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3.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705" yWindow="1845" windowWidth="9195" windowHeight="7860" tabRatio="926" firstSheet="15" activeTab="21"/>
  </bookViews>
  <sheets>
    <sheet name="1. Info" sheetId="21" r:id="rId1"/>
    <sheet name="Table of Contents" sheetId="1" r:id="rId2"/>
    <sheet name="A. Data Input Sheet" sheetId="2" r:id="rId3"/>
    <sheet name="B. Tax Rates &amp; Exemptions" sheetId="3" r:id="rId4"/>
    <sheet name="C. Sch 8 Hist" sheetId="5" r:id="rId5"/>
    <sheet name="D. Schedule 10 CEC Hist" sheetId="23" r:id="rId6"/>
    <sheet name="E. Sch 13 Tax Reserves Hist" sheetId="17" r:id="rId7"/>
    <sheet name="F. Sch 7-1 Loss Cfwd Hist" sheetId="19" r:id="rId8"/>
    <sheet name="G. Adj. Taxable Income Historic" sheetId="4" r:id="rId9"/>
    <sheet name="H. PILs,Tax Provision Historic" sheetId="25" r:id="rId10"/>
    <sheet name="I. Schedule 8 CCA Bridge Year" sheetId="15" r:id="rId11"/>
    <sheet name="J. Schedule 10 CEC Bridge Year" sheetId="16" r:id="rId12"/>
    <sheet name="K. Sch 13 Tax Reserves Bridge" sheetId="8" r:id="rId13"/>
    <sheet name="L. Sch 7-1 Loss Cfwd Bridge" sheetId="20" r:id="rId14"/>
    <sheet name="M. Adj. Taxable Income Bridge" sheetId="18" r:id="rId15"/>
    <sheet name="N. PILs,Tax Provision Bridge" sheetId="24" r:id="rId16"/>
    <sheet name="O. Schedule 8 CCA Test Year  " sheetId="6" r:id="rId17"/>
    <sheet name="P. Schedule 10 CEC Test Year" sheetId="7" r:id="rId18"/>
    <sheet name="Q Sch 13 Tax Reserve Test Year" sheetId="22" r:id="rId19"/>
    <sheet name="R. Sch 7-1 Loss Cfwd" sheetId="9" r:id="rId20"/>
    <sheet name="S. Taxable Income Test Year" sheetId="11" r:id="rId21"/>
    <sheet name="T. PILs,Tax Provision " sheetId="13" r:id="rId22"/>
  </sheets>
  <externalReferences>
    <externalReference r:id="rId23"/>
    <externalReference r:id="rId24"/>
  </externalReferences>
  <definedNames>
    <definedName name="___INDEX_SHEET___ASAP_Utilities">#REF!</definedName>
    <definedName name="Index">'Table of Contents'!$D$15</definedName>
    <definedName name="LDC_LIST">[1]lists!$AM$1:$AM$80</definedName>
    <definedName name="_xlnm.Print_Area" localSheetId="2">'A. Data Input Sheet'!$A$1:$I$43</definedName>
    <definedName name="_xlnm.Print_Area" localSheetId="3">'B. Tax Rates &amp; Exemptions'!$A$1:$J$38</definedName>
    <definedName name="_xlnm.Print_Area" localSheetId="4">'C. Sch 8 Hist'!$A$1:$G$44</definedName>
    <definedName name="_xlnm.Print_Area" localSheetId="5">'D. Schedule 10 CEC Hist'!$A$1:$K$41</definedName>
    <definedName name="_xlnm.Print_Area" localSheetId="6">'E. Sch 13 Tax Reserves Hist'!$A$1:$F$51</definedName>
    <definedName name="_xlnm.Print_Area" localSheetId="7">'F. Sch 7-1 Loss Cfwd Hist'!$A$1:$J$18</definedName>
    <definedName name="_xlnm.Print_Area" localSheetId="8">'G. Adj. Taxable Income Historic'!$A$1:$G$119</definedName>
    <definedName name="_xlnm.Print_Area" localSheetId="9">'H. PILs,Tax Provision Historic'!$A$1:$K$45</definedName>
    <definedName name="_xlnm.Print_Area" localSheetId="10">'I. Schedule 8 CCA Bridge Year'!$B$1:$M$43</definedName>
    <definedName name="_xlnm.Print_Area" localSheetId="11">'J. Schedule 10 CEC Bridge Year'!$A$1:$K$41</definedName>
    <definedName name="_xlnm.Print_Area" localSheetId="13">'L. Sch 7-1 Loss Cfwd Bridge'!$A$1:$J$28</definedName>
    <definedName name="_xlnm.Print_Area" localSheetId="14">'M. Adj. Taxable Income Bridge'!$A$1:$G$114</definedName>
    <definedName name="_xlnm.Print_Area" localSheetId="15">'N. PILs,Tax Provision Bridge'!$A$1:$K$45</definedName>
    <definedName name="_xlnm.Print_Area" localSheetId="17">'P. Schedule 10 CEC Test Year'!$A$1:$K$39</definedName>
    <definedName name="_xlnm.Print_Area" localSheetId="19">'R. Sch 7-1 Loss Cfwd'!$A$1:$K$29</definedName>
    <definedName name="_xlnm.Print_Area" localSheetId="20">'S. Taxable Income Test Year'!$A$1:$G$128</definedName>
    <definedName name="_xlnm.Print_Area" localSheetId="21">'T. PILs,Tax Provision '!$A$1:$K$45</definedName>
    <definedName name="_xlnm.Print_Area" localSheetId="1">'Table of Contents'!$A$1:$H$52</definedName>
    <definedName name="_xlnm.Print_Titles" localSheetId="14">'M. Adj. Taxable Income Bridge'!$1:$6</definedName>
    <definedName name="ratedescription">[2]hidden1!$D$1:$D$122</definedName>
    <definedName name="Start_1">'1. Info'!$A$1</definedName>
    <definedName name="Start_10">'G. Adj. Taxable Income Historic'!$A$1</definedName>
    <definedName name="Start_11">'H. PILs,Tax Provision Historic'!$A$1</definedName>
    <definedName name="Start_12">'I. Schedule 8 CCA Bridge Year'!$A$1</definedName>
    <definedName name="Start_13">'J. Schedule 10 CEC Bridge Year'!$A$1</definedName>
    <definedName name="Start_14">'K. Sch 13 Tax Reserves Bridge'!$A$1</definedName>
    <definedName name="Start_15">'L. Sch 7-1 Loss Cfwd Bridge'!$A$1</definedName>
    <definedName name="Start_16">'M. Adj. Taxable Income Bridge'!$A$1</definedName>
    <definedName name="Start_17">'N. PILs,Tax Provision Bridge'!$A$1</definedName>
    <definedName name="Start_18">'O. Schedule 8 CCA Test Year  '!$A$1</definedName>
    <definedName name="Start_19">'P. Schedule 10 CEC Test Year'!$A$1</definedName>
    <definedName name="Start_20">'Q Sch 13 Tax Reserve Test Year'!$A$1</definedName>
    <definedName name="Start_21">'R. Sch 7-1 Loss Cfwd'!$A$1</definedName>
    <definedName name="Start_22">'S. Taxable Income Test Year'!$A$1</definedName>
    <definedName name="Start_23">'T. PILs,Tax Provision '!$A$1</definedName>
    <definedName name="Start_3">'Table of Contents'!$A$1</definedName>
    <definedName name="Start_4">'A. Data Input Sheet'!$A$1</definedName>
    <definedName name="Start_5">'B. Tax Rates &amp; Exemptions'!$A$1</definedName>
    <definedName name="Start_6">'C. Sch 8 Hist'!$A$1</definedName>
    <definedName name="Start_7">'D. Schedule 10 CEC Hist'!$A$1</definedName>
    <definedName name="Start_8">'E. Sch 13 Tax Reserves Hist'!$A$1</definedName>
    <definedName name="Start_9">'F. Sch 7-1 Loss Cfwd Hist'!$A$1</definedName>
    <definedName name="units">[2]hidden1!$J$3:$J$8</definedName>
  </definedNames>
  <calcPr calcId="145621"/>
</workbook>
</file>

<file path=xl/calcChain.xml><?xml version="1.0" encoding="utf-8"?>
<calcChain xmlns="http://schemas.openxmlformats.org/spreadsheetml/2006/main">
  <c r="I31" i="25" l="1"/>
  <c r="F16" i="15" l="1"/>
  <c r="F13" i="15" l="1"/>
  <c r="G9" i="2" l="1"/>
  <c r="E59" i="18" l="1"/>
  <c r="G24" i="25" l="1"/>
  <c r="E12" i="4"/>
  <c r="E15" i="25" l="1"/>
  <c r="G16" i="25" s="1"/>
  <c r="E16" i="13" l="1"/>
  <c r="E16" i="24"/>
  <c r="E11" i="15" l="1"/>
  <c r="H11" i="15" s="1"/>
  <c r="E15" i="15"/>
  <c r="H15" i="15" s="1"/>
  <c r="E17" i="15"/>
  <c r="H17" i="15" s="1"/>
  <c r="E18" i="15"/>
  <c r="H18" i="15" s="1"/>
  <c r="E19" i="15"/>
  <c r="H19" i="15" s="1"/>
  <c r="E20" i="15"/>
  <c r="H20" i="15" s="1"/>
  <c r="E21" i="15"/>
  <c r="H21" i="15" s="1"/>
  <c r="E22" i="15"/>
  <c r="H22" i="15" s="1"/>
  <c r="E23" i="15"/>
  <c r="H23" i="15" s="1"/>
  <c r="E24" i="15"/>
  <c r="H24" i="15" s="1"/>
  <c r="E25" i="15"/>
  <c r="H25" i="15" s="1"/>
  <c r="E28" i="15"/>
  <c r="H28" i="15" s="1"/>
  <c r="E30" i="15"/>
  <c r="H30" i="15" s="1"/>
  <c r="E32" i="15"/>
  <c r="H32" i="15" s="1"/>
  <c r="E33" i="15"/>
  <c r="H33" i="15" s="1"/>
  <c r="E34" i="15"/>
  <c r="H34" i="15" s="1"/>
  <c r="E35" i="15"/>
  <c r="H35" i="15" s="1"/>
  <c r="E36" i="15"/>
  <c r="H36" i="15" s="1"/>
  <c r="E37" i="15"/>
  <c r="H37" i="15" s="1"/>
  <c r="E38" i="15"/>
  <c r="H38" i="15" s="1"/>
  <c r="E39" i="15"/>
  <c r="H39" i="15" s="1"/>
  <c r="E40" i="15"/>
  <c r="H40" i="15" s="1"/>
  <c r="E41" i="15"/>
  <c r="H41" i="15" s="1"/>
  <c r="F37" i="17"/>
  <c r="D32" i="8" s="1"/>
  <c r="F32" i="8" s="1"/>
  <c r="I32" i="8" s="1"/>
  <c r="F21" i="17"/>
  <c r="D19" i="8" s="1"/>
  <c r="F19" i="8" s="1"/>
  <c r="I19" i="8" s="1"/>
  <c r="F17" i="17"/>
  <c r="D15" i="8" s="1"/>
  <c r="F31" i="17"/>
  <c r="D26" i="8" s="1"/>
  <c r="F26" i="8" s="1"/>
  <c r="I26" i="8" s="1"/>
  <c r="G12" i="5"/>
  <c r="E10" i="15" s="1"/>
  <c r="G24" i="5"/>
  <c r="I22" i="15"/>
  <c r="G30" i="5"/>
  <c r="I28" i="15"/>
  <c r="D51" i="17"/>
  <c r="G34" i="4"/>
  <c r="G15" i="4"/>
  <c r="G78" i="4"/>
  <c r="D27" i="17"/>
  <c r="G82" i="4"/>
  <c r="G76" i="4"/>
  <c r="G83" i="4"/>
  <c r="G12" i="4"/>
  <c r="I32" i="25"/>
  <c r="F32" i="17"/>
  <c r="D27" i="8" s="1"/>
  <c r="F27" i="8" s="1"/>
  <c r="I27" i="8" s="1"/>
  <c r="F33" i="17"/>
  <c r="D28" i="8" s="1"/>
  <c r="F28" i="8" s="1"/>
  <c r="I28" i="8" s="1"/>
  <c r="D28" i="22" s="1"/>
  <c r="F28" i="22" s="1"/>
  <c r="I28" i="22" s="1"/>
  <c r="J28" i="22" s="1"/>
  <c r="F34" i="17"/>
  <c r="D29" i="8" s="1"/>
  <c r="F29" i="8" s="1"/>
  <c r="I29" i="8" s="1"/>
  <c r="F35" i="17"/>
  <c r="D30" i="8" s="1"/>
  <c r="F30" i="8" s="1"/>
  <c r="I30" i="8" s="1"/>
  <c r="F36" i="17"/>
  <c r="D31" i="8" s="1"/>
  <c r="F31" i="8" s="1"/>
  <c r="I31" i="8" s="1"/>
  <c r="F38" i="17"/>
  <c r="D33" i="8" s="1"/>
  <c r="F33" i="8" s="1"/>
  <c r="I33" i="8" s="1"/>
  <c r="D33" i="22" s="1"/>
  <c r="F33" i="22" s="1"/>
  <c r="I33" i="22" s="1"/>
  <c r="J33" i="22" s="1"/>
  <c r="F39" i="17"/>
  <c r="D34" i="8" s="1"/>
  <c r="F34" i="8" s="1"/>
  <c r="I34" i="8" s="1"/>
  <c r="F40" i="17"/>
  <c r="D35" i="8" s="1"/>
  <c r="F35" i="8" s="1"/>
  <c r="I35" i="8" s="1"/>
  <c r="F41" i="17"/>
  <c r="D36" i="8" s="1"/>
  <c r="F36" i="8" s="1"/>
  <c r="I36" i="8" s="1"/>
  <c r="F42" i="17"/>
  <c r="D37" i="8" s="1"/>
  <c r="F37" i="8" s="1"/>
  <c r="I37" i="8" s="1"/>
  <c r="D37" i="22" s="1"/>
  <c r="F37" i="22" s="1"/>
  <c r="I37" i="22" s="1"/>
  <c r="J37" i="22" s="1"/>
  <c r="F43" i="17"/>
  <c r="D38" i="8" s="1"/>
  <c r="F38" i="8" s="1"/>
  <c r="I38" i="8" s="1"/>
  <c r="F44" i="17"/>
  <c r="D39" i="8" s="1"/>
  <c r="F39" i="8" s="1"/>
  <c r="I39" i="8" s="1"/>
  <c r="F45" i="17"/>
  <c r="D40" i="8" s="1"/>
  <c r="F40" i="8" s="1"/>
  <c r="I40" i="8" s="1"/>
  <c r="D40" i="22" s="1"/>
  <c r="F40" i="22" s="1"/>
  <c r="I40" i="22" s="1"/>
  <c r="F49" i="17"/>
  <c r="D41" i="8" s="1"/>
  <c r="F41" i="8" s="1"/>
  <c r="I41" i="8" s="1"/>
  <c r="J41" i="8" s="1"/>
  <c r="F50" i="17"/>
  <c r="D42" i="8" s="1"/>
  <c r="F42" i="8" s="1"/>
  <c r="I42" i="8" s="1"/>
  <c r="E21" i="3"/>
  <c r="I32" i="24"/>
  <c r="I42" i="6"/>
  <c r="I41" i="6"/>
  <c r="I40" i="6"/>
  <c r="I39" i="6"/>
  <c r="I38" i="6"/>
  <c r="I37" i="6"/>
  <c r="I36" i="6"/>
  <c r="I35" i="6"/>
  <c r="I34" i="6"/>
  <c r="J34" i="6" s="1"/>
  <c r="L34" i="6" s="1"/>
  <c r="M34" i="6" s="1"/>
  <c r="I33" i="6"/>
  <c r="I32" i="6"/>
  <c r="I31" i="6"/>
  <c r="I30" i="6"/>
  <c r="I29" i="6"/>
  <c r="I28" i="6"/>
  <c r="I27" i="6"/>
  <c r="I26" i="6"/>
  <c r="I25" i="6"/>
  <c r="I24" i="6"/>
  <c r="I23" i="6"/>
  <c r="I22" i="6"/>
  <c r="I21" i="6"/>
  <c r="I20" i="6"/>
  <c r="I19" i="6"/>
  <c r="I18" i="6"/>
  <c r="I17" i="6"/>
  <c r="I16" i="6"/>
  <c r="I15" i="6"/>
  <c r="I14" i="6"/>
  <c r="I43" i="6" s="1"/>
  <c r="I13" i="6"/>
  <c r="I12" i="6"/>
  <c r="I11" i="6"/>
  <c r="I41" i="15"/>
  <c r="I40" i="15"/>
  <c r="I39" i="15"/>
  <c r="I38" i="15"/>
  <c r="I37" i="15"/>
  <c r="I36" i="15"/>
  <c r="I35" i="15"/>
  <c r="I34" i="15"/>
  <c r="I33" i="15"/>
  <c r="I32" i="15"/>
  <c r="I31" i="15"/>
  <c r="I30" i="15"/>
  <c r="I29" i="15"/>
  <c r="I27" i="15"/>
  <c r="I26" i="15"/>
  <c r="I25" i="15"/>
  <c r="I24" i="15"/>
  <c r="I23" i="15"/>
  <c r="I21" i="15"/>
  <c r="I20" i="15"/>
  <c r="I19" i="15"/>
  <c r="I18" i="15"/>
  <c r="I17" i="15"/>
  <c r="I16" i="15"/>
  <c r="I15" i="15"/>
  <c r="I14" i="15"/>
  <c r="I13" i="15"/>
  <c r="I12" i="15"/>
  <c r="I11" i="15"/>
  <c r="I42" i="15" s="1"/>
  <c r="I10" i="15"/>
  <c r="K16" i="6"/>
  <c r="K23" i="6"/>
  <c r="K24" i="6"/>
  <c r="K25" i="6"/>
  <c r="K26" i="6"/>
  <c r="K27" i="6"/>
  <c r="K28" i="6"/>
  <c r="K29" i="6"/>
  <c r="K30" i="6"/>
  <c r="K31" i="6"/>
  <c r="K32" i="6"/>
  <c r="E33" i="6"/>
  <c r="H33" i="6" s="1"/>
  <c r="K33" i="6"/>
  <c r="E34" i="6"/>
  <c r="H34" i="6" s="1"/>
  <c r="K34" i="6"/>
  <c r="K35" i="6"/>
  <c r="E36" i="6"/>
  <c r="H36" i="6" s="1"/>
  <c r="J36" i="6" s="1"/>
  <c r="K36" i="6"/>
  <c r="E37" i="6"/>
  <c r="H37" i="6" s="1"/>
  <c r="K37" i="6"/>
  <c r="E38" i="6"/>
  <c r="H38" i="6" s="1"/>
  <c r="K38" i="6"/>
  <c r="K39" i="6"/>
  <c r="E40" i="6"/>
  <c r="H40" i="6" s="1"/>
  <c r="J40" i="6" s="1"/>
  <c r="K40" i="6"/>
  <c r="E41" i="6"/>
  <c r="H41" i="6" s="1"/>
  <c r="K41" i="6"/>
  <c r="E42" i="6"/>
  <c r="H42" i="6" s="1"/>
  <c r="K42" i="6"/>
  <c r="K12" i="6"/>
  <c r="K13" i="6"/>
  <c r="K14" i="6"/>
  <c r="K15" i="6"/>
  <c r="G13" i="5"/>
  <c r="G32" i="5"/>
  <c r="G29" i="5"/>
  <c r="E27" i="15" s="1"/>
  <c r="H27" i="15" s="1"/>
  <c r="G27" i="5"/>
  <c r="G26" i="5"/>
  <c r="G25" i="5"/>
  <c r="G23" i="5"/>
  <c r="G22" i="5"/>
  <c r="G21" i="5"/>
  <c r="G20" i="5"/>
  <c r="G17" i="5"/>
  <c r="G14" i="5"/>
  <c r="E12" i="15" s="1"/>
  <c r="H12" i="15" s="1"/>
  <c r="G16" i="23"/>
  <c r="J16" i="23" s="1"/>
  <c r="G33" i="23"/>
  <c r="K33" i="23" s="1"/>
  <c r="G16" i="16"/>
  <c r="J16" i="16" s="1"/>
  <c r="G33" i="16"/>
  <c r="K33" i="16" s="1"/>
  <c r="K11" i="6"/>
  <c r="G36" i="5"/>
  <c r="F19" i="17"/>
  <c r="D17" i="8" s="1"/>
  <c r="F17" i="8" s="1"/>
  <c r="I17" i="8" s="1"/>
  <c r="D17" i="22" s="1"/>
  <c r="F17" i="22" s="1"/>
  <c r="I17" i="22" s="1"/>
  <c r="F109" i="4"/>
  <c r="F111" i="4" s="1"/>
  <c r="F119" i="4" s="1"/>
  <c r="G74" i="4"/>
  <c r="F71" i="4"/>
  <c r="G22" i="4"/>
  <c r="G29" i="4"/>
  <c r="G54" i="4"/>
  <c r="G107" i="4"/>
  <c r="G106" i="4"/>
  <c r="G105" i="4"/>
  <c r="G104" i="4"/>
  <c r="G103" i="4"/>
  <c r="G102" i="4"/>
  <c r="G101" i="4"/>
  <c r="G100" i="4"/>
  <c r="G99" i="4"/>
  <c r="G98" i="4"/>
  <c r="G97" i="4"/>
  <c r="G96" i="4"/>
  <c r="G95" i="4"/>
  <c r="G94" i="4"/>
  <c r="G56" i="4"/>
  <c r="G57" i="4"/>
  <c r="G58" i="4"/>
  <c r="G59" i="4"/>
  <c r="G60" i="4"/>
  <c r="G61" i="4"/>
  <c r="G62" i="4"/>
  <c r="G63" i="4"/>
  <c r="G64" i="4"/>
  <c r="G65" i="4"/>
  <c r="G66" i="4"/>
  <c r="G67" i="4"/>
  <c r="G68" i="4"/>
  <c r="G69" i="4"/>
  <c r="G70" i="4"/>
  <c r="G55" i="4"/>
  <c r="K17" i="6"/>
  <c r="C30" i="15"/>
  <c r="C31" i="6" s="1"/>
  <c r="D30" i="15"/>
  <c r="D31" i="6" s="1"/>
  <c r="C31" i="15"/>
  <c r="C32" i="6" s="1"/>
  <c r="D31" i="15"/>
  <c r="D32" i="6" s="1"/>
  <c r="C32" i="15"/>
  <c r="C33" i="6" s="1"/>
  <c r="D32" i="15"/>
  <c r="D33" i="6" s="1"/>
  <c r="C33" i="15"/>
  <c r="C34" i="6" s="1"/>
  <c r="D33" i="15"/>
  <c r="D34" i="6" s="1"/>
  <c r="C34" i="15"/>
  <c r="C35" i="6" s="1"/>
  <c r="D34" i="15"/>
  <c r="D35" i="6" s="1"/>
  <c r="C35" i="15"/>
  <c r="C36" i="6" s="1"/>
  <c r="D35" i="15"/>
  <c r="D36" i="6" s="1"/>
  <c r="C36" i="15"/>
  <c r="C37" i="6" s="1"/>
  <c r="D36" i="15"/>
  <c r="D37" i="6" s="1"/>
  <c r="C37" i="15"/>
  <c r="C38" i="6" s="1"/>
  <c r="D37" i="15"/>
  <c r="D38" i="6" s="1"/>
  <c r="C38" i="15"/>
  <c r="C39" i="6" s="1"/>
  <c r="D38" i="15"/>
  <c r="D39" i="6" s="1"/>
  <c r="C39" i="15"/>
  <c r="C40" i="6" s="1"/>
  <c r="D39" i="15"/>
  <c r="D40" i="6" s="1"/>
  <c r="C40" i="15"/>
  <c r="C41" i="6" s="1"/>
  <c r="D40" i="15"/>
  <c r="D41" i="6" s="1"/>
  <c r="C41" i="15"/>
  <c r="C42" i="6" s="1"/>
  <c r="D41" i="15"/>
  <c r="D42" i="6" s="1"/>
  <c r="C11" i="15"/>
  <c r="C12" i="6" s="1"/>
  <c r="D11" i="15"/>
  <c r="D12" i="6" s="1"/>
  <c r="C12" i="15"/>
  <c r="C13" i="6" s="1"/>
  <c r="D12" i="15"/>
  <c r="D13" i="6" s="1"/>
  <c r="C13" i="15"/>
  <c r="C14" i="6" s="1"/>
  <c r="D13" i="15"/>
  <c r="D14" i="6" s="1"/>
  <c r="C14" i="15"/>
  <c r="C15" i="6" s="1"/>
  <c r="D14" i="15"/>
  <c r="D15" i="6" s="1"/>
  <c r="C15" i="15"/>
  <c r="C16" i="6" s="1"/>
  <c r="D15" i="15"/>
  <c r="D16" i="6" s="1"/>
  <c r="C16" i="15"/>
  <c r="C17" i="6" s="1"/>
  <c r="D16" i="15"/>
  <c r="D17" i="6" s="1"/>
  <c r="C17" i="15"/>
  <c r="C18" i="6" s="1"/>
  <c r="D17" i="15"/>
  <c r="D18" i="6" s="1"/>
  <c r="C18" i="15"/>
  <c r="C19" i="6" s="1"/>
  <c r="D18" i="15"/>
  <c r="D19" i="6" s="1"/>
  <c r="C19" i="15"/>
  <c r="C20" i="6" s="1"/>
  <c r="D19" i="15"/>
  <c r="D20" i="6" s="1"/>
  <c r="C20" i="15"/>
  <c r="C21" i="6" s="1"/>
  <c r="D20" i="15"/>
  <c r="D21" i="6" s="1"/>
  <c r="C21" i="15"/>
  <c r="C22" i="6" s="1"/>
  <c r="D21" i="15"/>
  <c r="D22" i="6" s="1"/>
  <c r="C22" i="15"/>
  <c r="C23" i="6" s="1"/>
  <c r="D22" i="15"/>
  <c r="D23" i="6" s="1"/>
  <c r="C23" i="15"/>
  <c r="C24" i="6" s="1"/>
  <c r="D23" i="15"/>
  <c r="D24" i="6" s="1"/>
  <c r="C24" i="15"/>
  <c r="C25" i="6" s="1"/>
  <c r="D24" i="15"/>
  <c r="D25" i="6" s="1"/>
  <c r="C25" i="15"/>
  <c r="C26" i="6" s="1"/>
  <c r="D25" i="15"/>
  <c r="D26" i="6" s="1"/>
  <c r="C26" i="15"/>
  <c r="C27" i="6" s="1"/>
  <c r="D26" i="15"/>
  <c r="D27" i="6" s="1"/>
  <c r="C27" i="15"/>
  <c r="C28" i="6" s="1"/>
  <c r="D27" i="15"/>
  <c r="D28" i="6" s="1"/>
  <c r="C28" i="15"/>
  <c r="C29" i="6" s="1"/>
  <c r="D28" i="15"/>
  <c r="D29" i="6" s="1"/>
  <c r="C29" i="15"/>
  <c r="C30" i="6" s="1"/>
  <c r="D29" i="15"/>
  <c r="D30" i="6" s="1"/>
  <c r="D10" i="15"/>
  <c r="D11" i="6" s="1"/>
  <c r="C10" i="15"/>
  <c r="C11" i="6" s="1"/>
  <c r="F22" i="17"/>
  <c r="F23" i="17"/>
  <c r="F24" i="17"/>
  <c r="G35" i="5"/>
  <c r="G37" i="5"/>
  <c r="G38" i="5"/>
  <c r="G39" i="5"/>
  <c r="G34" i="5"/>
  <c r="G40" i="5"/>
  <c r="J18" i="23"/>
  <c r="K22" i="23"/>
  <c r="F26" i="17"/>
  <c r="D21" i="8" s="1"/>
  <c r="F21" i="8" s="1"/>
  <c r="I21" i="8" s="1"/>
  <c r="D21" i="22" s="1"/>
  <c r="F21" i="22" s="1"/>
  <c r="I21" i="22" s="1"/>
  <c r="J21" i="22" s="1"/>
  <c r="F25" i="17"/>
  <c r="D20" i="8" s="1"/>
  <c r="F20" i="8" s="1"/>
  <c r="I20" i="8" s="1"/>
  <c r="D20" i="22" s="1"/>
  <c r="F20" i="22" s="1"/>
  <c r="I20" i="22" s="1"/>
  <c r="J20" i="22" s="1"/>
  <c r="D19" i="22"/>
  <c r="F19" i="22" s="1"/>
  <c r="I19" i="22" s="1"/>
  <c r="J19" i="22" s="1"/>
  <c r="F20" i="17"/>
  <c r="D18" i="8" s="1"/>
  <c r="F18" i="8" s="1"/>
  <c r="I18" i="8" s="1"/>
  <c r="D18" i="22" s="1"/>
  <c r="F18" i="22" s="1"/>
  <c r="I18" i="22" s="1"/>
  <c r="J18" i="22" s="1"/>
  <c r="F18" i="17"/>
  <c r="D16" i="8" s="1"/>
  <c r="F16" i="8" s="1"/>
  <c r="I16" i="8" s="1"/>
  <c r="D16" i="22" s="1"/>
  <c r="F16" i="22" s="1"/>
  <c r="I16" i="22" s="1"/>
  <c r="J16" i="22" s="1"/>
  <c r="F15" i="17"/>
  <c r="D13" i="8" s="1"/>
  <c r="F13" i="8" s="1"/>
  <c r="I13" i="8" s="1"/>
  <c r="G15" i="5"/>
  <c r="E13" i="15" s="1"/>
  <c r="H13" i="15" s="1"/>
  <c r="G16" i="5"/>
  <c r="E14" i="15" s="1"/>
  <c r="H14" i="15" s="1"/>
  <c r="G18" i="5"/>
  <c r="E16" i="15" s="1"/>
  <c r="H16" i="15" s="1"/>
  <c r="G28" i="5"/>
  <c r="E26" i="15" s="1"/>
  <c r="H26" i="15" s="1"/>
  <c r="G31" i="5"/>
  <c r="E29" i="15" s="1"/>
  <c r="H29" i="15" s="1"/>
  <c r="G33" i="5"/>
  <c r="E31" i="15" s="1"/>
  <c r="H31" i="15" s="1"/>
  <c r="G41" i="5"/>
  <c r="G42" i="5"/>
  <c r="G43" i="5"/>
  <c r="G19" i="5"/>
  <c r="E27" i="17"/>
  <c r="J17" i="22"/>
  <c r="E22" i="22"/>
  <c r="G22" i="22"/>
  <c r="H22" i="22"/>
  <c r="K22" i="22"/>
  <c r="J40" i="22"/>
  <c r="E43" i="22"/>
  <c r="G43" i="22"/>
  <c r="H43" i="22"/>
  <c r="K43" i="22"/>
  <c r="G31" i="7"/>
  <c r="K31" i="7" s="1"/>
  <c r="J18" i="16"/>
  <c r="K22" i="16"/>
  <c r="G14" i="2"/>
  <c r="G18" i="2" s="1"/>
  <c r="E12" i="11" s="1"/>
  <c r="F16" i="3"/>
  <c r="F19" i="3" s="1"/>
  <c r="F23" i="3" s="1"/>
  <c r="I32" i="13"/>
  <c r="H16" i="3"/>
  <c r="H19" i="3" s="1"/>
  <c r="H23" i="3" s="1"/>
  <c r="G16" i="3"/>
  <c r="G19" i="3" s="1"/>
  <c r="G43" i="6"/>
  <c r="F43" i="6"/>
  <c r="H17" i="19"/>
  <c r="F20" i="20" s="1"/>
  <c r="F23" i="20" s="1"/>
  <c r="F25" i="20" s="1"/>
  <c r="H14" i="19"/>
  <c r="F12" i="20" s="1"/>
  <c r="F15" i="20" s="1"/>
  <c r="F17" i="20" s="1"/>
  <c r="F42" i="15"/>
  <c r="G42" i="15"/>
  <c r="D42" i="22"/>
  <c r="F42" i="22" s="1"/>
  <c r="I42" i="22" s="1"/>
  <c r="J42" i="22" s="1"/>
  <c r="D41" i="22"/>
  <c r="F41" i="22" s="1"/>
  <c r="I41" i="22" s="1"/>
  <c r="J41" i="22" s="1"/>
  <c r="D39" i="22"/>
  <c r="F39" i="22" s="1"/>
  <c r="I39" i="22" s="1"/>
  <c r="J39" i="22" s="1"/>
  <c r="D38" i="22"/>
  <c r="F38" i="22" s="1"/>
  <c r="I38" i="22" s="1"/>
  <c r="J38" i="22" s="1"/>
  <c r="D36" i="22"/>
  <c r="F36" i="22" s="1"/>
  <c r="I36" i="22" s="1"/>
  <c r="J36" i="22" s="1"/>
  <c r="D35" i="22"/>
  <c r="F35" i="22" s="1"/>
  <c r="I35" i="22" s="1"/>
  <c r="J35" i="22" s="1"/>
  <c r="D34" i="22"/>
  <c r="F34" i="22" s="1"/>
  <c r="I34" i="22" s="1"/>
  <c r="J34" i="22" s="1"/>
  <c r="D31" i="22"/>
  <c r="F31" i="22" s="1"/>
  <c r="I31" i="22" s="1"/>
  <c r="J31" i="22" s="1"/>
  <c r="D30" i="22"/>
  <c r="F30" i="22" s="1"/>
  <c r="I30" i="22" s="1"/>
  <c r="J30" i="22" s="1"/>
  <c r="D29" i="22"/>
  <c r="F29" i="22" s="1"/>
  <c r="I29" i="22" s="1"/>
  <c r="J29" i="22" s="1"/>
  <c r="D27" i="22"/>
  <c r="F27" i="22" s="1"/>
  <c r="I27" i="22" s="1"/>
  <c r="J27" i="22" s="1"/>
  <c r="D26" i="22"/>
  <c r="F26" i="22" s="1"/>
  <c r="I26" i="22" s="1"/>
  <c r="J26" i="22" s="1"/>
  <c r="F30" i="17"/>
  <c r="D25" i="8" s="1"/>
  <c r="F25" i="8" s="1"/>
  <c r="E51" i="17"/>
  <c r="E16" i="3"/>
  <c r="E19" i="3" s="1"/>
  <c r="E23" i="3" s="1"/>
  <c r="H12" i="9"/>
  <c r="H13" i="9"/>
  <c r="H14" i="9"/>
  <c r="F15" i="9"/>
  <c r="F17" i="9" s="1"/>
  <c r="G15" i="9"/>
  <c r="G17" i="9" s="1"/>
  <c r="H16" i="9"/>
  <c r="H20" i="9"/>
  <c r="H21" i="9"/>
  <c r="H22" i="9"/>
  <c r="F23" i="9"/>
  <c r="F25" i="9" s="1"/>
  <c r="G23" i="9"/>
  <c r="G25" i="9" s="1"/>
  <c r="H24" i="9"/>
  <c r="J17" i="8"/>
  <c r="J19" i="8"/>
  <c r="J20" i="8"/>
  <c r="E22" i="8"/>
  <c r="G22" i="8"/>
  <c r="H22" i="8"/>
  <c r="K22" i="8"/>
  <c r="J29" i="8"/>
  <c r="J33" i="8"/>
  <c r="J34" i="8"/>
  <c r="J35" i="8"/>
  <c r="J36" i="8"/>
  <c r="J37" i="8"/>
  <c r="J38" i="8"/>
  <c r="J39" i="8"/>
  <c r="J40" i="8"/>
  <c r="J42" i="8"/>
  <c r="E43" i="8"/>
  <c r="G43" i="8"/>
  <c r="H43" i="8"/>
  <c r="K43" i="8"/>
  <c r="G14" i="7"/>
  <c r="J14" i="7" s="1"/>
  <c r="J16" i="7"/>
  <c r="K20" i="7"/>
  <c r="E44" i="5"/>
  <c r="F44" i="5"/>
  <c r="G14" i="4"/>
  <c r="G16" i="4"/>
  <c r="G17" i="4"/>
  <c r="G18" i="4"/>
  <c r="G19" i="4"/>
  <c r="G20" i="4"/>
  <c r="G21" i="4"/>
  <c r="G23" i="4"/>
  <c r="G24" i="4"/>
  <c r="G25" i="4"/>
  <c r="G26" i="4"/>
  <c r="G27" i="4"/>
  <c r="G28" i="4"/>
  <c r="G30" i="4"/>
  <c r="G31" i="4"/>
  <c r="G32" i="4"/>
  <c r="G33" i="4"/>
  <c r="G35" i="4"/>
  <c r="G36" i="4"/>
  <c r="G37" i="4"/>
  <c r="G38" i="4"/>
  <c r="G39" i="4"/>
  <c r="G40" i="4"/>
  <c r="G41" i="4"/>
  <c r="G42" i="4"/>
  <c r="G43" i="4"/>
  <c r="G44" i="4"/>
  <c r="G45" i="4"/>
  <c r="G46" i="4"/>
  <c r="G47" i="4"/>
  <c r="G48" i="4"/>
  <c r="G50" i="4"/>
  <c r="G51" i="4"/>
  <c r="G52" i="4"/>
  <c r="G53" i="4"/>
  <c r="G75" i="4"/>
  <c r="G77" i="4"/>
  <c r="G79" i="4"/>
  <c r="G80" i="4"/>
  <c r="G81" i="4"/>
  <c r="G84" i="4"/>
  <c r="G85" i="4"/>
  <c r="G86" i="4"/>
  <c r="G89" i="4"/>
  <c r="G90" i="4"/>
  <c r="G91" i="4"/>
  <c r="G92" i="4"/>
  <c r="G93" i="4"/>
  <c r="G113" i="4"/>
  <c r="G114" i="4"/>
  <c r="G115" i="4"/>
  <c r="G116" i="4"/>
  <c r="G117" i="4"/>
  <c r="G12" i="2"/>
  <c r="G16" i="2" s="1"/>
  <c r="G13" i="2"/>
  <c r="G17" i="2" s="1"/>
  <c r="J31" i="8"/>
  <c r="J27" i="8"/>
  <c r="J42" i="6"/>
  <c r="E71" i="4"/>
  <c r="J41" i="6"/>
  <c r="L41" i="6" s="1"/>
  <c r="M41" i="6" s="1"/>
  <c r="J37" i="6"/>
  <c r="L37" i="6" s="1"/>
  <c r="M37" i="6" s="1"/>
  <c r="J33" i="6"/>
  <c r="L33" i="6" s="1"/>
  <c r="M33" i="6" s="1"/>
  <c r="J30" i="8"/>
  <c r="J26" i="8"/>
  <c r="E109" i="4"/>
  <c r="J28" i="8" l="1"/>
  <c r="F27" i="17"/>
  <c r="J20" i="16"/>
  <c r="K20" i="16" s="1"/>
  <c r="L40" i="6"/>
  <c r="M40" i="6" s="1"/>
  <c r="J38" i="6"/>
  <c r="L38" i="6" s="1"/>
  <c r="M38" i="6" s="1"/>
  <c r="L36" i="6"/>
  <c r="M36" i="6" s="1"/>
  <c r="L42" i="6"/>
  <c r="M42" i="6" s="1"/>
  <c r="J21" i="8"/>
  <c r="J16" i="8"/>
  <c r="J20" i="23"/>
  <c r="K20" i="23" s="1"/>
  <c r="K24" i="23" s="1"/>
  <c r="K36" i="23" s="1"/>
  <c r="E39" i="6"/>
  <c r="H39" i="6" s="1"/>
  <c r="J39" i="6" s="1"/>
  <c r="L39" i="6" s="1"/>
  <c r="M39" i="6" s="1"/>
  <c r="E35" i="6"/>
  <c r="H35" i="6" s="1"/>
  <c r="J35" i="6" s="1"/>
  <c r="L35" i="6" s="1"/>
  <c r="M35" i="6" s="1"/>
  <c r="E111" i="4"/>
  <c r="E119" i="4" s="1"/>
  <c r="J18" i="8"/>
  <c r="J29" i="15"/>
  <c r="L29" i="15" s="1"/>
  <c r="M29" i="15" s="1"/>
  <c r="E30" i="6" s="1"/>
  <c r="H30" i="6" s="1"/>
  <c r="J30" i="6" s="1"/>
  <c r="L30" i="6" s="1"/>
  <c r="M30" i="6" s="1"/>
  <c r="G44" i="5"/>
  <c r="H10" i="15"/>
  <c r="H42" i="15" s="1"/>
  <c r="E42" i="15"/>
  <c r="F15" i="8"/>
  <c r="I15" i="8" s="1"/>
  <c r="D22" i="8"/>
  <c r="G19" i="2"/>
  <c r="D43" i="8"/>
  <c r="D32" i="22"/>
  <c r="F32" i="22" s="1"/>
  <c r="I32" i="22" s="1"/>
  <c r="J32" i="22" s="1"/>
  <c r="J32" i="8"/>
  <c r="H23" i="9"/>
  <c r="H25" i="9" s="1"/>
  <c r="J41" i="15"/>
  <c r="L41" i="15" s="1"/>
  <c r="M41" i="15" s="1"/>
  <c r="J39" i="15"/>
  <c r="L39" i="15" s="1"/>
  <c r="M39" i="15" s="1"/>
  <c r="J37" i="15"/>
  <c r="L37" i="15" s="1"/>
  <c r="M37" i="15" s="1"/>
  <c r="J35" i="15"/>
  <c r="L35" i="15" s="1"/>
  <c r="M35" i="15" s="1"/>
  <c r="J33" i="15"/>
  <c r="L33" i="15" s="1"/>
  <c r="M33" i="15" s="1"/>
  <c r="J31" i="15"/>
  <c r="L31" i="15" s="1"/>
  <c r="M31" i="15" s="1"/>
  <c r="E32" i="6" s="1"/>
  <c r="H32" i="6" s="1"/>
  <c r="J32" i="6" s="1"/>
  <c r="L32" i="6" s="1"/>
  <c r="M32" i="6" s="1"/>
  <c r="J18" i="7"/>
  <c r="K18" i="7" s="1"/>
  <c r="H15" i="9"/>
  <c r="H17" i="9" s="1"/>
  <c r="G23" i="3"/>
  <c r="J40" i="15"/>
  <c r="L40" i="15" s="1"/>
  <c r="M40" i="15" s="1"/>
  <c r="J38" i="15"/>
  <c r="L38" i="15" s="1"/>
  <c r="M38" i="15" s="1"/>
  <c r="J36" i="15"/>
  <c r="L36" i="15" s="1"/>
  <c r="M36" i="15" s="1"/>
  <c r="J34" i="15"/>
  <c r="L34" i="15" s="1"/>
  <c r="M34" i="15" s="1"/>
  <c r="J32" i="15"/>
  <c r="L32" i="15" s="1"/>
  <c r="M32" i="15" s="1"/>
  <c r="J30" i="15"/>
  <c r="L30" i="15" s="1"/>
  <c r="M30" i="15" s="1"/>
  <c r="E31" i="6" s="1"/>
  <c r="H31" i="6" s="1"/>
  <c r="J31" i="6" s="1"/>
  <c r="L31" i="6" s="1"/>
  <c r="M31" i="6" s="1"/>
  <c r="D13" i="22"/>
  <c r="F13" i="22" s="1"/>
  <c r="I13" i="22" s="1"/>
  <c r="J13" i="22" s="1"/>
  <c r="J13" i="8"/>
  <c r="F51" i="17"/>
  <c r="F22" i="8"/>
  <c r="E30" i="18" s="1"/>
  <c r="I38" i="23"/>
  <c r="K38" i="23" s="1"/>
  <c r="K40" i="23" s="1"/>
  <c r="K10" i="16" s="1"/>
  <c r="K24" i="16" s="1"/>
  <c r="K36" i="16" s="1"/>
  <c r="G71" i="4"/>
  <c r="F43" i="8"/>
  <c r="E79" i="18" s="1"/>
  <c r="I25" i="8"/>
  <c r="G109" i="4"/>
  <c r="J27" i="15"/>
  <c r="L27" i="15" s="1"/>
  <c r="M27" i="15" s="1"/>
  <c r="E28" i="6" s="1"/>
  <c r="H28" i="6" s="1"/>
  <c r="J25" i="15"/>
  <c r="L25" i="15" s="1"/>
  <c r="M25" i="15" s="1"/>
  <c r="E26" i="6" s="1"/>
  <c r="H26" i="6" s="1"/>
  <c r="J23" i="15"/>
  <c r="L23" i="15" s="1"/>
  <c r="M23" i="15" s="1"/>
  <c r="E24" i="6" s="1"/>
  <c r="H24" i="6" s="1"/>
  <c r="J21" i="15"/>
  <c r="L21" i="15" s="1"/>
  <c r="M21" i="15" s="1"/>
  <c r="E22" i="6" s="1"/>
  <c r="H22" i="6" s="1"/>
  <c r="J19" i="15"/>
  <c r="L19" i="15" s="1"/>
  <c r="M19" i="15" s="1"/>
  <c r="E20" i="6" s="1"/>
  <c r="H20" i="6" s="1"/>
  <c r="J17" i="15"/>
  <c r="L17" i="15" s="1"/>
  <c r="M17" i="15" s="1"/>
  <c r="E18" i="6" s="1"/>
  <c r="H18" i="6" s="1"/>
  <c r="J15" i="15"/>
  <c r="L15" i="15" s="1"/>
  <c r="M15" i="15" s="1"/>
  <c r="E16" i="6" s="1"/>
  <c r="H16" i="6" s="1"/>
  <c r="J13" i="15"/>
  <c r="L13" i="15" s="1"/>
  <c r="M13" i="15" s="1"/>
  <c r="E14" i="6" s="1"/>
  <c r="H14" i="6" s="1"/>
  <c r="J11" i="15"/>
  <c r="L11" i="15" s="1"/>
  <c r="M11" i="15" s="1"/>
  <c r="E12" i="6" s="1"/>
  <c r="H12" i="6" s="1"/>
  <c r="J28" i="15"/>
  <c r="L28" i="15" s="1"/>
  <c r="M28" i="15" s="1"/>
  <c r="E29" i="6" s="1"/>
  <c r="H29" i="6" s="1"/>
  <c r="J26" i="15"/>
  <c r="L26" i="15" s="1"/>
  <c r="M26" i="15" s="1"/>
  <c r="E27" i="6" s="1"/>
  <c r="H27" i="6" s="1"/>
  <c r="J24" i="15"/>
  <c r="L24" i="15" s="1"/>
  <c r="M24" i="15" s="1"/>
  <c r="E25" i="6" s="1"/>
  <c r="H25" i="6" s="1"/>
  <c r="J22" i="15"/>
  <c r="L22" i="15" s="1"/>
  <c r="M22" i="15" s="1"/>
  <c r="E23" i="6" s="1"/>
  <c r="H23" i="6" s="1"/>
  <c r="J20" i="15"/>
  <c r="L20" i="15" s="1"/>
  <c r="M20" i="15" s="1"/>
  <c r="E21" i="6" s="1"/>
  <c r="H21" i="6" s="1"/>
  <c r="J18" i="15"/>
  <c r="L18" i="15" s="1"/>
  <c r="M18" i="15" s="1"/>
  <c r="E19" i="6" s="1"/>
  <c r="H19" i="6" s="1"/>
  <c r="J16" i="15"/>
  <c r="L16" i="15" s="1"/>
  <c r="M16" i="15" s="1"/>
  <c r="E17" i="6" s="1"/>
  <c r="H17" i="6" s="1"/>
  <c r="J14" i="15"/>
  <c r="L14" i="15" s="1"/>
  <c r="M14" i="15" s="1"/>
  <c r="E15" i="6" s="1"/>
  <c r="H15" i="6" s="1"/>
  <c r="J12" i="15"/>
  <c r="L12" i="15" s="1"/>
  <c r="M12" i="15" s="1"/>
  <c r="E13" i="6" s="1"/>
  <c r="H13" i="6" s="1"/>
  <c r="J10" i="15"/>
  <c r="L10" i="15" l="1"/>
  <c r="J42" i="15"/>
  <c r="J15" i="6"/>
  <c r="L15" i="6" s="1"/>
  <c r="M15" i="6" s="1"/>
  <c r="J19" i="6"/>
  <c r="L19" i="6" s="1"/>
  <c r="M19" i="6" s="1"/>
  <c r="J23" i="6"/>
  <c r="L23" i="6" s="1"/>
  <c r="M23" i="6" s="1"/>
  <c r="J27" i="6"/>
  <c r="L27" i="6" s="1"/>
  <c r="M27" i="6" s="1"/>
  <c r="J12" i="6"/>
  <c r="L12" i="6" s="1"/>
  <c r="M12" i="6" s="1"/>
  <c r="J16" i="6"/>
  <c r="L16" i="6" s="1"/>
  <c r="M16" i="6" s="1"/>
  <c r="J20" i="6"/>
  <c r="L20" i="6" s="1"/>
  <c r="M20" i="6" s="1"/>
  <c r="J24" i="6"/>
  <c r="L24" i="6" s="1"/>
  <c r="M24" i="6" s="1"/>
  <c r="J28" i="6"/>
  <c r="L28" i="6" s="1"/>
  <c r="M28" i="6" s="1"/>
  <c r="I43" i="8"/>
  <c r="E31" i="18" s="1"/>
  <c r="D25" i="22"/>
  <c r="J25" i="8"/>
  <c r="J43" i="8" s="1"/>
  <c r="G111" i="4"/>
  <c r="G119" i="4" s="1"/>
  <c r="I10" i="25" s="1"/>
  <c r="G13" i="25" s="1"/>
  <c r="I20" i="25" s="1"/>
  <c r="E68" i="18"/>
  <c r="J13" i="6"/>
  <c r="L13" i="6" s="1"/>
  <c r="M13" i="6" s="1"/>
  <c r="J17" i="6"/>
  <c r="L17" i="6" s="1"/>
  <c r="M17" i="6" s="1"/>
  <c r="J21" i="6"/>
  <c r="L21" i="6" s="1"/>
  <c r="M21" i="6" s="1"/>
  <c r="J25" i="6"/>
  <c r="L25" i="6" s="1"/>
  <c r="M25" i="6" s="1"/>
  <c r="J29" i="6"/>
  <c r="L29" i="6" s="1"/>
  <c r="M29" i="6" s="1"/>
  <c r="J14" i="6"/>
  <c r="L14" i="6" s="1"/>
  <c r="M14" i="6" s="1"/>
  <c r="J18" i="6"/>
  <c r="L18" i="6" s="1"/>
  <c r="M18" i="6" s="1"/>
  <c r="J22" i="6"/>
  <c r="L22" i="6" s="1"/>
  <c r="M22" i="6" s="1"/>
  <c r="J26" i="6"/>
  <c r="L26" i="6" s="1"/>
  <c r="M26" i="6" s="1"/>
  <c r="I38" i="16"/>
  <c r="K38" i="16" s="1"/>
  <c r="E74" i="18" s="1"/>
  <c r="I22" i="8"/>
  <c r="E78" i="18" s="1"/>
  <c r="J15" i="8"/>
  <c r="J22" i="8" s="1"/>
  <c r="D15" i="22"/>
  <c r="K40" i="16" l="1"/>
  <c r="K7" i="7" s="1"/>
  <c r="K22" i="7" s="1"/>
  <c r="K35" i="7" s="1"/>
  <c r="I37" i="7" s="1"/>
  <c r="K37" i="7" s="1"/>
  <c r="E81" i="11" s="1"/>
  <c r="F15" i="22"/>
  <c r="D22" i="22"/>
  <c r="G23" i="25"/>
  <c r="I25" i="25" s="1"/>
  <c r="I28" i="25" s="1"/>
  <c r="I34" i="25" s="1"/>
  <c r="D43" i="22"/>
  <c r="F25" i="22"/>
  <c r="L42" i="15"/>
  <c r="E72" i="18" s="1"/>
  <c r="E105" i="18" s="1"/>
  <c r="E107" i="18" s="1"/>
  <c r="E114" i="18" s="1"/>
  <c r="I10" i="24" s="1"/>
  <c r="M10" i="15"/>
  <c r="E13" i="24" l="1"/>
  <c r="G13" i="24" s="1"/>
  <c r="G24" i="24"/>
  <c r="E15" i="24"/>
  <c r="G16" i="24" s="1"/>
  <c r="M42" i="15"/>
  <c r="E11" i="6"/>
  <c r="K39" i="7"/>
  <c r="F43" i="22"/>
  <c r="E86" i="11" s="1"/>
  <c r="I25" i="22"/>
  <c r="F22" i="22"/>
  <c r="E35" i="11" s="1"/>
  <c r="I15" i="22"/>
  <c r="I22" i="22" l="1"/>
  <c r="E85" i="11" s="1"/>
  <c r="J15" i="22"/>
  <c r="J22" i="22" s="1"/>
  <c r="I43" i="22"/>
  <c r="E36" i="11" s="1"/>
  <c r="J25" i="22"/>
  <c r="J43" i="22" s="1"/>
  <c r="I20" i="24"/>
  <c r="G23" i="24" s="1"/>
  <c r="I25" i="24" s="1"/>
  <c r="I28" i="24" s="1"/>
  <c r="I34" i="24" s="1"/>
  <c r="E75" i="11"/>
  <c r="H11" i="6"/>
  <c r="E43" i="6"/>
  <c r="J11" i="6" l="1"/>
  <c r="H43" i="6"/>
  <c r="J43" i="6" l="1"/>
  <c r="L11" i="6"/>
  <c r="L43" i="6" l="1"/>
  <c r="E79" i="11" s="1"/>
  <c r="E114" i="11" s="1"/>
  <c r="E116" i="11" s="1"/>
  <c r="E124" i="11" s="1"/>
  <c r="I10" i="13" s="1"/>
  <c r="M11" i="6"/>
  <c r="M43" i="6" s="1"/>
  <c r="E13" i="13" l="1"/>
  <c r="G13" i="13" s="1"/>
  <c r="G24" i="13"/>
  <c r="E15" i="13"/>
  <c r="G16" i="13" s="1"/>
  <c r="I20" i="13" l="1"/>
  <c r="G23" i="13" s="1"/>
  <c r="I25" i="13" s="1"/>
  <c r="G36" i="13" l="1"/>
  <c r="I28" i="13"/>
  <c r="I34" i="13" s="1"/>
  <c r="I36" i="13" l="1"/>
  <c r="I39" i="13" s="1"/>
</calcChain>
</file>

<file path=xl/comments1.xml><?xml version="1.0" encoding="utf-8"?>
<comments xmlns="http://schemas.openxmlformats.org/spreadsheetml/2006/main">
  <authors>
    <author>BenumMa</author>
  </authors>
  <commentList>
    <comment ref="E21" authorId="0">
      <text>
        <r>
          <rPr>
            <sz val="8"/>
            <color indexed="81"/>
            <rFont val="Tahoma"/>
            <family val="2"/>
          </rPr>
          <t>12% to July 1, 2011 then 11.5% to July 1, 2012</t>
        </r>
      </text>
    </comment>
  </commentList>
</comments>
</file>

<file path=xl/comments2.xml><?xml version="1.0" encoding="utf-8"?>
<comments xmlns="http://schemas.openxmlformats.org/spreadsheetml/2006/main">
  <authors>
    <author>Grant Thornton PEM</author>
  </authors>
  <commentList>
    <comment ref="D14" authorId="0">
      <text>
        <r>
          <rPr>
            <sz val="8"/>
            <color indexed="81"/>
            <rFont val="Tahoma"/>
            <family val="2"/>
          </rPr>
          <t>Only if election under ONTARIO REGULATION 162/01 ss. 5 or 7 filed in 2001 to have ITR 1102(14) apply</t>
        </r>
      </text>
    </comment>
  </commentList>
</comments>
</file>

<file path=xl/comments3.xml><?xml version="1.0" encoding="utf-8"?>
<comments xmlns="http://schemas.openxmlformats.org/spreadsheetml/2006/main">
  <authors>
    <author>Grant Thornton PEM</author>
  </authors>
  <commentList>
    <comment ref="D12" authorId="0">
      <text>
        <r>
          <rPr>
            <sz val="8"/>
            <color indexed="81"/>
            <rFont val="Tahoma"/>
            <family val="2"/>
          </rPr>
          <t>Only if election under ONTARIO REGULATION 162/01 ss. 5 or 7 filed in 2001 to have ITR 1102(14) apply</t>
        </r>
      </text>
    </comment>
  </commentList>
</comments>
</file>

<file path=xl/sharedStrings.xml><?xml version="1.0" encoding="utf-8"?>
<sst xmlns="http://schemas.openxmlformats.org/spreadsheetml/2006/main" count="867" uniqueCount="459">
  <si>
    <t>A</t>
  </si>
  <si>
    <t>Rate Base</t>
  </si>
  <si>
    <t>Net Income Before Taxes</t>
  </si>
  <si>
    <t>Total</t>
  </si>
  <si>
    <t>T2S1 line #</t>
  </si>
  <si>
    <t>Total for Legal Entity</t>
  </si>
  <si>
    <t xml:space="preserve">Non-Distribution Eliminations   </t>
  </si>
  <si>
    <t>Income before PILs/Taxes</t>
  </si>
  <si>
    <t>Additions:</t>
  </si>
  <si>
    <t>Interest and penalties on taxes</t>
  </si>
  <si>
    <t>Amortization of tangible assets</t>
  </si>
  <si>
    <t>Amortization of intangible assets</t>
  </si>
  <si>
    <t>Recapture of capital cost allowance from Schedule 8</t>
  </si>
  <si>
    <t>Gain on sale of eligible capital property from Schedule 10</t>
  </si>
  <si>
    <t>Income or loss for tax purposes- joint ventures or partnerships</t>
  </si>
  <si>
    <t>Loss in equity of subsidiaries and affiliates</t>
  </si>
  <si>
    <t xml:space="preserve">Loss on disposal of assets </t>
  </si>
  <si>
    <t>Charitable donations</t>
  </si>
  <si>
    <t>Taxable Capital Gains</t>
  </si>
  <si>
    <t>Political Donations</t>
  </si>
  <si>
    <t>Deferred and prepaid expenses</t>
  </si>
  <si>
    <t>Scientific research expenditures deducted on financial statements</t>
  </si>
  <si>
    <t>Capitalized interest</t>
  </si>
  <si>
    <t>Non-deductible club dues and fees</t>
  </si>
  <si>
    <t>Non-deductible meals and entertainment expense</t>
  </si>
  <si>
    <t>Non-deductible automobile expenses</t>
  </si>
  <si>
    <t>Non-deductible life insurance premiums</t>
  </si>
  <si>
    <t>Non-deductible company pension plans</t>
  </si>
  <si>
    <t>Tax reserves deducted in prior year</t>
  </si>
  <si>
    <t>Reserves from financial statements- balance at end of year</t>
  </si>
  <si>
    <t>Soft costs on construction and renovation of buildings</t>
  </si>
  <si>
    <t>Book loss on joint ventures or partnerships</t>
  </si>
  <si>
    <t>Capital items expensed</t>
  </si>
  <si>
    <t>Debt issue expense</t>
  </si>
  <si>
    <t>Development expenses claimed in current year</t>
  </si>
  <si>
    <t>Financing fees deducted in books</t>
  </si>
  <si>
    <t>Gain on settlement of debt</t>
  </si>
  <si>
    <t>Non-deductible advertising</t>
  </si>
  <si>
    <t>Non-deductible interest</t>
  </si>
  <si>
    <t>Non-deductible legal and accounting fees</t>
  </si>
  <si>
    <t>Recapture of SR&amp;ED expenditures</t>
  </si>
  <si>
    <t>Share issue expense</t>
  </si>
  <si>
    <t>Write down of capital property</t>
  </si>
  <si>
    <t>Amounts received in respect of qualifying environment trust per paragraphs 12(1)(z.1) and 12(1)(z.2)</t>
  </si>
  <si>
    <t>Other Additions</t>
  </si>
  <si>
    <t>Interest Expensed on Capital Leases</t>
  </si>
  <si>
    <t>Realized Income from Deferred Credit Accounts</t>
  </si>
  <si>
    <t>Pensions</t>
  </si>
  <si>
    <t>Non-deductible penalties</t>
  </si>
  <si>
    <t>Total Additions</t>
  </si>
  <si>
    <t>Deductions:</t>
  </si>
  <si>
    <t>Gain on disposal of assets per financial statements</t>
  </si>
  <si>
    <t>Dividends not taxable under section 83</t>
  </si>
  <si>
    <t>Capital cost allowance from Schedule 8</t>
  </si>
  <si>
    <t>Terminal loss from Schedule 8</t>
  </si>
  <si>
    <t>Cumulative eligible capital deduction from Schedule 10</t>
  </si>
  <si>
    <t>Allowable business investment loss</t>
  </si>
  <si>
    <t>Scientific research expenses claimed in year</t>
  </si>
  <si>
    <t>Tax reserves claimed in current year</t>
  </si>
  <si>
    <t>Reserves from financial statements - balance at beginning of year</t>
  </si>
  <si>
    <t>Contributions to deferred income plans</t>
  </si>
  <si>
    <t>Book income of joint venture or partnership</t>
  </si>
  <si>
    <t>Equity in income from subsidiary or affiliates</t>
  </si>
  <si>
    <t>Other deductions: (Please explain in detail the nature of the item)</t>
  </si>
  <si>
    <t>Interest capitalized for accounting deducted for tax</t>
  </si>
  <si>
    <t>Capital Lease Payments</t>
  </si>
  <si>
    <t xml:space="preserve">Non-taxable imputed interest income on deferral and variance accounts </t>
  </si>
  <si>
    <t>Total Deductions</t>
  </si>
  <si>
    <t>Net Income for Tax Purposes</t>
  </si>
  <si>
    <t>Charitable donations from Schedule 2</t>
  </si>
  <si>
    <r>
      <t xml:space="preserve">Taxable dividends deductible under section 112 or 113, from Schedule 3 </t>
    </r>
    <r>
      <rPr>
        <sz val="9"/>
        <color indexed="10"/>
        <rFont val="Arial"/>
        <family val="2"/>
      </rPr>
      <t>(item 82)</t>
    </r>
  </si>
  <si>
    <t>Non-capital losses of preceding taxation years from Schedule 4</t>
  </si>
  <si>
    <r>
      <t>Net-capital losses of preceding taxation years from Schedule 4</t>
    </r>
    <r>
      <rPr>
        <i/>
        <sz val="9"/>
        <color indexed="10"/>
        <rFont val="Arial"/>
        <family val="2"/>
      </rPr>
      <t xml:space="preserve"> (Please include explanation and calculation in Manager's summary)</t>
    </r>
  </si>
  <si>
    <t>Limited partnership losses of preceding taxation years from Schedule 4</t>
  </si>
  <si>
    <t>TAXABLE INCOME</t>
  </si>
  <si>
    <t>Class</t>
  </si>
  <si>
    <t>Class Description</t>
  </si>
  <si>
    <t>Less: Non-Distribution Portion</t>
  </si>
  <si>
    <t>UCC Test Year Opening Balance</t>
  </si>
  <si>
    <t>Distribution System - post 1987</t>
  </si>
  <si>
    <t>Distribution System - pre 1988</t>
  </si>
  <si>
    <t>General Office/Stores Equip</t>
  </si>
  <si>
    <t>Computer Hardware/  Vehicles</t>
  </si>
  <si>
    <t>Certain Automobiles</t>
  </si>
  <si>
    <t>Computer Software</t>
  </si>
  <si>
    <r>
      <t xml:space="preserve">13 </t>
    </r>
    <r>
      <rPr>
        <b/>
        <vertAlign val="subscript"/>
        <sz val="10"/>
        <rFont val="Arial"/>
        <family val="2"/>
      </rPr>
      <t>1</t>
    </r>
  </si>
  <si>
    <t>Lease # 1</t>
  </si>
  <si>
    <r>
      <t xml:space="preserve">13 </t>
    </r>
    <r>
      <rPr>
        <b/>
        <vertAlign val="subscript"/>
        <sz val="10"/>
        <rFont val="Arial"/>
        <family val="2"/>
      </rPr>
      <t>2</t>
    </r>
  </si>
  <si>
    <t>Lease #2</t>
  </si>
  <si>
    <r>
      <t xml:space="preserve">13 </t>
    </r>
    <r>
      <rPr>
        <b/>
        <vertAlign val="subscript"/>
        <sz val="10"/>
        <rFont val="Arial"/>
        <family val="2"/>
      </rPr>
      <t>3</t>
    </r>
  </si>
  <si>
    <t>Lease # 3</t>
  </si>
  <si>
    <r>
      <t xml:space="preserve">13 </t>
    </r>
    <r>
      <rPr>
        <b/>
        <vertAlign val="subscript"/>
        <sz val="10"/>
        <rFont val="Arial"/>
        <family val="2"/>
      </rPr>
      <t>4</t>
    </r>
  </si>
  <si>
    <t>Lease # 4</t>
  </si>
  <si>
    <t>Franchise</t>
  </si>
  <si>
    <t>New Electrical Generating Equipment Acq'd after Feb 27/00 Other Than Bldgs</t>
  </si>
  <si>
    <t>Certain Energy-Efficient Electrical Generating Equipment</t>
  </si>
  <si>
    <t>Computers &amp; Systems Software acq'd post Mar 22/04</t>
  </si>
  <si>
    <t>Data Network Infrastructure Equipment (acq'd post Mar 22/04)</t>
  </si>
  <si>
    <t>SUB-TOTAL - UCC</t>
  </si>
  <si>
    <t>UCC Before 1/2 Yr Adjustment</t>
  </si>
  <si>
    <t>1/2 Year Rule {1/2 Additions Less Disposals}</t>
  </si>
  <si>
    <t>Reduced UCC</t>
  </si>
  <si>
    <t>Rate %</t>
  </si>
  <si>
    <t>Test Year CCA</t>
  </si>
  <si>
    <t>UCC End of Test Year</t>
  </si>
  <si>
    <t>TOTAL</t>
  </si>
  <si>
    <t>Cumulative Eligible Capital</t>
  </si>
  <si>
    <t>Additions</t>
  </si>
  <si>
    <t>Cost of Eligible Capital Property Acquired during Test Year</t>
  </si>
  <si>
    <t>Other Adjustments</t>
  </si>
  <si>
    <t>Subtotal</t>
  </si>
  <si>
    <t>x 3/4 =</t>
  </si>
  <si>
    <t>Non-taxable portion of a non-arm's length transferor's gain realized on the</t>
  </si>
  <si>
    <t>x 1/2 =</t>
  </si>
  <si>
    <t>transfer of an ECP to the Corporation after Friday, December 20, 2002</t>
  </si>
  <si>
    <t>Amount transferred on amalgamation or wind-up of subsidiary</t>
  </si>
  <si>
    <t>Deductions</t>
  </si>
  <si>
    <t>Proceeds of sale (less outlays and expenses not otherwise deductible)</t>
  </si>
  <si>
    <t>from the disposition of all ECP during Test Year</t>
  </si>
  <si>
    <t>Cumulative Eligible Capital Balance</t>
  </si>
  <si>
    <t>Current Year Deduction (Carry Forward to Tab "Test Year Taxable Income")</t>
  </si>
  <si>
    <t>x 7% =</t>
  </si>
  <si>
    <t>Cumulative Eligible Capital - Closing Balance</t>
  </si>
  <si>
    <t>Description</t>
  </si>
  <si>
    <t>Non-Distribution Eliminations</t>
  </si>
  <si>
    <t>Disposals</t>
  </si>
  <si>
    <t>Change During the Year</t>
  </si>
  <si>
    <t>Disallowed Expenses</t>
  </si>
  <si>
    <t>Capital Gains Reserves ss.40(1)</t>
  </si>
  <si>
    <t>Tax Reserves Not Deducted for accounting purposes</t>
  </si>
  <si>
    <t>Reserve for doubtful accounts ss. 20(1)(l)</t>
  </si>
  <si>
    <t>Reserve for goods and services not delivered ss. 20(1)(m)</t>
  </si>
  <si>
    <t>Reserve for unpaid amounts ss. 20(1)(n)</t>
  </si>
  <si>
    <t>Debt &amp; Share Issue Expenses ss. 20(1)(e)</t>
  </si>
  <si>
    <t>Other tax reserves</t>
  </si>
  <si>
    <t>Financial Statement Reserves (not deductible for Tax Purposes)</t>
  </si>
  <si>
    <t>General Reserve for Inventory Obsolescence (non-specific)</t>
  </si>
  <si>
    <t>General reserve for bad debts</t>
  </si>
  <si>
    <t>Accrued Employee Future Benefits:</t>
  </si>
  <si>
    <t>- Medical and Life Insurance</t>
  </si>
  <si>
    <t>-Short &amp; Long-term Disability</t>
  </si>
  <si>
    <t xml:space="preserve"> -Accmulated Sick Leave</t>
  </si>
  <si>
    <t>- Termination Cost</t>
  </si>
  <si>
    <t>- Other Post-Employment Benefits</t>
  </si>
  <si>
    <t>Provision for Environmental Costs</t>
  </si>
  <si>
    <t>Restructuring Costs</t>
  </si>
  <si>
    <t>Accrued Contingent Litigation Costs</t>
  </si>
  <si>
    <t>Accrued Self-Insurance Costs</t>
  </si>
  <si>
    <t>Other Contingent Liabilities</t>
  </si>
  <si>
    <t>Bonuses Accrued and Not Paid Within 180 Days of Year-End ss. 78(4)</t>
  </si>
  <si>
    <t>Unpaid Amounts to Related Person and Not Paid Within 3 Taxation Years ss. 78(1)</t>
  </si>
  <si>
    <t>Other</t>
  </si>
  <si>
    <t xml:space="preserve">Total </t>
  </si>
  <si>
    <t>Non-Capital Loss Carry Forward Deduction</t>
  </si>
  <si>
    <t>Utility Balance</t>
  </si>
  <si>
    <t>Application of  Loss Carry Forward to reduce taxable income in 2005</t>
  </si>
  <si>
    <t>Other Adjustments Add (+) Deduct (-)</t>
  </si>
  <si>
    <t>Balance available for use in Test Year</t>
  </si>
  <si>
    <t xml:space="preserve">Amount to be used in Test Year </t>
  </si>
  <si>
    <t>Balance available for use post Test Year</t>
  </si>
  <si>
    <t>Net Capital Loss Carry Forward Deduction</t>
  </si>
  <si>
    <t>T2 S1 line #</t>
  </si>
  <si>
    <r>
      <t xml:space="preserve">Amortization of tangible assets
</t>
    </r>
    <r>
      <rPr>
        <i/>
        <sz val="8"/>
        <rFont val="Arial"/>
        <family val="2"/>
      </rPr>
      <t>2-4 ADJUSTED ACCOUNTING DATA P489</t>
    </r>
  </si>
  <si>
    <r>
      <t xml:space="preserve">Amortization of intangible assets
</t>
    </r>
    <r>
      <rPr>
        <i/>
        <sz val="8"/>
        <rFont val="Arial"/>
        <family val="2"/>
      </rPr>
      <t>2-4 ADJUSTED ACCOUNTING DATA P490</t>
    </r>
  </si>
  <si>
    <t>Tax reserves beginning of year</t>
  </si>
  <si>
    <t>Other Additions: (please explain in detail the nature of the item)</t>
  </si>
  <si>
    <t>Cumulative eligible capital deduction from Schedule 10 CEC</t>
  </si>
  <si>
    <t>Tax reserves end of year</t>
  </si>
  <si>
    <t>NET INCOME FOR TAX PURPOSES</t>
  </si>
  <si>
    <t>Taxable dividends received under section 112 or 113</t>
  </si>
  <si>
    <t>Non-capital losses of preceding taxation years from Schedule 7-1</t>
  </si>
  <si>
    <t>Net-capital losses of preceding taxation years (Please show calculation)</t>
  </si>
  <si>
    <t>Total Income Taxes</t>
  </si>
  <si>
    <t>Investment Tax Credits</t>
  </si>
  <si>
    <t>Miscellaneous Tax Credits</t>
  </si>
  <si>
    <t>Corporate PILs/Income Tax Provision for Test Year</t>
  </si>
  <si>
    <r>
      <t>Income Tax</t>
    </r>
    <r>
      <rPr>
        <sz val="10"/>
        <rFont val="Arial"/>
        <family val="2"/>
      </rPr>
      <t xml:space="preserve"> (grossed-up)</t>
    </r>
  </si>
  <si>
    <t xml:space="preserve">   </t>
  </si>
  <si>
    <t xml:space="preserve">      If Yes, please describe what was the tax treatment in the manager's summary.  </t>
  </si>
  <si>
    <t>1.   Does the applicant have any Investment Tax Credits (ITC)?</t>
  </si>
  <si>
    <t>3.   Does the applicant have any Capital Gains or Losses for tax purposes?</t>
  </si>
  <si>
    <t>4.   Does the applicant have any Capital Leases?</t>
  </si>
  <si>
    <t>5.   Does the applicant have any Loss Carry-Forwards (non-capital or net capital)?</t>
  </si>
  <si>
    <t xml:space="preserve">6.   Since 1999, has the applicant acquired another regulated applicant's assets?  </t>
  </si>
  <si>
    <t>7.   Did the applicant pay dividends?</t>
  </si>
  <si>
    <t>8.   Did the applicant elect to capitalize interest incurred on CWIP for tax purposes?</t>
  </si>
  <si>
    <t>Historic</t>
  </si>
  <si>
    <t>Bridge</t>
  </si>
  <si>
    <t>Test Year</t>
  </si>
  <si>
    <t>B</t>
  </si>
  <si>
    <t>D</t>
  </si>
  <si>
    <t>E</t>
  </si>
  <si>
    <t>L</t>
  </si>
  <si>
    <t>P</t>
  </si>
  <si>
    <t>Return on Rate Base</t>
  </si>
  <si>
    <t>Deemed ShortTerm Debt %</t>
  </si>
  <si>
    <t>T</t>
  </si>
  <si>
    <t>W = S * T</t>
  </si>
  <si>
    <t>Deemed Long Term Debt %</t>
  </si>
  <si>
    <t>U</t>
  </si>
  <si>
    <t>X = S * U</t>
  </si>
  <si>
    <t>Deemed Equity %</t>
  </si>
  <si>
    <t>V</t>
  </si>
  <si>
    <t>Y = S * V</t>
  </si>
  <si>
    <t>Z</t>
  </si>
  <si>
    <t>AC = W * Z</t>
  </si>
  <si>
    <t>Long Term Interest</t>
  </si>
  <si>
    <t>AA</t>
  </si>
  <si>
    <t>AD = X * AA</t>
  </si>
  <si>
    <t>AB</t>
  </si>
  <si>
    <t>AE = Y * AB</t>
  </si>
  <si>
    <t>AF = AC + AD + AE</t>
  </si>
  <si>
    <t>Historic 
Wires Only</t>
  </si>
  <si>
    <t>UCC End of Year Historic per tax returns</t>
  </si>
  <si>
    <t>Regulatory Taxable Income</t>
  </si>
  <si>
    <t>Tax Rates</t>
  </si>
  <si>
    <t>Federal &amp; Provincial</t>
  </si>
  <si>
    <t>Effective</t>
  </si>
  <si>
    <t>Federal income tax</t>
  </si>
  <si>
    <t>General corporate rate</t>
  </si>
  <si>
    <t>Federal tax abatement</t>
  </si>
  <si>
    <t xml:space="preserve">  Adjusted federal rate</t>
  </si>
  <si>
    <t>Rate reduction</t>
  </si>
  <si>
    <t xml:space="preserve">Ontario income tax </t>
  </si>
  <si>
    <t xml:space="preserve">Combined federal and Ontario </t>
  </si>
  <si>
    <t>Federal &amp; Ontario Small Business</t>
  </si>
  <si>
    <t>Federal small business threshold</t>
  </si>
  <si>
    <t>Ontario Small Business Threshold</t>
  </si>
  <si>
    <t>Federal small business rate</t>
  </si>
  <si>
    <t>Ontario small business rate</t>
  </si>
  <si>
    <t>Historical Balance as per tax returns</t>
  </si>
  <si>
    <t>Utility Only</t>
  </si>
  <si>
    <t>Historic Utility Only</t>
  </si>
  <si>
    <t>Eliminate Amounts Not Relevant for Bridge Year</t>
  </si>
  <si>
    <t>Adjusted Utility Balance</t>
  </si>
  <si>
    <t>Bridge Year Adjustments</t>
  </si>
  <si>
    <t xml:space="preserve"> Balance for Bridge Year</t>
  </si>
  <si>
    <t>Non-Distribution Portion</t>
  </si>
  <si>
    <t>Actual Historic</t>
  </si>
  <si>
    <t xml:space="preserve">Amount to be used in Bridge Year </t>
  </si>
  <si>
    <t>Balance available for use post Bridge Year</t>
  </si>
  <si>
    <t>Actual/Estimated Bridge Year</t>
  </si>
  <si>
    <r>
      <t>Return on Equity (</t>
    </r>
    <r>
      <rPr>
        <b/>
        <sz val="10"/>
        <color indexed="10"/>
        <rFont val="Arial"/>
        <family val="2"/>
      </rPr>
      <t>Regulatory Income</t>
    </r>
    <r>
      <rPr>
        <b/>
        <sz val="10"/>
        <rFont val="Arial"/>
        <family val="2"/>
      </rPr>
      <t>)</t>
    </r>
  </si>
  <si>
    <t>Application of  Loss Carry Forward to reduce taxable income in Bridge Year</t>
  </si>
  <si>
    <t>A. Data Input Sheet</t>
  </si>
  <si>
    <t>B. Tax Rates &amp; Exemptions</t>
  </si>
  <si>
    <t>O</t>
  </si>
  <si>
    <t>Current Year Deduction</t>
  </si>
  <si>
    <t>UCC End of Bridge Year</t>
  </si>
  <si>
    <t>Income tax payable</t>
  </si>
  <si>
    <t>Small business credit</t>
  </si>
  <si>
    <t>Ontario Income tax</t>
  </si>
  <si>
    <t>Effective Ontario Tax Rate</t>
  </si>
  <si>
    <t>Combined tax rate</t>
  </si>
  <si>
    <t>Ontario Income Taxes</t>
  </si>
  <si>
    <t>C = A * B</t>
  </si>
  <si>
    <t>F = D * E</t>
  </si>
  <si>
    <t>K = J  / A</t>
  </si>
  <si>
    <t>Combined Tax Rate and PILs</t>
  </si>
  <si>
    <t>Federal tax rate</t>
  </si>
  <si>
    <t>N = A * M</t>
  </si>
  <si>
    <t>Q = O + P</t>
  </si>
  <si>
    <t>R = N - Q</t>
  </si>
  <si>
    <t xml:space="preserve"> Total Tax Credits</t>
  </si>
  <si>
    <t>S = 1 - M</t>
  </si>
  <si>
    <t>U = R + T</t>
  </si>
  <si>
    <t>REGULATORY TAXABLE INCOME</t>
  </si>
  <si>
    <t>Distribution System - post February 2005</t>
  </si>
  <si>
    <t>Data Network Infrastructure Equipment - post Mar 2007</t>
  </si>
  <si>
    <t xml:space="preserve"> J = C + F</t>
  </si>
  <si>
    <t>Short Term Interest Rate</t>
  </si>
  <si>
    <t>UCC Regulated Historic Year</t>
  </si>
  <si>
    <t>Bridge Year CCA</t>
  </si>
  <si>
    <t>Total for Regulated Utility</t>
  </si>
  <si>
    <t>Note:</t>
  </si>
  <si>
    <r>
      <t xml:space="preserve">Corporate PILs/Income Tax Provision Gross Up </t>
    </r>
    <r>
      <rPr>
        <vertAlign val="superscript"/>
        <sz val="10"/>
        <rFont val="Arial"/>
        <family val="2"/>
      </rPr>
      <t>1</t>
    </r>
  </si>
  <si>
    <t>Algoma Power Inc.</t>
  </si>
  <si>
    <t>Brantford Power Inc.</t>
  </si>
  <si>
    <t>Burlington Hydro Inc.</t>
  </si>
  <si>
    <t>Centre Wellington Hydro Ltd.</t>
  </si>
  <si>
    <t>Cooperative Hydro Embrun Inc.</t>
  </si>
  <si>
    <t>E.L.K. Energy Inc.</t>
  </si>
  <si>
    <t>Enersource Hydro Mississauga Inc.</t>
  </si>
  <si>
    <t>ENWIN Utilities Ltd.</t>
  </si>
  <si>
    <t>Essex Powerlines Corporation</t>
  </si>
  <si>
    <t>Festival Hydro Inc.</t>
  </si>
  <si>
    <t>Fort Albany Power Corporation</t>
  </si>
  <si>
    <t>Fort Frances Power Corporation</t>
  </si>
  <si>
    <t>Greater Sudbury Hydro Inc.</t>
  </si>
  <si>
    <t>Haldimand County Hydro Inc.</t>
  </si>
  <si>
    <t>Horizon Utilities Corporation</t>
  </si>
  <si>
    <t>Hydro Hawkesbury Inc.</t>
  </si>
  <si>
    <t>Hydro One Brampton Networks Inc.</t>
  </si>
  <si>
    <t>Kenora Hydro Electric Corporation Ltd.</t>
  </si>
  <si>
    <t>Kingston Hydro Corporation</t>
  </si>
  <si>
    <t>Kitchener-Wilmot Hydro Inc.</t>
  </si>
  <si>
    <t>Lakeland Power Distribution Ltd.</t>
  </si>
  <si>
    <t>London Hydro Inc.</t>
  </si>
  <si>
    <t>Midland Power Utility Corporation</t>
  </si>
  <si>
    <t>Niagara-on-the-Lake Hydro Inc.</t>
  </si>
  <si>
    <t>North Bay Hydro Distribution Limited</t>
  </si>
  <si>
    <t>Northern Ontario Wires Inc.</t>
  </si>
  <si>
    <t>Orangeville Hydro Limited</t>
  </si>
  <si>
    <t>Ottawa River Power Corporation</t>
  </si>
  <si>
    <t>Parry Sound Power Corporation</t>
  </si>
  <si>
    <t>PUC Distribution Inc.</t>
  </si>
  <si>
    <t>Renfrew Hydro Inc.</t>
  </si>
  <si>
    <t>Sioux Lookout Hydro Inc.</t>
  </si>
  <si>
    <t>St. Thomas Energy Inc.</t>
  </si>
  <si>
    <t>Tillsonburg Hydro Inc.</t>
  </si>
  <si>
    <t>Veridian Connections Inc.</t>
  </si>
  <si>
    <t>Wasaga Distribution Inc.</t>
  </si>
  <si>
    <t>Waterloo North Hydro Inc.</t>
  </si>
  <si>
    <t>West Coast Huron Energy Inc.</t>
  </si>
  <si>
    <t>Westario Power Inc.</t>
  </si>
  <si>
    <t>Whitby Hydro Electric Corporation</t>
  </si>
  <si>
    <t>Woodstock Hydro Services Inc.</t>
  </si>
  <si>
    <t>Atikokan Hydro Inc.</t>
  </si>
  <si>
    <t>Chapleau Public Utilities Corporation</t>
  </si>
  <si>
    <t>Espanola Regional Hydro Distribution Corporation</t>
  </si>
  <si>
    <t>Grimsby Power Inc.</t>
  </si>
  <si>
    <t>Guelph Hydro Electric Systems Inc.</t>
  </si>
  <si>
    <t>Halton Hills Hydro Inc.</t>
  </si>
  <si>
    <t>Hydro 2000 Inc.</t>
  </si>
  <si>
    <t>Hydro Ottawa Limited</t>
  </si>
  <si>
    <t>Kashechewan Power Corporation</t>
  </si>
  <si>
    <t>Lakefront Utilities Inc.</t>
  </si>
  <si>
    <t>Oshawa PUC Networks Inc.</t>
  </si>
  <si>
    <t>Rideau St. Lawrence Distribution Inc.</t>
  </si>
  <si>
    <t>Toronto Hydro-Electric System Limited</t>
  </si>
  <si>
    <t>Wellington North Power Inc.</t>
  </si>
  <si>
    <t>Test Year                         Taxable Income</t>
  </si>
  <si>
    <t>Ontario Income Tax</t>
  </si>
  <si>
    <t xml:space="preserve">Computer Hardware and system software </t>
  </si>
  <si>
    <t xml:space="preserve">Non-residential Buildings Reg. 1100(1)(a.1) election </t>
  </si>
  <si>
    <t>Fibre Optic Cable</t>
  </si>
  <si>
    <t xml:space="preserve">Certain Clean Energy Generation Equipment </t>
  </si>
  <si>
    <t>1 Enhanced</t>
  </si>
  <si>
    <t>Bridge Year</t>
  </si>
  <si>
    <t>Test Year Adjustments</t>
  </si>
  <si>
    <t xml:space="preserve"> Balance for Test Year</t>
  </si>
  <si>
    <t>CWIP</t>
  </si>
  <si>
    <t>ARO Accretion expense</t>
  </si>
  <si>
    <t>Capital Contributions Received (ITA 12(1)(x))</t>
  </si>
  <si>
    <t>Lease Inducements Received (ITA 12(1)(x))</t>
  </si>
  <si>
    <t>Deferred Revenue (ITA 12(1)(a))</t>
  </si>
  <si>
    <t>Prior Year Investment Tax Credits received</t>
  </si>
  <si>
    <t>ARO Payments - Deductible for Tax when Paid</t>
  </si>
  <si>
    <t>ITA 13(7.4) Election - Capital Contributions Received</t>
  </si>
  <si>
    <t>ITA 13(7.4) Election - Apply Lease Inducement to cost of Leaseholds</t>
  </si>
  <si>
    <t>Deferred Revenue - ITA 20(1)(m) reserve</t>
  </si>
  <si>
    <t>Principal portion of lease payments</t>
  </si>
  <si>
    <t>Lease Inducement Book Amortization credit to income</t>
  </si>
  <si>
    <t>Financing fees for tax ITA 20(1)(e) and (e.1)</t>
  </si>
  <si>
    <t>2.   Does the applicant have any SRED Expenditures?</t>
  </si>
  <si>
    <t>1. This is for the derivation of revenue requirement and should not be used for sufficiency/deficiency calculations.</t>
  </si>
  <si>
    <t>C. Sch 8 Hist</t>
  </si>
  <si>
    <t>D. Schedule 10 CEC Hist</t>
  </si>
  <si>
    <t>E. Sch 13 Tax Reserves Hist</t>
  </si>
  <si>
    <t>F. Sch 7-1 Loss Cfwd Hist</t>
  </si>
  <si>
    <t>G. Adj. Taxable Income Historic</t>
  </si>
  <si>
    <t>Disposals (Negative)</t>
  </si>
  <si>
    <t>Disposals  (Negative)</t>
  </si>
  <si>
    <t>Corporate PILs/Income Tax Provision for Bridge Year</t>
  </si>
  <si>
    <t>Rate reduction (negative)</t>
  </si>
  <si>
    <t>1. Info</t>
  </si>
  <si>
    <t>H. PILs,Tax Provision Historic</t>
  </si>
  <si>
    <t>I. Schedule 8 CCA Bridge Year</t>
  </si>
  <si>
    <t>J. Schedule 10 CEC Bridge Year</t>
  </si>
  <si>
    <t>K. Sch 13 Tax Reserves Bridge</t>
  </si>
  <si>
    <t>L. Sch 7-1 Loss Cfwd Bridge</t>
  </si>
  <si>
    <t>M. Adj. Taxable Income Bridge</t>
  </si>
  <si>
    <t>N. PILs,Tax Provision Bridge</t>
  </si>
  <si>
    <t xml:space="preserve">O. Schedule 8 CCA Test Year  </t>
  </si>
  <si>
    <t>P. Schedule 10 CEC Test Year</t>
  </si>
  <si>
    <t>Q Sch 13 Tax Reserve Test Year</t>
  </si>
  <si>
    <t>R. Sch 7-1 Loss Cfwd</t>
  </si>
  <si>
    <t>S. Taxable Income Test Year</t>
  </si>
  <si>
    <t xml:space="preserve">T. PILs,Tax Provision </t>
  </si>
  <si>
    <t>1. This is for the derivation of Bridge year PILs income tax expense and should not be used for Test year revenue requirement calculations.</t>
  </si>
  <si>
    <t xml:space="preserve">Note: Input the actual information from the tax returns for the historic year. </t>
  </si>
  <si>
    <t>Attawapiskat Power Corporation</t>
  </si>
  <si>
    <t>Bluewater Power Distribution Corp.</t>
  </si>
  <si>
    <t>Brant County Power</t>
  </si>
  <si>
    <t>Cambridge and North Dumfries Hydro</t>
  </si>
  <si>
    <t>Canadian Niagara Power Inc. – Eastern Ontario Power/Fort Erie/Port Colborne</t>
  </si>
  <si>
    <t>COLLUS Power Corp.</t>
  </si>
  <si>
    <t xml:space="preserve">Utility Name   </t>
  </si>
  <si>
    <t>Oakville Hydro Distribution Inc.</t>
  </si>
  <si>
    <t>Entegrus Powerlines Inc.</t>
  </si>
  <si>
    <t>Assigned EB Number</t>
  </si>
  <si>
    <t>Erie Thames Powerlines Corp.</t>
  </si>
  <si>
    <t>Name and Title</t>
  </si>
  <si>
    <t>Phone Number</t>
  </si>
  <si>
    <t>Email Address</t>
  </si>
  <si>
    <t>Date</t>
  </si>
  <si>
    <t>Last COS Re-based Year</t>
  </si>
  <si>
    <t>Hearst Power Distribution Co. Ltd.</t>
  </si>
  <si>
    <t>Note:  Drop-down lists are shaded blue; Input cells are shaded green.</t>
  </si>
  <si>
    <t>Hydro One Networks Inc.</t>
  </si>
  <si>
    <t>Hydro One Remote Communities Inc.</t>
  </si>
  <si>
    <t>Innisfil Hydro Dist. Systems Limited</t>
  </si>
  <si>
    <t>Milton Hydro Distribution Inc.</t>
  </si>
  <si>
    <t>Newmarket – Tay Power Distribution Ltd.</t>
  </si>
  <si>
    <t>Niagara Peninsula Energy Inc.</t>
  </si>
  <si>
    <t>Norfolk Power Distribution Ltd.</t>
  </si>
  <si>
    <t>Orillia Power Distribution Corp.</t>
  </si>
  <si>
    <t>Peterborough Distribution Inc.</t>
  </si>
  <si>
    <t>PowerStream Inc.</t>
  </si>
  <si>
    <t>Thunder Bay Hydro Electricity Distribution</t>
  </si>
  <si>
    <t>Welland Hydro Electric System Corp.</t>
  </si>
  <si>
    <t>Return on Ratebase</t>
  </si>
  <si>
    <t>Questions that must be answered</t>
  </si>
  <si>
    <t>Schedule 8 - Historical Year</t>
  </si>
  <si>
    <t>Schedule 10 CEC - Historical Year</t>
  </si>
  <si>
    <t>Schedule 13 Tax Reserves - Historical</t>
  </si>
  <si>
    <t>Continuity of Reserves</t>
  </si>
  <si>
    <t>Schedule 7-1 Loss Carry Forward - Historic</t>
  </si>
  <si>
    <t>Corporation Loss Continuity and Application</t>
  </si>
  <si>
    <t>Adjusted Taxable Income - Historic Year</t>
  </si>
  <si>
    <t>PILs Tax Provision - Historic Year</t>
  </si>
  <si>
    <t>Wires Only</t>
  </si>
  <si>
    <t>Schedule 8 CCA - Bridge Year</t>
  </si>
  <si>
    <t>Schedule 10 CEC - Bridge Year</t>
  </si>
  <si>
    <t>Schedule 13 Tax Reserves - Bridge Year</t>
  </si>
  <si>
    <t>Schedule 7-1 Loss Carry Forward - Bridge Year</t>
  </si>
  <si>
    <t>Adjusted Taxable Income - Bridge Year</t>
  </si>
  <si>
    <t>PILS Tax Provision - Bridge Year</t>
  </si>
  <si>
    <t>Schedule 8 CCA - Test Year</t>
  </si>
  <si>
    <t>Schedule 10 CEC - Test Year</t>
  </si>
  <si>
    <t>Schedule 13 Tax Reserves - Test Year</t>
  </si>
  <si>
    <t>Schedule 7-1 Loss Carry Forward - Test Year</t>
  </si>
  <si>
    <t>Taxable Income - Test Year</t>
  </si>
  <si>
    <t>PILs Tax Provision - Test Year</t>
  </si>
  <si>
    <t>As of June 20, 2012</t>
  </si>
  <si>
    <t>Corporate PILs/Income Tax Provision for Historic Year</t>
  </si>
  <si>
    <t>M = K + L</t>
  </si>
  <si>
    <t>T = R / S - R</t>
  </si>
  <si>
    <t>EB-2012-0107</t>
  </si>
  <si>
    <t>No</t>
  </si>
  <si>
    <t>Yes</t>
  </si>
  <si>
    <t>Smart meter recovery</t>
  </si>
  <si>
    <t>ITC for apprentice credit</t>
  </si>
  <si>
    <t>Capital taxes expensed</t>
  </si>
  <si>
    <t>Ontario Specified Tax Credits</t>
  </si>
  <si>
    <t>Carrying Charges Recovered over expensed</t>
  </si>
  <si>
    <t>Payment of Lawsuit (2010 deduction)</t>
  </si>
  <si>
    <t>Employee future benefits - end of year</t>
  </si>
  <si>
    <t>Employee future benefits - beginning of year</t>
  </si>
  <si>
    <t>Capitalized for accounting expensed for tax</t>
  </si>
  <si>
    <t>Smart meter O&amp;M expense</t>
  </si>
  <si>
    <t>2011 Apprentice Tax Credits</t>
  </si>
  <si>
    <t>Smart meter recovery (SMFAs)</t>
  </si>
  <si>
    <t>Mark Hutson, CFO</t>
  </si>
  <si>
    <t>519-337-8201 x2261</t>
  </si>
  <si>
    <t>mhutson@bluewaterpower.com</t>
  </si>
  <si>
    <t>Depreciation Expense Adjustment - a/c 1575</t>
  </si>
  <si>
    <t>Depreciation Expense Adjustment - a/c 4357</t>
  </si>
  <si>
    <t xml:space="preserve">SR&amp;ED inducements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</si>
</sst>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_(* #,##0_);_(* \(#,##0\);_(* &quot;-&quot;_);_(@_)"/>
    <numFmt numFmtId="165" formatCode="_-&quot;$&quot;* #,##0_-;\-&quot;$&quot;* #,##0_-;_-&quot;$&quot;* &quot;-&quot;??_-;_-@_-"/>
    <numFmt numFmtId="166" formatCode="0.0"/>
    <numFmt numFmtId="167" formatCode="[$-F800]dddd\,\ mmmm\ dd\,\ yyyy"/>
    <numFmt numFmtId="168" formatCode="[$-1009]mmmm\ d\,\ yyyy;@"/>
  </numFmts>
  <fonts count="86" x14ac:knownFonts="1">
    <font>
      <sz val="10"/>
      <name val="Arial"/>
    </font>
    <font>
      <sz val="10"/>
      <name val="Arial"/>
      <family val="2"/>
    </font>
    <font>
      <u/>
      <sz val="10"/>
      <color indexed="12"/>
      <name val="Arial"/>
      <family val="2"/>
    </font>
    <font>
      <sz val="8"/>
      <name val="Arial"/>
      <family val="2"/>
    </font>
    <font>
      <sz val="16"/>
      <color indexed="12"/>
      <name val="Algerian"/>
      <family val="5"/>
    </font>
    <font>
      <sz val="14"/>
      <name val="Arial"/>
      <family val="2"/>
    </font>
    <font>
      <b/>
      <sz val="10"/>
      <name val="Arial"/>
      <family val="2"/>
    </font>
    <font>
      <b/>
      <sz val="14"/>
      <name val="Arial"/>
      <family val="2"/>
    </font>
    <font>
      <b/>
      <sz val="8"/>
      <color indexed="10"/>
      <name val="Arial"/>
      <family val="2"/>
    </font>
    <font>
      <b/>
      <i/>
      <sz val="9"/>
      <name val="Arial"/>
      <family val="2"/>
    </font>
    <font>
      <b/>
      <sz val="12"/>
      <name val="Arial"/>
      <family val="2"/>
    </font>
    <font>
      <b/>
      <u/>
      <sz val="10"/>
      <name val="Arial"/>
      <family val="2"/>
    </font>
    <font>
      <b/>
      <sz val="10"/>
      <color indexed="12"/>
      <name val="Arial"/>
      <family val="2"/>
    </font>
    <font>
      <sz val="10"/>
      <name val="Arial"/>
      <family val="2"/>
    </font>
    <font>
      <b/>
      <u/>
      <sz val="12"/>
      <color indexed="10"/>
      <name val="Cooper Black"/>
      <family val="1"/>
    </font>
    <font>
      <i/>
      <sz val="10"/>
      <name val="Arial"/>
      <family val="2"/>
    </font>
    <font>
      <b/>
      <i/>
      <sz val="10"/>
      <name val="Arial"/>
      <family val="2"/>
    </font>
    <font>
      <b/>
      <sz val="10"/>
      <color indexed="9"/>
      <name val="Arial"/>
      <family val="2"/>
    </font>
    <font>
      <b/>
      <sz val="9"/>
      <color indexed="12"/>
      <name val="Arial"/>
      <family val="2"/>
    </font>
    <font>
      <b/>
      <sz val="9"/>
      <name val="Arial"/>
      <family val="2"/>
    </font>
    <font>
      <sz val="9"/>
      <name val="Arial"/>
      <family val="2"/>
    </font>
    <font>
      <sz val="9"/>
      <color indexed="12"/>
      <name val="Arial"/>
      <family val="2"/>
    </font>
    <font>
      <sz val="10"/>
      <color indexed="12"/>
      <name val="Arial"/>
      <family val="2"/>
    </font>
    <font>
      <i/>
      <sz val="9"/>
      <name val="Arial"/>
      <family val="2"/>
    </font>
    <font>
      <b/>
      <u/>
      <sz val="9"/>
      <name val="Arial"/>
      <family val="2"/>
    </font>
    <font>
      <sz val="9"/>
      <color indexed="10"/>
      <name val="Arial"/>
      <family val="2"/>
    </font>
    <font>
      <i/>
      <sz val="9"/>
      <color indexed="10"/>
      <name val="Arial"/>
      <family val="2"/>
    </font>
    <font>
      <b/>
      <vertAlign val="subscript"/>
      <sz val="10"/>
      <name val="Arial"/>
      <family val="2"/>
    </font>
    <font>
      <sz val="8"/>
      <color indexed="81"/>
      <name val="Tahoma"/>
      <family val="2"/>
    </font>
    <font>
      <sz val="12"/>
      <name val="Times New Roman"/>
      <family val="1"/>
    </font>
    <font>
      <b/>
      <sz val="10"/>
      <name val="Arial"/>
      <family val="2"/>
    </font>
    <font>
      <b/>
      <sz val="12"/>
      <name val="Times New Roman"/>
      <family val="1"/>
    </font>
    <font>
      <b/>
      <sz val="10"/>
      <color indexed="63"/>
      <name val="Arial"/>
      <family val="2"/>
    </font>
    <font>
      <sz val="10"/>
      <color indexed="63"/>
      <name val="Arial"/>
      <family val="2"/>
    </font>
    <font>
      <b/>
      <sz val="9"/>
      <color indexed="63"/>
      <name val="Arial"/>
      <family val="2"/>
    </font>
    <font>
      <b/>
      <sz val="7"/>
      <color indexed="63"/>
      <name val="Arial"/>
      <family val="2"/>
    </font>
    <font>
      <sz val="9"/>
      <color indexed="63"/>
      <name val="Arial"/>
      <family val="2"/>
    </font>
    <font>
      <sz val="12"/>
      <color indexed="63"/>
      <name val="Times New Roman"/>
      <family val="1"/>
    </font>
    <font>
      <b/>
      <sz val="14"/>
      <color indexed="63"/>
      <name val="Times New Roman"/>
      <family val="1"/>
    </font>
    <font>
      <sz val="9"/>
      <color indexed="9"/>
      <name val="Arial"/>
      <family val="2"/>
    </font>
    <font>
      <b/>
      <sz val="11"/>
      <color indexed="10"/>
      <name val="Times New Roman"/>
      <family val="1"/>
    </font>
    <font>
      <i/>
      <sz val="8"/>
      <name val="Arial"/>
      <family val="2"/>
    </font>
    <font>
      <u/>
      <sz val="10"/>
      <color indexed="12"/>
      <name val="Arial"/>
      <family val="2"/>
    </font>
    <font>
      <sz val="10"/>
      <color indexed="9"/>
      <name val="Arial"/>
      <family val="2"/>
    </font>
    <font>
      <sz val="12"/>
      <name val="Arial"/>
      <family val="2"/>
    </font>
    <font>
      <b/>
      <sz val="18"/>
      <name val="Arial"/>
      <family val="2"/>
    </font>
    <font>
      <b/>
      <sz val="10"/>
      <color indexed="10"/>
      <name val="Arial"/>
      <family val="2"/>
    </font>
    <font>
      <b/>
      <sz val="12"/>
      <color indexed="12"/>
      <name val="Arial"/>
      <family val="2"/>
    </font>
    <font>
      <sz val="11"/>
      <name val="Arial"/>
      <family val="2"/>
    </font>
    <font>
      <vertAlign val="superscrip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8"/>
      <color indexed="56"/>
      <name val="Cambria"/>
      <family val="2"/>
    </font>
    <font>
      <b/>
      <sz val="10"/>
      <color indexed="8"/>
      <name val="Arial"/>
      <family val="2"/>
    </font>
    <font>
      <sz val="10"/>
      <color indexed="10"/>
      <name val="Arial"/>
      <family val="2"/>
    </font>
    <font>
      <b/>
      <sz val="12"/>
      <name val="Book Antiqua"/>
      <family val="1"/>
    </font>
    <font>
      <b/>
      <sz val="11"/>
      <color indexed="48"/>
      <name val="Arial"/>
      <family val="2"/>
    </font>
    <font>
      <b/>
      <sz val="11"/>
      <name val="Arial"/>
      <family val="2"/>
    </font>
    <font>
      <b/>
      <u/>
      <sz val="12"/>
      <color indexed="12"/>
      <name val="Book Antiqua"/>
      <family val="1"/>
    </font>
    <font>
      <b/>
      <sz val="12"/>
      <color indexed="12"/>
      <name val="Book Antiqua"/>
      <family val="1"/>
    </font>
    <font>
      <sz val="12"/>
      <name val="Book Antiqua"/>
      <family val="1"/>
    </font>
    <font>
      <i/>
      <sz val="11"/>
      <name val="Arial"/>
      <family val="2"/>
    </font>
    <font>
      <b/>
      <sz val="14"/>
      <name val="Book Antiqua"/>
      <family val="1"/>
    </font>
    <font>
      <b/>
      <sz val="14"/>
      <color indexed="12"/>
      <name val="Book Antiqua"/>
      <family val="1"/>
    </font>
    <font>
      <b/>
      <u/>
      <sz val="14"/>
      <color indexed="12"/>
      <name val="Book Antiqua"/>
      <family val="1"/>
    </font>
    <font>
      <sz val="14"/>
      <name val="Book Antiqua"/>
      <family val="1"/>
    </font>
    <font>
      <u/>
      <sz val="14"/>
      <color indexed="12"/>
      <name val="Book Antiqua"/>
      <family val="1"/>
    </font>
    <font>
      <sz val="10"/>
      <color rgb="FF000000"/>
      <name val="Arial"/>
      <family val="2"/>
    </font>
    <font>
      <b/>
      <sz val="20"/>
      <name val="Arial"/>
      <family val="2"/>
    </font>
    <font>
      <b/>
      <sz val="11"/>
      <color theme="1"/>
      <name val="Calibri"/>
      <family val="2"/>
      <scheme val="minor"/>
    </font>
    <font>
      <b/>
      <sz val="12"/>
      <color indexed="10"/>
      <name val="Arial"/>
      <family val="2"/>
    </font>
    <font>
      <b/>
      <sz val="14"/>
      <color indexed="63"/>
      <name val="Arial"/>
      <family val="2"/>
    </font>
    <font>
      <b/>
      <sz val="16"/>
      <name val="Arial"/>
      <family val="2"/>
    </font>
    <font>
      <b/>
      <i/>
      <sz val="14"/>
      <name val="Times New Roman"/>
      <family val="1"/>
    </font>
    <font>
      <b/>
      <sz val="14"/>
      <name val="Times New Roman"/>
      <family val="1"/>
    </font>
    <font>
      <sz val="16"/>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bgColor indexed="24"/>
      </patternFill>
    </fill>
    <fill>
      <patternFill patternType="solid">
        <fgColor indexed="42"/>
        <bgColor indexed="64"/>
      </patternFill>
    </fill>
    <fill>
      <patternFill patternType="solid">
        <fgColor indexed="42"/>
        <bgColor indexed="24"/>
      </patternFill>
    </fill>
    <fill>
      <patternFill patternType="solid">
        <fgColor indexed="4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79998168889431442"/>
        <bgColor indexed="2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ck">
        <color indexed="10"/>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ck">
        <color indexed="10"/>
      </left>
      <right style="thick">
        <color indexed="10"/>
      </right>
      <top style="thick">
        <color indexed="10"/>
      </top>
      <bottom style="thick">
        <color indexed="10"/>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s>
  <cellStyleXfs count="48">
    <xf numFmtId="0" fontId="0" fillId="0" borderId="0"/>
    <xf numFmtId="0" fontId="50" fillId="2" borderId="0" applyNumberFormat="0" applyBorder="0" applyAlignment="0" applyProtection="0"/>
    <xf numFmtId="0" fontId="50" fillId="3" borderId="0" applyNumberFormat="0" applyBorder="0" applyAlignment="0" applyProtection="0"/>
    <xf numFmtId="0" fontId="50" fillId="4" borderId="0" applyNumberFormat="0" applyBorder="0" applyAlignment="0" applyProtection="0"/>
    <xf numFmtId="0" fontId="50" fillId="5" borderId="0" applyNumberFormat="0" applyBorder="0" applyAlignment="0" applyProtection="0"/>
    <xf numFmtId="0" fontId="50" fillId="6" borderId="0" applyNumberFormat="0" applyBorder="0" applyAlignment="0" applyProtection="0"/>
    <xf numFmtId="0" fontId="50" fillId="7" borderId="0" applyNumberFormat="0" applyBorder="0" applyAlignment="0" applyProtection="0"/>
    <xf numFmtId="0" fontId="50" fillId="8"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5" borderId="0" applyNumberFormat="0" applyBorder="0" applyAlignment="0" applyProtection="0"/>
    <xf numFmtId="0" fontId="50" fillId="8" borderId="0" applyNumberFormat="0" applyBorder="0" applyAlignment="0" applyProtection="0"/>
    <xf numFmtId="0" fontId="50" fillId="11" borderId="0" applyNumberFormat="0" applyBorder="0" applyAlignment="0" applyProtection="0"/>
    <xf numFmtId="0" fontId="51" fillId="12"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9" borderId="0" applyNumberFormat="0" applyBorder="0" applyAlignment="0" applyProtection="0"/>
    <xf numFmtId="0" fontId="52" fillId="3" borderId="0" applyNumberFormat="0" applyBorder="0" applyAlignment="0" applyProtection="0"/>
    <xf numFmtId="0" fontId="53" fillId="20" borderId="1" applyNumberFormat="0" applyAlignment="0" applyProtection="0"/>
    <xf numFmtId="0" fontId="17"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54" fillId="0" borderId="0" applyNumberFormat="0" applyFill="0" applyBorder="0" applyAlignment="0" applyProtection="0"/>
    <xf numFmtId="0" fontId="55" fillId="4" borderId="0" applyNumberFormat="0" applyBorder="0" applyAlignment="0" applyProtection="0"/>
    <xf numFmtId="0" fontId="56" fillId="0" borderId="3" applyNumberFormat="0" applyFill="0" applyAlignment="0" applyProtection="0"/>
    <xf numFmtId="0" fontId="57" fillId="0" borderId="4" applyNumberFormat="0" applyFill="0" applyAlignment="0" applyProtection="0"/>
    <xf numFmtId="0" fontId="58" fillId="0" borderId="5" applyNumberFormat="0" applyFill="0" applyAlignment="0" applyProtection="0"/>
    <xf numFmtId="0" fontId="58" fillId="0" borderId="0" applyNumberFormat="0" applyFill="0" applyBorder="0" applyAlignment="0" applyProtection="0"/>
    <xf numFmtId="0" fontId="2" fillId="0" borderId="0" applyNumberFormat="0" applyFill="0" applyBorder="0" applyAlignment="0" applyProtection="0">
      <alignment vertical="top"/>
      <protection locked="0"/>
    </xf>
    <xf numFmtId="0" fontId="59" fillId="7" borderId="1" applyNumberFormat="0" applyAlignment="0" applyProtection="0"/>
    <xf numFmtId="0" fontId="60" fillId="0" borderId="6" applyNumberFormat="0" applyFill="0" applyAlignment="0" applyProtection="0"/>
    <xf numFmtId="0" fontId="61" fillId="22" borderId="0" applyNumberFormat="0" applyBorder="0" applyAlignment="0" applyProtection="0"/>
    <xf numFmtId="0" fontId="1" fillId="0" borderId="0">
      <alignment vertical="top"/>
      <protection locked="0"/>
    </xf>
    <xf numFmtId="0" fontId="1" fillId="0" borderId="0"/>
    <xf numFmtId="0" fontId="13" fillId="23" borderId="7" applyNumberFormat="0" applyFont="0" applyAlignment="0" applyProtection="0"/>
    <xf numFmtId="0" fontId="32" fillId="20" borderId="8" applyNumberFormat="0" applyAlignment="0" applyProtection="0"/>
    <xf numFmtId="9" fontId="1" fillId="0" borderId="0" applyFont="0" applyFill="0" applyBorder="0" applyAlignment="0" applyProtection="0"/>
    <xf numFmtId="0" fontId="62" fillId="0" borderId="0" applyNumberFormat="0" applyFill="0" applyBorder="0" applyAlignment="0" applyProtection="0"/>
    <xf numFmtId="0" fontId="63" fillId="0" borderId="9" applyNumberFormat="0" applyFill="0" applyAlignment="0" applyProtection="0"/>
    <xf numFmtId="0" fontId="64" fillId="0" borderId="0" applyNumberFormat="0" applyFill="0" applyBorder="0" applyAlignment="0" applyProtection="0"/>
  </cellStyleXfs>
  <cellXfs count="547">
    <xf numFmtId="0" fontId="0" fillId="0" borderId="0" xfId="0"/>
    <xf numFmtId="0" fontId="4" fillId="24" borderId="0" xfId="0" applyFont="1" applyFill="1" applyAlignment="1" applyProtection="1">
      <alignment vertical="top" wrapText="1"/>
    </xf>
    <xf numFmtId="0" fontId="0" fillId="24" borderId="0" xfId="0" applyFill="1" applyBorder="1" applyProtection="1"/>
    <xf numFmtId="0" fontId="6" fillId="24" borderId="0" xfId="0" quotePrefix="1" applyFont="1" applyFill="1" applyBorder="1" applyAlignment="1" applyProtection="1">
      <alignment vertical="top"/>
    </xf>
    <xf numFmtId="0" fontId="5" fillId="24" borderId="0" xfId="0" applyFont="1" applyFill="1" applyBorder="1" applyAlignment="1" applyProtection="1">
      <alignment horizontal="left" indent="1"/>
    </xf>
    <xf numFmtId="0" fontId="7" fillId="24" borderId="0" xfId="0" quotePrefix="1" applyFont="1" applyFill="1" applyBorder="1" applyProtection="1"/>
    <xf numFmtId="0" fontId="5" fillId="24" borderId="0" xfId="0" applyFont="1" applyFill="1" applyBorder="1" applyProtection="1"/>
    <xf numFmtId="0" fontId="8" fillId="24" borderId="0" xfId="0" applyFont="1" applyFill="1" applyBorder="1" applyAlignment="1" applyProtection="1">
      <alignment horizontal="center"/>
    </xf>
    <xf numFmtId="0" fontId="0" fillId="24" borderId="0" xfId="0" applyFill="1" applyBorder="1" applyAlignment="1" applyProtection="1"/>
    <xf numFmtId="0" fontId="0" fillId="24" borderId="0" xfId="0" applyFill="1" applyBorder="1" applyAlignment="1" applyProtection="1">
      <alignment horizontal="left"/>
    </xf>
    <xf numFmtId="0" fontId="0" fillId="0" borderId="0" xfId="0" applyProtection="1"/>
    <xf numFmtId="0" fontId="13" fillId="24" borderId="0" xfId="0" applyFont="1" applyFill="1" applyBorder="1" applyAlignment="1" applyProtection="1">
      <alignment horizontal="left"/>
    </xf>
    <xf numFmtId="0" fontId="14" fillId="24" borderId="0" xfId="0" applyFont="1" applyFill="1" applyProtection="1"/>
    <xf numFmtId="0" fontId="0" fillId="24" borderId="0" xfId="0" applyFill="1" applyProtection="1"/>
    <xf numFmtId="0" fontId="0" fillId="24" borderId="0" xfId="0" applyFill="1" applyAlignment="1" applyProtection="1"/>
    <xf numFmtId="0" fontId="18" fillId="25" borderId="10" xfId="40" applyFont="1" applyFill="1" applyBorder="1" applyAlignment="1" applyProtection="1">
      <alignment horizontal="center" vertical="center" wrapText="1"/>
    </xf>
    <xf numFmtId="0" fontId="19" fillId="25" borderId="10" xfId="40" applyFont="1" applyFill="1" applyBorder="1" applyAlignment="1" applyProtection="1">
      <alignment horizontal="center" vertical="center" wrapText="1"/>
    </xf>
    <xf numFmtId="0" fontId="19" fillId="24" borderId="10" xfId="40" applyFont="1" applyFill="1" applyBorder="1" applyAlignment="1" applyProtection="1">
      <alignment vertical="center"/>
    </xf>
    <xf numFmtId="0" fontId="18" fillId="25" borderId="10" xfId="40" applyFont="1" applyFill="1" applyBorder="1" applyAlignment="1" applyProtection="1">
      <alignment horizontal="center" vertical="center"/>
    </xf>
    <xf numFmtId="0" fontId="18" fillId="25" borderId="10" xfId="40" applyFont="1" applyFill="1" applyBorder="1" applyAlignment="1" applyProtection="1">
      <alignment vertical="center" wrapText="1"/>
    </xf>
    <xf numFmtId="3" fontId="13" fillId="25" borderId="11" xfId="40" applyNumberFormat="1" applyFont="1" applyFill="1" applyBorder="1" applyAlignment="1" applyProtection="1">
      <alignment horizontal="center" vertical="center" wrapText="1"/>
    </xf>
    <xf numFmtId="3" fontId="13" fillId="25" borderId="12" xfId="40" applyNumberFormat="1" applyFont="1" applyFill="1" applyBorder="1" applyAlignment="1" applyProtection="1">
      <alignment horizontal="center" vertical="center" wrapText="1"/>
    </xf>
    <xf numFmtId="0" fontId="20" fillId="25" borderId="10" xfId="40" applyFont="1" applyFill="1" applyBorder="1" applyAlignment="1" applyProtection="1">
      <alignment horizontal="left" vertical="center" wrapText="1" indent="1"/>
    </xf>
    <xf numFmtId="0" fontId="21" fillId="25" borderId="10" xfId="40" applyFont="1" applyFill="1" applyBorder="1" applyAlignment="1" applyProtection="1">
      <alignment vertical="center" wrapText="1"/>
    </xf>
    <xf numFmtId="0" fontId="20" fillId="24" borderId="10" xfId="40" applyFont="1" applyFill="1" applyBorder="1" applyAlignment="1" applyProtection="1">
      <alignment horizontal="left" vertical="center" wrapText="1" indent="1"/>
    </xf>
    <xf numFmtId="0" fontId="21" fillId="25" borderId="11" xfId="40" applyFont="1" applyFill="1" applyBorder="1" applyAlignment="1" applyProtection="1">
      <alignment vertical="center" wrapText="1"/>
    </xf>
    <xf numFmtId="0" fontId="4" fillId="24" borderId="0" xfId="0" applyFont="1" applyFill="1" applyAlignment="1" applyProtection="1">
      <alignment horizontal="left" vertical="top" wrapText="1" indent="7"/>
    </xf>
    <xf numFmtId="0" fontId="21" fillId="25" borderId="13" xfId="40" applyFont="1" applyFill="1" applyBorder="1" applyAlignment="1" applyProtection="1">
      <alignment vertical="center" wrapText="1"/>
    </xf>
    <xf numFmtId="0" fontId="19" fillId="25" borderId="14" xfId="40" applyFont="1" applyFill="1" applyBorder="1" applyAlignment="1" applyProtection="1">
      <alignment horizontal="left" vertical="center" wrapText="1"/>
    </xf>
    <xf numFmtId="0" fontId="21" fillId="25" borderId="15" xfId="40" applyFont="1" applyFill="1" applyBorder="1" applyAlignment="1" applyProtection="1">
      <alignment vertical="center" wrapText="1"/>
    </xf>
    <xf numFmtId="3" fontId="6" fillId="24" borderId="15" xfId="40" applyNumberFormat="1" applyFont="1" applyFill="1" applyBorder="1" applyAlignment="1" applyProtection="1">
      <alignment vertical="center" wrapText="1"/>
    </xf>
    <xf numFmtId="0" fontId="19" fillId="25" borderId="0" xfId="40" applyFont="1" applyFill="1" applyBorder="1" applyAlignment="1" applyProtection="1">
      <alignment horizontal="center" vertical="center" wrapText="1"/>
    </xf>
    <xf numFmtId="0" fontId="6" fillId="25" borderId="0" xfId="40" applyFont="1" applyFill="1" applyBorder="1" applyAlignment="1" applyProtection="1">
      <alignment horizontal="center" vertical="center" wrapText="1"/>
    </xf>
    <xf numFmtId="0" fontId="21" fillId="25" borderId="16" xfId="40" applyFont="1" applyFill="1" applyBorder="1" applyAlignment="1" applyProtection="1">
      <alignment horizontal="center" vertical="center" wrapText="1"/>
    </xf>
    <xf numFmtId="0" fontId="22" fillId="25" borderId="16" xfId="40" applyFont="1" applyFill="1" applyBorder="1" applyAlignment="1" applyProtection="1">
      <alignment horizontal="center" vertical="center" wrapText="1"/>
    </xf>
    <xf numFmtId="0" fontId="23" fillId="25" borderId="10" xfId="40" applyFont="1" applyFill="1" applyBorder="1" applyAlignment="1" applyProtection="1">
      <alignment horizontal="left" vertical="center" wrapText="1" indent="1"/>
    </xf>
    <xf numFmtId="0" fontId="19" fillId="25" borderId="10" xfId="40" applyFont="1" applyFill="1" applyBorder="1" applyAlignment="1" applyProtection="1">
      <alignment horizontal="left" vertical="center" wrapText="1"/>
    </xf>
    <xf numFmtId="3" fontId="6" fillId="24" borderId="10" xfId="40" applyNumberFormat="1" applyFont="1" applyFill="1" applyBorder="1" applyAlignment="1" applyProtection="1">
      <alignment vertical="center" wrapText="1"/>
    </xf>
    <xf numFmtId="0" fontId="20" fillId="25" borderId="10" xfId="40" applyFont="1" applyFill="1" applyBorder="1" applyAlignment="1" applyProtection="1">
      <alignment vertical="center" wrapText="1"/>
    </xf>
    <xf numFmtId="3" fontId="13" fillId="24" borderId="10" xfId="0" applyNumberFormat="1" applyFont="1" applyFill="1" applyBorder="1" applyProtection="1"/>
    <xf numFmtId="0" fontId="6" fillId="25" borderId="10" xfId="40" applyFont="1" applyFill="1" applyBorder="1" applyAlignment="1" applyProtection="1">
      <alignment vertical="center" wrapText="1"/>
    </xf>
    <xf numFmtId="3" fontId="13" fillId="24" borderId="10" xfId="40" applyNumberFormat="1" applyFont="1" applyFill="1" applyBorder="1" applyAlignment="1" applyProtection="1">
      <alignment vertical="center" wrapText="1"/>
    </xf>
    <xf numFmtId="0" fontId="6" fillId="24" borderId="10" xfId="40" applyFont="1" applyFill="1" applyBorder="1" applyAlignment="1" applyProtection="1">
      <alignment vertical="center" wrapText="1"/>
    </xf>
    <xf numFmtId="0" fontId="19" fillId="24" borderId="10" xfId="0" applyFont="1" applyFill="1" applyBorder="1" applyAlignment="1" applyProtection="1">
      <alignment horizontal="center" vertical="center"/>
    </xf>
    <xf numFmtId="0" fontId="19" fillId="24" borderId="10" xfId="0" applyFont="1" applyFill="1" applyBorder="1" applyAlignment="1" applyProtection="1">
      <alignment horizontal="center" vertical="center" wrapText="1"/>
    </xf>
    <xf numFmtId="0" fontId="6" fillId="24" borderId="10" xfId="0" applyFont="1" applyFill="1" applyBorder="1" applyAlignment="1" applyProtection="1">
      <alignment horizontal="center"/>
    </xf>
    <xf numFmtId="0" fontId="19" fillId="24" borderId="10" xfId="0" applyFont="1" applyFill="1" applyBorder="1" applyAlignment="1" applyProtection="1">
      <alignment wrapText="1"/>
    </xf>
    <xf numFmtId="0" fontId="6" fillId="24" borderId="10" xfId="0" applyFont="1" applyFill="1" applyBorder="1" applyAlignment="1" applyProtection="1">
      <alignment horizontal="center" wrapText="1"/>
    </xf>
    <xf numFmtId="0" fontId="6" fillId="24" borderId="14" xfId="0" applyFont="1" applyFill="1" applyBorder="1" applyAlignment="1" applyProtection="1">
      <alignment horizontal="center"/>
    </xf>
    <xf numFmtId="0" fontId="19" fillId="24" borderId="15" xfId="0" applyFont="1" applyFill="1" applyBorder="1" applyAlignment="1" applyProtection="1">
      <alignment wrapText="1"/>
    </xf>
    <xf numFmtId="3" fontId="19" fillId="24" borderId="15" xfId="0" applyNumberFormat="1" applyFont="1" applyFill="1" applyBorder="1" applyProtection="1"/>
    <xf numFmtId="3" fontId="19" fillId="24" borderId="17" xfId="0" applyNumberFormat="1" applyFont="1" applyFill="1" applyBorder="1" applyProtection="1"/>
    <xf numFmtId="0" fontId="12" fillId="24" borderId="10" xfId="0" applyFont="1" applyFill="1" applyBorder="1" applyAlignment="1" applyProtection="1">
      <alignment horizontal="center" vertical="center"/>
    </xf>
    <xf numFmtId="0" fontId="12" fillId="24" borderId="10" xfId="0" applyFont="1" applyFill="1" applyBorder="1" applyAlignment="1" applyProtection="1">
      <alignment horizontal="center" vertical="center" wrapText="1"/>
    </xf>
    <xf numFmtId="0" fontId="12" fillId="24" borderId="14" xfId="0" applyFont="1" applyFill="1" applyBorder="1" applyProtection="1"/>
    <xf numFmtId="0" fontId="29" fillId="24" borderId="0" xfId="0" applyFont="1" applyFill="1" applyProtection="1"/>
    <xf numFmtId="0" fontId="0" fillId="24" borderId="0" xfId="0" applyFill="1" applyAlignment="1" applyProtection="1">
      <alignment horizontal="right"/>
    </xf>
    <xf numFmtId="3" fontId="13" fillId="24" borderId="0" xfId="0" applyNumberFormat="1" applyFont="1" applyFill="1" applyAlignment="1" applyProtection="1">
      <alignment horizontal="right"/>
    </xf>
    <xf numFmtId="0" fontId="11" fillId="24" borderId="0" xfId="0" applyFont="1" applyFill="1" applyAlignment="1" applyProtection="1">
      <alignment horizontal="left"/>
    </xf>
    <xf numFmtId="0" fontId="29" fillId="24" borderId="0" xfId="0" applyFont="1" applyFill="1" applyAlignment="1" applyProtection="1">
      <alignment horizontal="right"/>
    </xf>
    <xf numFmtId="0" fontId="0" fillId="24" borderId="0" xfId="0" applyFill="1" applyBorder="1" applyAlignment="1" applyProtection="1">
      <alignment horizontal="right"/>
    </xf>
    <xf numFmtId="0" fontId="6" fillId="24" borderId="0" xfId="0" applyFont="1" applyFill="1" applyAlignment="1" applyProtection="1">
      <alignment horizontal="right"/>
    </xf>
    <xf numFmtId="3" fontId="0" fillId="24" borderId="0" xfId="0" applyNumberFormat="1" applyFill="1" applyAlignment="1" applyProtection="1">
      <alignment horizontal="right"/>
    </xf>
    <xf numFmtId="3" fontId="0" fillId="24" borderId="0" xfId="0" applyNumberFormat="1" applyFill="1" applyAlignment="1" applyProtection="1">
      <alignment horizontal="center"/>
    </xf>
    <xf numFmtId="3" fontId="0" fillId="24" borderId="0" xfId="0" applyNumberFormat="1" applyFill="1" applyAlignment="1" applyProtection="1">
      <alignment horizontal="right" vertical="center"/>
    </xf>
    <xf numFmtId="3" fontId="0" fillId="24" borderId="18" xfId="0" applyNumberFormat="1" applyFill="1" applyBorder="1" applyAlignment="1" applyProtection="1">
      <alignment horizontal="right"/>
    </xf>
    <xf numFmtId="3" fontId="6" fillId="24" borderId="0" xfId="0" applyNumberFormat="1" applyFont="1" applyFill="1" applyProtection="1"/>
    <xf numFmtId="3" fontId="0" fillId="24" borderId="0" xfId="0" applyNumberFormat="1" applyFill="1" applyAlignment="1" applyProtection="1"/>
    <xf numFmtId="3" fontId="6" fillId="24" borderId="12" xfId="0" applyNumberFormat="1" applyFont="1" applyFill="1" applyBorder="1" applyProtection="1"/>
    <xf numFmtId="0" fontId="0" fillId="24" borderId="0" xfId="0" applyFill="1" applyAlignment="1" applyProtection="1">
      <alignment horizontal="center"/>
    </xf>
    <xf numFmtId="3" fontId="13" fillId="24" borderId="0" xfId="0" applyNumberFormat="1" applyFont="1" applyFill="1" applyProtection="1"/>
    <xf numFmtId="3" fontId="6" fillId="24" borderId="16" xfId="0" applyNumberFormat="1" applyFont="1" applyFill="1" applyBorder="1" applyProtection="1"/>
    <xf numFmtId="0" fontId="0" fillId="24" borderId="16" xfId="0" applyFill="1" applyBorder="1" applyProtection="1"/>
    <xf numFmtId="0" fontId="6" fillId="24" borderId="0" xfId="0" applyFont="1" applyFill="1" applyProtection="1"/>
    <xf numFmtId="0" fontId="32" fillId="25" borderId="0" xfId="40" applyFont="1" applyFill="1" applyAlignment="1" applyProtection="1">
      <alignment horizontal="center" vertical="top"/>
    </xf>
    <xf numFmtId="0" fontId="33" fillId="25" borderId="0" xfId="40" applyFont="1" applyFill="1" applyProtection="1">
      <alignment vertical="top"/>
    </xf>
    <xf numFmtId="0" fontId="32" fillId="25" borderId="0" xfId="40" applyFont="1" applyFill="1" applyProtection="1">
      <alignment vertical="top"/>
    </xf>
    <xf numFmtId="0" fontId="34" fillId="25" borderId="14" xfId="40" applyFont="1" applyFill="1" applyBorder="1" applyAlignment="1" applyProtection="1">
      <alignment horizontal="center" vertical="center" wrapText="1"/>
    </xf>
    <xf numFmtId="0" fontId="34" fillId="25" borderId="15" xfId="40" applyFont="1" applyFill="1" applyBorder="1" applyAlignment="1" applyProtection="1">
      <alignment horizontal="center" vertical="center" wrapText="1"/>
    </xf>
    <xf numFmtId="0" fontId="35" fillId="25" borderId="15" xfId="40" applyFont="1" applyFill="1" applyBorder="1" applyAlignment="1" applyProtection="1">
      <alignment horizontal="center" vertical="center" wrapText="1"/>
    </xf>
    <xf numFmtId="0" fontId="34" fillId="25" borderId="17" xfId="40" applyFont="1" applyFill="1" applyBorder="1" applyAlignment="1" applyProtection="1">
      <alignment horizontal="center" vertical="center" wrapText="1"/>
    </xf>
    <xf numFmtId="0" fontId="36" fillId="25" borderId="0" xfId="40" applyFont="1" applyFill="1" applyBorder="1" applyAlignment="1" applyProtection="1">
      <alignment horizontal="right" vertical="center"/>
    </xf>
    <xf numFmtId="0" fontId="36" fillId="25" borderId="0" xfId="40" applyFont="1" applyFill="1" applyBorder="1" applyAlignment="1" applyProtection="1">
      <alignment horizontal="center" vertical="center"/>
    </xf>
    <xf numFmtId="3" fontId="36" fillId="27" borderId="10" xfId="40" applyNumberFormat="1" applyFont="1" applyFill="1" applyBorder="1" applyAlignment="1" applyProtection="1">
      <alignment horizontal="right" vertical="center"/>
      <protection locked="0"/>
    </xf>
    <xf numFmtId="3" fontId="36" fillId="25" borderId="10" xfId="40" applyNumberFormat="1" applyFont="1" applyFill="1" applyBorder="1" applyAlignment="1" applyProtection="1">
      <alignment vertical="center"/>
    </xf>
    <xf numFmtId="3" fontId="36" fillId="25" borderId="10" xfId="40" applyNumberFormat="1" applyFont="1" applyFill="1" applyBorder="1" applyAlignment="1" applyProtection="1">
      <alignment horizontal="right" vertical="center"/>
    </xf>
    <xf numFmtId="3" fontId="36" fillId="24" borderId="10" xfId="40" applyNumberFormat="1" applyFont="1" applyFill="1" applyBorder="1" applyAlignment="1" applyProtection="1">
      <alignment horizontal="right" vertical="center"/>
    </xf>
    <xf numFmtId="3" fontId="36" fillId="24" borderId="10" xfId="40" applyNumberFormat="1" applyFont="1" applyFill="1" applyBorder="1" applyAlignment="1" applyProtection="1">
      <alignment horizontal="center" vertical="center"/>
    </xf>
    <xf numFmtId="3" fontId="36" fillId="24" borderId="10" xfId="40" applyNumberFormat="1" applyFont="1" applyFill="1" applyBorder="1" applyAlignment="1" applyProtection="1">
      <alignment vertical="center"/>
    </xf>
    <xf numFmtId="0" fontId="38" fillId="25" borderId="14" xfId="40" applyFont="1" applyFill="1" applyBorder="1" applyAlignment="1" applyProtection="1">
      <alignment vertical="center"/>
    </xf>
    <xf numFmtId="3" fontId="34" fillId="25" borderId="15" xfId="40" applyNumberFormat="1" applyFont="1" applyFill="1" applyBorder="1" applyAlignment="1" applyProtection="1">
      <alignment horizontal="right" vertical="center"/>
    </xf>
    <xf numFmtId="3" fontId="34" fillId="25" borderId="17" xfId="40" applyNumberFormat="1" applyFont="1" applyFill="1" applyBorder="1" applyAlignment="1" applyProtection="1">
      <alignment horizontal="right" vertical="center"/>
    </xf>
    <xf numFmtId="3" fontId="39" fillId="25" borderId="19" xfId="40" applyNumberFormat="1" applyFont="1" applyFill="1" applyBorder="1" applyAlignment="1" applyProtection="1">
      <alignment horizontal="right" vertical="center"/>
    </xf>
    <xf numFmtId="3" fontId="36" fillId="25" borderId="19" xfId="40" applyNumberFormat="1" applyFont="1" applyFill="1" applyBorder="1" applyAlignment="1" applyProtection="1">
      <alignment horizontal="right" vertical="center"/>
    </xf>
    <xf numFmtId="3" fontId="36" fillId="25" borderId="19" xfId="40" applyNumberFormat="1" applyFont="1" applyFill="1" applyBorder="1" applyAlignment="1" applyProtection="1">
      <alignment horizontal="center" vertical="center"/>
    </xf>
    <xf numFmtId="3" fontId="36" fillId="25" borderId="19" xfId="40" applyNumberFormat="1" applyFont="1" applyFill="1" applyBorder="1" applyAlignment="1" applyProtection="1">
      <alignment vertical="center"/>
    </xf>
    <xf numFmtId="3" fontId="34" fillId="25" borderId="15" xfId="40" applyNumberFormat="1" applyFont="1" applyFill="1" applyBorder="1" applyAlignment="1" applyProtection="1">
      <alignment vertical="center"/>
    </xf>
    <xf numFmtId="3" fontId="34" fillId="25" borderId="17" xfId="40" applyNumberFormat="1" applyFont="1" applyFill="1" applyBorder="1" applyAlignment="1" applyProtection="1">
      <alignment vertical="center"/>
    </xf>
    <xf numFmtId="0" fontId="37" fillId="25" borderId="0" xfId="40" applyFont="1" applyFill="1" applyProtection="1">
      <alignment vertical="top"/>
    </xf>
    <xf numFmtId="3" fontId="39" fillId="25" borderId="0" xfId="40" applyNumberFormat="1" applyFont="1" applyFill="1" applyBorder="1" applyAlignment="1" applyProtection="1">
      <alignment horizontal="right" vertical="top"/>
    </xf>
    <xf numFmtId="3" fontId="36" fillId="25" borderId="0" xfId="40" applyNumberFormat="1" applyFont="1" applyFill="1" applyBorder="1" applyAlignment="1" applyProtection="1">
      <alignment horizontal="right" vertical="top"/>
    </xf>
    <xf numFmtId="3" fontId="36" fillId="25" borderId="0" xfId="40" applyNumberFormat="1" applyFont="1" applyFill="1" applyBorder="1" applyAlignment="1" applyProtection="1">
      <alignment horizontal="center" vertical="top"/>
    </xf>
    <xf numFmtId="3" fontId="36" fillId="25" borderId="0" xfId="40" applyNumberFormat="1" applyFont="1" applyFill="1" applyProtection="1">
      <alignment vertical="top"/>
    </xf>
    <xf numFmtId="0" fontId="6" fillId="25" borderId="0" xfId="40" applyFont="1" applyFill="1" applyBorder="1" applyAlignment="1" applyProtection="1">
      <alignment vertical="top"/>
    </xf>
    <xf numFmtId="0" fontId="13" fillId="25" borderId="0" xfId="40" applyFont="1" applyFill="1" applyProtection="1">
      <alignment vertical="top"/>
    </xf>
    <xf numFmtId="0" fontId="20" fillId="24" borderId="0" xfId="0" applyFont="1" applyFill="1" applyProtection="1"/>
    <xf numFmtId="3" fontId="20" fillId="26" borderId="10" xfId="28" applyNumberFormat="1" applyFont="1" applyFill="1" applyBorder="1" applyAlignment="1" applyProtection="1">
      <alignment vertical="center"/>
      <protection locked="0"/>
    </xf>
    <xf numFmtId="3" fontId="20" fillId="26" borderId="10" xfId="28" applyNumberFormat="1" applyFont="1" applyFill="1" applyBorder="1" applyProtection="1">
      <protection locked="0"/>
    </xf>
    <xf numFmtId="3" fontId="20" fillId="24" borderId="10" xfId="28" applyNumberFormat="1" applyFont="1" applyFill="1" applyBorder="1" applyProtection="1"/>
    <xf numFmtId="164" fontId="20" fillId="24" borderId="0" xfId="28" applyNumberFormat="1" applyFont="1" applyFill="1" applyProtection="1"/>
    <xf numFmtId="0" fontId="20" fillId="24" borderId="10" xfId="0" applyFont="1" applyFill="1" applyBorder="1" applyProtection="1"/>
    <xf numFmtId="0" fontId="20" fillId="24" borderId="11" xfId="0" applyFont="1" applyFill="1" applyBorder="1" applyProtection="1"/>
    <xf numFmtId="0" fontId="20" fillId="24" borderId="20" xfId="0" applyFont="1" applyFill="1" applyBorder="1" applyProtection="1"/>
    <xf numFmtId="0" fontId="19" fillId="24" borderId="10" xfId="0" applyFont="1" applyFill="1" applyBorder="1" applyProtection="1"/>
    <xf numFmtId="0" fontId="24" fillId="24" borderId="0" xfId="0" applyFont="1" applyFill="1" applyProtection="1"/>
    <xf numFmtId="0" fontId="9" fillId="25" borderId="0" xfId="40" applyFont="1" applyFill="1" applyProtection="1">
      <alignment vertical="top"/>
    </xf>
    <xf numFmtId="0" fontId="19" fillId="25" borderId="13" xfId="40" applyFont="1" applyFill="1" applyBorder="1" applyAlignment="1" applyProtection="1">
      <alignment horizontal="center" vertical="center" wrapText="1"/>
    </xf>
    <xf numFmtId="3" fontId="13" fillId="25" borderId="19" xfId="40" applyNumberFormat="1" applyFont="1" applyFill="1" applyBorder="1" applyAlignment="1" applyProtection="1">
      <alignment horizontal="right" vertical="center" wrapText="1"/>
    </xf>
    <xf numFmtId="3" fontId="6" fillId="24" borderId="15" xfId="40" applyNumberFormat="1" applyFont="1" applyFill="1" applyBorder="1" applyAlignment="1" applyProtection="1">
      <alignment horizontal="right" vertical="center" wrapText="1"/>
    </xf>
    <xf numFmtId="3" fontId="13" fillId="24" borderId="21" xfId="0" applyNumberFormat="1" applyFont="1" applyFill="1" applyBorder="1" applyAlignment="1" applyProtection="1">
      <alignment horizontal="right" vertical="center"/>
    </xf>
    <xf numFmtId="0" fontId="11" fillId="25" borderId="0" xfId="40" applyFont="1" applyFill="1" applyBorder="1" applyProtection="1">
      <alignment vertical="top"/>
    </xf>
    <xf numFmtId="0" fontId="13" fillId="25" borderId="0" xfId="40" applyFont="1" applyFill="1" applyBorder="1" applyProtection="1">
      <alignment vertical="top"/>
    </xf>
    <xf numFmtId="3" fontId="13" fillId="24" borderId="0" xfId="40" applyNumberFormat="1" applyFont="1" applyFill="1" applyBorder="1" applyProtection="1">
      <alignment vertical="top"/>
    </xf>
    <xf numFmtId="0" fontId="6" fillId="25" borderId="0" xfId="40" applyFont="1" applyFill="1" applyBorder="1" applyProtection="1">
      <alignment vertical="top"/>
    </xf>
    <xf numFmtId="3" fontId="13" fillId="25" borderId="0" xfId="40" applyNumberFormat="1" applyFont="1" applyFill="1" applyBorder="1" applyProtection="1">
      <alignment vertical="top"/>
    </xf>
    <xf numFmtId="0" fontId="11" fillId="24" borderId="0" xfId="0" applyFont="1" applyFill="1" applyProtection="1"/>
    <xf numFmtId="0" fontId="11" fillId="25" borderId="0" xfId="40" applyFont="1" applyFill="1" applyBorder="1" applyAlignment="1" applyProtection="1">
      <alignment vertical="center" wrapText="1"/>
    </xf>
    <xf numFmtId="0" fontId="6" fillId="24" borderId="0" xfId="0" applyFont="1" applyFill="1" applyBorder="1" applyAlignment="1" applyProtection="1">
      <alignment horizontal="center" wrapText="1"/>
    </xf>
    <xf numFmtId="0" fontId="6" fillId="24" borderId="0" xfId="40" applyFont="1" applyFill="1" applyBorder="1" applyAlignment="1" applyProtection="1">
      <alignment vertical="center"/>
    </xf>
    <xf numFmtId="0" fontId="13" fillId="25" borderId="0" xfId="40" applyFont="1" applyFill="1" applyBorder="1" applyAlignment="1" applyProtection="1">
      <alignment horizontal="left" vertical="top" indent="2"/>
    </xf>
    <xf numFmtId="3" fontId="13" fillId="24" borderId="22" xfId="40" applyNumberFormat="1" applyFont="1" applyFill="1" applyBorder="1" applyProtection="1">
      <alignment vertical="top"/>
    </xf>
    <xf numFmtId="3" fontId="6" fillId="24" borderId="0" xfId="40" applyNumberFormat="1" applyFont="1" applyFill="1" applyBorder="1" applyProtection="1">
      <alignment vertical="top"/>
    </xf>
    <xf numFmtId="0" fontId="0" fillId="0" borderId="0" xfId="0" applyAlignment="1" applyProtection="1">
      <alignment horizontal="center"/>
    </xf>
    <xf numFmtId="0" fontId="41" fillId="24" borderId="0" xfId="0" applyFont="1" applyFill="1" applyProtection="1"/>
    <xf numFmtId="165" fontId="44" fillId="24" borderId="0" xfId="29" applyNumberFormat="1" applyFont="1" applyFill="1" applyProtection="1"/>
    <xf numFmtId="0" fontId="10" fillId="24" borderId="0" xfId="0" applyFont="1" applyFill="1" applyProtection="1"/>
    <xf numFmtId="165" fontId="10" fillId="24" borderId="0" xfId="0" applyNumberFormat="1" applyFont="1" applyFill="1" applyBorder="1" applyProtection="1"/>
    <xf numFmtId="0" fontId="40" fillId="24" borderId="0" xfId="0" applyFont="1" applyFill="1" applyAlignment="1" applyProtection="1">
      <alignment horizontal="center" wrapText="1"/>
    </xf>
    <xf numFmtId="0" fontId="6" fillId="24" borderId="19" xfId="0" applyFont="1" applyFill="1" applyBorder="1" applyAlignment="1" applyProtection="1">
      <alignment horizontal="center" vertical="center"/>
    </xf>
    <xf numFmtId="0" fontId="19" fillId="24" borderId="19" xfId="0" applyFont="1" applyFill="1" applyBorder="1" applyAlignment="1" applyProtection="1">
      <alignment horizontal="center" vertical="center"/>
    </xf>
    <xf numFmtId="0" fontId="19" fillId="24" borderId="19" xfId="0" applyFont="1" applyFill="1" applyBorder="1" applyAlignment="1" applyProtection="1">
      <alignment horizontal="center" vertical="center" wrapText="1"/>
    </xf>
    <xf numFmtId="0" fontId="7" fillId="24" borderId="0" xfId="0" applyFont="1" applyFill="1" applyBorder="1" applyAlignment="1" applyProtection="1">
      <alignment horizontal="center"/>
    </xf>
    <xf numFmtId="0" fontId="0" fillId="24" borderId="0" xfId="0" applyFill="1" applyAlignment="1" applyProtection="1">
      <alignment horizontal="left"/>
    </xf>
    <xf numFmtId="0" fontId="29" fillId="24" borderId="0" xfId="0" applyFont="1" applyFill="1" applyAlignment="1" applyProtection="1">
      <alignment horizontal="left"/>
    </xf>
    <xf numFmtId="0" fontId="47" fillId="24" borderId="0" xfId="0" applyFont="1" applyFill="1" applyBorder="1" applyAlignment="1" applyProtection="1">
      <alignment horizontal="center"/>
    </xf>
    <xf numFmtId="0" fontId="6" fillId="26" borderId="10" xfId="0" applyFont="1" applyFill="1" applyBorder="1" applyAlignment="1" applyProtection="1">
      <alignment horizontal="center"/>
    </xf>
    <xf numFmtId="0" fontId="6" fillId="25" borderId="0" xfId="40" applyFont="1" applyFill="1" applyBorder="1" applyAlignment="1" applyProtection="1">
      <alignment horizontal="left" vertical="top"/>
    </xf>
    <xf numFmtId="0" fontId="6" fillId="24" borderId="0" xfId="0" applyFont="1" applyFill="1" applyBorder="1" applyAlignment="1" applyProtection="1">
      <alignment horizontal="center"/>
    </xf>
    <xf numFmtId="0" fontId="10" fillId="24" borderId="0" xfId="0" applyFont="1" applyFill="1" applyAlignment="1" applyProtection="1">
      <alignment horizontal="left"/>
    </xf>
    <xf numFmtId="0" fontId="9" fillId="25" borderId="10" xfId="40" applyFont="1" applyFill="1" applyBorder="1" applyProtection="1">
      <alignment vertical="top"/>
    </xf>
    <xf numFmtId="0" fontId="0" fillId="0" borderId="0" xfId="0" applyAlignment="1" applyProtection="1">
      <alignment horizontal="left"/>
      <protection locked="0"/>
    </xf>
    <xf numFmtId="0" fontId="65" fillId="0" borderId="0" xfId="0" applyFont="1" applyProtection="1"/>
    <xf numFmtId="0" fontId="48" fillId="24" borderId="0" xfId="0" applyFont="1" applyFill="1" applyProtection="1"/>
    <xf numFmtId="0" fontId="5" fillId="0" borderId="0" xfId="0" applyFont="1" applyFill="1" applyBorder="1" applyAlignment="1" applyProtection="1">
      <alignment horizontal="left" indent="5"/>
    </xf>
    <xf numFmtId="0" fontId="5" fillId="0" borderId="0" xfId="0" applyFont="1" applyFill="1" applyBorder="1" applyAlignment="1" applyProtection="1">
      <alignment horizontal="left" indent="6"/>
    </xf>
    <xf numFmtId="0" fontId="9" fillId="0" borderId="0" xfId="0" applyFont="1" applyFill="1" applyBorder="1" applyAlignment="1" applyProtection="1">
      <alignment horizontal="right"/>
    </xf>
    <xf numFmtId="166" fontId="9" fillId="0" borderId="0" xfId="0" applyNumberFormat="1" applyFont="1" applyFill="1" applyBorder="1" applyAlignment="1" applyProtection="1">
      <alignment horizontal="left"/>
    </xf>
    <xf numFmtId="0" fontId="0" fillId="0" borderId="0" xfId="0" applyFill="1" applyBorder="1" applyProtection="1"/>
    <xf numFmtId="0" fontId="10" fillId="0" borderId="0" xfId="0" applyFont="1" applyFill="1" applyBorder="1" applyAlignment="1" applyProtection="1"/>
    <xf numFmtId="0" fontId="4" fillId="0" borderId="0" xfId="0" applyFont="1" applyFill="1" applyBorder="1" applyAlignment="1" applyProtection="1">
      <alignment horizontal="left" vertical="top" wrapText="1" indent="5"/>
    </xf>
    <xf numFmtId="0" fontId="69" fillId="24" borderId="0" xfId="0" applyFont="1" applyFill="1" applyBorder="1" applyAlignment="1" applyProtection="1">
      <alignment horizontal="center"/>
    </xf>
    <xf numFmtId="0" fontId="70" fillId="24" borderId="0" xfId="0" applyFont="1" applyFill="1" applyBorder="1" applyProtection="1"/>
    <xf numFmtId="0" fontId="70" fillId="24" borderId="0" xfId="0" applyFont="1" applyFill="1" applyBorder="1" applyAlignment="1" applyProtection="1"/>
    <xf numFmtId="0" fontId="70" fillId="24" borderId="0" xfId="0" applyFont="1" applyFill="1" applyBorder="1" applyAlignment="1" applyProtection="1">
      <alignment horizontal="left"/>
    </xf>
    <xf numFmtId="165" fontId="10" fillId="24" borderId="16" xfId="29" applyNumberFormat="1" applyFont="1" applyFill="1" applyBorder="1" applyProtection="1"/>
    <xf numFmtId="165" fontId="10" fillId="24" borderId="23" xfId="29" applyNumberFormat="1" applyFont="1" applyFill="1" applyBorder="1" applyProtection="1"/>
    <xf numFmtId="0" fontId="36" fillId="25" borderId="16" xfId="40" applyFont="1" applyFill="1" applyBorder="1" applyAlignment="1" applyProtection="1">
      <alignment horizontal="right" vertical="center"/>
    </xf>
    <xf numFmtId="0" fontId="36" fillId="25" borderId="16" xfId="40" applyFont="1" applyFill="1" applyBorder="1" applyAlignment="1" applyProtection="1">
      <alignment vertical="center"/>
    </xf>
    <xf numFmtId="0" fontId="36" fillId="25" borderId="24" xfId="40" applyFont="1" applyFill="1" applyBorder="1" applyAlignment="1" applyProtection="1">
      <alignment vertical="center" wrapText="1"/>
    </xf>
    <xf numFmtId="0" fontId="36" fillId="25" borderId="25" xfId="40" applyFont="1" applyFill="1" applyBorder="1" applyAlignment="1" applyProtection="1">
      <alignment vertical="center"/>
    </xf>
    <xf numFmtId="0" fontId="36" fillId="25" borderId="26" xfId="40" applyFont="1" applyFill="1" applyBorder="1" applyAlignment="1" applyProtection="1">
      <alignment vertical="center" wrapText="1"/>
    </xf>
    <xf numFmtId="3" fontId="36" fillId="25" borderId="27" xfId="40" applyNumberFormat="1" applyFont="1" applyFill="1" applyBorder="1" applyAlignment="1" applyProtection="1">
      <alignment vertical="center"/>
    </xf>
    <xf numFmtId="0" fontId="36" fillId="25" borderId="26" xfId="40" applyFont="1" applyFill="1" applyBorder="1" applyAlignment="1" applyProtection="1">
      <alignment horizontal="left" vertical="center" wrapText="1"/>
    </xf>
    <xf numFmtId="0" fontId="36" fillId="25" borderId="28" xfId="40" applyFont="1" applyFill="1" applyBorder="1" applyAlignment="1" applyProtection="1">
      <alignment vertical="center" wrapText="1"/>
    </xf>
    <xf numFmtId="3" fontId="39" fillId="25" borderId="29" xfId="40" applyNumberFormat="1" applyFont="1" applyFill="1" applyBorder="1" applyAlignment="1" applyProtection="1">
      <alignment horizontal="right" vertical="center"/>
    </xf>
    <xf numFmtId="0" fontId="36" fillId="25" borderId="26" xfId="40" quotePrefix="1" applyFont="1" applyFill="1" applyBorder="1" applyAlignment="1" applyProtection="1">
      <alignment horizontal="left" vertical="center" wrapText="1" indent="1"/>
    </xf>
    <xf numFmtId="165" fontId="41" fillId="24" borderId="0" xfId="29" applyNumberFormat="1" applyFont="1" applyFill="1" applyAlignment="1" applyProtection="1">
      <alignment horizontal="center"/>
    </xf>
    <xf numFmtId="0" fontId="41" fillId="24" borderId="0" xfId="0" applyFont="1" applyFill="1" applyAlignment="1" applyProtection="1">
      <alignment horizontal="center"/>
    </xf>
    <xf numFmtId="0" fontId="41" fillId="24" borderId="0" xfId="0" applyFont="1" applyFill="1" applyAlignment="1" applyProtection="1">
      <alignment horizontal="right"/>
    </xf>
    <xf numFmtId="165" fontId="3" fillId="24" borderId="0" xfId="29" applyNumberFormat="1" applyFont="1" applyFill="1" applyAlignment="1" applyProtection="1">
      <alignment horizontal="center"/>
    </xf>
    <xf numFmtId="165" fontId="3" fillId="24" borderId="0" xfId="0" applyNumberFormat="1" applyFont="1" applyFill="1" applyBorder="1" applyAlignment="1" applyProtection="1">
      <alignment horizontal="center"/>
    </xf>
    <xf numFmtId="0" fontId="3" fillId="24" borderId="0" xfId="0" applyFont="1" applyFill="1" applyAlignment="1" applyProtection="1">
      <alignment horizontal="center"/>
    </xf>
    <xf numFmtId="165" fontId="3" fillId="24" borderId="0" xfId="29" applyNumberFormat="1" applyFont="1" applyFill="1" applyBorder="1" applyAlignment="1" applyProtection="1">
      <alignment horizontal="center"/>
    </xf>
    <xf numFmtId="0" fontId="9" fillId="25" borderId="31" xfId="40" applyFont="1" applyFill="1" applyBorder="1" applyProtection="1">
      <alignment vertical="top"/>
    </xf>
    <xf numFmtId="0" fontId="18" fillId="25" borderId="32" xfId="40" applyFont="1" applyFill="1" applyBorder="1" applyAlignment="1" applyProtection="1">
      <alignment horizontal="center" vertical="center" wrapText="1"/>
    </xf>
    <xf numFmtId="0" fontId="19" fillId="25" borderId="32" xfId="40" applyFont="1" applyFill="1" applyBorder="1" applyAlignment="1" applyProtection="1">
      <alignment horizontal="center" vertical="center" wrapText="1"/>
    </xf>
    <xf numFmtId="0" fontId="19" fillId="25" borderId="33" xfId="40" applyFont="1" applyFill="1" applyBorder="1" applyAlignment="1" applyProtection="1">
      <alignment horizontal="center" vertical="center" wrapText="1"/>
    </xf>
    <xf numFmtId="0" fontId="19" fillId="24" borderId="26" xfId="40" applyFont="1" applyFill="1" applyBorder="1" applyAlignment="1" applyProtection="1">
      <alignment vertical="center"/>
    </xf>
    <xf numFmtId="3" fontId="20" fillId="0" borderId="27" xfId="40" applyNumberFormat="1" applyFont="1" applyFill="1" applyBorder="1" applyAlignment="1" applyProtection="1">
      <alignment horizontal="right" vertical="top"/>
    </xf>
    <xf numFmtId="0" fontId="19" fillId="25" borderId="26" xfId="40" applyFont="1" applyFill="1" applyBorder="1" applyAlignment="1" applyProtection="1">
      <alignment vertical="center" wrapText="1"/>
    </xf>
    <xf numFmtId="3" fontId="20" fillId="25" borderId="34" xfId="40" applyNumberFormat="1" applyFont="1" applyFill="1" applyBorder="1" applyAlignment="1" applyProtection="1">
      <alignment horizontal="center" vertical="center" wrapText="1"/>
    </xf>
    <xf numFmtId="0" fontId="20" fillId="25" borderId="26" xfId="40" applyFont="1" applyFill="1" applyBorder="1" applyAlignment="1" applyProtection="1">
      <alignment horizontal="left" vertical="center" wrapText="1" indent="1"/>
    </xf>
    <xf numFmtId="0" fontId="20" fillId="24" borderId="26" xfId="40" applyFont="1" applyFill="1" applyBorder="1" applyAlignment="1" applyProtection="1">
      <alignment horizontal="left" vertical="center" wrapText="1" indent="1"/>
    </xf>
    <xf numFmtId="3" fontId="20" fillId="0" borderId="27" xfId="40" applyNumberFormat="1" applyFont="1" applyFill="1" applyBorder="1" applyAlignment="1" applyProtection="1">
      <alignment vertical="center" wrapText="1"/>
    </xf>
    <xf numFmtId="3" fontId="20" fillId="24" borderId="27" xfId="40" applyNumberFormat="1" applyFont="1" applyFill="1" applyBorder="1" applyAlignment="1" applyProtection="1">
      <alignment horizontal="right" vertical="top"/>
    </xf>
    <xf numFmtId="0" fontId="19" fillId="25" borderId="35" xfId="40" applyFont="1" applyFill="1" applyBorder="1" applyAlignment="1" applyProtection="1">
      <alignment horizontal="center" vertical="center" wrapText="1"/>
    </xf>
    <xf numFmtId="0" fontId="19" fillId="25" borderId="36" xfId="40" applyFont="1" applyFill="1" applyBorder="1" applyAlignment="1" applyProtection="1">
      <alignment horizontal="center" vertical="center" wrapText="1"/>
    </xf>
    <xf numFmtId="0" fontId="19" fillId="25" borderId="24" xfId="40" applyFont="1" applyFill="1" applyBorder="1" applyAlignment="1" applyProtection="1">
      <alignment vertical="center" wrapText="1"/>
    </xf>
    <xf numFmtId="0" fontId="21" fillId="25" borderId="25" xfId="40" applyFont="1" applyFill="1" applyBorder="1" applyAlignment="1" applyProtection="1">
      <alignment horizontal="center" vertical="center" wrapText="1"/>
    </xf>
    <xf numFmtId="3" fontId="20" fillId="24" borderId="27" xfId="40" applyNumberFormat="1" applyFont="1" applyFill="1" applyBorder="1" applyAlignment="1" applyProtection="1">
      <alignment horizontal="right" vertical="center"/>
    </xf>
    <xf numFmtId="0" fontId="23" fillId="25" borderId="26" xfId="40" applyFont="1" applyFill="1" applyBorder="1" applyAlignment="1" applyProtection="1">
      <alignment horizontal="left" vertical="center" wrapText="1" indent="1"/>
    </xf>
    <xf numFmtId="0" fontId="19" fillId="25" borderId="26" xfId="40" applyFont="1" applyFill="1" applyBorder="1" applyAlignment="1" applyProtection="1">
      <alignment horizontal="left" vertical="center" wrapText="1"/>
    </xf>
    <xf numFmtId="0" fontId="20" fillId="25" borderId="26" xfId="40" applyFont="1" applyFill="1" applyBorder="1" applyAlignment="1" applyProtection="1">
      <alignment vertical="center" wrapText="1"/>
    </xf>
    <xf numFmtId="3" fontId="0" fillId="24" borderId="27" xfId="0" applyNumberFormat="1" applyFill="1" applyBorder="1" applyProtection="1"/>
    <xf numFmtId="0" fontId="6" fillId="25" borderId="26" xfId="40" applyFont="1" applyFill="1" applyBorder="1" applyAlignment="1" applyProtection="1">
      <alignment vertical="center" wrapText="1"/>
    </xf>
    <xf numFmtId="3" fontId="6" fillId="24" borderId="27" xfId="40" applyNumberFormat="1" applyFont="1" applyFill="1" applyBorder="1" applyAlignment="1" applyProtection="1">
      <alignment vertical="center" wrapText="1"/>
    </xf>
    <xf numFmtId="0" fontId="6" fillId="24" borderId="37" xfId="40" applyFont="1" applyFill="1" applyBorder="1" applyAlignment="1" applyProtection="1">
      <alignment vertical="center" wrapText="1"/>
    </xf>
    <xf numFmtId="0" fontId="21" fillId="25" borderId="38" xfId="40" applyFont="1" applyFill="1" applyBorder="1" applyAlignment="1" applyProtection="1">
      <alignment vertical="center" wrapText="1"/>
    </xf>
    <xf numFmtId="3" fontId="6" fillId="24" borderId="38" xfId="40" applyNumberFormat="1" applyFont="1" applyFill="1" applyBorder="1" applyAlignment="1" applyProtection="1">
      <alignment vertical="center" wrapText="1"/>
    </xf>
    <xf numFmtId="3" fontId="6" fillId="24" borderId="39" xfId="40" applyNumberFormat="1" applyFont="1" applyFill="1" applyBorder="1" applyAlignment="1" applyProtection="1">
      <alignment vertical="center" wrapText="1"/>
    </xf>
    <xf numFmtId="0" fontId="6" fillId="24" borderId="16" xfId="0" applyFont="1" applyFill="1" applyBorder="1" applyProtection="1"/>
    <xf numFmtId="0" fontId="30" fillId="24" borderId="16" xfId="0" applyFont="1" applyFill="1" applyBorder="1" applyProtection="1"/>
    <xf numFmtId="0" fontId="31" fillId="24" borderId="16" xfId="0" applyFont="1" applyFill="1" applyBorder="1" applyProtection="1"/>
    <xf numFmtId="3" fontId="30" fillId="24" borderId="16" xfId="0" applyNumberFormat="1" applyFont="1" applyFill="1" applyBorder="1" applyProtection="1"/>
    <xf numFmtId="0" fontId="6" fillId="24" borderId="16" xfId="0" applyFont="1" applyFill="1" applyBorder="1" applyAlignment="1" applyProtection="1">
      <alignment horizontal="right"/>
    </xf>
    <xf numFmtId="0" fontId="29" fillId="24" borderId="16" xfId="0" applyFont="1" applyFill="1" applyBorder="1" applyProtection="1"/>
    <xf numFmtId="0" fontId="6" fillId="24" borderId="0" xfId="0" applyFont="1" applyFill="1" applyAlignment="1" applyProtection="1">
      <alignment horizontal="left"/>
    </xf>
    <xf numFmtId="0" fontId="6" fillId="24" borderId="0" xfId="0" applyFont="1" applyFill="1" applyAlignment="1" applyProtection="1">
      <alignment horizontal="center"/>
    </xf>
    <xf numFmtId="0" fontId="36" fillId="25" borderId="40" xfId="40" applyFont="1" applyFill="1" applyBorder="1" applyAlignment="1" applyProtection="1">
      <alignment vertical="center" wrapText="1"/>
    </xf>
    <xf numFmtId="0" fontId="36" fillId="25" borderId="0" xfId="40" applyFont="1" applyFill="1" applyBorder="1" applyAlignment="1" applyProtection="1">
      <alignment vertical="center"/>
    </xf>
    <xf numFmtId="0" fontId="36" fillId="25" borderId="41" xfId="40" applyFont="1" applyFill="1" applyBorder="1" applyAlignment="1" applyProtection="1">
      <alignment vertical="center"/>
    </xf>
    <xf numFmtId="0" fontId="34" fillId="25" borderId="26" xfId="40" applyFont="1" applyFill="1" applyBorder="1" applyAlignment="1" applyProtection="1">
      <alignment horizontal="left" vertical="center" wrapText="1"/>
    </xf>
    <xf numFmtId="3" fontId="36" fillId="25" borderId="29" xfId="40" applyNumberFormat="1" applyFont="1" applyFill="1" applyBorder="1" applyAlignment="1" applyProtection="1">
      <alignment vertical="center"/>
    </xf>
    <xf numFmtId="0" fontId="36" fillId="25" borderId="26" xfId="40" quotePrefix="1" applyFont="1" applyFill="1" applyBorder="1" applyAlignment="1" applyProtection="1">
      <alignment horizontal="left" vertical="center" wrapText="1"/>
    </xf>
    <xf numFmtId="0" fontId="21" fillId="25" borderId="10" xfId="40" applyFont="1" applyFill="1" applyBorder="1" applyAlignment="1" applyProtection="1">
      <alignment horizontal="center" vertical="center" wrapText="1"/>
    </xf>
    <xf numFmtId="0" fontId="21" fillId="25" borderId="11" xfId="40" applyFont="1" applyFill="1" applyBorder="1" applyAlignment="1" applyProtection="1">
      <alignment horizontal="center" vertical="center" wrapText="1"/>
    </xf>
    <xf numFmtId="0" fontId="29" fillId="24" borderId="0" xfId="0" applyFont="1" applyFill="1" applyBorder="1" applyProtection="1"/>
    <xf numFmtId="3" fontId="6" fillId="0" borderId="0" xfId="0" applyNumberFormat="1" applyFont="1" applyFill="1" applyBorder="1" applyAlignment="1" applyProtection="1">
      <alignment horizontal="right"/>
    </xf>
    <xf numFmtId="0" fontId="22" fillId="25" borderId="10" xfId="40" applyFont="1" applyFill="1" applyBorder="1" applyAlignment="1" applyProtection="1">
      <alignment horizontal="center" vertical="center" wrapText="1"/>
    </xf>
    <xf numFmtId="0" fontId="22" fillId="25" borderId="11" xfId="40" applyFont="1" applyFill="1" applyBorder="1" applyAlignment="1" applyProtection="1">
      <alignment horizontal="center" vertical="center" wrapText="1"/>
    </xf>
    <xf numFmtId="0" fontId="22" fillId="25" borderId="15" xfId="40" applyFont="1" applyFill="1" applyBorder="1" applyAlignment="1" applyProtection="1">
      <alignment horizontal="center" vertical="center" wrapText="1"/>
    </xf>
    <xf numFmtId="0" fontId="22" fillId="25" borderId="19" xfId="40" applyFont="1" applyFill="1" applyBorder="1" applyAlignment="1" applyProtection="1">
      <alignment horizontal="center" vertical="center" wrapText="1"/>
    </xf>
    <xf numFmtId="0" fontId="22" fillId="25" borderId="42" xfId="40" applyFont="1" applyFill="1" applyBorder="1" applyAlignment="1" applyProtection="1">
      <alignment horizontal="center" vertical="center" wrapText="1"/>
    </xf>
    <xf numFmtId="0" fontId="22" fillId="25" borderId="43" xfId="40" applyFont="1" applyFill="1" applyBorder="1" applyAlignment="1" applyProtection="1">
      <alignment horizontal="center" vertical="center" wrapText="1"/>
    </xf>
    <xf numFmtId="0" fontId="12" fillId="24" borderId="15" xfId="0" applyFont="1" applyFill="1" applyBorder="1" applyAlignment="1" applyProtection="1">
      <alignment horizontal="center"/>
    </xf>
    <xf numFmtId="0" fontId="16" fillId="24" borderId="10" xfId="0" applyFont="1" applyFill="1" applyBorder="1" applyAlignment="1" applyProtection="1">
      <alignment horizontal="left" vertical="center" wrapText="1"/>
    </xf>
    <xf numFmtId="0" fontId="19" fillId="25" borderId="19" xfId="40" applyFont="1" applyFill="1" applyBorder="1" applyAlignment="1" applyProtection="1">
      <alignment horizontal="left" vertical="center" wrapText="1"/>
    </xf>
    <xf numFmtId="0" fontId="20" fillId="25" borderId="21" xfId="40" applyFont="1" applyFill="1" applyBorder="1" applyAlignment="1" applyProtection="1">
      <alignment horizontal="left" vertical="center" wrapText="1"/>
    </xf>
    <xf numFmtId="0" fontId="6" fillId="25" borderId="14" xfId="40" applyFont="1" applyFill="1" applyBorder="1" applyAlignment="1" applyProtection="1">
      <alignment horizontal="left" vertical="center" wrapText="1"/>
    </xf>
    <xf numFmtId="0" fontId="6" fillId="24" borderId="14" xfId="0" applyFont="1" applyFill="1" applyBorder="1" applyAlignment="1" applyProtection="1">
      <alignment horizontal="left" vertical="center" wrapText="1"/>
    </xf>
    <xf numFmtId="0" fontId="12" fillId="25" borderId="19" xfId="40" applyFont="1" applyFill="1" applyBorder="1" applyAlignment="1" applyProtection="1">
      <alignment horizontal="center" vertical="center" wrapText="1"/>
    </xf>
    <xf numFmtId="0" fontId="16" fillId="24" borderId="16" xfId="0" applyFont="1" applyFill="1" applyBorder="1" applyAlignment="1" applyProtection="1">
      <alignment horizontal="left" vertical="center" wrapText="1"/>
    </xf>
    <xf numFmtId="3" fontId="13" fillId="24" borderId="16" xfId="40" applyNumberFormat="1" applyFont="1" applyFill="1" applyBorder="1" applyAlignment="1" applyProtection="1">
      <alignment horizontal="right" vertical="center"/>
    </xf>
    <xf numFmtId="0" fontId="12" fillId="25" borderId="44" xfId="40" applyFont="1" applyFill="1" applyBorder="1" applyAlignment="1" applyProtection="1">
      <alignment horizontal="center" vertical="top"/>
    </xf>
    <xf numFmtId="0" fontId="19" fillId="25" borderId="0" xfId="40" applyFont="1" applyFill="1" applyBorder="1" applyAlignment="1" applyProtection="1">
      <alignment horizontal="left" vertical="center" wrapText="1"/>
    </xf>
    <xf numFmtId="3" fontId="6" fillId="25" borderId="0" xfId="40" applyNumberFormat="1" applyFont="1" applyFill="1" applyBorder="1" applyAlignment="1" applyProtection="1">
      <alignment horizontal="right" vertical="center" wrapText="1"/>
    </xf>
    <xf numFmtId="0" fontId="42" fillId="25" borderId="45" xfId="40" applyFont="1" applyFill="1" applyBorder="1" applyAlignment="1" applyProtection="1">
      <alignment horizontal="center" vertical="center" wrapText="1"/>
    </xf>
    <xf numFmtId="3" fontId="13" fillId="24" borderId="33" xfId="40" applyNumberFormat="1" applyFont="1" applyFill="1" applyBorder="1" applyAlignment="1" applyProtection="1">
      <alignment horizontal="right" vertical="center" wrapText="1"/>
    </xf>
    <xf numFmtId="3" fontId="6" fillId="24" borderId="17" xfId="40" applyNumberFormat="1" applyFont="1" applyFill="1" applyBorder="1" applyAlignment="1" applyProtection="1">
      <alignment horizontal="right" vertical="center" wrapText="1"/>
    </xf>
    <xf numFmtId="3" fontId="13" fillId="25" borderId="0" xfId="40" applyNumberFormat="1" applyFont="1" applyFill="1" applyBorder="1" applyAlignment="1" applyProtection="1">
      <alignment horizontal="right" vertical="center"/>
    </xf>
    <xf numFmtId="0" fontId="12" fillId="25" borderId="12" xfId="40" applyFont="1" applyFill="1" applyBorder="1" applyAlignment="1" applyProtection="1">
      <alignment horizontal="center" vertical="top"/>
    </xf>
    <xf numFmtId="0" fontId="16" fillId="24" borderId="22" xfId="0" applyFont="1" applyFill="1" applyBorder="1" applyAlignment="1" applyProtection="1">
      <alignment horizontal="left" vertical="center" wrapText="1"/>
    </xf>
    <xf numFmtId="0" fontId="6" fillId="24" borderId="0" xfId="0" applyFont="1" applyFill="1" applyBorder="1" applyAlignment="1" applyProtection="1">
      <alignment horizontal="left"/>
    </xf>
    <xf numFmtId="0" fontId="13" fillId="25" borderId="0" xfId="40" applyFont="1" applyFill="1" applyBorder="1" applyAlignment="1" applyProtection="1">
      <alignment horizontal="left" vertical="top"/>
    </xf>
    <xf numFmtId="0" fontId="6" fillId="24" borderId="46" xfId="0" applyFont="1" applyFill="1" applyBorder="1" applyAlignment="1" applyProtection="1">
      <alignment horizontal="left"/>
    </xf>
    <xf numFmtId="10" fontId="0" fillId="24" borderId="0" xfId="0" applyNumberFormat="1" applyFill="1" applyBorder="1" applyAlignment="1" applyProtection="1">
      <alignment horizontal="left"/>
    </xf>
    <xf numFmtId="0" fontId="65" fillId="24" borderId="0" xfId="0" applyFont="1" applyFill="1" applyBorder="1" applyProtection="1"/>
    <xf numFmtId="0" fontId="0" fillId="0" borderId="0" xfId="0" applyAlignment="1" applyProtection="1">
      <alignment horizontal="left"/>
    </xf>
    <xf numFmtId="0" fontId="6" fillId="0" borderId="0" xfId="0" applyFont="1" applyAlignment="1" applyProtection="1">
      <alignment horizontal="left"/>
    </xf>
    <xf numFmtId="0" fontId="6" fillId="0" borderId="0" xfId="0" applyFont="1" applyAlignment="1" applyProtection="1">
      <alignment horizontal="center"/>
    </xf>
    <xf numFmtId="22" fontId="0" fillId="0" borderId="0" xfId="0" applyNumberFormat="1" applyAlignment="1" applyProtection="1">
      <alignment horizontal="left"/>
    </xf>
    <xf numFmtId="22" fontId="0" fillId="0" borderId="0" xfId="0" applyNumberFormat="1" applyAlignment="1" applyProtection="1">
      <alignment horizontal="center"/>
    </xf>
    <xf numFmtId="0" fontId="6" fillId="0" borderId="10" xfId="0" applyFont="1" applyFill="1" applyBorder="1" applyAlignment="1" applyProtection="1">
      <alignment horizontal="center"/>
    </xf>
    <xf numFmtId="0" fontId="19" fillId="0" borderId="10" xfId="0" applyFont="1" applyFill="1" applyBorder="1" applyAlignment="1" applyProtection="1">
      <alignment wrapText="1"/>
    </xf>
    <xf numFmtId="3" fontId="6" fillId="24" borderId="10" xfId="0" applyNumberFormat="1" applyFont="1" applyFill="1" applyBorder="1" applyAlignment="1" applyProtection="1">
      <alignment horizontal="right"/>
    </xf>
    <xf numFmtId="0" fontId="6" fillId="0" borderId="10" xfId="0" applyFont="1" applyFill="1" applyBorder="1" applyAlignment="1" applyProtection="1">
      <alignment horizontal="left"/>
    </xf>
    <xf numFmtId="3" fontId="20" fillId="0" borderId="10" xfId="28" applyNumberFormat="1" applyFont="1" applyFill="1" applyBorder="1" applyAlignment="1" applyProtection="1">
      <alignment vertical="center"/>
      <protection locked="0"/>
    </xf>
    <xf numFmtId="3" fontId="20" fillId="0" borderId="10" xfId="28" applyNumberFormat="1" applyFont="1" applyFill="1" applyBorder="1" applyProtection="1">
      <protection locked="0"/>
    </xf>
    <xf numFmtId="3" fontId="13" fillId="0" borderId="10" xfId="40" applyNumberFormat="1" applyFont="1" applyFill="1" applyBorder="1" applyAlignment="1" applyProtection="1">
      <alignment vertical="center" wrapText="1"/>
      <protection locked="0"/>
    </xf>
    <xf numFmtId="3" fontId="13" fillId="0" borderId="10" xfId="40" applyNumberFormat="1" applyFont="1" applyFill="1" applyBorder="1" applyAlignment="1" applyProtection="1">
      <alignment horizontal="right" vertical="top"/>
      <protection locked="0"/>
    </xf>
    <xf numFmtId="3" fontId="13" fillId="0" borderId="20" xfId="40" applyNumberFormat="1" applyFont="1" applyFill="1" applyBorder="1" applyAlignment="1" applyProtection="1">
      <alignment horizontal="right" vertical="top"/>
      <protection locked="0"/>
    </xf>
    <xf numFmtId="165" fontId="20" fillId="0" borderId="10" xfId="29" applyNumberFormat="1" applyFont="1" applyFill="1" applyBorder="1" applyProtection="1"/>
    <xf numFmtId="9" fontId="12" fillId="0" borderId="10" xfId="44" applyNumberFormat="1" applyFont="1" applyFill="1" applyBorder="1" applyAlignment="1" applyProtection="1">
      <alignment horizontal="center"/>
      <protection locked="0"/>
    </xf>
    <xf numFmtId="165" fontId="20" fillId="0" borderId="10" xfId="29" applyNumberFormat="1" applyFont="1" applyFill="1" applyBorder="1" applyProtection="1">
      <protection locked="0"/>
    </xf>
    <xf numFmtId="0" fontId="6" fillId="26" borderId="10" xfId="0" applyFont="1" applyFill="1" applyBorder="1" applyAlignment="1" applyProtection="1">
      <alignment horizontal="left"/>
    </xf>
    <xf numFmtId="165" fontId="20" fillId="24" borderId="10" xfId="29" applyNumberFormat="1" applyFont="1" applyFill="1" applyBorder="1" applyProtection="1"/>
    <xf numFmtId="3" fontId="13" fillId="24" borderId="10" xfId="40" applyNumberFormat="1" applyFont="1" applyFill="1" applyBorder="1" applyAlignment="1" applyProtection="1">
      <alignment vertical="center" wrapText="1"/>
      <protection locked="0"/>
    </xf>
    <xf numFmtId="3" fontId="13" fillId="24" borderId="10" xfId="40" applyNumberFormat="1" applyFont="1" applyFill="1" applyBorder="1" applyAlignment="1" applyProtection="1">
      <alignment horizontal="right" vertical="center" wrapText="1"/>
      <protection locked="0"/>
    </xf>
    <xf numFmtId="3" fontId="13" fillId="24" borderId="13" xfId="40" applyNumberFormat="1" applyFont="1" applyFill="1" applyBorder="1" applyAlignment="1" applyProtection="1">
      <alignment horizontal="right" vertical="center" wrapText="1"/>
      <protection locked="0"/>
    </xf>
    <xf numFmtId="3" fontId="13" fillId="25" borderId="47" xfId="40" applyNumberFormat="1" applyFont="1" applyFill="1" applyBorder="1" applyAlignment="1" applyProtection="1">
      <alignment horizontal="right" vertical="center"/>
    </xf>
    <xf numFmtId="3" fontId="6" fillId="24" borderId="17" xfId="0" applyNumberFormat="1" applyFont="1" applyFill="1" applyBorder="1" applyAlignment="1" applyProtection="1">
      <alignment horizontal="right" vertical="center"/>
    </xf>
    <xf numFmtId="3" fontId="20" fillId="24" borderId="10" xfId="28" applyNumberFormat="1" applyFont="1" applyFill="1" applyBorder="1" applyAlignment="1" applyProtection="1">
      <alignment vertical="center"/>
      <protection locked="0"/>
    </xf>
    <xf numFmtId="3" fontId="20" fillId="24" borderId="10" xfId="28" applyNumberFormat="1" applyFont="1" applyFill="1" applyBorder="1" applyProtection="1">
      <protection locked="0"/>
    </xf>
    <xf numFmtId="165" fontId="13" fillId="25" borderId="10" xfId="29" applyNumberFormat="1" applyFont="1" applyFill="1" applyBorder="1" applyAlignment="1" applyProtection="1">
      <alignment horizontal="right" vertical="top"/>
    </xf>
    <xf numFmtId="10" fontId="13" fillId="25" borderId="0" xfId="40" applyNumberFormat="1" applyFont="1" applyFill="1" applyBorder="1" applyAlignment="1" applyProtection="1">
      <alignment horizontal="center" vertical="top"/>
    </xf>
    <xf numFmtId="165" fontId="13" fillId="25" borderId="0" xfId="29" applyNumberFormat="1" applyFont="1" applyFill="1" applyBorder="1" applyAlignment="1" applyProtection="1">
      <alignment vertical="top"/>
    </xf>
    <xf numFmtId="10" fontId="13" fillId="25" borderId="0" xfId="44" applyNumberFormat="1" applyFont="1" applyFill="1" applyBorder="1" applyAlignment="1" applyProtection="1">
      <alignment horizontal="center" vertical="top"/>
    </xf>
    <xf numFmtId="10" fontId="13" fillId="25" borderId="10" xfId="44" applyNumberFormat="1" applyFont="1" applyFill="1" applyBorder="1" applyAlignment="1" applyProtection="1">
      <alignment horizontal="right" vertical="top"/>
    </xf>
    <xf numFmtId="165" fontId="6" fillId="24" borderId="10" xfId="29" applyNumberFormat="1" applyFont="1" applyFill="1" applyBorder="1" applyAlignment="1" applyProtection="1">
      <alignment vertical="top"/>
    </xf>
    <xf numFmtId="3" fontId="36" fillId="25" borderId="10" xfId="40" applyNumberFormat="1" applyFont="1" applyFill="1" applyBorder="1" applyAlignment="1" applyProtection="1">
      <alignment horizontal="right" vertical="center"/>
      <protection locked="0"/>
    </xf>
    <xf numFmtId="3" fontId="13" fillId="0" borderId="21" xfId="40" applyNumberFormat="1" applyFont="1" applyFill="1" applyBorder="1" applyAlignment="1" applyProtection="1">
      <alignment vertical="center" wrapText="1"/>
      <protection locked="0"/>
    </xf>
    <xf numFmtId="3" fontId="20" fillId="24" borderId="26" xfId="40" applyNumberFormat="1" applyFont="1" applyFill="1" applyBorder="1" applyAlignment="1" applyProtection="1">
      <alignment vertical="center" wrapText="1"/>
      <protection locked="0"/>
    </xf>
    <xf numFmtId="3" fontId="20" fillId="24" borderId="48" xfId="40" applyNumberFormat="1" applyFont="1" applyFill="1" applyBorder="1" applyAlignment="1" applyProtection="1">
      <alignment vertical="center" wrapText="1"/>
      <protection locked="0"/>
    </xf>
    <xf numFmtId="3" fontId="6" fillId="24" borderId="17" xfId="40" applyNumberFormat="1" applyFont="1" applyFill="1" applyBorder="1" applyAlignment="1" applyProtection="1">
      <alignment vertical="center" wrapText="1"/>
    </xf>
    <xf numFmtId="3" fontId="20" fillId="24" borderId="0" xfId="40" applyNumberFormat="1" applyFont="1" applyFill="1" applyBorder="1" applyAlignment="1" applyProtection="1">
      <alignment horizontal="right" vertical="top"/>
    </xf>
    <xf numFmtId="3" fontId="13" fillId="0" borderId="49" xfId="40" applyNumberFormat="1" applyFont="1" applyFill="1" applyBorder="1" applyAlignment="1" applyProtection="1">
      <alignment vertical="center" wrapText="1"/>
      <protection locked="0"/>
    </xf>
    <xf numFmtId="3" fontId="20" fillId="24" borderId="0" xfId="40" applyNumberFormat="1" applyFont="1" applyFill="1" applyBorder="1" applyAlignment="1" applyProtection="1">
      <alignment horizontal="right" vertical="center"/>
    </xf>
    <xf numFmtId="3" fontId="13" fillId="26" borderId="10" xfId="40" applyNumberFormat="1" applyFont="1" applyFill="1" applyBorder="1" applyAlignment="1" applyProtection="1">
      <alignment vertical="center" wrapText="1"/>
      <protection locked="0"/>
    </xf>
    <xf numFmtId="165" fontId="6" fillId="0" borderId="10" xfId="29" applyNumberFormat="1" applyFont="1" applyFill="1" applyBorder="1" applyAlignment="1" applyProtection="1">
      <alignment horizontal="left"/>
    </xf>
    <xf numFmtId="165" fontId="6" fillId="0" borderId="10" xfId="29" applyNumberFormat="1" applyFont="1" applyFill="1" applyBorder="1" applyAlignment="1" applyProtection="1">
      <alignment horizontal="right"/>
    </xf>
    <xf numFmtId="3" fontId="13" fillId="26" borderId="10" xfId="40" applyNumberFormat="1" applyFont="1" applyFill="1" applyBorder="1" applyAlignment="1" applyProtection="1">
      <alignment horizontal="right" vertical="center" wrapText="1"/>
      <protection locked="0"/>
    </xf>
    <xf numFmtId="0" fontId="41" fillId="24" borderId="0" xfId="0" applyFont="1" applyFill="1" applyAlignment="1" applyProtection="1">
      <alignment horizontal="left" vertical="top"/>
    </xf>
    <xf numFmtId="0" fontId="72" fillId="24" borderId="0" xfId="0" applyFont="1" applyFill="1" applyBorder="1" applyProtection="1"/>
    <xf numFmtId="0" fontId="73" fillId="24" borderId="0" xfId="0" applyFont="1" applyFill="1" applyBorder="1" applyProtection="1"/>
    <xf numFmtId="0" fontId="73" fillId="24" borderId="0" xfId="0" applyFont="1" applyFill="1" applyBorder="1" applyAlignment="1" applyProtection="1">
      <alignment horizontal="center"/>
    </xf>
    <xf numFmtId="0" fontId="74" fillId="0" borderId="0" xfId="36" applyFont="1" applyAlignment="1" applyProtection="1"/>
    <xf numFmtId="0" fontId="73" fillId="0" borderId="0" xfId="0" applyFont="1" applyProtection="1"/>
    <xf numFmtId="0" fontId="10" fillId="0" borderId="0" xfId="0" applyFont="1" applyFill="1" applyBorder="1" applyAlignment="1" applyProtection="1">
      <alignment horizontal="center"/>
    </xf>
    <xf numFmtId="0" fontId="73" fillId="24" borderId="0" xfId="0" applyFont="1" applyFill="1" applyBorder="1" applyAlignment="1" applyProtection="1"/>
    <xf numFmtId="0" fontId="73" fillId="24" borderId="0" xfId="0" applyFont="1" applyFill="1" applyBorder="1" applyAlignment="1" applyProtection="1">
      <alignment horizontal="left"/>
    </xf>
    <xf numFmtId="0" fontId="74" fillId="0" borderId="0" xfId="36" quotePrefix="1" applyFont="1" applyAlignment="1" applyProtection="1"/>
    <xf numFmtId="0" fontId="72" fillId="24" borderId="0" xfId="0" applyFont="1" applyFill="1" applyBorder="1" applyAlignment="1" applyProtection="1">
      <alignment horizontal="left"/>
    </xf>
    <xf numFmtId="0" fontId="72" fillId="24" borderId="0" xfId="0" applyFont="1" applyFill="1" applyBorder="1" applyAlignment="1" applyProtection="1"/>
    <xf numFmtId="0" fontId="68" fillId="0" borderId="0" xfId="36" quotePrefix="1" applyFont="1" applyAlignment="1" applyProtection="1"/>
    <xf numFmtId="0" fontId="65" fillId="24" borderId="0" xfId="0" applyFont="1" applyFill="1" applyBorder="1" applyAlignment="1" applyProtection="1"/>
    <xf numFmtId="0" fontId="2" fillId="0" borderId="0" xfId="36" quotePrefix="1" applyAlignment="1" applyProtection="1"/>
    <xf numFmtId="0" fontId="65" fillId="24" borderId="0" xfId="0" applyFont="1" applyFill="1" applyBorder="1" applyAlignment="1" applyProtection="1">
      <alignment horizontal="left"/>
    </xf>
    <xf numFmtId="0" fontId="6" fillId="24" borderId="0" xfId="0" applyFont="1" applyFill="1" applyBorder="1" applyProtection="1"/>
    <xf numFmtId="0" fontId="43" fillId="24" borderId="0" xfId="0" applyFont="1" applyFill="1" applyAlignment="1" applyProtection="1">
      <alignment horizontal="center"/>
    </xf>
    <xf numFmtId="0" fontId="0" fillId="0" borderId="0" xfId="0" applyAlignment="1" applyProtection="1"/>
    <xf numFmtId="0" fontId="43" fillId="24" borderId="0" xfId="0" applyFont="1" applyFill="1" applyProtection="1"/>
    <xf numFmtId="0" fontId="45" fillId="24" borderId="0" xfId="0" applyFont="1" applyFill="1" applyProtection="1"/>
    <xf numFmtId="3" fontId="20" fillId="24" borderId="26" xfId="40" applyNumberFormat="1" applyFont="1" applyFill="1" applyBorder="1" applyAlignment="1" applyProtection="1">
      <alignment vertical="center" wrapText="1"/>
    </xf>
    <xf numFmtId="0" fontId="45" fillId="24" borderId="0" xfId="0" applyFont="1" applyFill="1" applyBorder="1" applyAlignment="1" applyProtection="1">
      <alignment horizontal="center"/>
    </xf>
    <xf numFmtId="3" fontId="13" fillId="24" borderId="0" xfId="40" applyNumberFormat="1" applyFont="1" applyFill="1" applyBorder="1" applyAlignment="1" applyProtection="1">
      <alignment vertical="center" wrapText="1"/>
    </xf>
    <xf numFmtId="3" fontId="20" fillId="24" borderId="10" xfId="40" applyNumberFormat="1" applyFont="1" applyFill="1" applyBorder="1" applyAlignment="1" applyProtection="1">
      <alignment vertical="center" wrapText="1"/>
      <protection locked="0"/>
    </xf>
    <xf numFmtId="3" fontId="20" fillId="24" borderId="10" xfId="40" applyNumberFormat="1" applyFont="1" applyFill="1" applyBorder="1" applyAlignment="1" applyProtection="1">
      <alignment vertical="center" wrapText="1"/>
    </xf>
    <xf numFmtId="3" fontId="20" fillId="24" borderId="21" xfId="40" applyNumberFormat="1" applyFont="1" applyFill="1" applyBorder="1" applyAlignment="1" applyProtection="1">
      <alignment vertical="center" wrapText="1"/>
      <protection locked="0"/>
    </xf>
    <xf numFmtId="0" fontId="19" fillId="25" borderId="32" xfId="40" applyFont="1" applyFill="1" applyBorder="1" applyAlignment="1" applyProtection="1">
      <alignment horizontal="left" vertical="center" wrapText="1"/>
    </xf>
    <xf numFmtId="0" fontId="21" fillId="25" borderId="32" xfId="40" applyFont="1" applyFill="1" applyBorder="1" applyAlignment="1" applyProtection="1">
      <alignment horizontal="center" vertical="center" wrapText="1"/>
    </xf>
    <xf numFmtId="3" fontId="6" fillId="24" borderId="32" xfId="40" applyNumberFormat="1" applyFont="1" applyFill="1" applyBorder="1" applyAlignment="1" applyProtection="1">
      <alignment vertical="center" wrapText="1"/>
    </xf>
    <xf numFmtId="0" fontId="13" fillId="24" borderId="10" xfId="40" applyFont="1" applyFill="1" applyBorder="1" applyAlignment="1" applyProtection="1">
      <alignment horizontal="center" vertical="top"/>
      <protection locked="0"/>
    </xf>
    <xf numFmtId="0" fontId="24" fillId="25" borderId="32" xfId="40" applyFont="1" applyFill="1" applyBorder="1" applyAlignment="1" applyProtection="1">
      <alignment horizontal="left" vertical="center" wrapText="1"/>
    </xf>
    <xf numFmtId="0" fontId="20" fillId="25" borderId="10" xfId="40" applyFont="1" applyFill="1" applyBorder="1" applyAlignment="1" applyProtection="1">
      <alignment horizontal="left" vertical="center" wrapText="1"/>
    </xf>
    <xf numFmtId="0" fontId="71" fillId="24" borderId="0" xfId="0" applyFont="1" applyFill="1" applyAlignment="1" applyProtection="1">
      <alignment horizontal="left" indent="1"/>
    </xf>
    <xf numFmtId="0" fontId="6" fillId="24" borderId="0" xfId="41" applyFont="1" applyFill="1" applyProtection="1"/>
    <xf numFmtId="165" fontId="0" fillId="24" borderId="0" xfId="29" applyNumberFormat="1" applyFont="1" applyFill="1" applyBorder="1" applyProtection="1"/>
    <xf numFmtId="0" fontId="15" fillId="24" borderId="0" xfId="0" applyFont="1" applyFill="1" applyProtection="1"/>
    <xf numFmtId="165" fontId="0" fillId="24" borderId="0" xfId="29" applyNumberFormat="1" applyFont="1" applyFill="1" applyProtection="1"/>
    <xf numFmtId="0" fontId="0" fillId="0" borderId="0" xfId="0" applyBorder="1" applyProtection="1"/>
    <xf numFmtId="10" fontId="0" fillId="24" borderId="0" xfId="44" applyNumberFormat="1" applyFont="1" applyFill="1" applyProtection="1"/>
    <xf numFmtId="10" fontId="0" fillId="24" borderId="0" xfId="0" applyNumberFormat="1" applyFill="1" applyProtection="1"/>
    <xf numFmtId="165" fontId="1" fillId="24" borderId="0" xfId="29" applyNumberFormat="1" applyFont="1" applyFill="1" applyBorder="1" applyProtection="1"/>
    <xf numFmtId="165" fontId="1" fillId="24" borderId="0" xfId="29" applyNumberFormat="1" applyFont="1" applyFill="1" applyProtection="1"/>
    <xf numFmtId="10" fontId="1" fillId="24" borderId="0" xfId="44" applyNumberFormat="1" applyFont="1" applyFill="1" applyProtection="1"/>
    <xf numFmtId="3" fontId="0" fillId="24" borderId="0" xfId="0" applyNumberFormat="1" applyFill="1" applyProtection="1"/>
    <xf numFmtId="165" fontId="6" fillId="24" borderId="0" xfId="29" applyNumberFormat="1" applyFont="1" applyFill="1" applyBorder="1" applyAlignment="1" applyProtection="1">
      <alignment vertical="top"/>
    </xf>
    <xf numFmtId="165" fontId="13" fillId="26" borderId="10" xfId="29" applyNumberFormat="1" applyFont="1" applyFill="1" applyBorder="1" applyAlignment="1" applyProtection="1">
      <alignment vertical="top"/>
      <protection locked="0"/>
    </xf>
    <xf numFmtId="0" fontId="2" fillId="24" borderId="0" xfId="36" applyFill="1" applyBorder="1" applyAlignment="1" applyProtection="1"/>
    <xf numFmtId="0" fontId="2" fillId="24" borderId="0" xfId="36" applyFill="1" applyAlignment="1" applyProtection="1"/>
    <xf numFmtId="0" fontId="21" fillId="25" borderId="10" xfId="40" applyFont="1" applyFill="1" applyBorder="1" applyAlignment="1" applyProtection="1">
      <alignment vertical="center" wrapText="1"/>
      <protection locked="0"/>
    </xf>
    <xf numFmtId="0" fontId="21" fillId="25" borderId="13" xfId="40" applyFont="1" applyFill="1" applyBorder="1" applyAlignment="1" applyProtection="1">
      <alignment vertical="center" wrapText="1"/>
      <protection locked="0"/>
    </xf>
    <xf numFmtId="0" fontId="21" fillId="25" borderId="21" xfId="40" applyFont="1" applyFill="1" applyBorder="1" applyAlignment="1" applyProtection="1">
      <alignment vertical="center" wrapText="1"/>
      <protection locked="0"/>
    </xf>
    <xf numFmtId="0" fontId="21" fillId="25" borderId="10" xfId="40" applyFont="1" applyFill="1" applyBorder="1" applyAlignment="1" applyProtection="1">
      <alignment horizontal="center" vertical="center" wrapText="1"/>
      <protection locked="0"/>
    </xf>
    <xf numFmtId="0" fontId="21" fillId="25" borderId="13" xfId="40" applyFont="1" applyFill="1" applyBorder="1" applyAlignment="1" applyProtection="1">
      <alignment horizontal="center" vertical="center" wrapText="1"/>
      <protection locked="0"/>
    </xf>
    <xf numFmtId="0" fontId="22" fillId="25" borderId="10" xfId="40" applyFont="1" applyFill="1" applyBorder="1" applyAlignment="1" applyProtection="1">
      <alignment horizontal="center" vertical="center" wrapText="1"/>
      <protection locked="0"/>
    </xf>
    <xf numFmtId="0" fontId="22" fillId="25" borderId="13" xfId="40" applyFont="1" applyFill="1" applyBorder="1" applyAlignment="1" applyProtection="1">
      <alignment horizontal="center" vertical="center" wrapText="1"/>
      <protection locked="0"/>
    </xf>
    <xf numFmtId="3" fontId="34" fillId="0" borderId="15" xfId="40" applyNumberFormat="1" applyFont="1" applyFill="1" applyBorder="1" applyAlignment="1" applyProtection="1">
      <alignment horizontal="right" vertical="center"/>
    </xf>
    <xf numFmtId="165" fontId="13" fillId="0" borderId="10" xfId="29" applyNumberFormat="1" applyFont="1" applyFill="1" applyBorder="1" applyAlignment="1" applyProtection="1">
      <alignment horizontal="right" vertical="top"/>
    </xf>
    <xf numFmtId="10" fontId="13" fillId="0" borderId="0" xfId="44" applyNumberFormat="1" applyFont="1" applyFill="1" applyBorder="1" applyAlignment="1" applyProtection="1">
      <alignment horizontal="center" vertical="top"/>
    </xf>
    <xf numFmtId="10" fontId="13" fillId="0" borderId="10" xfId="44" applyNumberFormat="1" applyFont="1" applyFill="1" applyBorder="1" applyAlignment="1" applyProtection="1">
      <alignment horizontal="right" vertical="top"/>
    </xf>
    <xf numFmtId="165" fontId="6" fillId="0" borderId="10" xfId="29" applyNumberFormat="1" applyFont="1" applyFill="1" applyBorder="1" applyAlignment="1" applyProtection="1">
      <alignment vertical="top"/>
    </xf>
    <xf numFmtId="0" fontId="1" fillId="24" borderId="0" xfId="41" applyFill="1" applyProtection="1"/>
    <xf numFmtId="0" fontId="6" fillId="24" borderId="0" xfId="41" applyFont="1" applyFill="1" applyAlignment="1" applyProtection="1">
      <alignment horizontal="center"/>
    </xf>
    <xf numFmtId="167" fontId="6" fillId="24" borderId="0" xfId="41" applyNumberFormat="1" applyFont="1" applyFill="1" applyAlignment="1" applyProtection="1">
      <alignment horizontal="center"/>
    </xf>
    <xf numFmtId="0" fontId="1" fillId="24" borderId="0" xfId="41" applyFill="1" applyAlignment="1" applyProtection="1">
      <alignment horizontal="center"/>
    </xf>
    <xf numFmtId="10" fontId="1" fillId="24" borderId="0" xfId="41" applyNumberFormat="1" applyFill="1" applyAlignment="1" applyProtection="1">
      <alignment horizontal="center"/>
    </xf>
    <xf numFmtId="10" fontId="1" fillId="24" borderId="16" xfId="41" applyNumberFormat="1" applyFill="1" applyBorder="1" applyAlignment="1" applyProtection="1">
      <alignment horizontal="center"/>
    </xf>
    <xf numFmtId="10" fontId="1" fillId="24" borderId="0" xfId="41" applyNumberFormat="1" applyFill="1" applyBorder="1" applyAlignment="1" applyProtection="1">
      <alignment horizontal="center"/>
    </xf>
    <xf numFmtId="10" fontId="1" fillId="24" borderId="12" xfId="41" applyNumberFormat="1" applyFill="1" applyBorder="1" applyAlignment="1" applyProtection="1">
      <alignment horizontal="center"/>
    </xf>
    <xf numFmtId="10" fontId="6" fillId="24" borderId="0" xfId="41" applyNumberFormat="1" applyFont="1" applyFill="1" applyAlignment="1" applyProtection="1">
      <alignment horizontal="center"/>
    </xf>
    <xf numFmtId="10" fontId="13" fillId="24" borderId="16" xfId="41" applyNumberFormat="1" applyFont="1" applyFill="1" applyBorder="1" applyAlignment="1" applyProtection="1">
      <alignment horizontal="center"/>
    </xf>
    <xf numFmtId="10" fontId="1" fillId="24" borderId="50" xfId="41" applyNumberFormat="1" applyFill="1" applyBorder="1" applyAlignment="1" applyProtection="1">
      <alignment horizontal="center"/>
    </xf>
    <xf numFmtId="10" fontId="13" fillId="24" borderId="50" xfId="41" applyNumberFormat="1" applyFont="1" applyFill="1" applyBorder="1" applyAlignment="1" applyProtection="1">
      <alignment horizontal="center"/>
    </xf>
    <xf numFmtId="0" fontId="13" fillId="24" borderId="0" xfId="41" applyFont="1" applyFill="1" applyProtection="1"/>
    <xf numFmtId="3" fontId="1" fillId="24" borderId="0" xfId="41" applyNumberFormat="1" applyFill="1" applyBorder="1" applyAlignment="1" applyProtection="1">
      <alignment horizontal="center"/>
    </xf>
    <xf numFmtId="10" fontId="1" fillId="24" borderId="0" xfId="41" applyNumberFormat="1" applyFill="1" applyProtection="1"/>
    <xf numFmtId="0" fontId="11" fillId="24" borderId="0" xfId="41" applyFont="1" applyFill="1" applyProtection="1"/>
    <xf numFmtId="0" fontId="6" fillId="24" borderId="0" xfId="41" applyFont="1" applyFill="1" applyAlignment="1" applyProtection="1">
      <alignment horizontal="left"/>
    </xf>
    <xf numFmtId="3" fontId="20" fillId="0" borderId="10" xfId="28" applyNumberFormat="1" applyFont="1" applyFill="1" applyBorder="1" applyAlignment="1" applyProtection="1">
      <alignment vertical="center"/>
    </xf>
    <xf numFmtId="0" fontId="21" fillId="25" borderId="21" xfId="40" applyFont="1" applyFill="1" applyBorder="1" applyAlignment="1" applyProtection="1">
      <alignment vertical="center" wrapText="1"/>
    </xf>
    <xf numFmtId="0" fontId="22" fillId="25" borderId="20" xfId="40" applyFont="1" applyFill="1" applyBorder="1" applyAlignment="1" applyProtection="1">
      <alignment horizontal="center" vertical="center" wrapText="1"/>
    </xf>
    <xf numFmtId="0" fontId="2" fillId="24" borderId="0" xfId="36" applyFill="1" applyBorder="1" applyAlignment="1" applyProtection="1">
      <protection locked="0"/>
    </xf>
    <xf numFmtId="0" fontId="75" fillId="0" borderId="0" xfId="0" applyFont="1" applyProtection="1">
      <protection locked="0"/>
    </xf>
    <xf numFmtId="0" fontId="73" fillId="24" borderId="0" xfId="0" applyFont="1" applyFill="1" applyBorder="1" applyProtection="1">
      <protection locked="0"/>
    </xf>
    <xf numFmtId="0" fontId="74" fillId="24" borderId="0" xfId="36" applyFont="1" applyFill="1" applyBorder="1" applyAlignment="1" applyProtection="1">
      <protection locked="0"/>
    </xf>
    <xf numFmtId="0" fontId="70" fillId="24" borderId="0" xfId="0" applyFont="1" applyFill="1" applyBorder="1" applyProtection="1">
      <protection locked="0"/>
    </xf>
    <xf numFmtId="0" fontId="72" fillId="24" borderId="0" xfId="0" applyFont="1" applyFill="1" applyBorder="1" applyProtection="1">
      <protection locked="0"/>
    </xf>
    <xf numFmtId="0" fontId="76" fillId="0" borderId="0" xfId="36" applyFont="1" applyAlignment="1" applyProtection="1">
      <protection locked="0"/>
    </xf>
    <xf numFmtId="0" fontId="73" fillId="24" borderId="0" xfId="0" applyFont="1" applyFill="1" applyBorder="1" applyAlignment="1" applyProtection="1">
      <alignment horizontal="center"/>
      <protection locked="0"/>
    </xf>
    <xf numFmtId="0" fontId="73" fillId="24" borderId="0" xfId="0" applyFont="1" applyFill="1" applyBorder="1" applyAlignment="1" applyProtection="1">
      <protection locked="0"/>
    </xf>
    <xf numFmtId="0" fontId="70" fillId="24" borderId="0" xfId="0" applyFont="1" applyFill="1" applyBorder="1" applyAlignment="1" applyProtection="1">
      <protection locked="0"/>
    </xf>
    <xf numFmtId="0" fontId="0" fillId="24" borderId="0" xfId="0" applyFill="1" applyBorder="1" applyProtection="1">
      <protection locked="0"/>
    </xf>
    <xf numFmtId="0" fontId="75" fillId="24" borderId="0" xfId="0" applyFont="1" applyFill="1" applyBorder="1" applyProtection="1">
      <protection locked="0"/>
    </xf>
    <xf numFmtId="0" fontId="74" fillId="0" borderId="0" xfId="36" applyFont="1" applyAlignment="1" applyProtection="1">
      <protection locked="0"/>
    </xf>
    <xf numFmtId="3" fontId="34" fillId="0" borderId="17" xfId="40" applyNumberFormat="1" applyFont="1" applyFill="1" applyBorder="1" applyAlignment="1" applyProtection="1">
      <alignment horizontal="right" vertical="center"/>
    </xf>
    <xf numFmtId="3" fontId="34" fillId="0" borderId="15" xfId="40" applyNumberFormat="1" applyFont="1" applyFill="1" applyBorder="1" applyAlignment="1" applyProtection="1">
      <alignment vertical="center"/>
    </xf>
    <xf numFmtId="3" fontId="34" fillId="0" borderId="17" xfId="40" applyNumberFormat="1" applyFont="1" applyFill="1" applyBorder="1" applyAlignment="1" applyProtection="1">
      <alignment vertical="center"/>
    </xf>
    <xf numFmtId="0" fontId="23" fillId="25" borderId="10" xfId="40" applyFont="1" applyFill="1" applyBorder="1" applyAlignment="1" applyProtection="1">
      <alignment horizontal="left" vertical="center" wrapText="1" indent="1"/>
      <protection locked="0"/>
    </xf>
    <xf numFmtId="0" fontId="20" fillId="25" borderId="10" xfId="40" applyFont="1" applyFill="1" applyBorder="1" applyAlignment="1" applyProtection="1">
      <alignment horizontal="left" vertical="center" wrapText="1" indent="1"/>
      <protection locked="0"/>
    </xf>
    <xf numFmtId="9" fontId="12" fillId="24" borderId="10" xfId="44" applyNumberFormat="1" applyFont="1" applyFill="1" applyBorder="1" applyAlignment="1" applyProtection="1">
      <alignment horizontal="center"/>
      <protection locked="0"/>
    </xf>
    <xf numFmtId="0" fontId="6" fillId="24" borderId="38" xfId="40" applyFont="1" applyFill="1" applyBorder="1" applyAlignment="1" applyProtection="1">
      <alignment horizontal="left" vertical="center" wrapText="1"/>
      <protection locked="0"/>
    </xf>
    <xf numFmtId="3" fontId="6" fillId="24" borderId="38" xfId="40" applyNumberFormat="1" applyFont="1" applyFill="1" applyBorder="1" applyAlignment="1" applyProtection="1">
      <alignment horizontal="right" vertical="center" wrapText="1"/>
      <protection locked="0"/>
    </xf>
    <xf numFmtId="3" fontId="13" fillId="24" borderId="10" xfId="40" applyNumberFormat="1" applyFont="1" applyFill="1" applyBorder="1" applyAlignment="1" applyProtection="1">
      <alignment horizontal="right" vertical="center" wrapText="1"/>
    </xf>
    <xf numFmtId="3" fontId="13" fillId="24" borderId="13" xfId="40" applyNumberFormat="1" applyFont="1" applyFill="1" applyBorder="1" applyAlignment="1" applyProtection="1">
      <alignment horizontal="right" vertical="center" wrapText="1"/>
    </xf>
    <xf numFmtId="0" fontId="65" fillId="0" borderId="0" xfId="0" applyFont="1" applyAlignment="1" applyProtection="1">
      <alignment horizontal="left" indent="4"/>
    </xf>
    <xf numFmtId="0" fontId="10" fillId="0" borderId="0" xfId="0" applyFont="1" applyAlignment="1" applyProtection="1">
      <alignment horizontal="center"/>
    </xf>
    <xf numFmtId="0" fontId="77" fillId="0" borderId="0" xfId="0" applyFont="1" applyFill="1" applyBorder="1" applyAlignment="1">
      <alignment vertical="top" wrapText="1"/>
    </xf>
    <xf numFmtId="0" fontId="78" fillId="0" borderId="0" xfId="0" applyFont="1" applyProtection="1"/>
    <xf numFmtId="0" fontId="79" fillId="0" borderId="0" xfId="0" applyFont="1" applyAlignment="1" applyProtection="1">
      <alignment horizontal="right" vertical="center"/>
    </xf>
    <xf numFmtId="0" fontId="79" fillId="0" borderId="0" xfId="0" applyFont="1" applyAlignment="1" applyProtection="1">
      <alignment horizontal="right" vertical="center" indent="1"/>
    </xf>
    <xf numFmtId="0" fontId="0" fillId="30" borderId="58" xfId="0" applyFill="1" applyBorder="1" applyAlignment="1" applyProtection="1">
      <alignment vertical="center"/>
      <protection locked="0"/>
    </xf>
    <xf numFmtId="0" fontId="80" fillId="0" borderId="0" xfId="0" applyFont="1" applyAlignment="1" applyProtection="1">
      <alignment horizontal="left" vertical="center" wrapText="1"/>
    </xf>
    <xf numFmtId="0" fontId="0" fillId="0" borderId="0" xfId="28" applyNumberFormat="1" applyFont="1" applyAlignment="1" applyProtection="1">
      <alignment horizontal="center"/>
    </xf>
    <xf numFmtId="168" fontId="66" fillId="0" borderId="0" xfId="0" applyNumberFormat="1" applyFont="1" applyFill="1" applyBorder="1" applyAlignment="1" applyProtection="1">
      <alignment horizontal="left"/>
    </xf>
    <xf numFmtId="168" fontId="10" fillId="0" borderId="0" xfId="0" applyNumberFormat="1" applyFont="1" applyFill="1" applyAlignment="1" applyProtection="1">
      <alignment horizontal="center"/>
    </xf>
    <xf numFmtId="49" fontId="0" fillId="0" borderId="0" xfId="0" applyNumberFormat="1" applyProtection="1"/>
    <xf numFmtId="0" fontId="65" fillId="0" borderId="0" xfId="0" applyFont="1" applyFill="1" applyProtection="1"/>
    <xf numFmtId="0" fontId="10" fillId="29" borderId="58" xfId="0" applyFont="1" applyFill="1" applyBorder="1" applyAlignment="1" applyProtection="1">
      <alignment horizontal="center" vertical="center" wrapText="1"/>
      <protection locked="0"/>
    </xf>
    <xf numFmtId="0" fontId="10" fillId="0" borderId="0" xfId="0" applyFont="1" applyProtection="1"/>
    <xf numFmtId="0" fontId="0" fillId="0" borderId="0" xfId="0" applyFill="1" applyProtection="1"/>
    <xf numFmtId="0" fontId="0" fillId="0" borderId="0" xfId="0" applyFill="1" applyBorder="1" applyAlignment="1" applyProtection="1">
      <alignment horizontal="left"/>
    </xf>
    <xf numFmtId="0" fontId="66" fillId="0" borderId="0" xfId="0" applyFont="1" applyFill="1" applyBorder="1" applyAlignment="1" applyProtection="1"/>
    <xf numFmtId="0" fontId="67" fillId="0" borderId="0" xfId="0" applyFont="1" applyFill="1" applyBorder="1" applyAlignment="1" applyProtection="1">
      <alignment horizontal="left"/>
    </xf>
    <xf numFmtId="0" fontId="65" fillId="0" borderId="0" xfId="0" applyFont="1" applyBorder="1" applyAlignment="1" applyProtection="1">
      <alignment horizontal="left" indent="4"/>
    </xf>
    <xf numFmtId="0" fontId="48" fillId="0" borderId="0" xfId="0" applyFont="1" applyFill="1" applyBorder="1" applyAlignment="1" applyProtection="1">
      <alignment horizontal="left"/>
    </xf>
    <xf numFmtId="0" fontId="65" fillId="0" borderId="0" xfId="0" applyFont="1" applyAlignment="1" applyProtection="1"/>
    <xf numFmtId="0" fontId="65" fillId="0" borderId="0" xfId="0" applyFont="1" applyBorder="1" applyAlignment="1" applyProtection="1"/>
    <xf numFmtId="0" fontId="65" fillId="0" borderId="0" xfId="0" applyFont="1" applyFill="1" applyBorder="1" applyAlignment="1" applyProtection="1">
      <alignment horizontal="left"/>
    </xf>
    <xf numFmtId="168" fontId="66" fillId="0" borderId="0" xfId="0" applyNumberFormat="1" applyFont="1" applyFill="1" applyBorder="1" applyAlignment="1" applyProtection="1"/>
    <xf numFmtId="0" fontId="65" fillId="0" borderId="0" xfId="0" applyFont="1" applyAlignment="1" applyProtection="1">
      <alignment vertical="top" wrapText="1"/>
    </xf>
    <xf numFmtId="0" fontId="65" fillId="0" borderId="0" xfId="0" applyFont="1" applyFill="1" applyBorder="1" applyAlignment="1" applyProtection="1">
      <alignment horizontal="left" vertical="top" wrapText="1"/>
    </xf>
    <xf numFmtId="168" fontId="66" fillId="0" borderId="0" xfId="0" applyNumberFormat="1" applyFont="1" applyFill="1" applyBorder="1" applyAlignment="1" applyProtection="1">
      <alignment vertical="center"/>
    </xf>
    <xf numFmtId="0" fontId="5" fillId="24" borderId="0" xfId="0" applyFont="1" applyFill="1" applyBorder="1" applyAlignment="1" applyProtection="1">
      <alignment horizontal="left"/>
    </xf>
    <xf numFmtId="10" fontId="44" fillId="30" borderId="0" xfId="44" applyNumberFormat="1" applyFont="1" applyFill="1" applyAlignment="1" applyProtection="1">
      <alignment horizontal="center"/>
      <protection locked="0"/>
    </xf>
    <xf numFmtId="165" fontId="10" fillId="30" borderId="12" xfId="0" applyNumberFormat="1" applyFont="1" applyFill="1" applyBorder="1" applyProtection="1">
      <protection locked="0"/>
    </xf>
    <xf numFmtId="0" fontId="0" fillId="29" borderId="10" xfId="0" applyFill="1" applyBorder="1" applyProtection="1">
      <protection locked="0"/>
    </xf>
    <xf numFmtId="0" fontId="7" fillId="24" borderId="0" xfId="0" applyFont="1" applyFill="1" applyProtection="1"/>
    <xf numFmtId="0" fontId="6" fillId="30" borderId="10" xfId="0" applyFont="1" applyFill="1" applyBorder="1" applyAlignment="1" applyProtection="1">
      <alignment horizontal="center"/>
      <protection locked="0"/>
    </xf>
    <xf numFmtId="0" fontId="6" fillId="30" borderId="10" xfId="0" applyFont="1" applyFill="1" applyBorder="1" applyAlignment="1" applyProtection="1">
      <alignment horizontal="left"/>
      <protection locked="0"/>
    </xf>
    <xf numFmtId="3" fontId="13" fillId="30" borderId="10" xfId="0" applyNumberFormat="1" applyFont="1" applyFill="1" applyBorder="1" applyProtection="1">
      <protection locked="0"/>
    </xf>
    <xf numFmtId="3" fontId="20" fillId="30" borderId="10" xfId="0" applyNumberFormat="1" applyFont="1" applyFill="1" applyBorder="1" applyProtection="1">
      <protection locked="0"/>
    </xf>
    <xf numFmtId="3" fontId="20" fillId="30" borderId="13" xfId="0" applyNumberFormat="1" applyFont="1" applyFill="1" applyBorder="1" applyProtection="1">
      <protection locked="0"/>
    </xf>
    <xf numFmtId="3" fontId="6" fillId="30" borderId="0" xfId="0" applyNumberFormat="1" applyFont="1" applyFill="1" applyBorder="1" applyAlignment="1" applyProtection="1">
      <alignment horizontal="right"/>
      <protection locked="0"/>
    </xf>
    <xf numFmtId="0" fontId="81" fillId="25" borderId="0" xfId="40" applyFont="1" applyFill="1" applyAlignment="1" applyProtection="1">
      <alignment horizontal="left" vertical="top"/>
    </xf>
    <xf numFmtId="3" fontId="36" fillId="30" borderId="10" xfId="40" applyNumberFormat="1" applyFont="1" applyFill="1" applyBorder="1" applyAlignment="1" applyProtection="1">
      <alignment horizontal="right" vertical="center"/>
      <protection locked="0"/>
    </xf>
    <xf numFmtId="3" fontId="36" fillId="30" borderId="10" xfId="40" applyNumberFormat="1" applyFont="1" applyFill="1" applyBorder="1" applyAlignment="1" applyProtection="1">
      <alignment vertical="center"/>
      <protection locked="0"/>
    </xf>
    <xf numFmtId="0" fontId="36" fillId="30" borderId="26" xfId="40" applyFont="1" applyFill="1" applyBorder="1" applyAlignment="1" applyProtection="1">
      <alignment vertical="center" wrapText="1"/>
      <protection locked="0"/>
    </xf>
    <xf numFmtId="0" fontId="37" fillId="30" borderId="37" xfId="40" applyFont="1" applyFill="1" applyBorder="1" applyAlignment="1" applyProtection="1">
      <alignment vertical="center"/>
      <protection locked="0"/>
    </xf>
    <xf numFmtId="0" fontId="82" fillId="24" borderId="0" xfId="0" applyFont="1" applyFill="1" applyProtection="1"/>
    <xf numFmtId="0" fontId="10" fillId="25" borderId="0" xfId="40" applyFont="1" applyFill="1" applyBorder="1" applyAlignment="1" applyProtection="1">
      <alignment horizontal="center" vertical="center" wrapText="1"/>
    </xf>
    <xf numFmtId="10" fontId="13" fillId="31" borderId="0" xfId="40" applyNumberFormat="1" applyFont="1" applyFill="1" applyBorder="1" applyAlignment="1" applyProtection="1">
      <alignment horizontal="center" vertical="top"/>
      <protection locked="0"/>
    </xf>
    <xf numFmtId="165" fontId="1" fillId="30" borderId="0" xfId="29" applyNumberFormat="1" applyFont="1" applyFill="1" applyProtection="1">
      <protection locked="0"/>
    </xf>
    <xf numFmtId="165" fontId="13" fillId="31" borderId="0" xfId="29" applyNumberFormat="1" applyFont="1" applyFill="1" applyBorder="1" applyAlignment="1" applyProtection="1">
      <alignment vertical="top"/>
      <protection locked="0"/>
    </xf>
    <xf numFmtId="165" fontId="1" fillId="30" borderId="0" xfId="29" applyNumberFormat="1" applyFont="1" applyFill="1" applyBorder="1" applyProtection="1">
      <protection locked="0"/>
    </xf>
    <xf numFmtId="165" fontId="13" fillId="30" borderId="10" xfId="29" applyNumberFormat="1" applyFont="1" applyFill="1" applyBorder="1" applyAlignment="1" applyProtection="1">
      <alignment vertical="top"/>
      <protection locked="0"/>
    </xf>
    <xf numFmtId="165" fontId="6" fillId="30" borderId="10" xfId="29" applyNumberFormat="1" applyFont="1" applyFill="1" applyBorder="1" applyAlignment="1" applyProtection="1">
      <alignment horizontal="left"/>
      <protection locked="0"/>
    </xf>
    <xf numFmtId="165" fontId="19" fillId="0" borderId="15" xfId="29" applyNumberFormat="1" applyFont="1" applyFill="1" applyBorder="1" applyProtection="1"/>
    <xf numFmtId="3" fontId="19" fillId="0" borderId="15" xfId="0" applyNumberFormat="1" applyFont="1" applyFill="1" applyBorder="1" applyProtection="1"/>
    <xf numFmtId="165" fontId="19" fillId="0" borderId="17" xfId="29" applyNumberFormat="1" applyFont="1" applyFill="1" applyBorder="1" applyProtection="1"/>
    <xf numFmtId="166" fontId="12" fillId="30" borderId="10" xfId="44" applyNumberFormat="1" applyFont="1" applyFill="1" applyBorder="1" applyAlignment="1" applyProtection="1">
      <alignment horizontal="center"/>
      <protection locked="0"/>
    </xf>
    <xf numFmtId="0" fontId="7" fillId="24" borderId="0" xfId="0" applyFont="1" applyFill="1" applyAlignment="1" applyProtection="1">
      <alignment horizontal="left" vertical="center"/>
    </xf>
    <xf numFmtId="0" fontId="81" fillId="25" borderId="0" xfId="40" applyFont="1" applyFill="1" applyAlignment="1" applyProtection="1">
      <alignment horizontal="left" vertical="center"/>
    </xf>
    <xf numFmtId="0" fontId="36" fillId="31" borderId="26" xfId="40" applyFont="1" applyFill="1" applyBorder="1" applyAlignment="1" applyProtection="1">
      <alignment vertical="center" wrapText="1"/>
      <protection locked="0"/>
    </xf>
    <xf numFmtId="0" fontId="37" fillId="31" borderId="35" xfId="40" applyFont="1" applyFill="1" applyBorder="1" applyAlignment="1" applyProtection="1">
      <alignment vertical="center"/>
      <protection locked="0"/>
    </xf>
    <xf numFmtId="0" fontId="36" fillId="31" borderId="30" xfId="40" applyFont="1" applyFill="1" applyBorder="1" applyAlignment="1" applyProtection="1">
      <alignment vertical="center" wrapText="1"/>
      <protection locked="0"/>
    </xf>
    <xf numFmtId="3" fontId="36" fillId="31" borderId="10" xfId="40" applyNumberFormat="1" applyFont="1" applyFill="1" applyBorder="1" applyAlignment="1" applyProtection="1">
      <alignment horizontal="right" vertical="center"/>
      <protection locked="0"/>
    </xf>
    <xf numFmtId="3" fontId="36" fillId="31" borderId="10" xfId="40" applyNumberFormat="1" applyFont="1" applyFill="1" applyBorder="1" applyAlignment="1" applyProtection="1">
      <alignment horizontal="center" vertical="center"/>
      <protection locked="0"/>
    </xf>
    <xf numFmtId="3" fontId="36" fillId="30" borderId="10" xfId="40" applyNumberFormat="1" applyFont="1" applyFill="1" applyBorder="1" applyAlignment="1" applyProtection="1">
      <alignment horizontal="center" vertical="center"/>
      <protection locked="0"/>
    </xf>
    <xf numFmtId="3" fontId="36" fillId="31" borderId="27" xfId="40" applyNumberFormat="1" applyFont="1" applyFill="1" applyBorder="1" applyAlignment="1" applyProtection="1">
      <alignment vertical="center"/>
      <protection locked="0"/>
    </xf>
    <xf numFmtId="0" fontId="7" fillId="25" borderId="0" xfId="40" applyFont="1" applyFill="1" applyBorder="1" applyAlignment="1" applyProtection="1">
      <alignment vertical="top"/>
    </xf>
    <xf numFmtId="0" fontId="83" fillId="24" borderId="0" xfId="0" applyFont="1" applyFill="1" applyBorder="1" applyProtection="1"/>
    <xf numFmtId="0" fontId="84" fillId="24" borderId="0" xfId="0" applyFont="1" applyFill="1" applyProtection="1"/>
    <xf numFmtId="0" fontId="45" fillId="24" borderId="0" xfId="0" applyFont="1" applyFill="1" applyBorder="1" applyAlignment="1" applyProtection="1">
      <alignment horizontal="left"/>
    </xf>
    <xf numFmtId="3" fontId="20" fillId="30" borderId="10" xfId="40" applyNumberFormat="1" applyFont="1" applyFill="1" applyBorder="1" applyAlignment="1" applyProtection="1">
      <alignment vertical="center" wrapText="1"/>
      <protection locked="0"/>
    </xf>
    <xf numFmtId="0" fontId="7" fillId="25" borderId="0" xfId="40" applyFont="1" applyFill="1" applyBorder="1" applyAlignment="1" applyProtection="1">
      <alignment horizontal="center" vertical="center" wrapText="1"/>
    </xf>
    <xf numFmtId="0" fontId="7" fillId="24" borderId="0" xfId="0" applyFont="1" applyFill="1" applyProtection="1">
      <protection locked="0"/>
    </xf>
    <xf numFmtId="165" fontId="6" fillId="30" borderId="10" xfId="29" applyNumberFormat="1" applyFont="1" applyFill="1" applyBorder="1" applyAlignment="1" applyProtection="1">
      <alignment horizontal="right"/>
      <protection locked="0"/>
    </xf>
    <xf numFmtId="3" fontId="13" fillId="30" borderId="10" xfId="0" applyNumberFormat="1" applyFont="1" applyFill="1" applyBorder="1" applyAlignment="1" applyProtection="1">
      <alignment horizontal="right"/>
      <protection locked="0"/>
    </xf>
    <xf numFmtId="0" fontId="19" fillId="0" borderId="15" xfId="0" applyFont="1" applyFill="1" applyBorder="1" applyAlignment="1" applyProtection="1">
      <alignment wrapText="1"/>
    </xf>
    <xf numFmtId="0" fontId="85" fillId="24" borderId="0" xfId="0" applyFont="1" applyFill="1" applyProtection="1"/>
    <xf numFmtId="3" fontId="13" fillId="30" borderId="10" xfId="40" applyNumberFormat="1" applyFont="1" applyFill="1" applyBorder="1" applyAlignment="1" applyProtection="1">
      <alignment horizontal="left" vertical="center" wrapText="1"/>
      <protection locked="0"/>
    </xf>
    <xf numFmtId="0" fontId="29" fillId="31" borderId="19" xfId="40" applyFont="1" applyFill="1" applyBorder="1" applyAlignment="1" applyProtection="1">
      <alignment horizontal="left" vertical="center" wrapText="1"/>
      <protection locked="0"/>
    </xf>
    <xf numFmtId="0" fontId="29" fillId="31" borderId="21" xfId="40" applyFont="1" applyFill="1" applyBorder="1" applyAlignment="1" applyProtection="1">
      <alignment horizontal="left" vertical="center" wrapText="1"/>
      <protection locked="0"/>
    </xf>
    <xf numFmtId="0" fontId="7" fillId="25" borderId="0" xfId="40" applyFont="1" applyFill="1" applyBorder="1" applyAlignment="1" applyProtection="1">
      <alignment horizontal="left" vertical="center"/>
    </xf>
    <xf numFmtId="0" fontId="1" fillId="30" borderId="58" xfId="0" applyFont="1" applyFill="1" applyBorder="1" applyAlignment="1" applyProtection="1">
      <alignment vertical="center"/>
      <protection locked="0"/>
    </xf>
    <xf numFmtId="15" fontId="0" fillId="30" borderId="58" xfId="0" quotePrefix="1" applyNumberFormat="1" applyFill="1" applyBorder="1" applyAlignment="1" applyProtection="1">
      <alignment vertical="center"/>
      <protection locked="0"/>
    </xf>
    <xf numFmtId="0" fontId="1" fillId="30" borderId="59" xfId="0" applyFont="1" applyFill="1" applyBorder="1" applyAlignment="1" applyProtection="1">
      <alignment horizontal="left" vertical="center"/>
      <protection locked="0"/>
    </xf>
    <xf numFmtId="0" fontId="0" fillId="30" borderId="60" xfId="0" applyFill="1" applyBorder="1" applyAlignment="1" applyProtection="1">
      <alignment horizontal="left" vertical="center"/>
      <protection locked="0"/>
    </xf>
    <xf numFmtId="0" fontId="5" fillId="24" borderId="0" xfId="0" applyFont="1" applyFill="1" applyBorder="1" applyAlignment="1" applyProtection="1"/>
    <xf numFmtId="0" fontId="0" fillId="29" borderId="56" xfId="0" applyFill="1" applyBorder="1" applyAlignment="1" applyProtection="1">
      <alignment horizontal="left" vertical="center" wrapText="1"/>
      <protection locked="0"/>
    </xf>
    <xf numFmtId="0" fontId="0" fillId="29" borderId="57" xfId="0" applyFill="1" applyBorder="1" applyAlignment="1" applyProtection="1">
      <alignment horizontal="left" vertical="center" wrapText="1"/>
      <protection locked="0"/>
    </xf>
    <xf numFmtId="0" fontId="15" fillId="24" borderId="0" xfId="0" applyNumberFormat="1" applyFont="1" applyFill="1" applyAlignment="1" applyProtection="1">
      <alignment horizontal="left" vertical="top" wrapText="1"/>
    </xf>
    <xf numFmtId="0" fontId="4" fillId="0" borderId="0" xfId="0" applyFont="1" applyFill="1" applyBorder="1" applyAlignment="1" applyProtection="1">
      <alignment horizontal="left" vertical="top" wrapText="1" indent="5"/>
    </xf>
    <xf numFmtId="0" fontId="5" fillId="0" borderId="0" xfId="0" applyFont="1" applyFill="1" applyBorder="1" applyAlignment="1" applyProtection="1">
      <alignment horizontal="left"/>
    </xf>
    <xf numFmtId="0" fontId="7" fillId="24" borderId="0" xfId="0" applyFont="1" applyFill="1" applyBorder="1" applyAlignment="1" applyProtection="1">
      <alignment horizontal="center"/>
    </xf>
    <xf numFmtId="0" fontId="0" fillId="24" borderId="0" xfId="0" applyFill="1" applyAlignment="1" applyProtection="1">
      <alignment horizontal="left"/>
    </xf>
    <xf numFmtId="0" fontId="0" fillId="24" borderId="0" xfId="0" applyFill="1" applyAlignment="1" applyProtection="1">
      <alignment horizontal="left" vertical="top"/>
    </xf>
    <xf numFmtId="0" fontId="4" fillId="24" borderId="0" xfId="0" applyFont="1" applyFill="1" applyAlignment="1" applyProtection="1">
      <alignment horizontal="left" vertical="top" wrapText="1" indent="7"/>
    </xf>
    <xf numFmtId="0" fontId="5" fillId="24" borderId="0" xfId="0" applyFont="1" applyFill="1" applyBorder="1" applyAlignment="1" applyProtection="1">
      <alignment horizontal="left" indent="7"/>
    </xf>
    <xf numFmtId="0" fontId="45" fillId="24" borderId="50" xfId="0" applyFont="1" applyFill="1" applyBorder="1" applyAlignment="1" applyProtection="1">
      <alignment horizontal="center"/>
    </xf>
    <xf numFmtId="0" fontId="6" fillId="24" borderId="0" xfId="0" applyFont="1" applyFill="1" applyAlignment="1" applyProtection="1">
      <alignment horizontal="right" vertical="center"/>
    </xf>
    <xf numFmtId="0" fontId="10" fillId="24" borderId="0" xfId="0" applyFont="1" applyFill="1" applyAlignment="1" applyProtection="1">
      <alignment horizontal="left"/>
    </xf>
    <xf numFmtId="3" fontId="0" fillId="30" borderId="0" xfId="0" applyNumberFormat="1" applyFill="1" applyBorder="1" applyAlignment="1" applyProtection="1">
      <protection locked="0"/>
    </xf>
    <xf numFmtId="0" fontId="0" fillId="30" borderId="0" xfId="0" applyFill="1" applyBorder="1" applyAlignment="1" applyProtection="1">
      <protection locked="0"/>
    </xf>
    <xf numFmtId="3" fontId="0" fillId="24" borderId="0" xfId="0" applyNumberFormat="1" applyFill="1" applyBorder="1" applyAlignment="1" applyProtection="1">
      <alignment horizontal="right" vertical="center"/>
    </xf>
    <xf numFmtId="3" fontId="0" fillId="24" borderId="16" xfId="0" applyNumberFormat="1" applyFill="1" applyBorder="1" applyAlignment="1" applyProtection="1">
      <alignment horizontal="right" vertical="center"/>
    </xf>
    <xf numFmtId="167" fontId="0" fillId="24" borderId="0" xfId="0" applyNumberFormat="1" applyFill="1" applyAlignment="1" applyProtection="1">
      <alignment horizontal="left"/>
    </xf>
    <xf numFmtId="0" fontId="29" fillId="24" borderId="0" xfId="0" applyFont="1" applyFill="1" applyAlignment="1" applyProtection="1">
      <alignment horizontal="left"/>
    </xf>
    <xf numFmtId="3" fontId="0" fillId="24" borderId="18" xfId="0" applyNumberFormat="1" applyFill="1" applyBorder="1" applyAlignment="1" applyProtection="1"/>
    <xf numFmtId="3" fontId="0" fillId="30" borderId="0" xfId="0" applyNumberFormat="1" applyFill="1" applyAlignment="1" applyProtection="1">
      <alignment horizontal="right" vertical="center"/>
      <protection locked="0"/>
    </xf>
    <xf numFmtId="3" fontId="0" fillId="30" borderId="0" xfId="0" applyNumberFormat="1" applyFill="1" applyBorder="1" applyAlignment="1" applyProtection="1">
      <alignment horizontal="right"/>
      <protection locked="0"/>
    </xf>
    <xf numFmtId="3" fontId="0" fillId="24" borderId="18" xfId="0" applyNumberFormat="1" applyFill="1" applyBorder="1" applyAlignment="1" applyProtection="1">
      <alignment horizontal="right"/>
    </xf>
    <xf numFmtId="3" fontId="0" fillId="24" borderId="0" xfId="0" applyNumberFormat="1" applyFill="1" applyAlignment="1" applyProtection="1"/>
    <xf numFmtId="3" fontId="0" fillId="30" borderId="0" xfId="0" applyNumberFormat="1" applyFill="1" applyBorder="1" applyAlignment="1" applyProtection="1">
      <alignment horizontal="right" vertical="center"/>
      <protection locked="0"/>
    </xf>
    <xf numFmtId="0" fontId="0" fillId="30" borderId="0" xfId="0" applyFill="1" applyBorder="1" applyAlignment="1" applyProtection="1">
      <alignment horizontal="right" vertical="center"/>
      <protection locked="0"/>
    </xf>
    <xf numFmtId="0" fontId="34" fillId="25" borderId="51" xfId="40" applyFont="1" applyFill="1" applyBorder="1" applyAlignment="1" applyProtection="1">
      <alignment horizontal="left" vertical="center" wrapText="1"/>
    </xf>
    <xf numFmtId="0" fontId="34" fillId="25" borderId="12" xfId="40" applyFont="1" applyFill="1" applyBorder="1" applyAlignment="1" applyProtection="1">
      <alignment horizontal="left" vertical="center" wrapText="1"/>
    </xf>
    <xf numFmtId="0" fontId="34" fillId="25" borderId="34" xfId="40" applyFont="1" applyFill="1" applyBorder="1" applyAlignment="1" applyProtection="1">
      <alignment horizontal="left" vertical="center" wrapText="1"/>
    </xf>
    <xf numFmtId="0" fontId="19" fillId="24" borderId="11" xfId="0" applyFont="1" applyFill="1" applyBorder="1" applyAlignment="1" applyProtection="1">
      <alignment horizontal="left"/>
    </xf>
    <xf numFmtId="0" fontId="19" fillId="24" borderId="12" xfId="0" applyFont="1" applyFill="1" applyBorder="1" applyAlignment="1" applyProtection="1">
      <alignment horizontal="left"/>
    </xf>
    <xf numFmtId="0" fontId="19" fillId="24" borderId="20" xfId="0" applyFont="1" applyFill="1" applyBorder="1" applyAlignment="1" applyProtection="1">
      <alignment horizontal="left"/>
    </xf>
    <xf numFmtId="0" fontId="20" fillId="24" borderId="11" xfId="0" applyFont="1" applyFill="1" applyBorder="1" applyAlignment="1" applyProtection="1">
      <alignment horizontal="left"/>
    </xf>
    <xf numFmtId="0" fontId="20" fillId="24" borderId="12" xfId="0" applyFont="1" applyFill="1" applyBorder="1" applyAlignment="1" applyProtection="1">
      <alignment horizontal="left"/>
    </xf>
    <xf numFmtId="0" fontId="20" fillId="24" borderId="20" xfId="0" applyFont="1" applyFill="1" applyBorder="1" applyAlignment="1" applyProtection="1">
      <alignment horizontal="left"/>
    </xf>
    <xf numFmtId="0" fontId="9" fillId="25" borderId="51" xfId="40" applyFont="1" applyFill="1" applyBorder="1" applyAlignment="1" applyProtection="1">
      <alignment horizontal="left" vertical="center" wrapText="1"/>
    </xf>
    <xf numFmtId="0" fontId="9" fillId="25" borderId="12" xfId="40" applyFont="1" applyFill="1" applyBorder="1" applyAlignment="1" applyProtection="1">
      <alignment horizontal="left" vertical="center" wrapText="1"/>
    </xf>
    <xf numFmtId="0" fontId="9" fillId="25" borderId="34" xfId="40" applyFont="1" applyFill="1" applyBorder="1" applyAlignment="1" applyProtection="1">
      <alignment horizontal="left" vertical="center" wrapText="1"/>
    </xf>
    <xf numFmtId="0" fontId="24" fillId="25" borderId="52" xfId="40" applyFont="1" applyFill="1" applyBorder="1" applyAlignment="1" applyProtection="1">
      <alignment horizontal="center" vertical="center" wrapText="1"/>
    </xf>
    <xf numFmtId="0" fontId="24" fillId="25" borderId="22" xfId="40" applyFont="1" applyFill="1" applyBorder="1" applyAlignment="1" applyProtection="1">
      <alignment horizontal="center" vertical="center" wrapText="1"/>
    </xf>
    <xf numFmtId="0" fontId="24" fillId="25" borderId="53" xfId="40" applyFont="1" applyFill="1" applyBorder="1" applyAlignment="1" applyProtection="1">
      <alignment horizontal="center" vertical="center" wrapText="1"/>
    </xf>
    <xf numFmtId="0" fontId="6" fillId="24" borderId="0" xfId="0" applyFont="1" applyFill="1" applyAlignment="1" applyProtection="1">
      <alignment horizontal="left" wrapText="1"/>
    </xf>
    <xf numFmtId="0" fontId="46" fillId="28" borderId="0" xfId="0" applyFont="1" applyFill="1" applyAlignment="1" applyProtection="1">
      <alignment horizontal="left" wrapText="1"/>
    </xf>
    <xf numFmtId="0" fontId="32" fillId="25" borderId="54" xfId="40" applyFont="1" applyFill="1" applyBorder="1" applyAlignment="1" applyProtection="1">
      <alignment horizontal="center" vertical="top"/>
    </xf>
    <xf numFmtId="0" fontId="32" fillId="25" borderId="55" xfId="40" applyFont="1" applyFill="1" applyBorder="1" applyAlignment="1" applyProtection="1">
      <alignment horizontal="center" vertical="top"/>
    </xf>
    <xf numFmtId="0" fontId="20" fillId="24" borderId="10" xfId="0" applyFont="1" applyFill="1" applyBorder="1" applyAlignment="1" applyProtection="1">
      <alignment horizontal="left"/>
    </xf>
    <xf numFmtId="0" fontId="20" fillId="24" borderId="10" xfId="0" applyFont="1" applyFill="1" applyBorder="1" applyAlignment="1" applyProtection="1">
      <alignment horizontal="left" vertical="center" wrapText="1"/>
    </xf>
    <xf numFmtId="0" fontId="19" fillId="25" borderId="19" xfId="40" applyFont="1" applyFill="1" applyBorder="1" applyAlignment="1" applyProtection="1">
      <alignment horizontal="left" vertical="center" wrapText="1"/>
    </xf>
    <xf numFmtId="0" fontId="9" fillId="25" borderId="11" xfId="40" applyFont="1" applyFill="1" applyBorder="1" applyAlignment="1" applyProtection="1">
      <alignment horizontal="left" vertical="center" wrapText="1"/>
    </xf>
    <xf numFmtId="0" fontId="9" fillId="25" borderId="20" xfId="40" applyFont="1" applyFill="1" applyBorder="1" applyAlignment="1" applyProtection="1">
      <alignment horizontal="left" vertical="center" wrapText="1"/>
    </xf>
    <xf numFmtId="0" fontId="20" fillId="25" borderId="11" xfId="40" applyFont="1" applyFill="1" applyBorder="1" applyAlignment="1" applyProtection="1">
      <alignment horizontal="center" vertical="center" wrapText="1"/>
    </xf>
    <xf numFmtId="0" fontId="20" fillId="25" borderId="12" xfId="40" applyFont="1" applyFill="1" applyBorder="1" applyAlignment="1" applyProtection="1">
      <alignment horizontal="center" vertical="center" wrapText="1"/>
    </xf>
    <xf numFmtId="0" fontId="20" fillId="25" borderId="20" xfId="40" applyFont="1" applyFill="1" applyBorder="1" applyAlignment="1" applyProtection="1">
      <alignment horizontal="center" vertical="center" wrapText="1"/>
    </xf>
    <xf numFmtId="0" fontId="19" fillId="0" borderId="0" xfId="40" applyFont="1" applyFill="1" applyBorder="1" applyAlignment="1" applyProtection="1">
      <alignment horizontal="center" vertical="center"/>
    </xf>
    <xf numFmtId="0" fontId="19" fillId="25" borderId="10" xfId="40" applyFont="1" applyFill="1" applyBorder="1" applyAlignment="1" applyProtection="1">
      <alignment horizontal="left" vertical="center" wrapText="1"/>
    </xf>
    <xf numFmtId="0" fontId="31" fillId="24" borderId="0" xfId="0" applyFont="1" applyFill="1" applyAlignment="1" applyProtection="1">
      <alignment horizontal="right"/>
    </xf>
    <xf numFmtId="0" fontId="0" fillId="24" borderId="0" xfId="0" applyFill="1" applyAlignment="1" applyProtection="1">
      <alignment horizontal="right"/>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SIMPIL_MODEL_2004_ver2.6 (for rates application)" xfId="40"/>
    <cellStyle name="Normal_Tax Rates for 2006-2012_Sep42008" xfId="41"/>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32">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indexed="9"/>
        </patternFill>
      </fill>
    </dxf>
    <dxf>
      <fill>
        <patternFill>
          <bgColor theme="6" tint="0.79998168889431442"/>
        </patternFill>
      </fill>
    </dxf>
    <dxf>
      <fill>
        <patternFill>
          <bgColor indexed="45"/>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indexed="9"/>
        </patternFill>
      </fill>
    </dxf>
    <dxf>
      <fill>
        <patternFill>
          <bgColor theme="6" tint="0.79998168889431442"/>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indexed="9"/>
        </patternFill>
      </fill>
    </dxf>
    <dxf>
      <fill>
        <patternFill>
          <bgColor theme="6" tint="0.79998168889431442"/>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19050</xdr:rowOff>
    </xdr:from>
    <xdr:to>
      <xdr:col>6</xdr:col>
      <xdr:colOff>495300</xdr:colOff>
      <xdr:row>10</xdr:row>
      <xdr:rowOff>123825</xdr:rowOff>
    </xdr:to>
    <xdr:grpSp>
      <xdr:nvGrpSpPr>
        <xdr:cNvPr id="21" name="Group 20"/>
        <xdr:cNvGrpSpPr/>
      </xdr:nvGrpSpPr>
      <xdr:grpSpPr>
        <a:xfrm>
          <a:off x="47625" y="19050"/>
          <a:ext cx="8458200" cy="2114550"/>
          <a:chOff x="9524" y="19051"/>
          <a:chExt cx="8537711" cy="1924049"/>
        </a:xfrm>
      </xdr:grpSpPr>
      <xdr:pic>
        <xdr:nvPicPr>
          <xdr:cNvPr id="22" name="Picture 2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23"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24" name="Rectangle 23"/>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38100</xdr:colOff>
      <xdr:row>30</xdr:row>
      <xdr:rowOff>200025</xdr:rowOff>
    </xdr:from>
    <xdr:to>
      <xdr:col>8</xdr:col>
      <xdr:colOff>76200</xdr:colOff>
      <xdr:row>38</xdr:row>
      <xdr:rowOff>104775</xdr:rowOff>
    </xdr:to>
    <xdr:sp macro="" textlink="">
      <xdr:nvSpPr>
        <xdr:cNvPr id="25" name="Text Box 50"/>
        <xdr:cNvSpPr txBox="1">
          <a:spLocks noChangeArrowheads="1"/>
        </xdr:cNvSpPr>
      </xdr:nvSpPr>
      <xdr:spPr bwMode="auto">
        <a:xfrm>
          <a:off x="38100" y="6391275"/>
          <a:ext cx="8362950" cy="15335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IRM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oneCellAnchor>
    <xdr:from>
      <xdr:col>4</xdr:col>
      <xdr:colOff>1895475</xdr:colOff>
      <xdr:row>0</xdr:row>
      <xdr:rowOff>123825</xdr:rowOff>
    </xdr:from>
    <xdr:ext cx="540148" cy="311496"/>
    <xdr:sp macro="" textlink="">
      <xdr:nvSpPr>
        <xdr:cNvPr id="2" name="TextBox 1"/>
        <xdr:cNvSpPr txBox="1"/>
      </xdr:nvSpPr>
      <xdr:spPr>
        <a:xfrm>
          <a:off x="6953250" y="12382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400" b="1"/>
            <a:t>v 2.0</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28575</xdr:colOff>
      <xdr:row>4</xdr:row>
      <xdr:rowOff>600075</xdr:rowOff>
    </xdr:to>
    <xdr:grpSp>
      <xdr:nvGrpSpPr>
        <xdr:cNvPr id="10" name="Group 9"/>
        <xdr:cNvGrpSpPr/>
      </xdr:nvGrpSpPr>
      <xdr:grpSpPr>
        <a:xfrm>
          <a:off x="0" y="0"/>
          <a:ext cx="8439150" cy="1971675"/>
          <a:chOff x="9524" y="19051"/>
          <a:chExt cx="8537711" cy="1924049"/>
        </a:xfrm>
      </xdr:grpSpPr>
      <xdr:pic>
        <xdr:nvPicPr>
          <xdr:cNvPr id="11" name="Picture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7" name="Rectangle 16"/>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666749</xdr:colOff>
      <xdr:row>5</xdr:row>
      <xdr:rowOff>123825</xdr:rowOff>
    </xdr:to>
    <xdr:grpSp>
      <xdr:nvGrpSpPr>
        <xdr:cNvPr id="6" name="Group 5"/>
        <xdr:cNvGrpSpPr/>
      </xdr:nvGrpSpPr>
      <xdr:grpSpPr>
        <a:xfrm>
          <a:off x="0" y="0"/>
          <a:ext cx="8829674" cy="1714500"/>
          <a:chOff x="9524" y="19051"/>
          <a:chExt cx="8537711" cy="1924049"/>
        </a:xfrm>
      </xdr:grpSpPr>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28575</xdr:colOff>
      <xdr:row>5</xdr:row>
      <xdr:rowOff>38100</xdr:rowOff>
    </xdr:to>
    <xdr:grpSp>
      <xdr:nvGrpSpPr>
        <xdr:cNvPr id="14" name="Group 13"/>
        <xdr:cNvGrpSpPr/>
      </xdr:nvGrpSpPr>
      <xdr:grpSpPr>
        <a:xfrm>
          <a:off x="0" y="0"/>
          <a:ext cx="8039100" cy="2114550"/>
          <a:chOff x="9524" y="19051"/>
          <a:chExt cx="8537711" cy="1924049"/>
        </a:xfrm>
      </xdr:grpSpPr>
      <xdr:pic>
        <xdr:nvPicPr>
          <xdr:cNvPr id="15" name="Picture 1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6"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7" name="Rectangle 16"/>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123825</xdr:colOff>
      <xdr:row>6</xdr:row>
      <xdr:rowOff>123825</xdr:rowOff>
    </xdr:to>
    <xdr:grpSp>
      <xdr:nvGrpSpPr>
        <xdr:cNvPr id="6" name="Group 5"/>
        <xdr:cNvGrpSpPr/>
      </xdr:nvGrpSpPr>
      <xdr:grpSpPr>
        <a:xfrm>
          <a:off x="0" y="0"/>
          <a:ext cx="8039100" cy="2114550"/>
          <a:chOff x="9524" y="19051"/>
          <a:chExt cx="8537711" cy="1924049"/>
        </a:xfrm>
      </xdr:grpSpPr>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180975</xdr:colOff>
      <xdr:row>6</xdr:row>
      <xdr:rowOff>47625</xdr:rowOff>
    </xdr:to>
    <xdr:grpSp>
      <xdr:nvGrpSpPr>
        <xdr:cNvPr id="6" name="Group 5"/>
        <xdr:cNvGrpSpPr/>
      </xdr:nvGrpSpPr>
      <xdr:grpSpPr>
        <a:xfrm>
          <a:off x="0" y="0"/>
          <a:ext cx="8115300" cy="1866900"/>
          <a:chOff x="9524" y="19051"/>
          <a:chExt cx="8537711" cy="1924049"/>
        </a:xfrm>
      </xdr:grpSpPr>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2238374</xdr:colOff>
      <xdr:row>3</xdr:row>
      <xdr:rowOff>180975</xdr:rowOff>
    </xdr:to>
    <xdr:grpSp>
      <xdr:nvGrpSpPr>
        <xdr:cNvPr id="6" name="Group 5"/>
        <xdr:cNvGrpSpPr/>
      </xdr:nvGrpSpPr>
      <xdr:grpSpPr>
        <a:xfrm>
          <a:off x="0" y="0"/>
          <a:ext cx="8124824" cy="1924050"/>
          <a:chOff x="9524" y="19051"/>
          <a:chExt cx="8537711" cy="1924049"/>
        </a:xfrm>
      </xdr:grpSpPr>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1076324</xdr:colOff>
      <xdr:row>4</xdr:row>
      <xdr:rowOff>485775</xdr:rowOff>
    </xdr:to>
    <xdr:grpSp>
      <xdr:nvGrpSpPr>
        <xdr:cNvPr id="6" name="Group 5"/>
        <xdr:cNvGrpSpPr/>
      </xdr:nvGrpSpPr>
      <xdr:grpSpPr>
        <a:xfrm>
          <a:off x="0" y="0"/>
          <a:ext cx="8410574" cy="1857375"/>
          <a:chOff x="9524" y="19051"/>
          <a:chExt cx="8537711" cy="1924049"/>
        </a:xfrm>
      </xdr:grpSpPr>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771525</xdr:colOff>
      <xdr:row>6</xdr:row>
      <xdr:rowOff>66675</xdr:rowOff>
    </xdr:to>
    <xdr:grpSp>
      <xdr:nvGrpSpPr>
        <xdr:cNvPr id="6" name="Group 5"/>
        <xdr:cNvGrpSpPr/>
      </xdr:nvGrpSpPr>
      <xdr:grpSpPr>
        <a:xfrm>
          <a:off x="0" y="0"/>
          <a:ext cx="8305800" cy="1990725"/>
          <a:chOff x="9524" y="19051"/>
          <a:chExt cx="8537711" cy="1924049"/>
        </a:xfrm>
      </xdr:grpSpPr>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733424</xdr:colOff>
      <xdr:row>4</xdr:row>
      <xdr:rowOff>9525</xdr:rowOff>
    </xdr:to>
    <xdr:grpSp>
      <xdr:nvGrpSpPr>
        <xdr:cNvPr id="6" name="Group 5"/>
        <xdr:cNvGrpSpPr/>
      </xdr:nvGrpSpPr>
      <xdr:grpSpPr>
        <a:xfrm>
          <a:off x="0" y="0"/>
          <a:ext cx="8296274" cy="1838325"/>
          <a:chOff x="9524" y="19051"/>
          <a:chExt cx="8537711" cy="1924049"/>
        </a:xfrm>
      </xdr:grpSpPr>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1</xdr:rowOff>
    </xdr:from>
    <xdr:to>
      <xdr:col>6</xdr:col>
      <xdr:colOff>238125</xdr:colOff>
      <xdr:row>5</xdr:row>
      <xdr:rowOff>142876</xdr:rowOff>
    </xdr:to>
    <xdr:grpSp>
      <xdr:nvGrpSpPr>
        <xdr:cNvPr id="6" name="Group 5"/>
        <xdr:cNvGrpSpPr/>
      </xdr:nvGrpSpPr>
      <xdr:grpSpPr>
        <a:xfrm>
          <a:off x="0" y="1"/>
          <a:ext cx="8134350" cy="1619250"/>
          <a:chOff x="9524" y="19051"/>
          <a:chExt cx="8537711" cy="1924049"/>
        </a:xfrm>
      </xdr:grpSpPr>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9525</xdr:colOff>
      <xdr:row>10</xdr:row>
      <xdr:rowOff>126827</xdr:rowOff>
    </xdr:to>
    <xdr:grpSp>
      <xdr:nvGrpSpPr>
        <xdr:cNvPr id="15" name="Group 14"/>
        <xdr:cNvGrpSpPr/>
      </xdr:nvGrpSpPr>
      <xdr:grpSpPr>
        <a:xfrm>
          <a:off x="0" y="0"/>
          <a:ext cx="8448675" cy="2365202"/>
          <a:chOff x="9524" y="19051"/>
          <a:chExt cx="8537711" cy="1924049"/>
        </a:xfrm>
      </xdr:grpSpPr>
      <xdr:pic>
        <xdr:nvPicPr>
          <xdr:cNvPr id="16" name="Picture 1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7"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8" name="Rectangle 17"/>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9524</xdr:colOff>
      <xdr:row>5</xdr:row>
      <xdr:rowOff>152400</xdr:rowOff>
    </xdr:to>
    <xdr:grpSp>
      <xdr:nvGrpSpPr>
        <xdr:cNvPr id="6" name="Group 5"/>
        <xdr:cNvGrpSpPr/>
      </xdr:nvGrpSpPr>
      <xdr:grpSpPr>
        <a:xfrm>
          <a:off x="0" y="0"/>
          <a:ext cx="8086724" cy="1866900"/>
          <a:chOff x="9524" y="19051"/>
          <a:chExt cx="8537711" cy="1924049"/>
        </a:xfrm>
      </xdr:grpSpPr>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504825</xdr:colOff>
      <xdr:row>8</xdr:row>
      <xdr:rowOff>285750</xdr:rowOff>
    </xdr:to>
    <xdr:grpSp>
      <xdr:nvGrpSpPr>
        <xdr:cNvPr id="6" name="Group 5"/>
        <xdr:cNvGrpSpPr/>
      </xdr:nvGrpSpPr>
      <xdr:grpSpPr>
        <a:xfrm>
          <a:off x="0" y="0"/>
          <a:ext cx="8039100" cy="2114550"/>
          <a:chOff x="9524" y="19051"/>
          <a:chExt cx="8537711" cy="1924049"/>
        </a:xfrm>
      </xdr:grpSpPr>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9525</xdr:colOff>
      <xdr:row>4</xdr:row>
      <xdr:rowOff>466725</xdr:rowOff>
    </xdr:to>
    <xdr:grpSp>
      <xdr:nvGrpSpPr>
        <xdr:cNvPr id="6" name="Group 5"/>
        <xdr:cNvGrpSpPr/>
      </xdr:nvGrpSpPr>
      <xdr:grpSpPr>
        <a:xfrm>
          <a:off x="0" y="0"/>
          <a:ext cx="8420100" cy="1838325"/>
          <a:chOff x="9524" y="19051"/>
          <a:chExt cx="8537711" cy="1924049"/>
        </a:xfrm>
      </xdr:grpSpPr>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6</xdr:row>
      <xdr:rowOff>219075</xdr:rowOff>
    </xdr:to>
    <xdr:grpSp>
      <xdr:nvGrpSpPr>
        <xdr:cNvPr id="10" name="Group 9"/>
        <xdr:cNvGrpSpPr/>
      </xdr:nvGrpSpPr>
      <xdr:grpSpPr>
        <a:xfrm>
          <a:off x="0" y="0"/>
          <a:ext cx="9153525" cy="2190750"/>
          <a:chOff x="9524" y="19051"/>
          <a:chExt cx="8537711" cy="1924049"/>
        </a:xfrm>
      </xdr:grpSpPr>
      <xdr:pic>
        <xdr:nvPicPr>
          <xdr:cNvPr id="11" name="Picture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5</xdr:row>
      <xdr:rowOff>447675</xdr:rowOff>
    </xdr:to>
    <xdr:grpSp>
      <xdr:nvGrpSpPr>
        <xdr:cNvPr id="6" name="Group 5"/>
        <xdr:cNvGrpSpPr/>
      </xdr:nvGrpSpPr>
      <xdr:grpSpPr>
        <a:xfrm>
          <a:off x="0" y="0"/>
          <a:ext cx="9105900" cy="2247900"/>
          <a:chOff x="9524" y="19051"/>
          <a:chExt cx="8537711" cy="1924049"/>
        </a:xfrm>
      </xdr:grpSpPr>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28575</xdr:colOff>
      <xdr:row>5</xdr:row>
      <xdr:rowOff>38100</xdr:rowOff>
    </xdr:to>
    <xdr:grpSp>
      <xdr:nvGrpSpPr>
        <xdr:cNvPr id="6" name="Group 5"/>
        <xdr:cNvGrpSpPr/>
      </xdr:nvGrpSpPr>
      <xdr:grpSpPr>
        <a:xfrm>
          <a:off x="0" y="0"/>
          <a:ext cx="8334375" cy="2114550"/>
          <a:chOff x="9524" y="19051"/>
          <a:chExt cx="8537711" cy="1924049"/>
        </a:xfrm>
      </xdr:grpSpPr>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28575</xdr:colOff>
      <xdr:row>5</xdr:row>
      <xdr:rowOff>38100</xdr:rowOff>
    </xdr:to>
    <xdr:grpSp>
      <xdr:nvGrpSpPr>
        <xdr:cNvPr id="6" name="Group 5"/>
        <xdr:cNvGrpSpPr/>
      </xdr:nvGrpSpPr>
      <xdr:grpSpPr>
        <a:xfrm>
          <a:off x="0" y="0"/>
          <a:ext cx="8039100" cy="2114550"/>
          <a:chOff x="9524" y="19051"/>
          <a:chExt cx="8537711" cy="1924049"/>
        </a:xfrm>
      </xdr:grpSpPr>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38100</xdr:colOff>
      <xdr:row>6</xdr:row>
      <xdr:rowOff>152400</xdr:rowOff>
    </xdr:to>
    <xdr:grpSp>
      <xdr:nvGrpSpPr>
        <xdr:cNvPr id="6" name="Group 5"/>
        <xdr:cNvGrpSpPr/>
      </xdr:nvGrpSpPr>
      <xdr:grpSpPr>
        <a:xfrm>
          <a:off x="0" y="0"/>
          <a:ext cx="7134225" cy="1895475"/>
          <a:chOff x="9524" y="19051"/>
          <a:chExt cx="8537711" cy="1924049"/>
        </a:xfrm>
      </xdr:grpSpPr>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228600</xdr:colOff>
      <xdr:row>7</xdr:row>
      <xdr:rowOff>38100</xdr:rowOff>
    </xdr:to>
    <xdr:grpSp>
      <xdr:nvGrpSpPr>
        <xdr:cNvPr id="6" name="Group 5"/>
        <xdr:cNvGrpSpPr/>
      </xdr:nvGrpSpPr>
      <xdr:grpSpPr>
        <a:xfrm>
          <a:off x="0" y="0"/>
          <a:ext cx="8039100" cy="2114550"/>
          <a:chOff x="9524" y="19051"/>
          <a:chExt cx="8537711" cy="1924049"/>
        </a:xfrm>
      </xdr:grpSpPr>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38100</xdr:colOff>
      <xdr:row>6</xdr:row>
      <xdr:rowOff>133350</xdr:rowOff>
    </xdr:to>
    <xdr:grpSp>
      <xdr:nvGrpSpPr>
        <xdr:cNvPr id="6" name="Group 5"/>
        <xdr:cNvGrpSpPr/>
      </xdr:nvGrpSpPr>
      <xdr:grpSpPr>
        <a:xfrm>
          <a:off x="0" y="0"/>
          <a:ext cx="8953500" cy="1733550"/>
          <a:chOff x="9524" y="19051"/>
          <a:chExt cx="8537711" cy="1924049"/>
        </a:xfrm>
      </xdr:grpSpPr>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EBFS05\Home\AbramoMa\Rate%20Applications%20or%20Projects\Electricity\IRM%20model%20for%202013%20filers\oakville\Final%202013%20IRM%20RG%20oakvil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3.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H110"/>
  <sheetViews>
    <sheetView showGridLines="0" topLeftCell="A7" workbookViewId="0">
      <selection activeCell="D26" sqref="D26"/>
    </sheetView>
  </sheetViews>
  <sheetFormatPr defaultRowHeight="15.75" customHeight="1" zeroHeight="1" x14ac:dyDescent="0.25"/>
  <cols>
    <col min="1" max="1" width="14.7109375" style="10" customWidth="1"/>
    <col min="2" max="2" width="11.42578125" style="10" hidden="1" customWidth="1"/>
    <col min="3" max="3" width="26.7109375" style="10" customWidth="1"/>
    <col min="4" max="4" width="34.42578125" style="10" customWidth="1"/>
    <col min="5" max="5" width="30.7109375" style="406" customWidth="1"/>
    <col min="6" max="6" width="13.5703125" style="10" customWidth="1"/>
    <col min="7" max="25" width="9.140625" style="10"/>
    <col min="26" max="26" width="8.5703125" style="10" customWidth="1"/>
    <col min="27" max="27" width="3.85546875" style="257" customWidth="1"/>
    <col min="28" max="28" width="67.7109375" style="257" hidden="1" customWidth="1"/>
    <col min="29" max="29" width="17" style="257" customWidth="1"/>
    <col min="30" max="30" width="16.28515625" style="257" customWidth="1"/>
    <col min="31" max="31" width="16.140625" style="257" customWidth="1"/>
    <col min="32" max="32" width="13.7109375" style="132" customWidth="1"/>
    <col min="33" max="33" width="24.42578125" style="132" customWidth="1"/>
    <col min="34" max="34" width="6.28515625" style="10" customWidth="1"/>
    <col min="35" max="35" width="9.140625" style="10" customWidth="1"/>
    <col min="36" max="36" width="45.140625" style="10" customWidth="1"/>
    <col min="37" max="16384" width="9.140625" style="10"/>
  </cols>
  <sheetData>
    <row r="1" spans="3:34" ht="12.75" customHeight="1" x14ac:dyDescent="0.25">
      <c r="AB1" s="407" t="s">
        <v>276</v>
      </c>
      <c r="AC1" s="150"/>
      <c r="AD1" s="150"/>
      <c r="AE1" s="150"/>
    </row>
    <row r="2" spans="3:34" ht="12.75" customHeight="1" x14ac:dyDescent="0.25">
      <c r="C2" s="489"/>
      <c r="D2" s="489"/>
      <c r="E2" s="489"/>
      <c r="F2" s="489"/>
      <c r="G2" s="489"/>
      <c r="H2" s="489"/>
      <c r="I2" s="489"/>
      <c r="J2" s="489"/>
      <c r="AB2" s="407" t="s">
        <v>317</v>
      </c>
      <c r="AC2" s="150"/>
      <c r="AD2" s="150"/>
      <c r="AE2" s="150"/>
      <c r="AF2" s="257"/>
      <c r="AG2" s="257"/>
      <c r="AH2" s="257"/>
    </row>
    <row r="3" spans="3:34" ht="12.75" customHeight="1" x14ac:dyDescent="0.25">
      <c r="C3" s="489"/>
      <c r="D3" s="489"/>
      <c r="E3" s="489"/>
      <c r="F3" s="489"/>
      <c r="G3" s="489"/>
      <c r="H3" s="489"/>
      <c r="I3" s="489"/>
      <c r="J3" s="489"/>
      <c r="AB3" s="407" t="s">
        <v>381</v>
      </c>
    </row>
    <row r="4" spans="3:34" ht="12.75" customHeight="1" x14ac:dyDescent="0.25">
      <c r="C4" s="489"/>
      <c r="D4" s="489"/>
      <c r="E4" s="489"/>
      <c r="F4" s="489"/>
      <c r="G4" s="489"/>
      <c r="H4" s="489"/>
      <c r="I4" s="489"/>
      <c r="J4" s="489"/>
      <c r="AB4" s="407" t="s">
        <v>382</v>
      </c>
    </row>
    <row r="5" spans="3:34" ht="18" x14ac:dyDescent="0.25">
      <c r="C5" s="489"/>
      <c r="D5" s="489"/>
      <c r="E5" s="489"/>
      <c r="F5" s="489"/>
      <c r="G5" s="489"/>
      <c r="H5" s="489"/>
      <c r="I5" s="489"/>
      <c r="J5" s="489"/>
      <c r="AB5" s="407" t="s">
        <v>383</v>
      </c>
    </row>
    <row r="6" spans="3:34" x14ac:dyDescent="0.25">
      <c r="AB6" s="407" t="s">
        <v>277</v>
      </c>
    </row>
    <row r="7" spans="3:34" x14ac:dyDescent="0.25">
      <c r="AB7" s="407" t="s">
        <v>278</v>
      </c>
    </row>
    <row r="8" spans="3:34" x14ac:dyDescent="0.25">
      <c r="AB8" s="407" t="s">
        <v>384</v>
      </c>
    </row>
    <row r="9" spans="3:34" x14ac:dyDescent="0.25">
      <c r="AB9" s="407" t="s">
        <v>385</v>
      </c>
    </row>
    <row r="10" spans="3:34" ht="26.25" x14ac:dyDescent="0.4">
      <c r="C10" s="408"/>
      <c r="AB10" s="407" t="s">
        <v>279</v>
      </c>
    </row>
    <row r="11" spans="3:34" x14ac:dyDescent="0.25">
      <c r="AB11" s="407" t="s">
        <v>318</v>
      </c>
    </row>
    <row r="12" spans="3:34" x14ac:dyDescent="0.25">
      <c r="AB12" s="407" t="s">
        <v>386</v>
      </c>
    </row>
    <row r="13" spans="3:34" x14ac:dyDescent="0.25">
      <c r="AB13" s="407" t="s">
        <v>280</v>
      </c>
    </row>
    <row r="14" spans="3:34" ht="16.5" thickBot="1" x14ac:dyDescent="0.3">
      <c r="F14" s="406"/>
      <c r="G14" s="406"/>
      <c r="H14" s="406"/>
      <c r="AB14" s="407" t="s">
        <v>281</v>
      </c>
    </row>
    <row r="15" spans="3:34" ht="17.25" thickTop="1" thickBot="1" x14ac:dyDescent="0.3">
      <c r="C15" s="409" t="s">
        <v>387</v>
      </c>
      <c r="D15" s="490" t="s">
        <v>382</v>
      </c>
      <c r="E15" s="491"/>
      <c r="F15" s="406"/>
      <c r="G15" s="406"/>
      <c r="H15" s="406"/>
      <c r="AB15" s="407" t="s">
        <v>282</v>
      </c>
    </row>
    <row r="16" spans="3:34" ht="16.5" thickBot="1" x14ac:dyDescent="0.3">
      <c r="AB16" s="407" t="s">
        <v>389</v>
      </c>
    </row>
    <row r="17" spans="1:33" ht="16.5" thickTop="1" x14ac:dyDescent="0.25">
      <c r="C17" s="410" t="s">
        <v>390</v>
      </c>
      <c r="D17" s="411" t="s">
        <v>438</v>
      </c>
      <c r="AB17" s="407" t="s">
        <v>283</v>
      </c>
    </row>
    <row r="18" spans="1:33" ht="16.5" thickBot="1" x14ac:dyDescent="0.3">
      <c r="AB18" s="407" t="s">
        <v>391</v>
      </c>
    </row>
    <row r="19" spans="1:33" ht="16.5" thickTop="1" x14ac:dyDescent="0.2">
      <c r="C19" s="410" t="s">
        <v>392</v>
      </c>
      <c r="D19" s="487" t="s">
        <v>453</v>
      </c>
      <c r="E19" s="488"/>
      <c r="F19" s="412"/>
      <c r="G19" s="412"/>
      <c r="H19" s="412"/>
      <c r="AB19" s="407" t="s">
        <v>319</v>
      </c>
    </row>
    <row r="20" spans="1:33" ht="16.5" thickBot="1" x14ac:dyDescent="0.3">
      <c r="AA20" s="258"/>
      <c r="AB20" s="407" t="s">
        <v>284</v>
      </c>
      <c r="AC20" s="258"/>
      <c r="AD20" s="258"/>
      <c r="AE20" s="258"/>
      <c r="AF20" s="259"/>
      <c r="AG20" s="259"/>
    </row>
    <row r="21" spans="1:33" ht="16.5" thickTop="1" x14ac:dyDescent="0.25">
      <c r="C21" s="410" t="s">
        <v>393</v>
      </c>
      <c r="D21" s="485" t="s">
        <v>454</v>
      </c>
      <c r="AB21" s="407" t="s">
        <v>285</v>
      </c>
      <c r="AC21" s="10"/>
      <c r="AE21" s="10"/>
      <c r="AF21" s="413"/>
      <c r="AG21" s="261"/>
    </row>
    <row r="22" spans="1:33" ht="15" customHeight="1" thickBot="1" x14ac:dyDescent="0.25">
      <c r="E22" s="412"/>
      <c r="AB22" s="407" t="s">
        <v>286</v>
      </c>
      <c r="AC22" s="10"/>
      <c r="AE22" s="10"/>
      <c r="AF22" s="413"/>
      <c r="AG22" s="261"/>
    </row>
    <row r="23" spans="1:33" ht="16.5" thickTop="1" x14ac:dyDescent="0.25">
      <c r="C23" s="410" t="s">
        <v>394</v>
      </c>
      <c r="D23" s="485" t="s">
        <v>455</v>
      </c>
      <c r="AB23" s="407" t="s">
        <v>287</v>
      </c>
      <c r="AC23" s="10"/>
      <c r="AE23" s="10"/>
      <c r="AF23" s="413"/>
      <c r="AG23" s="261"/>
    </row>
    <row r="24" spans="1:33" ht="16.5" thickBot="1" x14ac:dyDescent="0.3">
      <c r="AB24" s="407" t="s">
        <v>288</v>
      </c>
      <c r="AC24" s="10"/>
      <c r="AE24" s="10"/>
      <c r="AF24" s="413"/>
      <c r="AG24" s="261"/>
    </row>
    <row r="25" spans="1:33" ht="16.5" thickTop="1" x14ac:dyDescent="0.25">
      <c r="C25" s="410" t="s">
        <v>395</v>
      </c>
      <c r="D25" s="486">
        <v>41200</v>
      </c>
      <c r="F25" s="414"/>
      <c r="G25" s="414"/>
      <c r="H25" s="414"/>
      <c r="AB25" s="407" t="s">
        <v>320</v>
      </c>
      <c r="AC25" s="10"/>
      <c r="AE25" s="10"/>
      <c r="AF25" s="413"/>
      <c r="AG25" s="261"/>
    </row>
    <row r="26" spans="1:33" ht="16.5" thickBot="1" x14ac:dyDescent="0.3">
      <c r="C26" s="319"/>
      <c r="D26" s="415"/>
      <c r="F26" s="416"/>
      <c r="I26" s="416"/>
      <c r="AB26" s="407" t="s">
        <v>321</v>
      </c>
      <c r="AC26" s="10"/>
      <c r="AE26" s="10"/>
      <c r="AF26" s="413"/>
      <c r="AG26" s="261"/>
    </row>
    <row r="27" spans="1:33" ht="17.25" thickTop="1" x14ac:dyDescent="0.3">
      <c r="C27" s="417" t="s">
        <v>396</v>
      </c>
      <c r="D27" s="418">
        <v>2009</v>
      </c>
      <c r="AB27" s="407" t="s">
        <v>289</v>
      </c>
      <c r="AC27" s="10"/>
      <c r="AE27" s="10"/>
      <c r="AF27" s="413"/>
      <c r="AG27" s="261"/>
    </row>
    <row r="28" spans="1:33" x14ac:dyDescent="0.25">
      <c r="AB28" s="407" t="s">
        <v>322</v>
      </c>
      <c r="AC28" s="10"/>
      <c r="AE28" s="10"/>
      <c r="AF28" s="413"/>
      <c r="AG28" s="261"/>
    </row>
    <row r="29" spans="1:33" ht="16.5" x14ac:dyDescent="0.3">
      <c r="C29" s="417"/>
      <c r="AB29" s="407" t="s">
        <v>397</v>
      </c>
      <c r="AC29" s="10"/>
      <c r="AE29" s="10"/>
      <c r="AF29" s="413"/>
      <c r="AG29" s="261"/>
    </row>
    <row r="30" spans="1:33" ht="16.5" x14ac:dyDescent="0.3">
      <c r="A30" s="419" t="s">
        <v>398</v>
      </c>
      <c r="C30" s="417"/>
      <c r="AB30" s="407"/>
      <c r="AC30" s="10"/>
      <c r="AE30" s="10"/>
      <c r="AF30" s="413"/>
      <c r="AG30" s="261"/>
    </row>
    <row r="31" spans="1:33" ht="16.5" x14ac:dyDescent="0.3">
      <c r="C31" s="417"/>
      <c r="AB31" s="407"/>
      <c r="AC31" s="10"/>
      <c r="AE31" s="10"/>
      <c r="AF31" s="413"/>
      <c r="AG31" s="261"/>
    </row>
    <row r="32" spans="1:33" x14ac:dyDescent="0.25">
      <c r="AB32" s="407" t="s">
        <v>290</v>
      </c>
      <c r="AC32" s="10"/>
      <c r="AE32" s="10"/>
      <c r="AF32" s="413"/>
      <c r="AG32" s="261"/>
    </row>
    <row r="33" spans="3:33" x14ac:dyDescent="0.25">
      <c r="C33" s="420"/>
      <c r="AB33" s="407" t="s">
        <v>323</v>
      </c>
      <c r="AC33" s="10"/>
      <c r="AE33" s="10"/>
      <c r="AF33" s="413"/>
      <c r="AG33" s="261"/>
    </row>
    <row r="34" spans="3:33" x14ac:dyDescent="0.25">
      <c r="F34" s="421"/>
      <c r="G34" s="421"/>
      <c r="H34" s="421"/>
      <c r="I34" s="421"/>
      <c r="J34" s="421"/>
      <c r="K34" s="421"/>
      <c r="AB34" s="407" t="s">
        <v>291</v>
      </c>
      <c r="AC34" s="10"/>
      <c r="AE34" s="10"/>
      <c r="AF34" s="413"/>
      <c r="AG34" s="261"/>
    </row>
    <row r="35" spans="3:33" x14ac:dyDescent="0.25">
      <c r="F35" s="421"/>
      <c r="G35" s="421"/>
      <c r="H35" s="421"/>
      <c r="I35" s="421"/>
      <c r="J35" s="421"/>
      <c r="K35" s="421"/>
      <c r="AB35" s="407" t="s">
        <v>292</v>
      </c>
      <c r="AC35" s="10"/>
      <c r="AE35" s="10"/>
      <c r="AF35" s="413"/>
      <c r="AG35" s="261"/>
    </row>
    <row r="36" spans="3:33" x14ac:dyDescent="0.25">
      <c r="F36" s="421"/>
      <c r="G36" s="421"/>
      <c r="H36" s="421"/>
      <c r="I36" s="421"/>
      <c r="J36" s="421"/>
      <c r="K36" s="421"/>
      <c r="AB36" s="407" t="s">
        <v>399</v>
      </c>
      <c r="AC36" s="10"/>
      <c r="AE36" s="10"/>
      <c r="AF36" s="413"/>
      <c r="AG36" s="261"/>
    </row>
    <row r="37" spans="3:33" ht="16.5" x14ac:dyDescent="0.3">
      <c r="D37" s="405"/>
      <c r="E37" s="10"/>
      <c r="F37" s="422"/>
      <c r="G37" s="422"/>
      <c r="H37" s="422"/>
      <c r="I37" s="422"/>
      <c r="J37" s="422"/>
      <c r="K37" s="422"/>
      <c r="AB37" s="407" t="s">
        <v>400</v>
      </c>
      <c r="AC37" s="10"/>
      <c r="AE37" s="10"/>
      <c r="AF37" s="413"/>
      <c r="AG37" s="261"/>
    </row>
    <row r="38" spans="3:33" ht="16.5" x14ac:dyDescent="0.3">
      <c r="D38" s="151"/>
      <c r="E38" s="10"/>
      <c r="F38" s="423"/>
      <c r="G38" s="421"/>
      <c r="H38" s="421"/>
      <c r="I38" s="421"/>
      <c r="J38" s="421"/>
      <c r="K38" s="421"/>
      <c r="AB38" s="407" t="s">
        <v>324</v>
      </c>
      <c r="AC38" s="10"/>
      <c r="AE38" s="10"/>
      <c r="AF38" s="413"/>
      <c r="AG38" s="261"/>
    </row>
    <row r="39" spans="3:33" ht="16.5" x14ac:dyDescent="0.3">
      <c r="D39" s="405"/>
      <c r="E39" s="10"/>
      <c r="F39" s="422"/>
      <c r="G39" s="422"/>
      <c r="H39" s="422"/>
      <c r="I39" s="422"/>
      <c r="J39" s="422"/>
      <c r="K39" s="422"/>
      <c r="AB39" s="407" t="s">
        <v>401</v>
      </c>
      <c r="AC39" s="10"/>
      <c r="AE39" s="10"/>
      <c r="AF39" s="413"/>
      <c r="AG39" s="261"/>
    </row>
    <row r="40" spans="3:33" ht="16.5" x14ac:dyDescent="0.3">
      <c r="D40" s="151"/>
      <c r="E40" s="10"/>
      <c r="F40" s="423"/>
      <c r="G40" s="421"/>
      <c r="H40" s="421"/>
      <c r="I40" s="421"/>
      <c r="J40" s="421"/>
      <c r="K40" s="421"/>
      <c r="AB40" s="407" t="s">
        <v>325</v>
      </c>
      <c r="AC40" s="10"/>
      <c r="AE40" s="10"/>
      <c r="AF40" s="413"/>
      <c r="AG40" s="261"/>
    </row>
    <row r="41" spans="3:33" ht="16.5" x14ac:dyDescent="0.3">
      <c r="D41" s="405"/>
      <c r="E41" s="424"/>
      <c r="F41" s="422"/>
      <c r="G41" s="422"/>
      <c r="H41" s="422"/>
      <c r="I41" s="422"/>
      <c r="J41" s="422"/>
      <c r="K41" s="422"/>
      <c r="AB41" s="407" t="s">
        <v>293</v>
      </c>
      <c r="AC41" s="10"/>
      <c r="AE41" s="10"/>
      <c r="AF41" s="413"/>
      <c r="AG41" s="261"/>
    </row>
    <row r="42" spans="3:33" ht="12.75" customHeight="1" x14ac:dyDescent="0.3">
      <c r="D42" s="151"/>
      <c r="E42" s="10"/>
      <c r="F42" s="425"/>
      <c r="G42" s="421"/>
      <c r="H42" s="421"/>
      <c r="I42" s="421"/>
      <c r="J42" s="421"/>
      <c r="K42" s="421"/>
      <c r="AB42" s="407" t="s">
        <v>294</v>
      </c>
      <c r="AC42" s="10"/>
      <c r="AE42" s="10"/>
      <c r="AF42" s="413"/>
      <c r="AG42" s="261"/>
    </row>
    <row r="43" spans="3:33" ht="16.5" x14ac:dyDescent="0.3">
      <c r="D43" s="426"/>
      <c r="E43" s="427"/>
      <c r="F43" s="422"/>
      <c r="G43" s="422"/>
      <c r="H43" s="422"/>
      <c r="I43" s="422"/>
      <c r="J43" s="422"/>
      <c r="K43" s="422"/>
      <c r="AB43" s="407" t="s">
        <v>295</v>
      </c>
      <c r="AC43" s="10"/>
      <c r="AE43" s="10"/>
      <c r="AF43" s="413"/>
      <c r="AG43" s="261"/>
    </row>
    <row r="44" spans="3:33" ht="12.75" x14ac:dyDescent="0.2">
      <c r="E44" s="10"/>
      <c r="F44" s="421"/>
      <c r="G44" s="421"/>
      <c r="H44" s="421"/>
      <c r="I44" s="421"/>
      <c r="J44" s="421"/>
      <c r="K44" s="421"/>
      <c r="AB44" s="407" t="s">
        <v>326</v>
      </c>
      <c r="AC44" s="10"/>
      <c r="AE44" s="10"/>
      <c r="AF44" s="413"/>
      <c r="AG44" s="261"/>
    </row>
    <row r="45" spans="3:33" ht="16.5" x14ac:dyDescent="0.3">
      <c r="D45" s="426"/>
      <c r="E45" s="426"/>
      <c r="F45" s="428"/>
      <c r="G45" s="428"/>
      <c r="H45" s="429"/>
      <c r="I45" s="429"/>
      <c r="J45" s="429"/>
      <c r="K45" s="429"/>
      <c r="AB45" s="407" t="s">
        <v>296</v>
      </c>
      <c r="AC45" s="10"/>
      <c r="AE45" s="10"/>
      <c r="AF45" s="413"/>
      <c r="AG45" s="261"/>
    </row>
    <row r="46" spans="3:33" ht="12.75" x14ac:dyDescent="0.2">
      <c r="E46" s="10"/>
      <c r="F46" s="421"/>
      <c r="G46" s="421"/>
      <c r="H46" s="421"/>
      <c r="I46" s="421"/>
      <c r="J46" s="421"/>
      <c r="K46" s="421"/>
      <c r="AB46" s="407" t="s">
        <v>297</v>
      </c>
      <c r="AC46" s="10"/>
      <c r="AE46" s="10"/>
      <c r="AF46" s="413"/>
      <c r="AG46" s="261"/>
    </row>
    <row r="47" spans="3:33" ht="16.5" x14ac:dyDescent="0.2">
      <c r="D47" s="430"/>
      <c r="E47" s="430"/>
      <c r="F47" s="431"/>
      <c r="G47" s="431"/>
      <c r="H47" s="431"/>
      <c r="I47" s="432"/>
      <c r="J47" s="432"/>
      <c r="K47" s="432"/>
      <c r="AB47" s="407" t="s">
        <v>298</v>
      </c>
      <c r="AC47" s="10"/>
      <c r="AE47" s="10"/>
      <c r="AF47" s="413"/>
      <c r="AG47" s="261"/>
    </row>
    <row r="48" spans="3:33" ht="16.5" x14ac:dyDescent="0.2">
      <c r="C48" s="430"/>
      <c r="D48" s="430"/>
      <c r="E48" s="430"/>
      <c r="F48" s="431"/>
      <c r="G48" s="431"/>
      <c r="H48" s="431"/>
      <c r="I48" s="432"/>
      <c r="J48" s="432"/>
      <c r="K48" s="432"/>
      <c r="AB48" s="407" t="s">
        <v>402</v>
      </c>
      <c r="AC48" s="10"/>
      <c r="AE48" s="10"/>
      <c r="AF48" s="413"/>
      <c r="AG48" s="261"/>
    </row>
    <row r="49" spans="5:33" ht="12.75" x14ac:dyDescent="0.2">
      <c r="E49" s="10"/>
      <c r="F49" s="421"/>
      <c r="G49" s="421"/>
      <c r="H49" s="421"/>
      <c r="I49" s="421"/>
      <c r="J49" s="421"/>
      <c r="K49" s="421"/>
      <c r="AB49" s="407" t="s">
        <v>403</v>
      </c>
      <c r="AC49" s="10"/>
      <c r="AE49" s="10"/>
      <c r="AF49" s="413"/>
      <c r="AG49" s="261"/>
    </row>
    <row r="50" spans="5:33" ht="12.75" x14ac:dyDescent="0.2">
      <c r="E50" s="10"/>
      <c r="F50" s="421"/>
      <c r="G50" s="421"/>
      <c r="H50" s="421"/>
      <c r="I50" s="421"/>
      <c r="J50" s="421"/>
      <c r="K50" s="421"/>
      <c r="AB50" s="407" t="s">
        <v>404</v>
      </c>
      <c r="AC50" s="10"/>
      <c r="AE50" s="10"/>
      <c r="AF50" s="413"/>
      <c r="AG50" s="261"/>
    </row>
    <row r="51" spans="5:33" ht="12.75" x14ac:dyDescent="0.2">
      <c r="E51" s="10"/>
      <c r="AB51" s="407" t="s">
        <v>299</v>
      </c>
      <c r="AC51" s="10"/>
      <c r="AE51" s="10"/>
      <c r="AF51" s="413"/>
      <c r="AG51" s="261"/>
    </row>
    <row r="52" spans="5:33" ht="12.75" x14ac:dyDescent="0.2">
      <c r="E52" s="10"/>
      <c r="AB52" s="407" t="s">
        <v>405</v>
      </c>
      <c r="AC52" s="10"/>
      <c r="AE52" s="10"/>
      <c r="AF52" s="413"/>
      <c r="AG52" s="261"/>
    </row>
    <row r="53" spans="5:33" ht="12.75" x14ac:dyDescent="0.2">
      <c r="E53" s="10"/>
      <c r="AB53" s="407" t="s">
        <v>300</v>
      </c>
      <c r="AC53" s="10"/>
      <c r="AE53" s="10"/>
      <c r="AF53" s="413"/>
      <c r="AG53" s="261"/>
    </row>
    <row r="54" spans="5:33" ht="12.75" x14ac:dyDescent="0.2">
      <c r="E54" s="10"/>
      <c r="AB54" s="407" t="s">
        <v>301</v>
      </c>
      <c r="AC54" s="10"/>
      <c r="AE54" s="10"/>
      <c r="AF54" s="413"/>
      <c r="AG54" s="261"/>
    </row>
    <row r="55" spans="5:33" ht="12.75" x14ac:dyDescent="0.2">
      <c r="E55" s="10"/>
      <c r="AB55" s="407" t="s">
        <v>388</v>
      </c>
      <c r="AC55" s="10"/>
      <c r="AE55" s="10"/>
      <c r="AF55" s="413"/>
      <c r="AG55" s="261"/>
    </row>
    <row r="56" spans="5:33" ht="12.75" x14ac:dyDescent="0.2">
      <c r="E56" s="10"/>
      <c r="AB56" s="407" t="s">
        <v>302</v>
      </c>
      <c r="AC56" s="10"/>
      <c r="AE56" s="10"/>
      <c r="AF56" s="413"/>
      <c r="AG56" s="261"/>
    </row>
    <row r="57" spans="5:33" ht="12.75" x14ac:dyDescent="0.2">
      <c r="E57" s="10"/>
      <c r="AB57" s="407" t="s">
        <v>406</v>
      </c>
      <c r="AC57" s="10"/>
      <c r="AE57" s="10"/>
      <c r="AF57" s="413"/>
      <c r="AG57" s="261"/>
    </row>
    <row r="58" spans="5:33" ht="12.75" x14ac:dyDescent="0.2">
      <c r="E58" s="10"/>
      <c r="AB58" s="407" t="s">
        <v>327</v>
      </c>
      <c r="AC58" s="10"/>
      <c r="AE58" s="10"/>
      <c r="AF58" s="413"/>
      <c r="AG58" s="261"/>
    </row>
    <row r="59" spans="5:33" ht="12.75" x14ac:dyDescent="0.2">
      <c r="E59" s="10"/>
      <c r="AB59" s="407" t="s">
        <v>303</v>
      </c>
      <c r="AC59" s="10"/>
      <c r="AE59" s="10"/>
      <c r="AF59" s="413"/>
      <c r="AG59" s="261"/>
    </row>
    <row r="60" spans="5:33" ht="12.75" x14ac:dyDescent="0.2">
      <c r="E60" s="10"/>
      <c r="AB60" s="407" t="s">
        <v>304</v>
      </c>
      <c r="AC60" s="10"/>
      <c r="AE60" s="10"/>
      <c r="AF60" s="413"/>
      <c r="AG60" s="261"/>
    </row>
    <row r="61" spans="5:33" ht="12.75" x14ac:dyDescent="0.2">
      <c r="E61" s="10"/>
      <c r="AB61" s="407" t="s">
        <v>407</v>
      </c>
      <c r="AC61" s="10"/>
      <c r="AE61" s="10"/>
      <c r="AF61" s="413"/>
      <c r="AG61" s="261"/>
    </row>
    <row r="62" spans="5:33" ht="12.75" x14ac:dyDescent="0.2">
      <c r="E62" s="10"/>
      <c r="AB62" s="407" t="s">
        <v>408</v>
      </c>
      <c r="AC62" s="10"/>
      <c r="AE62" s="10"/>
      <c r="AF62" s="413"/>
      <c r="AG62" s="261"/>
    </row>
    <row r="63" spans="5:33" ht="12.75" x14ac:dyDescent="0.2">
      <c r="E63" s="10"/>
      <c r="AB63" s="407" t="s">
        <v>305</v>
      </c>
      <c r="AC63" s="10"/>
      <c r="AE63" s="10"/>
      <c r="AF63" s="413"/>
      <c r="AG63" s="261"/>
    </row>
    <row r="64" spans="5:33" ht="12.75" x14ac:dyDescent="0.2">
      <c r="E64" s="10"/>
      <c r="AB64" s="407" t="s">
        <v>306</v>
      </c>
      <c r="AC64" s="10"/>
      <c r="AE64" s="10"/>
      <c r="AF64" s="413"/>
      <c r="AG64" s="261"/>
    </row>
    <row r="65" spans="28:33" s="10" customFormat="1" ht="12.75" x14ac:dyDescent="0.2">
      <c r="AB65" s="407" t="s">
        <v>328</v>
      </c>
      <c r="AD65" s="257"/>
      <c r="AF65" s="413"/>
      <c r="AG65" s="261"/>
    </row>
    <row r="66" spans="28:33" s="10" customFormat="1" ht="12.75" x14ac:dyDescent="0.2">
      <c r="AB66" s="407" t="s">
        <v>308</v>
      </c>
      <c r="AD66" s="257"/>
      <c r="AF66" s="413"/>
      <c r="AG66" s="261"/>
    </row>
    <row r="67" spans="28:33" s="10" customFormat="1" ht="12.75" x14ac:dyDescent="0.2">
      <c r="AB67" s="407" t="s">
        <v>307</v>
      </c>
      <c r="AD67" s="257"/>
      <c r="AF67" s="413"/>
      <c r="AG67" s="261"/>
    </row>
    <row r="68" spans="28:33" s="10" customFormat="1" ht="12.75" x14ac:dyDescent="0.2">
      <c r="AB68" s="407" t="s">
        <v>409</v>
      </c>
      <c r="AD68" s="257"/>
      <c r="AF68" s="413"/>
      <c r="AG68" s="261"/>
    </row>
    <row r="69" spans="28:33" s="10" customFormat="1" ht="12.75" x14ac:dyDescent="0.2">
      <c r="AB69" s="407" t="s">
        <v>309</v>
      </c>
      <c r="AD69" s="257"/>
      <c r="AF69" s="413"/>
      <c r="AG69" s="261"/>
    </row>
    <row r="70" spans="28:33" s="10" customFormat="1" ht="12.75" x14ac:dyDescent="0.2">
      <c r="AB70" s="407" t="s">
        <v>329</v>
      </c>
      <c r="AD70" s="257"/>
      <c r="AF70" s="413"/>
      <c r="AG70" s="261"/>
    </row>
    <row r="71" spans="28:33" s="10" customFormat="1" ht="12.75" x14ac:dyDescent="0.2">
      <c r="AB71" s="407" t="s">
        <v>310</v>
      </c>
      <c r="AD71" s="257"/>
      <c r="AF71" s="413"/>
      <c r="AG71" s="261"/>
    </row>
    <row r="72" spans="28:33" s="10" customFormat="1" ht="12.75" x14ac:dyDescent="0.2">
      <c r="AB72" s="407" t="s">
        <v>311</v>
      </c>
      <c r="AD72" s="257"/>
      <c r="AF72" s="413"/>
      <c r="AG72" s="261"/>
    </row>
    <row r="73" spans="28:33" s="10" customFormat="1" ht="12.75" x14ac:dyDescent="0.2">
      <c r="AB73" s="407" t="s">
        <v>312</v>
      </c>
      <c r="AD73" s="257"/>
      <c r="AF73" s="413"/>
      <c r="AG73" s="261"/>
    </row>
    <row r="74" spans="28:33" s="10" customFormat="1" ht="12.75" x14ac:dyDescent="0.2">
      <c r="AB74" s="407" t="s">
        <v>410</v>
      </c>
      <c r="AD74" s="257"/>
      <c r="AF74" s="413"/>
      <c r="AG74" s="261"/>
    </row>
    <row r="75" spans="28:33" s="10" customFormat="1" ht="12.75" x14ac:dyDescent="0.2">
      <c r="AB75" s="407" t="s">
        <v>330</v>
      </c>
      <c r="AD75" s="257"/>
      <c r="AF75" s="413"/>
      <c r="AG75" s="261"/>
    </row>
    <row r="76" spans="28:33" s="10" customFormat="1" ht="12.75" x14ac:dyDescent="0.2">
      <c r="AB76" s="407" t="s">
        <v>313</v>
      </c>
      <c r="AD76" s="257"/>
      <c r="AF76" s="413"/>
      <c r="AG76" s="261"/>
    </row>
    <row r="77" spans="28:33" s="10" customFormat="1" ht="12.75" x14ac:dyDescent="0.2">
      <c r="AB77" s="407" t="s">
        <v>314</v>
      </c>
      <c r="AD77" s="257"/>
      <c r="AF77" s="413"/>
      <c r="AG77" s="261"/>
    </row>
    <row r="78" spans="28:33" s="10" customFormat="1" ht="12.75" x14ac:dyDescent="0.2">
      <c r="AB78" s="407" t="s">
        <v>315</v>
      </c>
      <c r="AD78" s="257"/>
      <c r="AF78" s="413"/>
      <c r="AG78" s="261"/>
    </row>
    <row r="79" spans="28:33" s="10" customFormat="1" ht="12.75" x14ac:dyDescent="0.2">
      <c r="AB79" s="407" t="s">
        <v>316</v>
      </c>
      <c r="AD79" s="257"/>
      <c r="AF79" s="413"/>
      <c r="AG79" s="261"/>
    </row>
    <row r="80" spans="28:33" s="10" customFormat="1" ht="12.75" x14ac:dyDescent="0.2">
      <c r="AB80" s="257"/>
      <c r="AD80" s="257"/>
      <c r="AF80" s="413"/>
      <c r="AG80" s="261"/>
    </row>
    <row r="81" spans="29:33" s="10" customFormat="1" ht="12.75" x14ac:dyDescent="0.2">
      <c r="AD81" s="257"/>
      <c r="AF81" s="413"/>
      <c r="AG81" s="261"/>
    </row>
    <row r="82" spans="29:33" s="10" customFormat="1" ht="12.75" x14ac:dyDescent="0.2">
      <c r="AD82" s="257"/>
      <c r="AF82" s="413"/>
      <c r="AG82" s="261"/>
    </row>
    <row r="83" spans="29:33" s="10" customFormat="1" ht="12.75" x14ac:dyDescent="0.2">
      <c r="AD83" s="257"/>
      <c r="AF83" s="413"/>
      <c r="AG83" s="261"/>
    </row>
    <row r="84" spans="29:33" s="10" customFormat="1" ht="12.75" x14ac:dyDescent="0.2">
      <c r="AD84" s="257"/>
      <c r="AF84" s="413"/>
      <c r="AG84" s="261"/>
    </row>
    <row r="85" spans="29:33" s="10" customFormat="1" ht="12.75" x14ac:dyDescent="0.2">
      <c r="AD85" s="257"/>
      <c r="AF85" s="413"/>
      <c r="AG85" s="261"/>
    </row>
    <row r="86" spans="29:33" s="10" customFormat="1" ht="12.75" x14ac:dyDescent="0.2">
      <c r="AD86" s="257"/>
      <c r="AF86" s="413"/>
      <c r="AG86" s="261"/>
    </row>
    <row r="87" spans="29:33" s="10" customFormat="1" ht="12.75" x14ac:dyDescent="0.2">
      <c r="AD87" s="257"/>
      <c r="AF87" s="413"/>
      <c r="AG87" s="261"/>
    </row>
    <row r="88" spans="29:33" s="10" customFormat="1" ht="12.75" x14ac:dyDescent="0.2">
      <c r="AD88" s="257"/>
      <c r="AF88" s="261"/>
      <c r="AG88" s="261"/>
    </row>
    <row r="89" spans="29:33" s="10" customFormat="1" ht="12.75" x14ac:dyDescent="0.2">
      <c r="AD89" s="257"/>
      <c r="AF89" s="261"/>
      <c r="AG89" s="261"/>
    </row>
    <row r="90" spans="29:33" s="10" customFormat="1" ht="12.75" x14ac:dyDescent="0.2">
      <c r="AD90" s="257"/>
      <c r="AF90" s="261"/>
      <c r="AG90" s="261"/>
    </row>
    <row r="91" spans="29:33" s="10" customFormat="1" ht="12.75" x14ac:dyDescent="0.2">
      <c r="AC91" s="260"/>
      <c r="AD91" s="257"/>
      <c r="AE91" s="257"/>
      <c r="AF91" s="261"/>
      <c r="AG91" s="261"/>
    </row>
    <row r="92" spans="29:33" s="10" customFormat="1" ht="12.75" x14ac:dyDescent="0.2">
      <c r="AC92" s="260"/>
      <c r="AD92" s="257"/>
      <c r="AE92" s="257"/>
      <c r="AF92" s="261"/>
      <c r="AG92" s="261"/>
    </row>
    <row r="93" spans="29:33" s="10" customFormat="1" ht="12.75" x14ac:dyDescent="0.2">
      <c r="AC93" s="260"/>
      <c r="AD93" s="257"/>
      <c r="AE93" s="257"/>
      <c r="AF93" s="261"/>
      <c r="AG93" s="261"/>
    </row>
    <row r="94" spans="29:33" s="10" customFormat="1" ht="12.75" x14ac:dyDescent="0.2">
      <c r="AC94" s="260"/>
      <c r="AD94" s="257"/>
      <c r="AE94" s="257"/>
      <c r="AF94" s="261"/>
      <c r="AG94" s="261"/>
    </row>
    <row r="95" spans="29:33" s="10" customFormat="1" ht="12.75" x14ac:dyDescent="0.2">
      <c r="AC95" s="260"/>
      <c r="AD95" s="257"/>
      <c r="AE95" s="257"/>
      <c r="AF95" s="261"/>
      <c r="AG95" s="261"/>
    </row>
    <row r="96" spans="29:33" s="10" customFormat="1" ht="12.75" x14ac:dyDescent="0.2">
      <c r="AC96" s="260"/>
      <c r="AD96" s="257"/>
      <c r="AE96" s="257"/>
      <c r="AF96" s="261"/>
      <c r="AG96" s="261"/>
    </row>
    <row r="97" spans="29:33" s="10" customFormat="1" ht="12.75" x14ac:dyDescent="0.2">
      <c r="AC97" s="260"/>
      <c r="AD97" s="257"/>
      <c r="AE97" s="257"/>
      <c r="AF97" s="261"/>
      <c r="AG97" s="261"/>
    </row>
    <row r="98" spans="29:33" s="10" customFormat="1" ht="12.75" x14ac:dyDescent="0.2">
      <c r="AC98" s="260"/>
      <c r="AD98" s="257"/>
      <c r="AE98" s="257"/>
      <c r="AF98" s="261"/>
      <c r="AG98" s="261"/>
    </row>
    <row r="99" spans="29:33" s="10" customFormat="1" ht="12.75" x14ac:dyDescent="0.2">
      <c r="AC99" s="260"/>
      <c r="AD99" s="257"/>
      <c r="AE99" s="257"/>
      <c r="AF99" s="261"/>
      <c r="AG99" s="261"/>
    </row>
    <row r="100" spans="29:33" s="10" customFormat="1" ht="12.75" x14ac:dyDescent="0.2">
      <c r="AC100" s="260"/>
      <c r="AD100" s="257"/>
      <c r="AE100" s="257"/>
      <c r="AF100" s="261"/>
      <c r="AG100" s="261"/>
    </row>
    <row r="101" spans="29:33" s="10" customFormat="1" ht="12.75" x14ac:dyDescent="0.2">
      <c r="AC101" s="260"/>
      <c r="AD101" s="257"/>
      <c r="AE101" s="257"/>
      <c r="AF101" s="261"/>
      <c r="AG101" s="261"/>
    </row>
    <row r="102" spans="29:33" s="10" customFormat="1" ht="12.75" x14ac:dyDescent="0.2">
      <c r="AC102" s="260"/>
      <c r="AD102" s="257"/>
      <c r="AE102" s="257"/>
      <c r="AF102" s="261"/>
      <c r="AG102" s="261"/>
    </row>
    <row r="103" spans="29:33" s="10" customFormat="1" ht="12.75" x14ac:dyDescent="0.2">
      <c r="AC103" s="260"/>
      <c r="AD103" s="257"/>
      <c r="AE103" s="257"/>
      <c r="AF103" s="261"/>
      <c r="AG103" s="261"/>
    </row>
    <row r="104" spans="29:33" s="10" customFormat="1" ht="12.75" x14ac:dyDescent="0.2">
      <c r="AC104" s="260"/>
      <c r="AD104" s="257"/>
      <c r="AE104" s="257"/>
      <c r="AF104" s="261"/>
      <c r="AG104" s="261"/>
    </row>
    <row r="105" spans="29:33" s="10" customFormat="1" ht="12.75" x14ac:dyDescent="0.2">
      <c r="AC105" s="260"/>
      <c r="AD105" s="257"/>
      <c r="AE105" s="257"/>
      <c r="AF105" s="261"/>
      <c r="AG105" s="261"/>
    </row>
    <row r="106" spans="29:33" s="10" customFormat="1" ht="12.75" x14ac:dyDescent="0.2">
      <c r="AC106" s="260"/>
      <c r="AD106" s="257"/>
      <c r="AE106" s="257"/>
      <c r="AF106" s="261"/>
      <c r="AG106" s="261"/>
    </row>
    <row r="107" spans="29:33" s="10" customFormat="1" ht="12.75" x14ac:dyDescent="0.2">
      <c r="AC107" s="260"/>
      <c r="AD107" s="257"/>
      <c r="AE107" s="257"/>
      <c r="AF107" s="261"/>
      <c r="AG107" s="261"/>
    </row>
    <row r="108" spans="29:33" s="10" customFormat="1" ht="12.75" x14ac:dyDescent="0.2">
      <c r="AC108" s="260"/>
      <c r="AD108" s="257"/>
      <c r="AE108" s="257"/>
      <c r="AF108" s="261"/>
      <c r="AG108" s="261"/>
    </row>
    <row r="109" spans="29:33" s="10" customFormat="1" ht="12.75" x14ac:dyDescent="0.2">
      <c r="AC109" s="260"/>
      <c r="AD109" s="257"/>
      <c r="AE109" s="257"/>
      <c r="AF109" s="261"/>
      <c r="AG109" s="261"/>
    </row>
    <row r="110" spans="29:33" s="10" customFormat="1" ht="12.75" x14ac:dyDescent="0.2">
      <c r="AC110" s="257"/>
      <c r="AD110" s="257"/>
      <c r="AE110" s="257"/>
      <c r="AF110" s="132"/>
      <c r="AG110" s="132"/>
    </row>
  </sheetData>
  <sheetProtection password="C2FC" sheet="1" objects="1" scenarios="1"/>
  <mergeCells count="6">
    <mergeCell ref="D19:E19"/>
    <mergeCell ref="C2:J2"/>
    <mergeCell ref="C3:J3"/>
    <mergeCell ref="C4:J4"/>
    <mergeCell ref="C5:J5"/>
    <mergeCell ref="D15:E15"/>
  </mergeCells>
  <phoneticPr fontId="3" type="noConversion"/>
  <dataValidations count="4">
    <dataValidation type="list" allowBlank="1" showInputMessage="1" showErrorMessage="1" sqref="D15:E15">
      <formula1>$AB$1:$AB$79</formula1>
    </dataValidation>
    <dataValidation type="list" allowBlank="1" showInputMessage="1" showErrorMessage="1" sqref="D27">
      <formula1>"2008,2009,2010,2011,2012"</formula1>
    </dataValidation>
    <dataValidation allowBlank="1" showInputMessage="1" showErrorMessage="1" promptTitle="Inputting Date" prompt="Please Use the following format:_x000a__x000a_E.g:  May 1, 2012" sqref="H45:K45"/>
    <dataValidation type="list" allowBlank="1" showInputMessage="1" showErrorMessage="1" sqref="I47:K48">
      <formula1>"Excel 2000, Excel 2003, Excel 2007, Excel 2010"</formula1>
    </dataValidation>
  </dataValidations>
  <hyperlinks>
    <hyperlink ref="A1" location="Index" display="Back to Index"/>
  </hyperlinks>
  <pageMargins left="0.75" right="0.75" top="1" bottom="1" header="0.5" footer="0.5"/>
  <pageSetup scale="5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L46"/>
  <sheetViews>
    <sheetView topLeftCell="A19" zoomScaleNormal="100" workbookViewId="0">
      <selection activeCell="I31" sqref="I31"/>
    </sheetView>
  </sheetViews>
  <sheetFormatPr defaultRowHeight="12.75" x14ac:dyDescent="0.2"/>
  <cols>
    <col min="1" max="1" width="4.28515625" style="13" customWidth="1"/>
    <col min="2" max="2" width="13.28515625" style="13" customWidth="1"/>
    <col min="3" max="3" width="32.28515625" style="13" customWidth="1"/>
    <col min="4" max="4" width="42.7109375" style="13" customWidth="1"/>
    <col min="5" max="5" width="11.42578125" style="13" bestFit="1" customWidth="1"/>
    <col min="6" max="6" width="6" style="13" customWidth="1"/>
    <col min="7" max="7" width="16.140625" style="13" bestFit="1" customWidth="1"/>
    <col min="8" max="8" width="9.140625" style="13"/>
    <col min="9" max="9" width="16.28515625" style="13" bestFit="1" customWidth="1"/>
    <col min="10" max="10" width="11.7109375" style="13" bestFit="1" customWidth="1"/>
    <col min="11" max="11" width="4.5703125" style="13" customWidth="1"/>
    <col min="12" max="16384" width="9.140625" style="13"/>
  </cols>
  <sheetData>
    <row r="1" spans="1:12" ht="21.75" x14ac:dyDescent="0.2">
      <c r="A1" s="349"/>
      <c r="C1" s="498"/>
      <c r="D1" s="498"/>
      <c r="E1" s="498"/>
      <c r="F1" s="498"/>
      <c r="G1" s="498"/>
      <c r="H1" s="26"/>
    </row>
    <row r="2" spans="1:12" ht="18" x14ac:dyDescent="0.25">
      <c r="C2" s="499"/>
      <c r="D2" s="499"/>
      <c r="E2" s="499"/>
      <c r="F2" s="499"/>
      <c r="G2" s="499"/>
      <c r="H2" s="499"/>
      <c r="I2" s="499"/>
      <c r="J2" s="499"/>
      <c r="K2" s="499"/>
      <c r="L2" s="499"/>
    </row>
    <row r="3" spans="1:12" ht="18" x14ac:dyDescent="0.25">
      <c r="C3" s="499"/>
      <c r="D3" s="499"/>
      <c r="E3" s="499"/>
      <c r="F3" s="499"/>
      <c r="G3" s="499"/>
      <c r="H3" s="499"/>
      <c r="I3" s="499"/>
      <c r="J3" s="499"/>
      <c r="K3" s="499"/>
      <c r="L3" s="499"/>
    </row>
    <row r="4" spans="1:12" ht="50.25" customHeight="1" x14ac:dyDescent="0.25">
      <c r="C4" s="499"/>
      <c r="D4" s="499"/>
      <c r="E4" s="499"/>
      <c r="F4" s="499"/>
      <c r="G4" s="499"/>
      <c r="H4" s="499"/>
      <c r="I4" s="499"/>
      <c r="J4" s="499"/>
      <c r="K4" s="499"/>
      <c r="L4" s="499"/>
    </row>
    <row r="5" spans="1:12" ht="50.25" customHeight="1" x14ac:dyDescent="0.2"/>
    <row r="6" spans="1:12" ht="23.25" x14ac:dyDescent="0.35">
      <c r="C6" s="321" t="s">
        <v>420</v>
      </c>
    </row>
    <row r="8" spans="1:12" ht="15.75" x14ac:dyDescent="0.2">
      <c r="C8" s="532" t="s">
        <v>380</v>
      </c>
      <c r="D8" s="532"/>
      <c r="E8" s="532"/>
      <c r="F8" s="532"/>
      <c r="G8" s="121"/>
      <c r="H8" s="121"/>
      <c r="I8" s="450" t="s">
        <v>421</v>
      </c>
      <c r="J8" s="127"/>
    </row>
    <row r="9" spans="1:12" x14ac:dyDescent="0.2">
      <c r="C9" s="126"/>
      <c r="D9" s="126"/>
      <c r="E9" s="121"/>
      <c r="F9" s="121"/>
      <c r="G9" s="121"/>
      <c r="H9" s="121"/>
      <c r="I9" s="31"/>
      <c r="J9" s="127"/>
    </row>
    <row r="10" spans="1:12" x14ac:dyDescent="0.2">
      <c r="C10" s="128" t="s">
        <v>214</v>
      </c>
      <c r="D10" s="128"/>
      <c r="E10" s="121"/>
      <c r="F10" s="121"/>
      <c r="G10" s="121"/>
      <c r="H10" s="121"/>
      <c r="I10" s="358">
        <f>'G. Adj. Taxable Income Historic'!G119</f>
        <v>1862777</v>
      </c>
      <c r="J10" s="254" t="s">
        <v>0</v>
      </c>
    </row>
    <row r="11" spans="1:12" x14ac:dyDescent="0.2">
      <c r="C11" s="129"/>
      <c r="D11" s="129"/>
      <c r="E11" s="121"/>
      <c r="F11" s="121"/>
      <c r="G11" s="121"/>
      <c r="H11" s="121"/>
      <c r="I11" s="121"/>
      <c r="J11" s="255"/>
    </row>
    <row r="12" spans="1:12" x14ac:dyDescent="0.2">
      <c r="C12" s="146" t="s">
        <v>254</v>
      </c>
      <c r="D12" s="146"/>
      <c r="E12" s="121"/>
      <c r="F12" s="121"/>
      <c r="G12" s="121"/>
      <c r="H12" s="121"/>
      <c r="I12" s="121"/>
      <c r="J12" s="255"/>
    </row>
    <row r="13" spans="1:12" ht="14.25" x14ac:dyDescent="0.2">
      <c r="C13" s="334" t="s">
        <v>249</v>
      </c>
      <c r="D13" s="335" t="s">
        <v>332</v>
      </c>
      <c r="E13" s="451">
        <v>0.1174794</v>
      </c>
      <c r="F13" s="252" t="s">
        <v>189</v>
      </c>
      <c r="G13" s="454">
        <f>+I10*E13</f>
        <v>218837.9242938</v>
      </c>
      <c r="H13" s="252" t="s">
        <v>255</v>
      </c>
      <c r="J13" s="255"/>
    </row>
    <row r="14" spans="1:12" x14ac:dyDescent="0.2">
      <c r="C14" s="337"/>
      <c r="F14" s="142"/>
      <c r="H14" s="142"/>
      <c r="J14" s="142"/>
    </row>
    <row r="15" spans="1:12" ht="14.25" x14ac:dyDescent="0.2">
      <c r="C15" s="334" t="s">
        <v>250</v>
      </c>
      <c r="D15" s="152" t="s">
        <v>227</v>
      </c>
      <c r="E15" s="452">
        <f>'B. Tax Rates &amp; Exemptions'!E27</f>
        <v>500000</v>
      </c>
      <c r="F15" s="252" t="s">
        <v>190</v>
      </c>
      <c r="G15" s="121"/>
      <c r="H15" s="253"/>
      <c r="I15" s="121"/>
      <c r="J15" s="255"/>
    </row>
    <row r="16" spans="1:12" ht="14.25" x14ac:dyDescent="0.2">
      <c r="C16" s="337"/>
      <c r="D16" s="152" t="s">
        <v>364</v>
      </c>
      <c r="E16" s="451">
        <v>-7.2479500000000002E-2</v>
      </c>
      <c r="F16" s="252" t="s">
        <v>191</v>
      </c>
      <c r="G16" s="453">
        <f>+E15*E16</f>
        <v>-36239.75</v>
      </c>
      <c r="H16" s="252" t="s">
        <v>256</v>
      </c>
      <c r="I16" s="121"/>
      <c r="J16" s="255"/>
    </row>
    <row r="17" spans="3:10" ht="14.25" x14ac:dyDescent="0.2">
      <c r="C17" s="337"/>
      <c r="D17" s="152"/>
      <c r="E17" s="121"/>
      <c r="F17" s="121"/>
      <c r="G17" s="121"/>
      <c r="H17" s="253"/>
      <c r="I17" s="121"/>
      <c r="J17" s="255"/>
    </row>
    <row r="18" spans="3:10" x14ac:dyDescent="0.2">
      <c r="C18" s="337"/>
      <c r="H18" s="142"/>
      <c r="I18" s="121"/>
      <c r="J18" s="255"/>
    </row>
    <row r="19" spans="3:10" x14ac:dyDescent="0.2">
      <c r="C19" s="337"/>
      <c r="H19" s="142"/>
      <c r="I19" s="121"/>
      <c r="J19" s="255"/>
    </row>
    <row r="20" spans="3:10" ht="14.25" x14ac:dyDescent="0.2">
      <c r="C20" s="334" t="s">
        <v>251</v>
      </c>
      <c r="D20" s="129"/>
      <c r="E20" s="121"/>
      <c r="F20" s="121"/>
      <c r="G20" s="121"/>
      <c r="H20" s="253"/>
      <c r="I20" s="358">
        <f>SUM(G13:G19)</f>
        <v>182598.1742938</v>
      </c>
      <c r="J20" s="254" t="s">
        <v>269</v>
      </c>
    </row>
    <row r="21" spans="3:10" x14ac:dyDescent="0.2">
      <c r="C21" s="129"/>
      <c r="D21" s="129"/>
      <c r="E21" s="121"/>
      <c r="F21" s="121"/>
      <c r="G21" s="121"/>
      <c r="H21" s="253"/>
      <c r="I21" s="121"/>
      <c r="J21" s="255"/>
    </row>
    <row r="22" spans="3:10" x14ac:dyDescent="0.2">
      <c r="C22" s="129"/>
      <c r="D22" s="129"/>
      <c r="E22" s="121"/>
      <c r="F22" s="121"/>
      <c r="G22" s="121"/>
      <c r="H22" s="253"/>
      <c r="I22" s="121"/>
      <c r="J22" s="255"/>
    </row>
    <row r="23" spans="3:10" ht="14.25" x14ac:dyDescent="0.2">
      <c r="C23" s="216" t="s">
        <v>258</v>
      </c>
      <c r="D23" s="152" t="s">
        <v>252</v>
      </c>
      <c r="E23" s="121"/>
      <c r="G23" s="359">
        <f>IF(I10&gt;0,I20/I10,0)</f>
        <v>9.8024709502962507E-2</v>
      </c>
      <c r="H23" s="252" t="s">
        <v>257</v>
      </c>
      <c r="I23" s="121"/>
      <c r="J23" s="255"/>
    </row>
    <row r="24" spans="3:10" ht="14.25" x14ac:dyDescent="0.2">
      <c r="C24" s="129"/>
      <c r="D24" s="152" t="s">
        <v>259</v>
      </c>
      <c r="E24" s="121"/>
      <c r="F24" s="121"/>
      <c r="G24" s="451">
        <f>0.38-0.1-0.115</f>
        <v>0.16500000000000004</v>
      </c>
      <c r="H24" s="252" t="s">
        <v>192</v>
      </c>
      <c r="I24" s="121"/>
      <c r="J24" s="255"/>
    </row>
    <row r="25" spans="3:10" ht="14.25" x14ac:dyDescent="0.2">
      <c r="C25" s="129"/>
      <c r="D25" s="152" t="s">
        <v>253</v>
      </c>
      <c r="E25" s="121"/>
      <c r="F25" s="121"/>
      <c r="H25" s="253"/>
      <c r="I25" s="360">
        <f>SUM(G23:G24)</f>
        <v>0.26302470950296253</v>
      </c>
      <c r="J25" s="254" t="s">
        <v>436</v>
      </c>
    </row>
    <row r="26" spans="3:10" x14ac:dyDescent="0.2">
      <c r="C26" s="129"/>
      <c r="D26" s="129"/>
      <c r="E26" s="121"/>
      <c r="F26" s="121"/>
      <c r="G26" s="121"/>
      <c r="H26" s="253"/>
      <c r="I26" s="121"/>
      <c r="J26" s="255"/>
    </row>
    <row r="27" spans="3:10" x14ac:dyDescent="0.2">
      <c r="C27" s="121"/>
      <c r="D27" s="121"/>
      <c r="E27" s="121"/>
      <c r="F27" s="121"/>
      <c r="G27" s="121"/>
      <c r="H27" s="253"/>
      <c r="I27" s="121"/>
      <c r="J27" s="255"/>
    </row>
    <row r="28" spans="3:10" x14ac:dyDescent="0.2">
      <c r="C28" s="123" t="s">
        <v>172</v>
      </c>
      <c r="D28" s="123"/>
      <c r="E28" s="121"/>
      <c r="F28" s="121"/>
      <c r="G28" s="121"/>
      <c r="H28" s="253"/>
      <c r="I28" s="361">
        <f>I10*I25</f>
        <v>489956.37929380004</v>
      </c>
      <c r="J28" s="254" t="s">
        <v>260</v>
      </c>
    </row>
    <row r="29" spans="3:10" ht="6.75" customHeight="1" x14ac:dyDescent="0.2">
      <c r="C29" s="121"/>
      <c r="D29" s="121"/>
      <c r="E29" s="121"/>
      <c r="F29" s="121"/>
      <c r="G29" s="121"/>
      <c r="H29" s="253"/>
      <c r="I29" s="124"/>
      <c r="J29" s="255"/>
    </row>
    <row r="30" spans="3:10" x14ac:dyDescent="0.2">
      <c r="C30" s="129" t="s">
        <v>173</v>
      </c>
      <c r="D30" s="121"/>
      <c r="E30" s="121"/>
      <c r="F30" s="121"/>
      <c r="G30" s="121"/>
      <c r="H30" s="253"/>
      <c r="I30" s="455"/>
      <c r="J30" s="254" t="s">
        <v>246</v>
      </c>
    </row>
    <row r="31" spans="3:10" x14ac:dyDescent="0.2">
      <c r="C31" s="129" t="s">
        <v>174</v>
      </c>
      <c r="D31" s="121"/>
      <c r="E31" s="121"/>
      <c r="F31" s="121"/>
      <c r="G31" s="121"/>
      <c r="H31" s="253"/>
      <c r="I31" s="455">
        <f>1101+4875+3663+50000+3200+30691</f>
        <v>93530</v>
      </c>
      <c r="J31" s="254" t="s">
        <v>193</v>
      </c>
    </row>
    <row r="32" spans="3:10" x14ac:dyDescent="0.2">
      <c r="C32" s="123" t="s">
        <v>263</v>
      </c>
      <c r="D32" s="121"/>
      <c r="E32" s="121"/>
      <c r="F32" s="121"/>
      <c r="G32" s="121"/>
      <c r="H32" s="253"/>
      <c r="I32" s="361">
        <f>SUM(I30:I31)</f>
        <v>93530</v>
      </c>
      <c r="J32" s="254" t="s">
        <v>261</v>
      </c>
    </row>
    <row r="33" spans="3:10" x14ac:dyDescent="0.2">
      <c r="C33" s="121"/>
      <c r="D33" s="121"/>
      <c r="E33" s="121"/>
      <c r="F33" s="121"/>
      <c r="G33" s="121"/>
      <c r="H33" s="253"/>
      <c r="I33" s="130"/>
      <c r="J33" s="255"/>
    </row>
    <row r="34" spans="3:10" x14ac:dyDescent="0.2">
      <c r="C34" s="123" t="s">
        <v>435</v>
      </c>
      <c r="D34" s="123"/>
      <c r="E34" s="121"/>
      <c r="F34" s="121"/>
      <c r="G34" s="121"/>
      <c r="H34" s="253"/>
      <c r="I34" s="361">
        <f>IF(I28-I32&lt;0,0,I28-I32)</f>
        <v>396426.37929380004</v>
      </c>
      <c r="J34" s="254" t="s">
        <v>262</v>
      </c>
    </row>
    <row r="35" spans="3:10" x14ac:dyDescent="0.2">
      <c r="C35" s="121"/>
      <c r="D35" s="121"/>
      <c r="E35" s="121"/>
      <c r="F35" s="121"/>
      <c r="G35" s="121"/>
      <c r="H35" s="253"/>
      <c r="I35" s="131"/>
      <c r="J35" s="255"/>
    </row>
    <row r="36" spans="3:10" x14ac:dyDescent="0.2">
      <c r="C36" s="121"/>
      <c r="D36" s="121"/>
      <c r="E36" s="121"/>
      <c r="F36" s="121"/>
      <c r="G36" s="284"/>
      <c r="H36" s="252"/>
      <c r="I36" s="346"/>
      <c r="J36" s="252"/>
    </row>
    <row r="37" spans="3:10" x14ac:dyDescent="0.2">
      <c r="C37" s="120"/>
      <c r="D37" s="120"/>
      <c r="E37" s="121"/>
      <c r="F37" s="121"/>
      <c r="G37" s="121"/>
      <c r="H37" s="121"/>
      <c r="I37" s="122"/>
      <c r="J37" s="253"/>
    </row>
    <row r="38" spans="3:10" x14ac:dyDescent="0.2">
      <c r="C38" s="73"/>
      <c r="G38" s="121"/>
      <c r="H38" s="121"/>
      <c r="I38" s="122"/>
      <c r="J38" s="253"/>
    </row>
    <row r="39" spans="3:10" ht="32.25" customHeight="1" x14ac:dyDescent="0.2">
      <c r="C39" s="531"/>
      <c r="D39" s="531"/>
      <c r="E39" s="531"/>
      <c r="F39" s="531"/>
      <c r="G39" s="121"/>
      <c r="H39" s="121"/>
      <c r="I39" s="346"/>
      <c r="J39" s="252"/>
    </row>
    <row r="40" spans="3:10" x14ac:dyDescent="0.2">
      <c r="C40" s="121"/>
      <c r="D40" s="121"/>
      <c r="E40" s="121"/>
      <c r="F40" s="121"/>
      <c r="G40" s="121"/>
      <c r="H40" s="121"/>
      <c r="I40" s="339"/>
      <c r="J40" s="147"/>
    </row>
    <row r="42" spans="3:10" x14ac:dyDescent="0.2">
      <c r="C42" s="73"/>
    </row>
    <row r="43" spans="3:10" ht="36" customHeight="1" x14ac:dyDescent="0.2">
      <c r="C43" s="531"/>
      <c r="D43" s="531"/>
      <c r="E43" s="531"/>
      <c r="F43" s="531"/>
      <c r="I43" s="345"/>
    </row>
    <row r="44" spans="3:10" x14ac:dyDescent="0.2">
      <c r="I44" s="344"/>
    </row>
    <row r="45" spans="3:10" x14ac:dyDescent="0.2">
      <c r="I45" s="344"/>
    </row>
    <row r="46" spans="3:10" x14ac:dyDescent="0.2">
      <c r="I46" s="341"/>
    </row>
  </sheetData>
  <sheetProtection password="C2FC" sheet="1" objects="1" scenarios="1"/>
  <mergeCells count="7">
    <mergeCell ref="C43:F43"/>
    <mergeCell ref="C1:G1"/>
    <mergeCell ref="C2:L2"/>
    <mergeCell ref="C3:L3"/>
    <mergeCell ref="C4:L4"/>
    <mergeCell ref="C39:F39"/>
    <mergeCell ref="C8:F8"/>
  </mergeCells>
  <phoneticPr fontId="3" type="noConversion"/>
  <conditionalFormatting sqref="I30:I31">
    <cfRule type="expression" dxfId="19" priority="1" stopIfTrue="1">
      <formula>ISBLANK(I30)</formula>
    </cfRule>
  </conditionalFormatting>
  <pageMargins left="0.35433070866141703" right="0.15748031496063" top="0.39370078740157499" bottom="0.39370078740157499" header="0.511811023622047" footer="0.511811023622047"/>
  <pageSetup scale="77"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42"/>
  <sheetViews>
    <sheetView topLeftCell="A10" zoomScaleNormal="100" workbookViewId="0">
      <selection activeCell="F32" sqref="F32"/>
    </sheetView>
  </sheetViews>
  <sheetFormatPr defaultRowHeight="12.75" x14ac:dyDescent="0.2"/>
  <cols>
    <col min="1" max="1" width="3.5703125" style="13" customWidth="1"/>
    <col min="2" max="2" width="3.85546875" style="13" customWidth="1"/>
    <col min="3" max="3" width="11.5703125" style="13" customWidth="1"/>
    <col min="4" max="4" width="72.85546875" style="13" bestFit="1" customWidth="1"/>
    <col min="5" max="13" width="15.28515625" style="13" customWidth="1"/>
    <col min="14" max="16384" width="9.140625" style="13"/>
  </cols>
  <sheetData>
    <row r="1" spans="1:13" ht="21.75" x14ac:dyDescent="0.2">
      <c r="A1" s="349"/>
      <c r="C1" s="498"/>
      <c r="D1" s="498"/>
      <c r="E1" s="498"/>
      <c r="F1" s="26"/>
      <c r="G1" s="26"/>
    </row>
    <row r="2" spans="1:13" ht="18" x14ac:dyDescent="0.25">
      <c r="C2" s="499"/>
      <c r="D2" s="499"/>
      <c r="E2" s="499"/>
      <c r="F2" s="499"/>
      <c r="G2" s="499"/>
      <c r="H2" s="499"/>
      <c r="I2" s="499"/>
    </row>
    <row r="3" spans="1:13" ht="18" x14ac:dyDescent="0.25">
      <c r="C3" s="499"/>
      <c r="D3" s="499"/>
      <c r="E3" s="499"/>
      <c r="F3" s="499"/>
      <c r="G3" s="499"/>
      <c r="H3" s="499"/>
      <c r="I3" s="499"/>
    </row>
    <row r="4" spans="1:13" ht="54.75" customHeight="1" x14ac:dyDescent="0.25">
      <c r="C4" s="499"/>
      <c r="D4" s="499"/>
      <c r="E4" s="499"/>
      <c r="F4" s="499"/>
      <c r="G4" s="499"/>
      <c r="H4" s="499"/>
      <c r="I4" s="499"/>
    </row>
    <row r="7" spans="1:13" ht="18" x14ac:dyDescent="0.25">
      <c r="C7" s="437" t="s">
        <v>422</v>
      </c>
    </row>
    <row r="9" spans="1:13" ht="36" x14ac:dyDescent="0.2">
      <c r="C9" s="52" t="s">
        <v>75</v>
      </c>
      <c r="D9" s="43" t="s">
        <v>76</v>
      </c>
      <c r="E9" s="44" t="s">
        <v>271</v>
      </c>
      <c r="F9" s="44" t="s">
        <v>107</v>
      </c>
      <c r="G9" s="44" t="s">
        <v>361</v>
      </c>
      <c r="H9" s="44" t="s">
        <v>99</v>
      </c>
      <c r="I9" s="44" t="s">
        <v>100</v>
      </c>
      <c r="J9" s="44" t="s">
        <v>101</v>
      </c>
      <c r="K9" s="53" t="s">
        <v>102</v>
      </c>
      <c r="L9" s="44" t="s">
        <v>272</v>
      </c>
      <c r="M9" s="44" t="s">
        <v>248</v>
      </c>
    </row>
    <row r="10" spans="1:13" x14ac:dyDescent="0.2">
      <c r="C10" s="145">
        <f>IF(ISBLANK('C. Sch 8 Hist'!C12), "", 'C. Sch 8 Hist'!C12)</f>
        <v>1</v>
      </c>
      <c r="D10" s="274" t="str">
        <f>IF(ISBLANK('C. Sch 8 Hist'!D12), "", 'C. Sch 8 Hist'!D12)</f>
        <v>Distribution System - post 1987</v>
      </c>
      <c r="E10" s="298">
        <f>IF(ISBLANK('C. Sch 8 Hist'!E12), "", 'C. Sch 8 Hist'!G12)</f>
        <v>16685933</v>
      </c>
      <c r="F10" s="273">
        <v>2178441</v>
      </c>
      <c r="G10" s="273"/>
      <c r="H10" s="271">
        <f>MAX((SUM(E10:G10)),0)</f>
        <v>18864374</v>
      </c>
      <c r="I10" s="271">
        <f>IF((F10+G10)&lt;=0, 0,(F10+G10)*0.5)</f>
        <v>1089220.5</v>
      </c>
      <c r="J10" s="271">
        <f>+H10-I10</f>
        <v>17775153.5</v>
      </c>
      <c r="K10" s="272">
        <v>0.04</v>
      </c>
      <c r="L10" s="271">
        <f t="shared" ref="L10:L15" si="0">IF(+J10&lt;0,+J10,+J10*K10)</f>
        <v>711006.14</v>
      </c>
      <c r="M10" s="271">
        <f t="shared" ref="M10:M41" si="1">MAX(0,+H10-L10)</f>
        <v>18153367.859999999</v>
      </c>
    </row>
    <row r="11" spans="1:13" x14ac:dyDescent="0.2">
      <c r="C11" s="145" t="str">
        <f>IF(ISBLANK('C. Sch 8 Hist'!C13), "", 'C. Sch 8 Hist'!C13)</f>
        <v>1 Enhanced</v>
      </c>
      <c r="D11" s="274" t="str">
        <f>IF(ISBLANK('C. Sch 8 Hist'!D13), "", 'C. Sch 8 Hist'!D13)</f>
        <v xml:space="preserve">Non-residential Buildings Reg. 1100(1)(a.1) election </v>
      </c>
      <c r="E11" s="298" t="str">
        <f>IF(ISBLANK('C. Sch 8 Hist'!E13), "", 'C. Sch 8 Hist'!G13)</f>
        <v/>
      </c>
      <c r="F11" s="273"/>
      <c r="G11" s="273"/>
      <c r="H11" s="271">
        <f t="shared" ref="H11:H41" si="2">MAX((SUM(E11:G11)),0)</f>
        <v>0</v>
      </c>
      <c r="I11" s="271">
        <f t="shared" ref="I11:I41" si="3">IF((F11+G11)&lt;=0, 0,(F11+G11)*0.5)</f>
        <v>0</v>
      </c>
      <c r="J11" s="271">
        <f t="shared" ref="J11:J41" si="4">+H11-I11</f>
        <v>0</v>
      </c>
      <c r="K11" s="272">
        <v>0.06</v>
      </c>
      <c r="L11" s="271">
        <f t="shared" si="0"/>
        <v>0</v>
      </c>
      <c r="M11" s="271">
        <f t="shared" si="1"/>
        <v>0</v>
      </c>
    </row>
    <row r="12" spans="1:13" x14ac:dyDescent="0.2">
      <c r="C12" s="145">
        <f>IF(ISBLANK('C. Sch 8 Hist'!C14), "", 'C. Sch 8 Hist'!C14)</f>
        <v>2</v>
      </c>
      <c r="D12" s="274" t="str">
        <f>IF(ISBLANK('C. Sch 8 Hist'!D14), "", 'C. Sch 8 Hist'!D14)</f>
        <v>Distribution System - pre 1988</v>
      </c>
      <c r="E12" s="298">
        <f>IF(ISBLANK('C. Sch 8 Hist'!E14), "", 'C. Sch 8 Hist'!G14)</f>
        <v>9875580</v>
      </c>
      <c r="F12" s="273"/>
      <c r="G12" s="273"/>
      <c r="H12" s="271">
        <f t="shared" si="2"/>
        <v>9875580</v>
      </c>
      <c r="I12" s="271">
        <f t="shared" si="3"/>
        <v>0</v>
      </c>
      <c r="J12" s="271">
        <f t="shared" si="4"/>
        <v>9875580</v>
      </c>
      <c r="K12" s="272">
        <v>0.06</v>
      </c>
      <c r="L12" s="271">
        <f t="shared" si="0"/>
        <v>592534.79999999993</v>
      </c>
      <c r="M12" s="271">
        <f t="shared" si="1"/>
        <v>9283045.1999999993</v>
      </c>
    </row>
    <row r="13" spans="1:13" x14ac:dyDescent="0.2">
      <c r="C13" s="145">
        <f>IF(ISBLANK('C. Sch 8 Hist'!C15), "", 'C. Sch 8 Hist'!C15)</f>
        <v>8</v>
      </c>
      <c r="D13" s="274" t="str">
        <f>IF(ISBLANK('C. Sch 8 Hist'!D15), "", 'C. Sch 8 Hist'!D15)</f>
        <v>General Office/Stores Equip</v>
      </c>
      <c r="E13" s="298">
        <f>IF(ISBLANK('C. Sch 8 Hist'!E15), "", 'C. Sch 8 Hist'!G15)</f>
        <v>4873105</v>
      </c>
      <c r="F13" s="273">
        <f>233429+54731</f>
        <v>288160</v>
      </c>
      <c r="G13" s="273"/>
      <c r="H13" s="271">
        <f t="shared" si="2"/>
        <v>5161265</v>
      </c>
      <c r="I13" s="271">
        <f t="shared" si="3"/>
        <v>144080</v>
      </c>
      <c r="J13" s="271">
        <f t="shared" si="4"/>
        <v>5017185</v>
      </c>
      <c r="K13" s="272">
        <v>0.2</v>
      </c>
      <c r="L13" s="271">
        <f t="shared" si="0"/>
        <v>1003437</v>
      </c>
      <c r="M13" s="271">
        <f t="shared" si="1"/>
        <v>4157828</v>
      </c>
    </row>
    <row r="14" spans="1:13" x14ac:dyDescent="0.2">
      <c r="C14" s="145">
        <f>IF(ISBLANK('C. Sch 8 Hist'!C16), "", 'C. Sch 8 Hist'!C16)</f>
        <v>10</v>
      </c>
      <c r="D14" s="274" t="str">
        <f>IF(ISBLANK('C. Sch 8 Hist'!D16), "", 'C. Sch 8 Hist'!D16)</f>
        <v>Computer Hardware/  Vehicles</v>
      </c>
      <c r="E14" s="298">
        <f>IF(ISBLANK('C. Sch 8 Hist'!E16), "", 'C. Sch 8 Hist'!G16)</f>
        <v>1196988</v>
      </c>
      <c r="F14" s="273">
        <v>1745563</v>
      </c>
      <c r="G14" s="273"/>
      <c r="H14" s="271">
        <f t="shared" si="2"/>
        <v>2942551</v>
      </c>
      <c r="I14" s="271">
        <f t="shared" si="3"/>
        <v>872781.5</v>
      </c>
      <c r="J14" s="271">
        <f t="shared" si="4"/>
        <v>2069769.5</v>
      </c>
      <c r="K14" s="272">
        <v>0.3</v>
      </c>
      <c r="L14" s="271">
        <f t="shared" si="0"/>
        <v>620930.85</v>
      </c>
      <c r="M14" s="271">
        <f t="shared" si="1"/>
        <v>2321620.15</v>
      </c>
    </row>
    <row r="15" spans="1:13" x14ac:dyDescent="0.2">
      <c r="C15" s="145">
        <f>IF(ISBLANK('C. Sch 8 Hist'!C17), "", 'C. Sch 8 Hist'!C17)</f>
        <v>10.1</v>
      </c>
      <c r="D15" s="274" t="str">
        <f>IF(ISBLANK('C. Sch 8 Hist'!D17), "", 'C. Sch 8 Hist'!D17)</f>
        <v>Certain Automobiles</v>
      </c>
      <c r="E15" s="298" t="str">
        <f>IF(ISBLANK('C. Sch 8 Hist'!E17), "", 'C. Sch 8 Hist'!G17)</f>
        <v/>
      </c>
      <c r="F15" s="273"/>
      <c r="G15" s="273"/>
      <c r="H15" s="271">
        <f t="shared" si="2"/>
        <v>0</v>
      </c>
      <c r="I15" s="271">
        <f t="shared" si="3"/>
        <v>0</v>
      </c>
      <c r="J15" s="271">
        <f t="shared" si="4"/>
        <v>0</v>
      </c>
      <c r="K15" s="272">
        <v>0.3</v>
      </c>
      <c r="L15" s="271">
        <f t="shared" si="0"/>
        <v>0</v>
      </c>
      <c r="M15" s="271">
        <f t="shared" si="1"/>
        <v>0</v>
      </c>
    </row>
    <row r="16" spans="1:13" x14ac:dyDescent="0.2">
      <c r="C16" s="145">
        <f>IF(ISBLANK('C. Sch 8 Hist'!C18), "", 'C. Sch 8 Hist'!C18)</f>
        <v>12</v>
      </c>
      <c r="D16" s="274" t="str">
        <f>IF(ISBLANK('C. Sch 8 Hist'!D18), "", 'C. Sch 8 Hist'!D18)</f>
        <v>Computer Software</v>
      </c>
      <c r="E16" s="298">
        <f>IF(ISBLANK('C. Sch 8 Hist'!E18), "", 'C. Sch 8 Hist'!G18)</f>
        <v>1847255</v>
      </c>
      <c r="F16" s="273">
        <f>2290004+770255</f>
        <v>3060259</v>
      </c>
      <c r="G16" s="273"/>
      <c r="H16" s="271">
        <f t="shared" si="2"/>
        <v>4907514</v>
      </c>
      <c r="I16" s="271">
        <f t="shared" si="3"/>
        <v>1530129.5</v>
      </c>
      <c r="J16" s="271">
        <f t="shared" si="4"/>
        <v>3377384.5</v>
      </c>
      <c r="K16" s="272">
        <v>1</v>
      </c>
      <c r="L16" s="271">
        <f t="shared" ref="L16:L21" si="5">IF(+J16&lt;0,+J16,+J16*K16)</f>
        <v>3377384.5</v>
      </c>
      <c r="M16" s="271">
        <f t="shared" ref="M16:M21" si="6">MAX(0,+H16-L16)</f>
        <v>1530129.5</v>
      </c>
    </row>
    <row r="17" spans="3:13" x14ac:dyDescent="0.2">
      <c r="C17" s="145" t="str">
        <f>IF(ISBLANK('C. Sch 8 Hist'!C19), "", 'C. Sch 8 Hist'!C19)</f>
        <v>13 1</v>
      </c>
      <c r="D17" s="274" t="str">
        <f>IF(ISBLANK('C. Sch 8 Hist'!D19), "", 'C. Sch 8 Hist'!D19)</f>
        <v>Lease # 1</v>
      </c>
      <c r="E17" s="298" t="str">
        <f>IF(ISBLANK('C. Sch 8 Hist'!E19), "", 'C. Sch 8 Hist'!G19)</f>
        <v/>
      </c>
      <c r="F17" s="273"/>
      <c r="G17" s="273"/>
      <c r="H17" s="271">
        <f t="shared" si="2"/>
        <v>0</v>
      </c>
      <c r="I17" s="271">
        <f t="shared" si="3"/>
        <v>0</v>
      </c>
      <c r="J17" s="271">
        <f t="shared" si="4"/>
        <v>0</v>
      </c>
      <c r="K17" s="460"/>
      <c r="L17" s="271">
        <f t="shared" si="5"/>
        <v>0</v>
      </c>
      <c r="M17" s="271">
        <f t="shared" si="6"/>
        <v>0</v>
      </c>
    </row>
    <row r="18" spans="3:13" x14ac:dyDescent="0.2">
      <c r="C18" s="145" t="str">
        <f>IF(ISBLANK('C. Sch 8 Hist'!C20), "", 'C. Sch 8 Hist'!C20)</f>
        <v>13 2</v>
      </c>
      <c r="D18" s="274" t="str">
        <f>IF(ISBLANK('C. Sch 8 Hist'!D20), "", 'C. Sch 8 Hist'!D20)</f>
        <v>Lease #2</v>
      </c>
      <c r="E18" s="298" t="str">
        <f>IF(ISBLANK('C. Sch 8 Hist'!E20), "", 'C. Sch 8 Hist'!G20)</f>
        <v/>
      </c>
      <c r="F18" s="273"/>
      <c r="G18" s="273"/>
      <c r="H18" s="271">
        <f t="shared" si="2"/>
        <v>0</v>
      </c>
      <c r="I18" s="271">
        <f t="shared" si="3"/>
        <v>0</v>
      </c>
      <c r="J18" s="271">
        <f t="shared" si="4"/>
        <v>0</v>
      </c>
      <c r="K18" s="460"/>
      <c r="L18" s="271">
        <f t="shared" si="5"/>
        <v>0</v>
      </c>
      <c r="M18" s="271">
        <f t="shared" si="6"/>
        <v>0</v>
      </c>
    </row>
    <row r="19" spans="3:13" x14ac:dyDescent="0.2">
      <c r="C19" s="145" t="str">
        <f>IF(ISBLANK('C. Sch 8 Hist'!C21), "", 'C. Sch 8 Hist'!C21)</f>
        <v>13 3</v>
      </c>
      <c r="D19" s="274" t="str">
        <f>IF(ISBLANK('C. Sch 8 Hist'!D21), "", 'C. Sch 8 Hist'!D21)</f>
        <v>Lease # 3</v>
      </c>
      <c r="E19" s="298" t="str">
        <f>IF(ISBLANK('C. Sch 8 Hist'!E21), "", 'C. Sch 8 Hist'!G21)</f>
        <v/>
      </c>
      <c r="F19" s="273"/>
      <c r="G19" s="273"/>
      <c r="H19" s="271">
        <f t="shared" si="2"/>
        <v>0</v>
      </c>
      <c r="I19" s="271">
        <f t="shared" si="3"/>
        <v>0</v>
      </c>
      <c r="J19" s="271">
        <f t="shared" si="4"/>
        <v>0</v>
      </c>
      <c r="K19" s="460"/>
      <c r="L19" s="271">
        <f t="shared" si="5"/>
        <v>0</v>
      </c>
      <c r="M19" s="271">
        <f t="shared" si="6"/>
        <v>0</v>
      </c>
    </row>
    <row r="20" spans="3:13" x14ac:dyDescent="0.2">
      <c r="C20" s="145" t="str">
        <f>IF(ISBLANK('C. Sch 8 Hist'!C22), "", 'C. Sch 8 Hist'!C22)</f>
        <v>13 4</v>
      </c>
      <c r="D20" s="274" t="str">
        <f>IF(ISBLANK('C. Sch 8 Hist'!D22), "", 'C. Sch 8 Hist'!D22)</f>
        <v>Lease # 4</v>
      </c>
      <c r="E20" s="298" t="str">
        <f>IF(ISBLANK('C. Sch 8 Hist'!E22), "", 'C. Sch 8 Hist'!G22)</f>
        <v/>
      </c>
      <c r="F20" s="273"/>
      <c r="G20" s="273"/>
      <c r="H20" s="271">
        <f t="shared" si="2"/>
        <v>0</v>
      </c>
      <c r="I20" s="271">
        <f t="shared" si="3"/>
        <v>0</v>
      </c>
      <c r="J20" s="271">
        <f t="shared" si="4"/>
        <v>0</v>
      </c>
      <c r="K20" s="460"/>
      <c r="L20" s="271">
        <f t="shared" si="5"/>
        <v>0</v>
      </c>
      <c r="M20" s="271">
        <f t="shared" si="6"/>
        <v>0</v>
      </c>
    </row>
    <row r="21" spans="3:13" x14ac:dyDescent="0.2">
      <c r="C21" s="145">
        <f>IF(ISBLANK('C. Sch 8 Hist'!C23), "", 'C. Sch 8 Hist'!C23)</f>
        <v>14</v>
      </c>
      <c r="D21" s="274" t="str">
        <f>IF(ISBLANK('C. Sch 8 Hist'!D23), "", 'C. Sch 8 Hist'!D23)</f>
        <v>Franchise</v>
      </c>
      <c r="E21" s="298" t="str">
        <f>IF(ISBLANK('C. Sch 8 Hist'!E23), "", 'C. Sch 8 Hist'!G23)</f>
        <v/>
      </c>
      <c r="F21" s="273"/>
      <c r="G21" s="273"/>
      <c r="H21" s="271">
        <f t="shared" si="2"/>
        <v>0</v>
      </c>
      <c r="I21" s="271">
        <f t="shared" si="3"/>
        <v>0</v>
      </c>
      <c r="J21" s="271">
        <f t="shared" si="4"/>
        <v>0</v>
      </c>
      <c r="K21" s="460"/>
      <c r="L21" s="271">
        <f t="shared" si="5"/>
        <v>0</v>
      </c>
      <c r="M21" s="271">
        <f t="shared" si="6"/>
        <v>0</v>
      </c>
    </row>
    <row r="22" spans="3:13" x14ac:dyDescent="0.2">
      <c r="C22" s="145">
        <f>IF(ISBLANK('C. Sch 8 Hist'!C24), "", 'C. Sch 8 Hist'!C24)</f>
        <v>17</v>
      </c>
      <c r="D22" s="274" t="str">
        <f>IF(ISBLANK('C. Sch 8 Hist'!D24), "", 'C. Sch 8 Hist'!D24)</f>
        <v>New Electrical Generating Equipment Acq'd after Feb 27/00 Other Than Bldgs</v>
      </c>
      <c r="E22" s="298">
        <f>IF(ISBLANK('C. Sch 8 Hist'!E24), "", 'C. Sch 8 Hist'!G24)</f>
        <v>39211</v>
      </c>
      <c r="F22" s="273"/>
      <c r="G22" s="273"/>
      <c r="H22" s="271">
        <f t="shared" si="2"/>
        <v>39211</v>
      </c>
      <c r="I22" s="271">
        <f t="shared" si="3"/>
        <v>0</v>
      </c>
      <c r="J22" s="271">
        <f t="shared" si="4"/>
        <v>39211</v>
      </c>
      <c r="K22" s="272">
        <v>0.08</v>
      </c>
      <c r="L22" s="271">
        <f>IF(+J22&lt;0,+J22,+J22*K22)</f>
        <v>3136.88</v>
      </c>
      <c r="M22" s="271">
        <f t="shared" si="1"/>
        <v>36074.120000000003</v>
      </c>
    </row>
    <row r="23" spans="3:13" x14ac:dyDescent="0.2">
      <c r="C23" s="145">
        <f>IF(ISBLANK('C. Sch 8 Hist'!C25), "", 'C. Sch 8 Hist'!C25)</f>
        <v>42</v>
      </c>
      <c r="D23" s="274" t="str">
        <f>IF(ISBLANK('C. Sch 8 Hist'!D25), "", 'C. Sch 8 Hist'!D25)</f>
        <v>Fibre Optic Cable</v>
      </c>
      <c r="E23" s="298" t="str">
        <f>IF(ISBLANK('C. Sch 8 Hist'!E25), "", 'C. Sch 8 Hist'!G25)</f>
        <v/>
      </c>
      <c r="F23" s="273"/>
      <c r="G23" s="273"/>
      <c r="H23" s="271">
        <f t="shared" si="2"/>
        <v>0</v>
      </c>
      <c r="I23" s="271">
        <f t="shared" si="3"/>
        <v>0</v>
      </c>
      <c r="J23" s="271">
        <f t="shared" si="4"/>
        <v>0</v>
      </c>
      <c r="K23" s="272">
        <v>0.12</v>
      </c>
      <c r="L23" s="271">
        <f t="shared" ref="L23:L41" si="7">IF(+J23&lt;0,+J23,+J23*K23)</f>
        <v>0</v>
      </c>
      <c r="M23" s="271">
        <f t="shared" si="1"/>
        <v>0</v>
      </c>
    </row>
    <row r="24" spans="3:13" x14ac:dyDescent="0.2">
      <c r="C24" s="145">
        <f>IF(ISBLANK('C. Sch 8 Hist'!C26), "", 'C. Sch 8 Hist'!C26)</f>
        <v>43.1</v>
      </c>
      <c r="D24" s="274" t="str">
        <f>IF(ISBLANK('C. Sch 8 Hist'!D26), "", 'C. Sch 8 Hist'!D26)</f>
        <v>Certain Energy-Efficient Electrical Generating Equipment</v>
      </c>
      <c r="E24" s="298" t="str">
        <f>IF(ISBLANK('C. Sch 8 Hist'!E26), "", 'C. Sch 8 Hist'!G26)</f>
        <v/>
      </c>
      <c r="F24" s="273"/>
      <c r="G24" s="273"/>
      <c r="H24" s="271">
        <f t="shared" si="2"/>
        <v>0</v>
      </c>
      <c r="I24" s="271">
        <f t="shared" si="3"/>
        <v>0</v>
      </c>
      <c r="J24" s="271">
        <f t="shared" si="4"/>
        <v>0</v>
      </c>
      <c r="K24" s="272">
        <v>0.3</v>
      </c>
      <c r="L24" s="271">
        <f t="shared" si="7"/>
        <v>0</v>
      </c>
      <c r="M24" s="271">
        <f t="shared" si="1"/>
        <v>0</v>
      </c>
    </row>
    <row r="25" spans="3:13" x14ac:dyDescent="0.2">
      <c r="C25" s="145">
        <f>IF(ISBLANK('C. Sch 8 Hist'!C27), "", 'C. Sch 8 Hist'!C27)</f>
        <v>43.2</v>
      </c>
      <c r="D25" s="274" t="str">
        <f>IF(ISBLANK('C. Sch 8 Hist'!D27), "", 'C. Sch 8 Hist'!D27)</f>
        <v xml:space="preserve">Certain Clean Energy Generation Equipment </v>
      </c>
      <c r="E25" s="298" t="str">
        <f>IF(ISBLANK('C. Sch 8 Hist'!E27), "", 'C. Sch 8 Hist'!G27)</f>
        <v/>
      </c>
      <c r="F25" s="273"/>
      <c r="G25" s="273"/>
      <c r="H25" s="271">
        <f t="shared" si="2"/>
        <v>0</v>
      </c>
      <c r="I25" s="271">
        <f t="shared" si="3"/>
        <v>0</v>
      </c>
      <c r="J25" s="271">
        <f t="shared" si="4"/>
        <v>0</v>
      </c>
      <c r="K25" s="272">
        <v>0.5</v>
      </c>
      <c r="L25" s="271">
        <f t="shared" si="7"/>
        <v>0</v>
      </c>
      <c r="M25" s="271">
        <f t="shared" si="1"/>
        <v>0</v>
      </c>
    </row>
    <row r="26" spans="3:13" x14ac:dyDescent="0.2">
      <c r="C26" s="145">
        <f>IF(ISBLANK('C. Sch 8 Hist'!C28), "", 'C. Sch 8 Hist'!C28)</f>
        <v>45</v>
      </c>
      <c r="D26" s="274" t="str">
        <f>IF(ISBLANK('C. Sch 8 Hist'!D28), "", 'C. Sch 8 Hist'!D28)</f>
        <v>Computers &amp; Systems Software acq'd post Mar 22/04</v>
      </c>
      <c r="E26" s="298">
        <f>IF(ISBLANK('C. Sch 8 Hist'!E28), "", 'C. Sch 8 Hist'!G28)</f>
        <v>14282</v>
      </c>
      <c r="F26" s="273"/>
      <c r="G26" s="273"/>
      <c r="H26" s="271">
        <f t="shared" si="2"/>
        <v>14282</v>
      </c>
      <c r="I26" s="271">
        <f t="shared" si="3"/>
        <v>0</v>
      </c>
      <c r="J26" s="271">
        <f t="shared" si="4"/>
        <v>14282</v>
      </c>
      <c r="K26" s="272">
        <v>0.45</v>
      </c>
      <c r="L26" s="271">
        <f t="shared" si="7"/>
        <v>6426.9000000000005</v>
      </c>
      <c r="M26" s="271">
        <f t="shared" si="1"/>
        <v>7855.0999999999995</v>
      </c>
    </row>
    <row r="27" spans="3:13" x14ac:dyDescent="0.2">
      <c r="C27" s="145">
        <f>IF(ISBLANK('C. Sch 8 Hist'!C29), "", 'C. Sch 8 Hist'!C29)</f>
        <v>46</v>
      </c>
      <c r="D27" s="274" t="str">
        <f>IF(ISBLANK('C. Sch 8 Hist'!D29), "", 'C. Sch 8 Hist'!D29)</f>
        <v>Data Network Infrastructure Equipment (acq'd post Mar 22/04)</v>
      </c>
      <c r="E27" s="298">
        <f>IF(ISBLANK('C. Sch 8 Hist'!E29), "", 'C. Sch 8 Hist'!G29)</f>
        <v>283351</v>
      </c>
      <c r="F27" s="273"/>
      <c r="G27" s="273"/>
      <c r="H27" s="271">
        <f t="shared" si="2"/>
        <v>283351</v>
      </c>
      <c r="I27" s="271">
        <f t="shared" si="3"/>
        <v>0</v>
      </c>
      <c r="J27" s="271">
        <f t="shared" si="4"/>
        <v>283351</v>
      </c>
      <c r="K27" s="272">
        <v>0.3</v>
      </c>
      <c r="L27" s="271">
        <f t="shared" si="7"/>
        <v>85005.3</v>
      </c>
      <c r="M27" s="271">
        <f t="shared" si="1"/>
        <v>198345.7</v>
      </c>
    </row>
    <row r="28" spans="3:13" x14ac:dyDescent="0.2">
      <c r="C28" s="145">
        <f>IF(ISBLANK('C. Sch 8 Hist'!C30), "", 'C. Sch 8 Hist'!C30)</f>
        <v>47</v>
      </c>
      <c r="D28" s="274" t="str">
        <f>IF(ISBLANK('C. Sch 8 Hist'!D30), "", 'C. Sch 8 Hist'!D30)</f>
        <v>Distribution System - post February 2005</v>
      </c>
      <c r="E28" s="298">
        <f>IF(ISBLANK('C. Sch 8 Hist'!E30), "", 'C. Sch 8 Hist'!G30)</f>
        <v>11154621</v>
      </c>
      <c r="F28" s="273">
        <v>3925834</v>
      </c>
      <c r="G28" s="273">
        <v>-1926645</v>
      </c>
      <c r="H28" s="271">
        <f t="shared" si="2"/>
        <v>13153810</v>
      </c>
      <c r="I28" s="271">
        <f t="shared" si="3"/>
        <v>999594.5</v>
      </c>
      <c r="J28" s="271">
        <f t="shared" si="4"/>
        <v>12154215.5</v>
      </c>
      <c r="K28" s="272">
        <v>0.08</v>
      </c>
      <c r="L28" s="271">
        <f t="shared" si="7"/>
        <v>972337.24</v>
      </c>
      <c r="M28" s="271">
        <f t="shared" si="1"/>
        <v>12181472.76</v>
      </c>
    </row>
    <row r="29" spans="3:13" x14ac:dyDescent="0.2">
      <c r="C29" s="145">
        <f>IF(ISBLANK('C. Sch 8 Hist'!C31), "", 'C. Sch 8 Hist'!C31)</f>
        <v>50</v>
      </c>
      <c r="D29" s="274" t="str">
        <f>IF(ISBLANK('C. Sch 8 Hist'!D31), "", 'C. Sch 8 Hist'!D31)</f>
        <v>Data Network Infrastructure Equipment - post Mar 2007</v>
      </c>
      <c r="E29" s="298">
        <f>IF(ISBLANK('C. Sch 8 Hist'!E31), "", 'C. Sch 8 Hist'!G31)</f>
        <v>351512</v>
      </c>
      <c r="F29" s="273"/>
      <c r="G29" s="273"/>
      <c r="H29" s="271">
        <f t="shared" si="2"/>
        <v>351512</v>
      </c>
      <c r="I29" s="271">
        <f t="shared" si="3"/>
        <v>0</v>
      </c>
      <c r="J29" s="271">
        <f t="shared" si="4"/>
        <v>351512</v>
      </c>
      <c r="K29" s="272">
        <v>0.55000000000000004</v>
      </c>
      <c r="L29" s="271">
        <f t="shared" si="7"/>
        <v>193331.6</v>
      </c>
      <c r="M29" s="271">
        <f t="shared" si="1"/>
        <v>158180.4</v>
      </c>
    </row>
    <row r="30" spans="3:13" x14ac:dyDescent="0.2">
      <c r="C30" s="145">
        <f>IF(ISBLANK('C. Sch 8 Hist'!C32), "", 'C. Sch 8 Hist'!C32)</f>
        <v>52</v>
      </c>
      <c r="D30" s="274" t="str">
        <f>IF(ISBLANK('C. Sch 8 Hist'!D32), "", 'C. Sch 8 Hist'!D32)</f>
        <v xml:space="preserve">Computer Hardware and system software </v>
      </c>
      <c r="E30" s="298" t="str">
        <f>IF(ISBLANK('C. Sch 8 Hist'!E32), "", 'C. Sch 8 Hist'!G32)</f>
        <v/>
      </c>
      <c r="F30" s="273"/>
      <c r="G30" s="273"/>
      <c r="H30" s="271">
        <f t="shared" si="2"/>
        <v>0</v>
      </c>
      <c r="I30" s="271">
        <f t="shared" si="3"/>
        <v>0</v>
      </c>
      <c r="J30" s="271">
        <f t="shared" si="4"/>
        <v>0</v>
      </c>
      <c r="K30" s="272">
        <v>1</v>
      </c>
      <c r="L30" s="271">
        <f t="shared" si="7"/>
        <v>0</v>
      </c>
      <c r="M30" s="271">
        <f t="shared" si="1"/>
        <v>0</v>
      </c>
    </row>
    <row r="31" spans="3:13" x14ac:dyDescent="0.2">
      <c r="C31" s="145">
        <f>IF(ISBLANK('C. Sch 8 Hist'!C33), "", 'C. Sch 8 Hist'!C33)</f>
        <v>95</v>
      </c>
      <c r="D31" s="274" t="str">
        <f>IF(ISBLANK('C. Sch 8 Hist'!D33), "", 'C. Sch 8 Hist'!D33)</f>
        <v>CWIP</v>
      </c>
      <c r="E31" s="298">
        <f>IF(ISBLANK('C. Sch 8 Hist'!E33), "", 'C. Sch 8 Hist'!G33)</f>
        <v>1279609</v>
      </c>
      <c r="F31" s="273"/>
      <c r="G31" s="273"/>
      <c r="H31" s="271">
        <f t="shared" si="2"/>
        <v>1279609</v>
      </c>
      <c r="I31" s="271">
        <f t="shared" si="3"/>
        <v>0</v>
      </c>
      <c r="J31" s="271">
        <f t="shared" si="4"/>
        <v>1279609</v>
      </c>
      <c r="K31" s="272"/>
      <c r="L31" s="271">
        <f t="shared" si="7"/>
        <v>0</v>
      </c>
      <c r="M31" s="271">
        <f t="shared" si="1"/>
        <v>1279609</v>
      </c>
    </row>
    <row r="32" spans="3:13" x14ac:dyDescent="0.2">
      <c r="C32" s="438" t="str">
        <f>IF(ISBLANK('C. Sch 8 Hist'!C34), "", 'C. Sch 8 Hist'!C34)</f>
        <v/>
      </c>
      <c r="D32" s="439" t="str">
        <f>IF(ISBLANK('C. Sch 8 Hist'!D34), "", 'C. Sch 8 Hist'!D34)</f>
        <v/>
      </c>
      <c r="E32" s="456" t="str">
        <f>IF(ISBLANK('C. Sch 8 Hist'!E34), "", 'C. Sch 8 Hist'!G34)</f>
        <v/>
      </c>
      <c r="F32" s="273"/>
      <c r="G32" s="273"/>
      <c r="H32" s="271">
        <f t="shared" si="2"/>
        <v>0</v>
      </c>
      <c r="I32" s="271">
        <f t="shared" si="3"/>
        <v>0</v>
      </c>
      <c r="J32" s="271">
        <f t="shared" si="4"/>
        <v>0</v>
      </c>
      <c r="K32" s="272"/>
      <c r="L32" s="271">
        <f t="shared" si="7"/>
        <v>0</v>
      </c>
      <c r="M32" s="271">
        <f t="shared" si="1"/>
        <v>0</v>
      </c>
    </row>
    <row r="33" spans="3:13" x14ac:dyDescent="0.2">
      <c r="C33" s="438" t="str">
        <f>IF(ISBLANK('C. Sch 8 Hist'!C35), "", 'C. Sch 8 Hist'!C35)</f>
        <v/>
      </c>
      <c r="D33" s="439" t="str">
        <f>IF(ISBLANK('C. Sch 8 Hist'!D35), "", 'C. Sch 8 Hist'!D35)</f>
        <v/>
      </c>
      <c r="E33" s="456" t="str">
        <f>IF(ISBLANK('C. Sch 8 Hist'!E35), "", 'C. Sch 8 Hist'!G35)</f>
        <v/>
      </c>
      <c r="F33" s="273"/>
      <c r="G33" s="273"/>
      <c r="H33" s="271">
        <f t="shared" si="2"/>
        <v>0</v>
      </c>
      <c r="I33" s="271">
        <f t="shared" si="3"/>
        <v>0</v>
      </c>
      <c r="J33" s="271">
        <f t="shared" si="4"/>
        <v>0</v>
      </c>
      <c r="K33" s="272"/>
      <c r="L33" s="271">
        <f t="shared" si="7"/>
        <v>0</v>
      </c>
      <c r="M33" s="271">
        <f t="shared" si="1"/>
        <v>0</v>
      </c>
    </row>
    <row r="34" spans="3:13" x14ac:dyDescent="0.2">
      <c r="C34" s="438" t="str">
        <f>IF(ISBLANK('C. Sch 8 Hist'!C36), "", 'C. Sch 8 Hist'!C36)</f>
        <v/>
      </c>
      <c r="D34" s="439" t="str">
        <f>IF(ISBLANK('C. Sch 8 Hist'!D36), "", 'C. Sch 8 Hist'!D36)</f>
        <v/>
      </c>
      <c r="E34" s="456" t="str">
        <f>IF(ISBLANK('C. Sch 8 Hist'!E36), "", 'C. Sch 8 Hist'!G36)</f>
        <v/>
      </c>
      <c r="F34" s="273"/>
      <c r="G34" s="273"/>
      <c r="H34" s="271">
        <f>MAX((SUM(E34:G34)),0)</f>
        <v>0</v>
      </c>
      <c r="I34" s="271">
        <f t="shared" si="3"/>
        <v>0</v>
      </c>
      <c r="J34" s="271">
        <f>+H34-I34</f>
        <v>0</v>
      </c>
      <c r="K34" s="272"/>
      <c r="L34" s="271">
        <f t="shared" si="7"/>
        <v>0</v>
      </c>
      <c r="M34" s="271">
        <f t="shared" si="1"/>
        <v>0</v>
      </c>
    </row>
    <row r="35" spans="3:13" x14ac:dyDescent="0.2">
      <c r="C35" s="438" t="str">
        <f>IF(ISBLANK('C. Sch 8 Hist'!C37), "", 'C. Sch 8 Hist'!C37)</f>
        <v/>
      </c>
      <c r="D35" s="439" t="str">
        <f>IF(ISBLANK('C. Sch 8 Hist'!D37), "", 'C. Sch 8 Hist'!D37)</f>
        <v/>
      </c>
      <c r="E35" s="456" t="str">
        <f>IF(ISBLANK('C. Sch 8 Hist'!E37), "", 'C. Sch 8 Hist'!G37)</f>
        <v/>
      </c>
      <c r="F35" s="273"/>
      <c r="G35" s="273"/>
      <c r="H35" s="271">
        <f>MAX((SUM(E35:G35)),0)</f>
        <v>0</v>
      </c>
      <c r="I35" s="271">
        <f t="shared" si="3"/>
        <v>0</v>
      </c>
      <c r="J35" s="271">
        <f>+H35-I35</f>
        <v>0</v>
      </c>
      <c r="K35" s="272"/>
      <c r="L35" s="271">
        <f t="shared" si="7"/>
        <v>0</v>
      </c>
      <c r="M35" s="271">
        <f t="shared" si="1"/>
        <v>0</v>
      </c>
    </row>
    <row r="36" spans="3:13" x14ac:dyDescent="0.2">
      <c r="C36" s="438" t="str">
        <f>IF(ISBLANK('C. Sch 8 Hist'!C38), "", 'C. Sch 8 Hist'!C38)</f>
        <v/>
      </c>
      <c r="D36" s="439" t="str">
        <f>IF(ISBLANK('C. Sch 8 Hist'!D38), "", 'C. Sch 8 Hist'!D38)</f>
        <v/>
      </c>
      <c r="E36" s="456" t="str">
        <f>IF(ISBLANK('C. Sch 8 Hist'!E38), "", 'C. Sch 8 Hist'!G38)</f>
        <v/>
      </c>
      <c r="F36" s="273"/>
      <c r="G36" s="273"/>
      <c r="H36" s="271">
        <f>MAX((SUM(E36:G36)),0)</f>
        <v>0</v>
      </c>
      <c r="I36" s="271">
        <f t="shared" si="3"/>
        <v>0</v>
      </c>
      <c r="J36" s="271">
        <f>+H36-I36</f>
        <v>0</v>
      </c>
      <c r="K36" s="272"/>
      <c r="L36" s="271">
        <f t="shared" si="7"/>
        <v>0</v>
      </c>
      <c r="M36" s="271">
        <f t="shared" si="1"/>
        <v>0</v>
      </c>
    </row>
    <row r="37" spans="3:13" x14ac:dyDescent="0.2">
      <c r="C37" s="438" t="str">
        <f>IF(ISBLANK('C. Sch 8 Hist'!C39), "", 'C. Sch 8 Hist'!C39)</f>
        <v/>
      </c>
      <c r="D37" s="439" t="str">
        <f>IF(ISBLANK('C. Sch 8 Hist'!D39), "", 'C. Sch 8 Hist'!D39)</f>
        <v/>
      </c>
      <c r="E37" s="456" t="str">
        <f>IF(ISBLANK('C. Sch 8 Hist'!E39), "", 'C. Sch 8 Hist'!G39)</f>
        <v/>
      </c>
      <c r="F37" s="273"/>
      <c r="G37" s="273"/>
      <c r="H37" s="271">
        <f t="shared" si="2"/>
        <v>0</v>
      </c>
      <c r="I37" s="271">
        <f t="shared" si="3"/>
        <v>0</v>
      </c>
      <c r="J37" s="271">
        <f t="shared" si="4"/>
        <v>0</v>
      </c>
      <c r="K37" s="272"/>
      <c r="L37" s="271">
        <f t="shared" si="7"/>
        <v>0</v>
      </c>
      <c r="M37" s="271">
        <f t="shared" si="1"/>
        <v>0</v>
      </c>
    </row>
    <row r="38" spans="3:13" x14ac:dyDescent="0.2">
      <c r="C38" s="438" t="str">
        <f>IF(ISBLANK('C. Sch 8 Hist'!C40), "", 'C. Sch 8 Hist'!C40)</f>
        <v/>
      </c>
      <c r="D38" s="439" t="str">
        <f>IF(ISBLANK('C. Sch 8 Hist'!D40), "", 'C. Sch 8 Hist'!D40)</f>
        <v/>
      </c>
      <c r="E38" s="456" t="str">
        <f>IF(ISBLANK('C. Sch 8 Hist'!E40), "", 'C. Sch 8 Hist'!G40)</f>
        <v/>
      </c>
      <c r="F38" s="273"/>
      <c r="G38" s="273"/>
      <c r="H38" s="271">
        <f t="shared" si="2"/>
        <v>0</v>
      </c>
      <c r="I38" s="271">
        <f t="shared" si="3"/>
        <v>0</v>
      </c>
      <c r="J38" s="271">
        <f t="shared" si="4"/>
        <v>0</v>
      </c>
      <c r="K38" s="272"/>
      <c r="L38" s="271">
        <f t="shared" si="7"/>
        <v>0</v>
      </c>
      <c r="M38" s="271">
        <f t="shared" si="1"/>
        <v>0</v>
      </c>
    </row>
    <row r="39" spans="3:13" x14ac:dyDescent="0.2">
      <c r="C39" s="438" t="str">
        <f>IF(ISBLANK('C. Sch 8 Hist'!C41), "", 'C. Sch 8 Hist'!C41)</f>
        <v/>
      </c>
      <c r="D39" s="439" t="str">
        <f>IF(ISBLANK('C. Sch 8 Hist'!D41), "", 'C. Sch 8 Hist'!D41)</f>
        <v/>
      </c>
      <c r="E39" s="456" t="str">
        <f>IF(ISBLANK('C. Sch 8 Hist'!E41), "", 'C. Sch 8 Hist'!G41)</f>
        <v/>
      </c>
      <c r="F39" s="273"/>
      <c r="G39" s="273"/>
      <c r="H39" s="271">
        <f t="shared" si="2"/>
        <v>0</v>
      </c>
      <c r="I39" s="271">
        <f t="shared" si="3"/>
        <v>0</v>
      </c>
      <c r="J39" s="271">
        <f t="shared" si="4"/>
        <v>0</v>
      </c>
      <c r="K39" s="272"/>
      <c r="L39" s="271">
        <f t="shared" si="7"/>
        <v>0</v>
      </c>
      <c r="M39" s="271">
        <f t="shared" si="1"/>
        <v>0</v>
      </c>
    </row>
    <row r="40" spans="3:13" x14ac:dyDescent="0.2">
      <c r="C40" s="438" t="str">
        <f>IF(ISBLANK('C. Sch 8 Hist'!C42), "", 'C. Sch 8 Hist'!C42)</f>
        <v/>
      </c>
      <c r="D40" s="439" t="str">
        <f>IF(ISBLANK('C. Sch 8 Hist'!D42), "", 'C. Sch 8 Hist'!D42)</f>
        <v/>
      </c>
      <c r="E40" s="456" t="str">
        <f>IF(ISBLANK('C. Sch 8 Hist'!E42), "", 'C. Sch 8 Hist'!G42)</f>
        <v/>
      </c>
      <c r="F40" s="273"/>
      <c r="G40" s="273"/>
      <c r="H40" s="271">
        <f t="shared" si="2"/>
        <v>0</v>
      </c>
      <c r="I40" s="271">
        <f t="shared" si="3"/>
        <v>0</v>
      </c>
      <c r="J40" s="271">
        <f t="shared" si="4"/>
        <v>0</v>
      </c>
      <c r="K40" s="272"/>
      <c r="L40" s="271">
        <f t="shared" si="7"/>
        <v>0</v>
      </c>
      <c r="M40" s="271">
        <f t="shared" si="1"/>
        <v>0</v>
      </c>
    </row>
    <row r="41" spans="3:13" ht="13.5" thickBot="1" x14ac:dyDescent="0.25">
      <c r="C41" s="438" t="str">
        <f>IF(ISBLANK('C. Sch 8 Hist'!C43), "", 'C. Sch 8 Hist'!C43)</f>
        <v/>
      </c>
      <c r="D41" s="439" t="str">
        <f>IF(ISBLANK('C. Sch 8 Hist'!D43), "", 'C. Sch 8 Hist'!D43)</f>
        <v/>
      </c>
      <c r="E41" s="456" t="str">
        <f>IF(ISBLANK('C. Sch 8 Hist'!E43), "", 'C. Sch 8 Hist'!G43)</f>
        <v/>
      </c>
      <c r="F41" s="273"/>
      <c r="G41" s="273"/>
      <c r="H41" s="271">
        <f t="shared" si="2"/>
        <v>0</v>
      </c>
      <c r="I41" s="271">
        <f t="shared" si="3"/>
        <v>0</v>
      </c>
      <c r="J41" s="271">
        <f t="shared" si="4"/>
        <v>0</v>
      </c>
      <c r="K41" s="272"/>
      <c r="L41" s="271">
        <f t="shared" si="7"/>
        <v>0</v>
      </c>
      <c r="M41" s="271">
        <f t="shared" si="1"/>
        <v>0</v>
      </c>
    </row>
    <row r="42" spans="3:13" ht="13.5" thickBot="1" x14ac:dyDescent="0.25">
      <c r="C42" s="54"/>
      <c r="D42" s="49" t="s">
        <v>105</v>
      </c>
      <c r="E42" s="457">
        <f t="shared" ref="E42:J42" si="8">SUM(E10:E41)</f>
        <v>47601447</v>
      </c>
      <c r="F42" s="457">
        <f t="shared" si="8"/>
        <v>11198257</v>
      </c>
      <c r="G42" s="457">
        <f t="shared" si="8"/>
        <v>-1926645</v>
      </c>
      <c r="H42" s="457">
        <f t="shared" si="8"/>
        <v>56873059</v>
      </c>
      <c r="I42" s="457">
        <f t="shared" si="8"/>
        <v>4635806</v>
      </c>
      <c r="J42" s="457">
        <f t="shared" si="8"/>
        <v>52237253</v>
      </c>
      <c r="K42" s="458"/>
      <c r="L42" s="459">
        <f>SUM(L10:L41)</f>
        <v>7565531.21</v>
      </c>
      <c r="M42" s="459">
        <f>SUM(M10:M41)</f>
        <v>49307527.789999999</v>
      </c>
    </row>
  </sheetData>
  <sheetProtection password="C2FC" sheet="1" objects="1" scenarios="1"/>
  <mergeCells count="4">
    <mergeCell ref="C1:E1"/>
    <mergeCell ref="C2:I2"/>
    <mergeCell ref="C3:I3"/>
    <mergeCell ref="C4:I4"/>
  </mergeCells>
  <phoneticPr fontId="3" type="noConversion"/>
  <conditionalFormatting sqref="K31:K41 F10:G41">
    <cfRule type="expression" dxfId="18" priority="1" stopIfTrue="1">
      <formula>ISBLANK(F10)</formula>
    </cfRule>
  </conditionalFormatting>
  <conditionalFormatting sqref="C10:E41">
    <cfRule type="expression" dxfId="17" priority="2" stopIfTrue="1">
      <formula>LEN(C10)&gt;0</formula>
    </cfRule>
  </conditionalFormatting>
  <pageMargins left="0.35433070866141703" right="0.35433070866141703" top="0.39370078740157499" bottom="0.39370078740157499" header="0.511811023622047" footer="0.511811023622047"/>
  <pageSetup scale="5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K40"/>
  <sheetViews>
    <sheetView topLeftCell="A7" zoomScaleNormal="100" workbookViewId="0">
      <selection activeCell="K10" sqref="K10"/>
    </sheetView>
  </sheetViews>
  <sheetFormatPr defaultRowHeight="12.75" x14ac:dyDescent="0.2"/>
  <cols>
    <col min="1" max="1" width="3.85546875" style="13" customWidth="1"/>
    <col min="2" max="2" width="3.7109375" style="13" customWidth="1"/>
    <col min="3" max="3" width="36.140625" style="13" customWidth="1"/>
    <col min="4" max="5" width="9.140625" style="13"/>
    <col min="6" max="6" width="7.85546875" style="13" bestFit="1" customWidth="1"/>
    <col min="7" max="8" width="9.140625" style="13"/>
    <col min="9" max="9" width="11.5703125" style="13" customWidth="1"/>
    <col min="10" max="10" width="9.140625" style="13"/>
    <col min="11" max="11" width="11.28515625" style="13" customWidth="1"/>
    <col min="12" max="16384" width="9.140625" style="13"/>
  </cols>
  <sheetData>
    <row r="1" spans="1:11" ht="21.75" x14ac:dyDescent="0.2">
      <c r="A1" s="349"/>
      <c r="C1" s="498"/>
      <c r="D1" s="498"/>
      <c r="E1" s="498"/>
    </row>
    <row r="2" spans="1:11" ht="18" x14ac:dyDescent="0.25">
      <c r="C2" s="499"/>
      <c r="D2" s="499"/>
      <c r="E2" s="499"/>
      <c r="F2" s="499"/>
      <c r="G2" s="499"/>
      <c r="H2" s="499"/>
      <c r="I2" s="499"/>
    </row>
    <row r="3" spans="1:11" ht="41.25" customHeight="1" x14ac:dyDescent="0.25">
      <c r="C3" s="499"/>
      <c r="D3" s="499"/>
      <c r="E3" s="499"/>
      <c r="F3" s="499"/>
      <c r="G3" s="499"/>
      <c r="H3" s="499"/>
      <c r="I3" s="499"/>
    </row>
    <row r="4" spans="1:11" ht="41.25" customHeight="1" x14ac:dyDescent="0.25">
      <c r="C4" s="499"/>
      <c r="D4" s="499"/>
      <c r="E4" s="499"/>
      <c r="F4" s="499"/>
      <c r="G4" s="499"/>
      <c r="H4" s="499"/>
      <c r="I4" s="499"/>
    </row>
    <row r="5" spans="1:11" ht="41.25" customHeight="1" x14ac:dyDescent="0.2"/>
    <row r="6" spans="1:11" ht="23.25" x14ac:dyDescent="0.35">
      <c r="C6" s="321" t="s">
        <v>423</v>
      </c>
    </row>
    <row r="10" spans="1:11" ht="15.75" x14ac:dyDescent="0.25">
      <c r="C10" s="502" t="s">
        <v>106</v>
      </c>
      <c r="D10" s="502"/>
      <c r="E10" s="502"/>
      <c r="F10" s="502"/>
      <c r="G10" s="55"/>
      <c r="H10" s="55"/>
      <c r="I10" s="55"/>
      <c r="J10" s="57"/>
      <c r="K10" s="264">
        <f>'D. Schedule 10 CEC Hist'!K40</f>
        <v>1403500.2</v>
      </c>
    </row>
    <row r="11" spans="1:11" ht="30.75" customHeight="1" x14ac:dyDescent="0.25">
      <c r="C11" s="58" t="s">
        <v>107</v>
      </c>
      <c r="D11" s="56"/>
      <c r="E11" s="59"/>
      <c r="F11" s="59"/>
      <c r="G11" s="55"/>
      <c r="H11" s="55"/>
    </row>
    <row r="12" spans="1:11" ht="15.75" x14ac:dyDescent="0.25">
      <c r="C12" s="496" t="s">
        <v>108</v>
      </c>
      <c r="D12" s="496"/>
      <c r="E12" s="496"/>
      <c r="F12" s="496"/>
      <c r="G12" s="503"/>
      <c r="H12" s="504"/>
      <c r="I12" s="55"/>
      <c r="J12" s="55"/>
    </row>
    <row r="13" spans="1:11" x14ac:dyDescent="0.2">
      <c r="C13" s="56"/>
      <c r="D13" s="56"/>
      <c r="E13" s="60"/>
      <c r="F13" s="60"/>
      <c r="G13" s="8"/>
      <c r="H13" s="8"/>
      <c r="I13" s="2"/>
    </row>
    <row r="14" spans="1:11" x14ac:dyDescent="0.2">
      <c r="C14" s="496" t="s">
        <v>109</v>
      </c>
      <c r="D14" s="496"/>
      <c r="E14" s="496"/>
      <c r="F14" s="496"/>
      <c r="G14" s="503">
        <v>0</v>
      </c>
      <c r="H14" s="503"/>
    </row>
    <row r="15" spans="1:11" x14ac:dyDescent="0.2">
      <c r="C15" s="142"/>
      <c r="D15" s="142"/>
      <c r="E15" s="142"/>
      <c r="F15" s="142"/>
      <c r="G15" s="14"/>
      <c r="H15" s="14"/>
    </row>
    <row r="16" spans="1:11" ht="16.5" thickBot="1" x14ac:dyDescent="0.3">
      <c r="C16" s="508" t="s">
        <v>110</v>
      </c>
      <c r="D16" s="508"/>
      <c r="E16" s="508"/>
      <c r="F16" s="508"/>
      <c r="G16" s="509">
        <f>SUM(G12,G14)</f>
        <v>0</v>
      </c>
      <c r="H16" s="509"/>
      <c r="I16" s="61" t="s">
        <v>111</v>
      </c>
      <c r="J16" s="62">
        <f>3/4*G16</f>
        <v>0</v>
      </c>
      <c r="K16" s="63"/>
    </row>
    <row r="17" spans="3:11" ht="13.5" thickTop="1" x14ac:dyDescent="0.2">
      <c r="C17" s="56"/>
      <c r="D17" s="56"/>
      <c r="E17" s="56"/>
      <c r="F17" s="56"/>
      <c r="G17" s="14"/>
      <c r="H17" s="14"/>
      <c r="J17" s="56"/>
    </row>
    <row r="18" spans="3:11" x14ac:dyDescent="0.2">
      <c r="C18" s="496" t="s">
        <v>112</v>
      </c>
      <c r="D18" s="496"/>
      <c r="E18" s="496"/>
      <c r="F18" s="496"/>
      <c r="G18" s="510">
        <v>0</v>
      </c>
      <c r="H18" s="510"/>
      <c r="I18" s="501" t="s">
        <v>113</v>
      </c>
      <c r="J18" s="505">
        <f>IF((G18*0.5)&lt;0, 0, G18*0.5)</f>
        <v>0</v>
      </c>
    </row>
    <row r="19" spans="3:11" x14ac:dyDescent="0.2">
      <c r="C19" s="496" t="s">
        <v>114</v>
      </c>
      <c r="D19" s="496"/>
      <c r="E19" s="496"/>
      <c r="F19" s="496"/>
      <c r="G19" s="510"/>
      <c r="H19" s="510"/>
      <c r="I19" s="501"/>
      <c r="J19" s="506"/>
    </row>
    <row r="20" spans="3:11" ht="13.5" thickBot="1" x14ac:dyDescent="0.25">
      <c r="C20" s="507"/>
      <c r="D20" s="507"/>
      <c r="E20" s="507"/>
      <c r="F20" s="507"/>
      <c r="G20" s="64"/>
      <c r="H20" s="64"/>
      <c r="J20" s="65">
        <f>IF((J16-J18)&lt;0,0,J16-J18)</f>
        <v>0</v>
      </c>
      <c r="K20" s="66">
        <f>J20</f>
        <v>0</v>
      </c>
    </row>
    <row r="21" spans="3:11" ht="13.5" thickTop="1" x14ac:dyDescent="0.2">
      <c r="C21" s="142"/>
      <c r="D21" s="142"/>
      <c r="E21" s="142"/>
      <c r="F21" s="142"/>
      <c r="G21" s="62"/>
      <c r="H21" s="62"/>
    </row>
    <row r="22" spans="3:11" x14ac:dyDescent="0.2">
      <c r="C22" s="496" t="s">
        <v>115</v>
      </c>
      <c r="D22" s="496"/>
      <c r="E22" s="496"/>
      <c r="F22" s="496"/>
      <c r="G22" s="511">
        <v>0</v>
      </c>
      <c r="H22" s="511"/>
      <c r="K22" s="66">
        <f>G22</f>
        <v>0</v>
      </c>
    </row>
    <row r="23" spans="3:11" x14ac:dyDescent="0.2">
      <c r="C23" s="142"/>
      <c r="D23" s="142"/>
      <c r="E23" s="142"/>
      <c r="F23" s="142"/>
      <c r="G23" s="67"/>
      <c r="H23" s="67"/>
    </row>
    <row r="24" spans="3:11" x14ac:dyDescent="0.2">
      <c r="C24" s="142"/>
      <c r="D24" s="142"/>
      <c r="E24" s="142"/>
      <c r="F24" s="216" t="s">
        <v>110</v>
      </c>
      <c r="G24" s="513"/>
      <c r="H24" s="513"/>
      <c r="K24" s="68">
        <f>SUM(K10,K20,K22)</f>
        <v>1403500.2</v>
      </c>
    </row>
    <row r="25" spans="3:11" x14ac:dyDescent="0.2">
      <c r="C25" s="142"/>
      <c r="D25" s="142"/>
      <c r="E25" s="142"/>
      <c r="F25" s="142"/>
    </row>
    <row r="26" spans="3:11" x14ac:dyDescent="0.2">
      <c r="C26" s="58" t="s">
        <v>116</v>
      </c>
    </row>
    <row r="28" spans="3:11" x14ac:dyDescent="0.2">
      <c r="C28" s="496" t="s">
        <v>117</v>
      </c>
      <c r="D28" s="496"/>
      <c r="E28" s="496"/>
      <c r="F28" s="496"/>
      <c r="G28" s="514"/>
      <c r="H28" s="515"/>
    </row>
    <row r="29" spans="3:11" x14ac:dyDescent="0.2">
      <c r="C29" s="496" t="s">
        <v>118</v>
      </c>
      <c r="D29" s="496"/>
      <c r="E29" s="496"/>
      <c r="F29" s="496"/>
      <c r="G29" s="515"/>
      <c r="H29" s="515"/>
    </row>
    <row r="30" spans="3:11" x14ac:dyDescent="0.2">
      <c r="C30" s="142"/>
      <c r="D30" s="142"/>
      <c r="E30" s="142"/>
      <c r="F30" s="142"/>
    </row>
    <row r="31" spans="3:11" x14ac:dyDescent="0.2">
      <c r="C31" s="496" t="s">
        <v>109</v>
      </c>
      <c r="D31" s="496"/>
      <c r="E31" s="496"/>
      <c r="F31" s="496"/>
      <c r="G31" s="511">
        <v>0</v>
      </c>
      <c r="H31" s="511"/>
    </row>
    <row r="32" spans="3:11" x14ac:dyDescent="0.2">
      <c r="C32" s="496"/>
      <c r="D32" s="496"/>
      <c r="E32" s="496"/>
      <c r="F32" s="496"/>
      <c r="G32" s="8"/>
      <c r="H32" s="8"/>
    </row>
    <row r="33" spans="3:11" ht="16.5" thickBot="1" x14ac:dyDescent="0.3">
      <c r="C33" s="143"/>
      <c r="D33" s="143"/>
      <c r="E33" s="143"/>
      <c r="F33" s="216" t="s">
        <v>110</v>
      </c>
      <c r="G33" s="512">
        <f>SUM(G31,G28)</f>
        <v>0</v>
      </c>
      <c r="H33" s="512"/>
      <c r="I33" s="217" t="s">
        <v>111</v>
      </c>
      <c r="J33" s="70"/>
      <c r="K33" s="71">
        <f>G33*3/4</f>
        <v>0</v>
      </c>
    </row>
    <row r="34" spans="3:11" ht="13.5" thickTop="1" x14ac:dyDescent="0.2"/>
    <row r="35" spans="3:11" ht="15.75" x14ac:dyDescent="0.25">
      <c r="C35" s="55"/>
      <c r="D35" s="55"/>
      <c r="E35" s="55"/>
    </row>
    <row r="36" spans="3:11" ht="15.75" x14ac:dyDescent="0.25">
      <c r="C36" s="210" t="s">
        <v>119</v>
      </c>
      <c r="D36" s="72"/>
      <c r="E36" s="215"/>
      <c r="F36" s="72"/>
      <c r="G36" s="72"/>
      <c r="H36" s="72"/>
      <c r="I36" s="72"/>
      <c r="J36" s="72"/>
      <c r="K36" s="71">
        <f>K24-K33</f>
        <v>1403500.2</v>
      </c>
    </row>
    <row r="37" spans="3:11" x14ac:dyDescent="0.2">
      <c r="C37" s="2"/>
      <c r="D37" s="2"/>
      <c r="E37" s="2"/>
      <c r="F37" s="2"/>
      <c r="G37" s="2"/>
      <c r="H37" s="2"/>
      <c r="I37" s="2"/>
      <c r="J37" s="2"/>
      <c r="K37" s="2"/>
    </row>
    <row r="38" spans="3:11" ht="15.75" x14ac:dyDescent="0.25">
      <c r="C38" s="211" t="s">
        <v>247</v>
      </c>
      <c r="D38" s="211"/>
      <c r="E38" s="212"/>
      <c r="F38" s="212"/>
      <c r="G38" s="212"/>
      <c r="H38" s="211"/>
      <c r="I38" s="213">
        <f>K36</f>
        <v>1403500.2</v>
      </c>
      <c r="J38" s="214" t="s">
        <v>121</v>
      </c>
      <c r="K38" s="71">
        <f>I38*0.07</f>
        <v>98245.01400000001</v>
      </c>
    </row>
    <row r="39" spans="3:11" x14ac:dyDescent="0.2">
      <c r="C39" s="2"/>
      <c r="D39" s="2"/>
      <c r="E39" s="2"/>
      <c r="F39" s="2"/>
      <c r="G39" s="2"/>
      <c r="H39" s="2"/>
      <c r="I39" s="2"/>
      <c r="J39" s="2"/>
      <c r="K39" s="2"/>
    </row>
    <row r="40" spans="3:11" x14ac:dyDescent="0.2">
      <c r="C40" s="210" t="s">
        <v>122</v>
      </c>
      <c r="D40" s="210"/>
      <c r="E40" s="210"/>
      <c r="F40" s="210"/>
      <c r="G40" s="72"/>
      <c r="H40" s="72"/>
      <c r="I40" s="72"/>
      <c r="J40" s="72"/>
      <c r="K40" s="71">
        <f>K36-K38</f>
        <v>1305255.186</v>
      </c>
    </row>
  </sheetData>
  <sheetProtection password="C2FC" sheet="1" objects="1" scenarios="1"/>
  <mergeCells count="27">
    <mergeCell ref="C12:F12"/>
    <mergeCell ref="G12:H12"/>
    <mergeCell ref="C1:E1"/>
    <mergeCell ref="C2:I2"/>
    <mergeCell ref="C3:I3"/>
    <mergeCell ref="C4:I4"/>
    <mergeCell ref="C10:F10"/>
    <mergeCell ref="C14:F14"/>
    <mergeCell ref="G14:H14"/>
    <mergeCell ref="C16:F16"/>
    <mergeCell ref="G16:H16"/>
    <mergeCell ref="C18:F18"/>
    <mergeCell ref="G18:H19"/>
    <mergeCell ref="I18:I19"/>
    <mergeCell ref="J18:J19"/>
    <mergeCell ref="C19:F19"/>
    <mergeCell ref="C20:F20"/>
    <mergeCell ref="C22:F22"/>
    <mergeCell ref="G22:H22"/>
    <mergeCell ref="C32:F32"/>
    <mergeCell ref="G33:H33"/>
    <mergeCell ref="G24:H24"/>
    <mergeCell ref="C28:F28"/>
    <mergeCell ref="G28:H29"/>
    <mergeCell ref="C29:F29"/>
    <mergeCell ref="C31:F31"/>
    <mergeCell ref="G31:H31"/>
  </mergeCells>
  <phoneticPr fontId="3" type="noConversion"/>
  <pageMargins left="0.35433070866141703" right="0.35433070866141703" top="0.39370078740157499" bottom="0.39370078740157499" header="0.31496062992126" footer="0.31496062992126"/>
  <pageSetup scale="83" orientation="portrait" r:id="rId1"/>
  <headerFooter alignWithMargins="0"/>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K44"/>
  <sheetViews>
    <sheetView topLeftCell="A4" zoomScaleNormal="100" workbookViewId="0"/>
  </sheetViews>
  <sheetFormatPr defaultRowHeight="12.75" x14ac:dyDescent="0.2"/>
  <cols>
    <col min="1" max="1" width="3.85546875" style="13" customWidth="1"/>
    <col min="2" max="2" width="3.5703125" style="13" customWidth="1"/>
    <col min="3" max="3" width="56.42578125" style="13" customWidth="1"/>
    <col min="4" max="11" width="18.28515625" style="13" customWidth="1"/>
    <col min="12" max="16384" width="9.140625" style="13"/>
  </cols>
  <sheetData>
    <row r="1" spans="1:11" ht="21.75" x14ac:dyDescent="0.2">
      <c r="A1" s="349"/>
      <c r="C1" s="26"/>
    </row>
    <row r="2" spans="1:11" ht="18" x14ac:dyDescent="0.25">
      <c r="C2" s="499"/>
      <c r="D2" s="499"/>
      <c r="E2" s="499"/>
      <c r="F2" s="499"/>
      <c r="G2" s="499"/>
      <c r="H2" s="499"/>
      <c r="I2" s="499"/>
    </row>
    <row r="3" spans="1:11" ht="18" x14ac:dyDescent="0.25">
      <c r="C3" s="499"/>
      <c r="D3" s="499"/>
      <c r="E3" s="499"/>
      <c r="F3" s="499"/>
      <c r="G3" s="499"/>
      <c r="H3" s="499"/>
      <c r="I3" s="499"/>
    </row>
    <row r="4" spans="1:11" ht="18" x14ac:dyDescent="0.25">
      <c r="C4" s="499"/>
      <c r="D4" s="499"/>
      <c r="E4" s="499"/>
      <c r="F4" s="499"/>
      <c r="G4" s="499"/>
      <c r="H4" s="499"/>
      <c r="I4" s="499"/>
    </row>
    <row r="5" spans="1:11" ht="40.5" customHeight="1" x14ac:dyDescent="0.2"/>
    <row r="6" spans="1:11" ht="40.5" customHeight="1" x14ac:dyDescent="0.2"/>
    <row r="7" spans="1:11" ht="40.5" customHeight="1" x14ac:dyDescent="0.2">
      <c r="C7" s="461" t="s">
        <v>424</v>
      </c>
    </row>
    <row r="8" spans="1:11" ht="18" x14ac:dyDescent="0.2">
      <c r="C8" s="461"/>
    </row>
    <row r="9" spans="1:11" ht="18.75" thickBot="1" x14ac:dyDescent="0.25">
      <c r="C9" s="462" t="s">
        <v>416</v>
      </c>
      <c r="E9" s="74"/>
      <c r="F9" s="74"/>
      <c r="G9" s="74"/>
      <c r="H9" s="74"/>
      <c r="I9" s="75"/>
      <c r="J9" s="75"/>
      <c r="K9" s="75"/>
    </row>
    <row r="10" spans="1:11" ht="13.5" thickBot="1" x14ac:dyDescent="0.25">
      <c r="C10" s="76"/>
      <c r="D10" s="74"/>
      <c r="E10" s="74"/>
      <c r="F10" s="74"/>
      <c r="G10" s="533" t="s">
        <v>235</v>
      </c>
      <c r="H10" s="534"/>
      <c r="I10" s="75"/>
      <c r="J10" s="75"/>
      <c r="K10" s="75"/>
    </row>
    <row r="11" spans="1:11" ht="27.75" thickBot="1" x14ac:dyDescent="0.25">
      <c r="C11" s="77" t="s">
        <v>123</v>
      </c>
      <c r="D11" s="78" t="s">
        <v>232</v>
      </c>
      <c r="E11" s="79" t="s">
        <v>233</v>
      </c>
      <c r="F11" s="80" t="s">
        <v>234</v>
      </c>
      <c r="G11" s="78" t="s">
        <v>107</v>
      </c>
      <c r="H11" s="78" t="s">
        <v>125</v>
      </c>
      <c r="I11" s="80" t="s">
        <v>236</v>
      </c>
      <c r="J11" s="77" t="s">
        <v>126</v>
      </c>
      <c r="K11" s="80" t="s">
        <v>127</v>
      </c>
    </row>
    <row r="12" spans="1:11" x14ac:dyDescent="0.2">
      <c r="C12" s="218"/>
      <c r="D12" s="219"/>
      <c r="E12" s="81"/>
      <c r="F12" s="81"/>
      <c r="G12" s="81"/>
      <c r="H12" s="82"/>
      <c r="I12" s="219"/>
      <c r="J12" s="219"/>
      <c r="K12" s="220"/>
    </row>
    <row r="13" spans="1:11" x14ac:dyDescent="0.2">
      <c r="C13" s="170" t="s">
        <v>128</v>
      </c>
      <c r="D13" s="84">
        <f>'E. Sch 13 Tax Reserves Hist'!F15</f>
        <v>0</v>
      </c>
      <c r="E13" s="466"/>
      <c r="F13" s="85">
        <f>SUM(D13:E13)</f>
        <v>0</v>
      </c>
      <c r="G13" s="466"/>
      <c r="H13" s="467"/>
      <c r="I13" s="84">
        <f>F13+G13-H13</f>
        <v>0</v>
      </c>
      <c r="J13" s="84">
        <f>+I13-F13</f>
        <v>0</v>
      </c>
      <c r="K13" s="469"/>
    </row>
    <row r="14" spans="1:11" x14ac:dyDescent="0.2">
      <c r="C14" s="221" t="s">
        <v>129</v>
      </c>
      <c r="D14" s="84"/>
      <c r="E14" s="86"/>
      <c r="F14" s="86"/>
      <c r="G14" s="86"/>
      <c r="H14" s="87"/>
      <c r="I14" s="88"/>
      <c r="J14" s="84"/>
      <c r="K14" s="171"/>
    </row>
    <row r="15" spans="1:11" x14ac:dyDescent="0.2">
      <c r="C15" s="172" t="s">
        <v>130</v>
      </c>
      <c r="D15" s="84">
        <f>'E. Sch 13 Tax Reserves Hist'!F17</f>
        <v>0</v>
      </c>
      <c r="E15" s="445"/>
      <c r="F15" s="86">
        <f t="shared" ref="F15:F21" si="0">SUM(D15:E15)</f>
        <v>0</v>
      </c>
      <c r="G15" s="445"/>
      <c r="H15" s="468"/>
      <c r="I15" s="84">
        <f t="shared" ref="I15:I21" si="1">F15+G15-H15</f>
        <v>0</v>
      </c>
      <c r="J15" s="84">
        <f t="shared" ref="J15:J21" si="2">+I15-F15</f>
        <v>0</v>
      </c>
      <c r="K15" s="469"/>
    </row>
    <row r="16" spans="1:11" x14ac:dyDescent="0.2">
      <c r="C16" s="170" t="s">
        <v>131</v>
      </c>
      <c r="D16" s="84">
        <f>'E. Sch 13 Tax Reserves Hist'!F18</f>
        <v>0</v>
      </c>
      <c r="E16" s="466"/>
      <c r="F16" s="85">
        <f t="shared" si="0"/>
        <v>0</v>
      </c>
      <c r="G16" s="466"/>
      <c r="H16" s="467"/>
      <c r="I16" s="84">
        <f t="shared" si="1"/>
        <v>0</v>
      </c>
      <c r="J16" s="84">
        <f t="shared" si="2"/>
        <v>0</v>
      </c>
      <c r="K16" s="469"/>
    </row>
    <row r="17" spans="3:11" x14ac:dyDescent="0.2">
      <c r="C17" s="170" t="s">
        <v>132</v>
      </c>
      <c r="D17" s="84">
        <f>'E. Sch 13 Tax Reserves Hist'!F19</f>
        <v>0</v>
      </c>
      <c r="E17" s="466"/>
      <c r="F17" s="85">
        <f t="shared" si="0"/>
        <v>0</v>
      </c>
      <c r="G17" s="466"/>
      <c r="H17" s="467"/>
      <c r="I17" s="84">
        <f t="shared" si="1"/>
        <v>0</v>
      </c>
      <c r="J17" s="84">
        <f t="shared" si="2"/>
        <v>0</v>
      </c>
      <c r="K17" s="469"/>
    </row>
    <row r="18" spans="3:11" x14ac:dyDescent="0.2">
      <c r="C18" s="170" t="s">
        <v>133</v>
      </c>
      <c r="D18" s="84">
        <f>'E. Sch 13 Tax Reserves Hist'!F20</f>
        <v>0</v>
      </c>
      <c r="E18" s="466"/>
      <c r="F18" s="85">
        <f t="shared" si="0"/>
        <v>0</v>
      </c>
      <c r="G18" s="466"/>
      <c r="H18" s="467"/>
      <c r="I18" s="84">
        <f t="shared" si="1"/>
        <v>0</v>
      </c>
      <c r="J18" s="84">
        <f t="shared" si="2"/>
        <v>0</v>
      </c>
      <c r="K18" s="469"/>
    </row>
    <row r="19" spans="3:11" x14ac:dyDescent="0.2">
      <c r="C19" s="170" t="s">
        <v>134</v>
      </c>
      <c r="D19" s="84">
        <f>'E. Sch 13 Tax Reserves Hist'!F21</f>
        <v>0</v>
      </c>
      <c r="E19" s="466"/>
      <c r="F19" s="85">
        <f t="shared" si="0"/>
        <v>0</v>
      </c>
      <c r="G19" s="466"/>
      <c r="H19" s="467"/>
      <c r="I19" s="84">
        <f t="shared" si="1"/>
        <v>0</v>
      </c>
      <c r="J19" s="84">
        <f t="shared" si="2"/>
        <v>0</v>
      </c>
      <c r="K19" s="469"/>
    </row>
    <row r="20" spans="3:11" x14ac:dyDescent="0.2">
      <c r="C20" s="463"/>
      <c r="D20" s="84">
        <f>'E. Sch 13 Tax Reserves Hist'!F25</f>
        <v>0</v>
      </c>
      <c r="E20" s="466"/>
      <c r="F20" s="85">
        <f t="shared" si="0"/>
        <v>0</v>
      </c>
      <c r="G20" s="466"/>
      <c r="H20" s="467"/>
      <c r="I20" s="84">
        <f t="shared" si="1"/>
        <v>0</v>
      </c>
      <c r="J20" s="84">
        <f t="shared" si="2"/>
        <v>0</v>
      </c>
      <c r="K20" s="469"/>
    </row>
    <row r="21" spans="3:11" ht="16.5" thickBot="1" x14ac:dyDescent="0.25">
      <c r="C21" s="464"/>
      <c r="D21" s="84">
        <f>'E. Sch 13 Tax Reserves Hist'!F26</f>
        <v>0</v>
      </c>
      <c r="E21" s="466"/>
      <c r="F21" s="85">
        <f t="shared" si="0"/>
        <v>0</v>
      </c>
      <c r="G21" s="466"/>
      <c r="H21" s="467"/>
      <c r="I21" s="84">
        <f t="shared" si="1"/>
        <v>0</v>
      </c>
      <c r="J21" s="84">
        <f t="shared" si="2"/>
        <v>0</v>
      </c>
      <c r="K21" s="469"/>
    </row>
    <row r="22" spans="3:11" ht="19.5" thickBot="1" x14ac:dyDescent="0.25">
      <c r="C22" s="89" t="s">
        <v>3</v>
      </c>
      <c r="D22" s="90">
        <f t="shared" ref="D22:K22" si="3">SUM(D15:D21)</f>
        <v>0</v>
      </c>
      <c r="E22" s="90">
        <f t="shared" si="3"/>
        <v>0</v>
      </c>
      <c r="F22" s="90">
        <f t="shared" si="3"/>
        <v>0</v>
      </c>
      <c r="G22" s="90">
        <f t="shared" si="3"/>
        <v>0</v>
      </c>
      <c r="H22" s="90">
        <f t="shared" si="3"/>
        <v>0</v>
      </c>
      <c r="I22" s="90">
        <f t="shared" si="3"/>
        <v>0</v>
      </c>
      <c r="J22" s="90">
        <f t="shared" si="3"/>
        <v>0</v>
      </c>
      <c r="K22" s="91">
        <f t="shared" si="3"/>
        <v>0</v>
      </c>
    </row>
    <row r="23" spans="3:11" x14ac:dyDescent="0.2">
      <c r="C23" s="173"/>
      <c r="D23" s="92">
        <v>0</v>
      </c>
      <c r="E23" s="93"/>
      <c r="F23" s="93"/>
      <c r="G23" s="93"/>
      <c r="H23" s="94"/>
      <c r="I23" s="95"/>
      <c r="J23" s="95"/>
      <c r="K23" s="222"/>
    </row>
    <row r="24" spans="3:11" x14ac:dyDescent="0.2">
      <c r="C24" s="221" t="s">
        <v>135</v>
      </c>
      <c r="D24" s="84"/>
      <c r="E24" s="86"/>
      <c r="F24" s="86"/>
      <c r="G24" s="86"/>
      <c r="H24" s="87"/>
      <c r="I24" s="88"/>
      <c r="J24" s="84"/>
      <c r="K24" s="171"/>
    </row>
    <row r="25" spans="3:11" x14ac:dyDescent="0.2">
      <c r="C25" s="170" t="s">
        <v>136</v>
      </c>
      <c r="D25" s="84">
        <f>'E. Sch 13 Tax Reserves Hist'!F30</f>
        <v>0</v>
      </c>
      <c r="E25" s="466"/>
      <c r="F25" s="85">
        <f t="shared" ref="F25:F40" si="4">SUM(D25:E25)</f>
        <v>0</v>
      </c>
      <c r="G25" s="466"/>
      <c r="H25" s="467"/>
      <c r="I25" s="84">
        <f t="shared" ref="I25:I42" si="5">F25+G25-H25</f>
        <v>0</v>
      </c>
      <c r="J25" s="84">
        <f t="shared" ref="J25:J40" si="6">+I25-F25</f>
        <v>0</v>
      </c>
      <c r="K25" s="469"/>
    </row>
    <row r="26" spans="3:11" x14ac:dyDescent="0.2">
      <c r="C26" s="170" t="s">
        <v>137</v>
      </c>
      <c r="D26" s="84">
        <f>'E. Sch 13 Tax Reserves Hist'!F31</f>
        <v>0</v>
      </c>
      <c r="E26" s="466"/>
      <c r="F26" s="85">
        <f t="shared" si="4"/>
        <v>0</v>
      </c>
      <c r="G26" s="466"/>
      <c r="H26" s="467"/>
      <c r="I26" s="84">
        <f t="shared" si="5"/>
        <v>0</v>
      </c>
      <c r="J26" s="84">
        <f t="shared" si="6"/>
        <v>0</v>
      </c>
      <c r="K26" s="469"/>
    </row>
    <row r="27" spans="3:11" x14ac:dyDescent="0.2">
      <c r="C27" s="170" t="s">
        <v>138</v>
      </c>
      <c r="D27" s="84">
        <f>'E. Sch 13 Tax Reserves Hist'!F32</f>
        <v>0</v>
      </c>
      <c r="E27" s="466"/>
      <c r="F27" s="85">
        <f t="shared" si="4"/>
        <v>0</v>
      </c>
      <c r="G27" s="466"/>
      <c r="H27" s="467"/>
      <c r="I27" s="84">
        <f t="shared" si="5"/>
        <v>0</v>
      </c>
      <c r="J27" s="84">
        <f t="shared" si="6"/>
        <v>0</v>
      </c>
      <c r="K27" s="469"/>
    </row>
    <row r="28" spans="3:11" x14ac:dyDescent="0.2">
      <c r="C28" s="223" t="s">
        <v>139</v>
      </c>
      <c r="D28" s="84">
        <f>'E. Sch 13 Tax Reserves Hist'!F33</f>
        <v>0</v>
      </c>
      <c r="E28" s="466"/>
      <c r="F28" s="85">
        <f t="shared" si="4"/>
        <v>0</v>
      </c>
      <c r="G28" s="466"/>
      <c r="H28" s="467"/>
      <c r="I28" s="84">
        <f t="shared" si="5"/>
        <v>0</v>
      </c>
      <c r="J28" s="84">
        <f t="shared" si="6"/>
        <v>0</v>
      </c>
      <c r="K28" s="469"/>
    </row>
    <row r="29" spans="3:11" x14ac:dyDescent="0.2">
      <c r="C29" s="223" t="s">
        <v>140</v>
      </c>
      <c r="D29" s="84">
        <f>'E. Sch 13 Tax Reserves Hist'!F34</f>
        <v>0</v>
      </c>
      <c r="E29" s="466"/>
      <c r="F29" s="85">
        <f t="shared" si="4"/>
        <v>0</v>
      </c>
      <c r="G29" s="466"/>
      <c r="H29" s="467"/>
      <c r="I29" s="84">
        <f t="shared" si="5"/>
        <v>0</v>
      </c>
      <c r="J29" s="84">
        <f t="shared" si="6"/>
        <v>0</v>
      </c>
      <c r="K29" s="469"/>
    </row>
    <row r="30" spans="3:11" x14ac:dyDescent="0.2">
      <c r="C30" s="223" t="s">
        <v>141</v>
      </c>
      <c r="D30" s="84">
        <f>'E. Sch 13 Tax Reserves Hist'!F35</f>
        <v>0</v>
      </c>
      <c r="E30" s="466"/>
      <c r="F30" s="85">
        <f t="shared" si="4"/>
        <v>0</v>
      </c>
      <c r="G30" s="466"/>
      <c r="H30" s="467"/>
      <c r="I30" s="84">
        <f t="shared" si="5"/>
        <v>0</v>
      </c>
      <c r="J30" s="84">
        <f t="shared" si="6"/>
        <v>0</v>
      </c>
      <c r="K30" s="469"/>
    </row>
    <row r="31" spans="3:11" x14ac:dyDescent="0.2">
      <c r="C31" s="223" t="s">
        <v>142</v>
      </c>
      <c r="D31" s="84">
        <f>'E. Sch 13 Tax Reserves Hist'!F36</f>
        <v>0</v>
      </c>
      <c r="E31" s="466"/>
      <c r="F31" s="85">
        <f t="shared" si="4"/>
        <v>0</v>
      </c>
      <c r="G31" s="466"/>
      <c r="H31" s="467"/>
      <c r="I31" s="84">
        <f t="shared" si="5"/>
        <v>0</v>
      </c>
      <c r="J31" s="84">
        <f t="shared" si="6"/>
        <v>0</v>
      </c>
      <c r="K31" s="469"/>
    </row>
    <row r="32" spans="3:11" x14ac:dyDescent="0.2">
      <c r="C32" s="223" t="s">
        <v>143</v>
      </c>
      <c r="D32" s="84">
        <f>'E. Sch 13 Tax Reserves Hist'!F37</f>
        <v>0</v>
      </c>
      <c r="E32" s="466"/>
      <c r="F32" s="85">
        <f t="shared" si="4"/>
        <v>0</v>
      </c>
      <c r="G32" s="466"/>
      <c r="H32" s="467"/>
      <c r="I32" s="84">
        <f t="shared" si="5"/>
        <v>0</v>
      </c>
      <c r="J32" s="84">
        <f t="shared" si="6"/>
        <v>0</v>
      </c>
      <c r="K32" s="469"/>
    </row>
    <row r="33" spans="3:11" x14ac:dyDescent="0.2">
      <c r="C33" s="170" t="s">
        <v>144</v>
      </c>
      <c r="D33" s="84">
        <f>'E. Sch 13 Tax Reserves Hist'!F38</f>
        <v>0</v>
      </c>
      <c r="E33" s="466"/>
      <c r="F33" s="85">
        <f t="shared" si="4"/>
        <v>0</v>
      </c>
      <c r="G33" s="466"/>
      <c r="H33" s="467"/>
      <c r="I33" s="84">
        <f t="shared" si="5"/>
        <v>0</v>
      </c>
      <c r="J33" s="84">
        <f t="shared" si="6"/>
        <v>0</v>
      </c>
      <c r="K33" s="469"/>
    </row>
    <row r="34" spans="3:11" x14ac:dyDescent="0.2">
      <c r="C34" s="170" t="s">
        <v>145</v>
      </c>
      <c r="D34" s="84">
        <f>'E. Sch 13 Tax Reserves Hist'!F39</f>
        <v>0</v>
      </c>
      <c r="E34" s="466"/>
      <c r="F34" s="85">
        <f t="shared" si="4"/>
        <v>0</v>
      </c>
      <c r="G34" s="466"/>
      <c r="H34" s="467"/>
      <c r="I34" s="84">
        <f t="shared" si="5"/>
        <v>0</v>
      </c>
      <c r="J34" s="84">
        <f t="shared" si="6"/>
        <v>0</v>
      </c>
      <c r="K34" s="469"/>
    </row>
    <row r="35" spans="3:11" x14ac:dyDescent="0.2">
      <c r="C35" s="170" t="s">
        <v>146</v>
      </c>
      <c r="D35" s="84">
        <f>'E. Sch 13 Tax Reserves Hist'!F40</f>
        <v>0</v>
      </c>
      <c r="E35" s="466"/>
      <c r="F35" s="85">
        <f t="shared" si="4"/>
        <v>0</v>
      </c>
      <c r="G35" s="466"/>
      <c r="H35" s="467"/>
      <c r="I35" s="84">
        <f t="shared" si="5"/>
        <v>0</v>
      </c>
      <c r="J35" s="84">
        <f t="shared" si="6"/>
        <v>0</v>
      </c>
      <c r="K35" s="469"/>
    </row>
    <row r="36" spans="3:11" x14ac:dyDescent="0.2">
      <c r="C36" s="170" t="s">
        <v>147</v>
      </c>
      <c r="D36" s="84">
        <f>'E. Sch 13 Tax Reserves Hist'!F41</f>
        <v>0</v>
      </c>
      <c r="E36" s="466"/>
      <c r="F36" s="85">
        <f t="shared" si="4"/>
        <v>0</v>
      </c>
      <c r="G36" s="466"/>
      <c r="H36" s="467"/>
      <c r="I36" s="84">
        <f t="shared" si="5"/>
        <v>0</v>
      </c>
      <c r="J36" s="84">
        <f t="shared" si="6"/>
        <v>0</v>
      </c>
      <c r="K36" s="469"/>
    </row>
    <row r="37" spans="3:11" x14ac:dyDescent="0.2">
      <c r="C37" s="170" t="s">
        <v>148</v>
      </c>
      <c r="D37" s="84">
        <f>'E. Sch 13 Tax Reserves Hist'!F42</f>
        <v>0</v>
      </c>
      <c r="E37" s="466"/>
      <c r="F37" s="85">
        <f t="shared" si="4"/>
        <v>0</v>
      </c>
      <c r="G37" s="466"/>
      <c r="H37" s="467"/>
      <c r="I37" s="84">
        <f t="shared" si="5"/>
        <v>0</v>
      </c>
      <c r="J37" s="84">
        <f t="shared" si="6"/>
        <v>0</v>
      </c>
      <c r="K37" s="469"/>
    </row>
    <row r="38" spans="3:11" ht="24" x14ac:dyDescent="0.2">
      <c r="C38" s="170" t="s">
        <v>149</v>
      </c>
      <c r="D38" s="84">
        <f>'E. Sch 13 Tax Reserves Hist'!F43</f>
        <v>0</v>
      </c>
      <c r="E38" s="466"/>
      <c r="F38" s="85">
        <f t="shared" si="4"/>
        <v>0</v>
      </c>
      <c r="G38" s="466"/>
      <c r="H38" s="467"/>
      <c r="I38" s="84">
        <f t="shared" si="5"/>
        <v>0</v>
      </c>
      <c r="J38" s="84">
        <f t="shared" si="6"/>
        <v>0</v>
      </c>
      <c r="K38" s="469"/>
    </row>
    <row r="39" spans="3:11" ht="24" x14ac:dyDescent="0.2">
      <c r="C39" s="170" t="s">
        <v>150</v>
      </c>
      <c r="D39" s="84">
        <f>'E. Sch 13 Tax Reserves Hist'!F44</f>
        <v>0</v>
      </c>
      <c r="E39" s="466"/>
      <c r="F39" s="85">
        <f t="shared" si="4"/>
        <v>0</v>
      </c>
      <c r="G39" s="466"/>
      <c r="H39" s="467"/>
      <c r="I39" s="84">
        <f t="shared" si="5"/>
        <v>0</v>
      </c>
      <c r="J39" s="84">
        <f t="shared" si="6"/>
        <v>0</v>
      </c>
      <c r="K39" s="469"/>
    </row>
    <row r="40" spans="3:11" x14ac:dyDescent="0.2">
      <c r="C40" s="170" t="s">
        <v>151</v>
      </c>
      <c r="D40" s="84">
        <f>'E. Sch 13 Tax Reserves Hist'!F45</f>
        <v>0</v>
      </c>
      <c r="E40" s="466"/>
      <c r="F40" s="85">
        <f t="shared" si="4"/>
        <v>0</v>
      </c>
      <c r="G40" s="466"/>
      <c r="H40" s="467"/>
      <c r="I40" s="84">
        <f t="shared" si="5"/>
        <v>0</v>
      </c>
      <c r="J40" s="84">
        <f t="shared" si="6"/>
        <v>0</v>
      </c>
      <c r="K40" s="469"/>
    </row>
    <row r="41" spans="3:11" x14ac:dyDescent="0.2">
      <c r="C41" s="463"/>
      <c r="D41" s="84">
        <f>'E. Sch 13 Tax Reserves Hist'!F49</f>
        <v>0</v>
      </c>
      <c r="E41" s="466"/>
      <c r="F41" s="85">
        <f>SUM(D41:E41)</f>
        <v>0</v>
      </c>
      <c r="G41" s="466"/>
      <c r="H41" s="467"/>
      <c r="I41" s="84">
        <f t="shared" si="5"/>
        <v>0</v>
      </c>
      <c r="J41" s="84">
        <f>+I41-F41</f>
        <v>0</v>
      </c>
      <c r="K41" s="469"/>
    </row>
    <row r="42" spans="3:11" ht="13.5" thickBot="1" x14ac:dyDescent="0.25">
      <c r="C42" s="465"/>
      <c r="D42" s="84">
        <f>'E. Sch 13 Tax Reserves Hist'!F50</f>
        <v>0</v>
      </c>
      <c r="E42" s="466"/>
      <c r="F42" s="85">
        <f>SUM(D42:E42)</f>
        <v>0</v>
      </c>
      <c r="G42" s="466"/>
      <c r="H42" s="467"/>
      <c r="I42" s="84">
        <f t="shared" si="5"/>
        <v>0</v>
      </c>
      <c r="J42" s="84">
        <f>+I42-F42</f>
        <v>0</v>
      </c>
      <c r="K42" s="469"/>
    </row>
    <row r="43" spans="3:11" ht="19.5" thickBot="1" x14ac:dyDescent="0.25">
      <c r="C43" s="89" t="s">
        <v>152</v>
      </c>
      <c r="D43" s="96">
        <f>SUM(D25:D42)</f>
        <v>0</v>
      </c>
      <c r="E43" s="96">
        <f t="shared" ref="E43:K43" si="7">SUM(E25:E42)</f>
        <v>0</v>
      </c>
      <c r="F43" s="96">
        <f t="shared" si="7"/>
        <v>0</v>
      </c>
      <c r="G43" s="96">
        <f t="shared" si="7"/>
        <v>0</v>
      </c>
      <c r="H43" s="96">
        <f t="shared" si="7"/>
        <v>0</v>
      </c>
      <c r="I43" s="96">
        <f t="shared" si="7"/>
        <v>0</v>
      </c>
      <c r="J43" s="96">
        <f t="shared" si="7"/>
        <v>0</v>
      </c>
      <c r="K43" s="97">
        <f t="shared" si="7"/>
        <v>0</v>
      </c>
    </row>
    <row r="44" spans="3:11" ht="15.75" x14ac:dyDescent="0.2">
      <c r="C44" s="98"/>
      <c r="D44" s="99">
        <v>0</v>
      </c>
      <c r="E44" s="100"/>
      <c r="F44" s="100"/>
      <c r="G44" s="100"/>
      <c r="H44" s="101"/>
      <c r="I44" s="102"/>
      <c r="J44" s="102"/>
      <c r="K44" s="102"/>
    </row>
  </sheetData>
  <sheetProtection password="C2FC" sheet="1" objects="1" scenarios="1"/>
  <mergeCells count="4">
    <mergeCell ref="G10:H10"/>
    <mergeCell ref="C2:I2"/>
    <mergeCell ref="C3:I3"/>
    <mergeCell ref="C4:I4"/>
  </mergeCells>
  <phoneticPr fontId="3" type="noConversion"/>
  <conditionalFormatting sqref="D22">
    <cfRule type="cellIs" dxfId="16" priority="1" stopIfTrue="1" operator="notEqual">
      <formula>#REF!</formula>
    </cfRule>
  </conditionalFormatting>
  <conditionalFormatting sqref="D43">
    <cfRule type="cellIs" dxfId="15" priority="2" stopIfTrue="1" operator="notEqual">
      <formula>#REF!</formula>
    </cfRule>
  </conditionalFormatting>
  <conditionalFormatting sqref="D13 D15:D21 D25:D42">
    <cfRule type="cellIs" dxfId="14" priority="3" stopIfTrue="1" operator="lessThan">
      <formula>0</formula>
    </cfRule>
  </conditionalFormatting>
  <pageMargins left="0.35433070866141703" right="0.15748031496063" top="0.39370078740157499" bottom="0.196850393700787" header="0.511811023622047" footer="0.511811023622047"/>
  <pageSetup scale="64"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I26"/>
  <sheetViews>
    <sheetView topLeftCell="A4" zoomScaleNormal="100" workbookViewId="0">
      <selection activeCell="K9" sqref="K9"/>
    </sheetView>
  </sheetViews>
  <sheetFormatPr defaultRowHeight="12.75" x14ac:dyDescent="0.2"/>
  <cols>
    <col min="1" max="2" width="3.7109375" style="13" customWidth="1"/>
    <col min="3" max="3" width="25" style="13" customWidth="1"/>
    <col min="4" max="4" width="9.140625" style="13"/>
    <col min="5" max="5" width="28" style="13" customWidth="1"/>
    <col min="6" max="6" width="12.85546875" style="13" customWidth="1"/>
    <col min="7" max="16384" width="9.140625" style="13"/>
  </cols>
  <sheetData>
    <row r="1" spans="1:9" ht="21.75" x14ac:dyDescent="0.2">
      <c r="A1" s="349"/>
      <c r="C1" s="498"/>
      <c r="D1" s="498"/>
      <c r="E1" s="498"/>
    </row>
    <row r="2" spans="1:9" ht="18" x14ac:dyDescent="0.25">
      <c r="C2" s="499"/>
      <c r="D2" s="499"/>
      <c r="E2" s="499"/>
      <c r="F2" s="499"/>
      <c r="G2" s="499"/>
      <c r="H2" s="499"/>
      <c r="I2" s="499"/>
    </row>
    <row r="3" spans="1:9" ht="42.75" customHeight="1" x14ac:dyDescent="0.25">
      <c r="C3" s="499"/>
      <c r="D3" s="499"/>
      <c r="E3" s="499"/>
      <c r="F3" s="499"/>
      <c r="G3" s="499"/>
      <c r="H3" s="499"/>
      <c r="I3" s="499"/>
    </row>
    <row r="4" spans="1:9" ht="18" x14ac:dyDescent="0.25">
      <c r="C4" s="499"/>
      <c r="D4" s="499"/>
      <c r="E4" s="499"/>
      <c r="F4" s="499"/>
      <c r="G4" s="499"/>
      <c r="H4" s="499"/>
      <c r="I4" s="499"/>
    </row>
    <row r="5" spans="1:9" ht="30" customHeight="1" x14ac:dyDescent="0.2"/>
    <row r="7" spans="1:9" ht="18" x14ac:dyDescent="0.25">
      <c r="C7" s="437" t="s">
        <v>418</v>
      </c>
      <c r="D7" s="437"/>
      <c r="E7" s="437"/>
    </row>
    <row r="8" spans="1:9" ht="18" x14ac:dyDescent="0.25">
      <c r="C8" s="437"/>
      <c r="D8" s="437"/>
      <c r="E8" s="437"/>
    </row>
    <row r="9" spans="1:9" ht="18" x14ac:dyDescent="0.25">
      <c r="C9" s="437" t="s">
        <v>425</v>
      </c>
      <c r="D9" s="470"/>
      <c r="E9" s="470"/>
      <c r="F9" s="103"/>
      <c r="G9" s="104"/>
    </row>
    <row r="10" spans="1:9" ht="19.5" x14ac:dyDescent="0.35">
      <c r="C10" s="471"/>
      <c r="D10" s="472"/>
      <c r="E10" s="472"/>
      <c r="F10" s="137"/>
      <c r="G10" s="55"/>
    </row>
    <row r="11" spans="1:9" x14ac:dyDescent="0.2">
      <c r="C11" s="519" t="s">
        <v>153</v>
      </c>
      <c r="D11" s="520"/>
      <c r="E11" s="521"/>
      <c r="F11" s="44" t="s">
        <v>3</v>
      </c>
      <c r="G11" s="105"/>
    </row>
    <row r="12" spans="1:9" x14ac:dyDescent="0.2">
      <c r="C12" s="522" t="s">
        <v>238</v>
      </c>
      <c r="D12" s="523"/>
      <c r="E12" s="524"/>
      <c r="F12" s="379">
        <f>'F. Sch 7-1 Loss Cfwd Hist'!H14</f>
        <v>0</v>
      </c>
      <c r="G12" s="109"/>
    </row>
    <row r="13" spans="1:9" x14ac:dyDescent="0.2">
      <c r="C13" s="536" t="s">
        <v>243</v>
      </c>
      <c r="D13" s="536"/>
      <c r="E13" s="536"/>
      <c r="F13" s="106"/>
      <c r="G13" s="109"/>
    </row>
    <row r="14" spans="1:9" x14ac:dyDescent="0.2">
      <c r="C14" s="535" t="s">
        <v>156</v>
      </c>
      <c r="D14" s="535"/>
      <c r="E14" s="535"/>
      <c r="F14" s="107"/>
      <c r="G14" s="109"/>
    </row>
    <row r="15" spans="1:9" x14ac:dyDescent="0.2">
      <c r="C15" s="110" t="s">
        <v>157</v>
      </c>
      <c r="D15" s="111"/>
      <c r="E15" s="112"/>
      <c r="F15" s="108">
        <f>F12-F13+F14</f>
        <v>0</v>
      </c>
      <c r="G15" s="109"/>
    </row>
    <row r="16" spans="1:9" x14ac:dyDescent="0.2">
      <c r="C16" s="113" t="s">
        <v>239</v>
      </c>
      <c r="D16" s="111"/>
      <c r="E16" s="112"/>
      <c r="F16" s="107"/>
      <c r="G16" s="109"/>
    </row>
    <row r="17" spans="3:7" x14ac:dyDescent="0.2">
      <c r="C17" s="110" t="s">
        <v>240</v>
      </c>
      <c r="D17" s="111"/>
      <c r="E17" s="112"/>
      <c r="F17" s="108">
        <f>F15-F16</f>
        <v>0</v>
      </c>
      <c r="G17" s="109"/>
    </row>
    <row r="18" spans="3:7" x14ac:dyDescent="0.2">
      <c r="C18" s="105"/>
      <c r="D18" s="105"/>
      <c r="E18" s="105"/>
      <c r="F18" s="109"/>
      <c r="G18" s="109"/>
    </row>
    <row r="19" spans="3:7" x14ac:dyDescent="0.2">
      <c r="C19" s="519" t="s">
        <v>160</v>
      </c>
      <c r="D19" s="520"/>
      <c r="E19" s="521"/>
      <c r="F19" s="44" t="s">
        <v>3</v>
      </c>
      <c r="G19" s="109"/>
    </row>
    <row r="20" spans="3:7" x14ac:dyDescent="0.2">
      <c r="C20" s="522" t="s">
        <v>238</v>
      </c>
      <c r="D20" s="523"/>
      <c r="E20" s="524"/>
      <c r="F20" s="379">
        <f>'F. Sch 7-1 Loss Cfwd Hist'!H17</f>
        <v>0</v>
      </c>
      <c r="G20" s="109"/>
    </row>
    <row r="21" spans="3:7" ht="12.75" customHeight="1" x14ac:dyDescent="0.2">
      <c r="C21" s="536" t="s">
        <v>243</v>
      </c>
      <c r="D21" s="536"/>
      <c r="E21" s="536"/>
      <c r="F21" s="106"/>
      <c r="G21" s="109"/>
    </row>
    <row r="22" spans="3:7" x14ac:dyDescent="0.2">
      <c r="C22" s="535" t="s">
        <v>156</v>
      </c>
      <c r="D22" s="535"/>
      <c r="E22" s="535"/>
      <c r="F22" s="107"/>
      <c r="G22" s="109"/>
    </row>
    <row r="23" spans="3:7" x14ac:dyDescent="0.2">
      <c r="C23" s="110" t="s">
        <v>157</v>
      </c>
      <c r="D23" s="111"/>
      <c r="E23" s="112"/>
      <c r="F23" s="108">
        <f>F20-F21+F22</f>
        <v>0</v>
      </c>
      <c r="G23" s="109"/>
    </row>
    <row r="24" spans="3:7" x14ac:dyDescent="0.2">
      <c r="C24" s="113" t="s">
        <v>239</v>
      </c>
      <c r="D24" s="111"/>
      <c r="E24" s="112"/>
      <c r="F24" s="107"/>
      <c r="G24" s="109"/>
    </row>
    <row r="25" spans="3:7" x14ac:dyDescent="0.2">
      <c r="C25" s="110" t="s">
        <v>240</v>
      </c>
      <c r="D25" s="111"/>
      <c r="E25" s="112"/>
      <c r="F25" s="108">
        <f>F23-F24</f>
        <v>0</v>
      </c>
      <c r="G25" s="109"/>
    </row>
    <row r="26" spans="3:7" x14ac:dyDescent="0.2">
      <c r="C26" s="114"/>
      <c r="D26" s="105"/>
      <c r="E26" s="105"/>
      <c r="F26" s="109"/>
      <c r="G26" s="109"/>
    </row>
  </sheetData>
  <sheetProtection password="C2FC" sheet="1" objects="1" scenarios="1"/>
  <mergeCells count="12">
    <mergeCell ref="C22:E22"/>
    <mergeCell ref="C20:E20"/>
    <mergeCell ref="C1:E1"/>
    <mergeCell ref="C13:E13"/>
    <mergeCell ref="C14:E14"/>
    <mergeCell ref="C19:E19"/>
    <mergeCell ref="C11:E11"/>
    <mergeCell ref="C12:E12"/>
    <mergeCell ref="C2:I2"/>
    <mergeCell ref="C3:I3"/>
    <mergeCell ref="C4:I4"/>
    <mergeCell ref="C21:E21"/>
  </mergeCells>
  <phoneticPr fontId="3" type="noConversion"/>
  <pageMargins left="0.75" right="0.75" top="1" bottom="1" header="0.5" footer="0.5"/>
  <pageSetup orientation="landscape" r:id="rId1"/>
  <headerFooter alignWithMargins="0"/>
  <colBreaks count="1" manualBreakCount="1">
    <brk id="13"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114"/>
  <sheetViews>
    <sheetView topLeftCell="A73" zoomScaleNormal="100" workbookViewId="0">
      <selection activeCell="E61" sqref="E61"/>
    </sheetView>
  </sheetViews>
  <sheetFormatPr defaultRowHeight="12.75" x14ac:dyDescent="0.2"/>
  <cols>
    <col min="1" max="1" width="1.7109375" style="13" customWidth="1"/>
    <col min="2" max="2" width="16.7109375" style="13" customWidth="1"/>
    <col min="3" max="3" width="35.5703125" style="13" customWidth="1"/>
    <col min="4" max="4" width="11.42578125" style="69" customWidth="1"/>
    <col min="5" max="5" width="13.7109375" style="13" customWidth="1"/>
    <col min="6" max="6" width="9.140625" style="13"/>
    <col min="7" max="7" width="35.5703125" style="13" customWidth="1"/>
    <col min="8" max="8" width="10.140625" style="69" customWidth="1"/>
    <col min="9" max="9" width="14.7109375" style="13" customWidth="1"/>
    <col min="10" max="16384" width="9.140625" style="13"/>
  </cols>
  <sheetData>
    <row r="1" spans="1:9" ht="45.75" customHeight="1" x14ac:dyDescent="0.2">
      <c r="A1" s="349"/>
      <c r="C1" s="498"/>
      <c r="D1" s="498"/>
      <c r="E1" s="498"/>
    </row>
    <row r="2" spans="1:9" ht="45.75" customHeight="1" x14ac:dyDescent="0.25">
      <c r="C2" s="499"/>
      <c r="D2" s="499"/>
      <c r="E2" s="499"/>
      <c r="F2" s="499"/>
      <c r="G2" s="499"/>
      <c r="H2" s="499"/>
      <c r="I2" s="499"/>
    </row>
    <row r="3" spans="1:9" ht="45.75" customHeight="1" x14ac:dyDescent="0.25">
      <c r="C3" s="499"/>
      <c r="D3" s="499"/>
      <c r="E3" s="499"/>
      <c r="F3" s="499"/>
      <c r="G3" s="499"/>
      <c r="H3" s="499"/>
      <c r="I3" s="499"/>
    </row>
    <row r="4" spans="1:9" ht="18" x14ac:dyDescent="0.25">
      <c r="C4" s="499"/>
      <c r="D4" s="499"/>
      <c r="E4" s="499"/>
      <c r="F4" s="499"/>
      <c r="G4" s="499"/>
      <c r="H4" s="499"/>
      <c r="I4" s="499"/>
    </row>
    <row r="5" spans="1:9" ht="23.25" x14ac:dyDescent="0.35">
      <c r="B5" s="473" t="s">
        <v>426</v>
      </c>
    </row>
    <row r="6" spans="1:9" ht="23.25" x14ac:dyDescent="0.35">
      <c r="D6" s="323"/>
      <c r="E6" s="323"/>
    </row>
    <row r="7" spans="1:9" ht="36" x14ac:dyDescent="0.2">
      <c r="C7" s="149"/>
      <c r="D7" s="15" t="s">
        <v>4</v>
      </c>
      <c r="E7" s="16" t="s">
        <v>273</v>
      </c>
    </row>
    <row r="8" spans="1:9" x14ac:dyDescent="0.2">
      <c r="C8" s="17" t="s">
        <v>7</v>
      </c>
      <c r="D8" s="18" t="s">
        <v>0</v>
      </c>
      <c r="E8" s="297">
        <v>2712360</v>
      </c>
    </row>
    <row r="9" spans="1:9" x14ac:dyDescent="0.2">
      <c r="C9" s="543"/>
      <c r="D9" s="543"/>
      <c r="E9" s="543"/>
    </row>
    <row r="10" spans="1:9" x14ac:dyDescent="0.2">
      <c r="C10" s="544" t="s">
        <v>8</v>
      </c>
      <c r="D10" s="544"/>
      <c r="E10" s="544"/>
    </row>
    <row r="11" spans="1:9" x14ac:dyDescent="0.2">
      <c r="C11" s="22" t="s">
        <v>9</v>
      </c>
      <c r="D11" s="224">
        <v>103</v>
      </c>
      <c r="E11" s="276"/>
    </row>
    <row r="12" spans="1:9" x14ac:dyDescent="0.2">
      <c r="C12" s="22" t="s">
        <v>10</v>
      </c>
      <c r="D12" s="224">
        <v>104</v>
      </c>
      <c r="E12" s="297">
        <v>4729669</v>
      </c>
    </row>
    <row r="13" spans="1:9" x14ac:dyDescent="0.2">
      <c r="C13" s="22" t="s">
        <v>11</v>
      </c>
      <c r="D13" s="224">
        <v>106</v>
      </c>
      <c r="E13" s="276"/>
    </row>
    <row r="14" spans="1:9" ht="24" x14ac:dyDescent="0.2">
      <c r="C14" s="22" t="s">
        <v>12</v>
      </c>
      <c r="D14" s="224">
        <v>107</v>
      </c>
      <c r="E14" s="276"/>
    </row>
    <row r="15" spans="1:9" ht="24" x14ac:dyDescent="0.2">
      <c r="C15" s="22" t="s">
        <v>13</v>
      </c>
      <c r="D15" s="224">
        <v>108</v>
      </c>
      <c r="E15" s="276"/>
    </row>
    <row r="16" spans="1:9" ht="24" x14ac:dyDescent="0.2">
      <c r="C16" s="22" t="s">
        <v>14</v>
      </c>
      <c r="D16" s="224">
        <v>109</v>
      </c>
      <c r="E16" s="276"/>
    </row>
    <row r="17" spans="3:5" ht="24" x14ac:dyDescent="0.2">
      <c r="C17" s="22" t="s">
        <v>15</v>
      </c>
      <c r="D17" s="224">
        <v>110</v>
      </c>
      <c r="E17" s="276"/>
    </row>
    <row r="18" spans="3:5" x14ac:dyDescent="0.2">
      <c r="C18" s="22" t="s">
        <v>16</v>
      </c>
      <c r="D18" s="224">
        <v>111</v>
      </c>
      <c r="E18" s="276"/>
    </row>
    <row r="19" spans="3:5" x14ac:dyDescent="0.2">
      <c r="C19" s="22" t="s">
        <v>17</v>
      </c>
      <c r="D19" s="224">
        <v>112</v>
      </c>
      <c r="E19" s="276"/>
    </row>
    <row r="20" spans="3:5" x14ac:dyDescent="0.2">
      <c r="C20" s="22" t="s">
        <v>18</v>
      </c>
      <c r="D20" s="224">
        <v>113</v>
      </c>
      <c r="E20" s="276"/>
    </row>
    <row r="21" spans="3:5" x14ac:dyDescent="0.2">
      <c r="C21" s="22" t="s">
        <v>19</v>
      </c>
      <c r="D21" s="224">
        <v>114</v>
      </c>
      <c r="E21" s="276"/>
    </row>
    <row r="22" spans="3:5" x14ac:dyDescent="0.2">
      <c r="C22" s="22" t="s">
        <v>20</v>
      </c>
      <c r="D22" s="224">
        <v>116</v>
      </c>
      <c r="E22" s="276"/>
    </row>
    <row r="23" spans="3:5" ht="24" x14ac:dyDescent="0.2">
      <c r="C23" s="22" t="s">
        <v>21</v>
      </c>
      <c r="D23" s="224">
        <v>118</v>
      </c>
      <c r="E23" s="276"/>
    </row>
    <row r="24" spans="3:5" x14ac:dyDescent="0.2">
      <c r="C24" s="22" t="s">
        <v>22</v>
      </c>
      <c r="D24" s="224">
        <v>119</v>
      </c>
      <c r="E24" s="276"/>
    </row>
    <row r="25" spans="3:5" x14ac:dyDescent="0.2">
      <c r="C25" s="22" t="s">
        <v>23</v>
      </c>
      <c r="D25" s="224">
        <v>120</v>
      </c>
      <c r="E25" s="276"/>
    </row>
    <row r="26" spans="3:5" ht="24" x14ac:dyDescent="0.2">
      <c r="C26" s="22" t="s">
        <v>24</v>
      </c>
      <c r="D26" s="224">
        <v>121</v>
      </c>
      <c r="E26" s="297">
        <v>45913</v>
      </c>
    </row>
    <row r="27" spans="3:5" x14ac:dyDescent="0.2">
      <c r="C27" s="22" t="s">
        <v>25</v>
      </c>
      <c r="D27" s="224">
        <v>122</v>
      </c>
      <c r="E27" s="276"/>
    </row>
    <row r="28" spans="3:5" x14ac:dyDescent="0.2">
      <c r="C28" s="22" t="s">
        <v>26</v>
      </c>
      <c r="D28" s="224">
        <v>123</v>
      </c>
      <c r="E28" s="276"/>
    </row>
    <row r="29" spans="3:5" x14ac:dyDescent="0.2">
      <c r="C29" s="22" t="s">
        <v>27</v>
      </c>
      <c r="D29" s="224">
        <v>124</v>
      </c>
      <c r="E29" s="276"/>
    </row>
    <row r="30" spans="3:5" x14ac:dyDescent="0.2">
      <c r="C30" s="24" t="s">
        <v>28</v>
      </c>
      <c r="D30" s="225">
        <v>125</v>
      </c>
      <c r="E30" s="41">
        <f>'K. Sch 13 Tax Reserves Bridge'!F22</f>
        <v>0</v>
      </c>
    </row>
    <row r="31" spans="3:5" ht="24" x14ac:dyDescent="0.2">
      <c r="C31" s="22" t="s">
        <v>29</v>
      </c>
      <c r="D31" s="224">
        <v>126</v>
      </c>
      <c r="E31" s="41">
        <f>'K. Sch 13 Tax Reserves Bridge'!I43</f>
        <v>0</v>
      </c>
    </row>
    <row r="32" spans="3:5" ht="24" x14ac:dyDescent="0.2">
      <c r="C32" s="22" t="s">
        <v>30</v>
      </c>
      <c r="D32" s="224">
        <v>127</v>
      </c>
      <c r="E32" s="276"/>
    </row>
    <row r="33" spans="3:5" ht="24" x14ac:dyDescent="0.2">
      <c r="C33" s="22" t="s">
        <v>31</v>
      </c>
      <c r="D33" s="224">
        <v>205</v>
      </c>
      <c r="E33" s="276"/>
    </row>
    <row r="34" spans="3:5" x14ac:dyDescent="0.2">
      <c r="C34" s="22" t="s">
        <v>32</v>
      </c>
      <c r="D34" s="224">
        <v>206</v>
      </c>
      <c r="E34" s="276"/>
    </row>
    <row r="35" spans="3:5" x14ac:dyDescent="0.2">
      <c r="C35" s="22" t="s">
        <v>33</v>
      </c>
      <c r="D35" s="224">
        <v>208</v>
      </c>
      <c r="E35" s="276"/>
    </row>
    <row r="36" spans="3:5" ht="24" x14ac:dyDescent="0.2">
      <c r="C36" s="22" t="s">
        <v>34</v>
      </c>
      <c r="D36" s="224">
        <v>212</v>
      </c>
      <c r="E36" s="276"/>
    </row>
    <row r="37" spans="3:5" x14ac:dyDescent="0.2">
      <c r="C37" s="22" t="s">
        <v>35</v>
      </c>
      <c r="D37" s="224">
        <v>216</v>
      </c>
      <c r="E37" s="276"/>
    </row>
    <row r="38" spans="3:5" x14ac:dyDescent="0.2">
      <c r="C38" s="22" t="s">
        <v>36</v>
      </c>
      <c r="D38" s="224">
        <v>220</v>
      </c>
      <c r="E38" s="276"/>
    </row>
    <row r="39" spans="3:5" x14ac:dyDescent="0.2">
      <c r="C39" s="22" t="s">
        <v>37</v>
      </c>
      <c r="D39" s="224">
        <v>226</v>
      </c>
      <c r="E39" s="276"/>
    </row>
    <row r="40" spans="3:5" x14ac:dyDescent="0.2">
      <c r="C40" s="22" t="s">
        <v>38</v>
      </c>
      <c r="D40" s="224">
        <v>227</v>
      </c>
      <c r="E40" s="276"/>
    </row>
    <row r="41" spans="3:5" ht="24" x14ac:dyDescent="0.2">
      <c r="C41" s="22" t="s">
        <v>39</v>
      </c>
      <c r="D41" s="224">
        <v>228</v>
      </c>
      <c r="E41" s="276"/>
    </row>
    <row r="42" spans="3:5" x14ac:dyDescent="0.2">
      <c r="C42" s="22" t="s">
        <v>40</v>
      </c>
      <c r="D42" s="224">
        <v>231</v>
      </c>
      <c r="E42" s="276"/>
    </row>
    <row r="43" spans="3:5" x14ac:dyDescent="0.2">
      <c r="C43" s="22" t="s">
        <v>41</v>
      </c>
      <c r="D43" s="224">
        <v>235</v>
      </c>
      <c r="E43" s="276"/>
    </row>
    <row r="44" spans="3:5" x14ac:dyDescent="0.2">
      <c r="C44" s="22" t="s">
        <v>42</v>
      </c>
      <c r="D44" s="224">
        <v>236</v>
      </c>
      <c r="E44" s="276"/>
    </row>
    <row r="45" spans="3:5" ht="36" x14ac:dyDescent="0.2">
      <c r="C45" s="22" t="s">
        <v>43</v>
      </c>
      <c r="D45" s="224">
        <v>237</v>
      </c>
      <c r="E45" s="276"/>
    </row>
    <row r="46" spans="3:5" x14ac:dyDescent="0.2">
      <c r="C46" s="538" t="s">
        <v>44</v>
      </c>
      <c r="D46" s="526"/>
      <c r="E46" s="539"/>
    </row>
    <row r="47" spans="3:5" x14ac:dyDescent="0.2">
      <c r="C47" s="22" t="s">
        <v>45</v>
      </c>
      <c r="D47" s="224">
        <v>290</v>
      </c>
      <c r="E47" s="276"/>
    </row>
    <row r="48" spans="3:5" ht="24" x14ac:dyDescent="0.2">
      <c r="C48" s="22" t="s">
        <v>46</v>
      </c>
      <c r="D48" s="224">
        <v>291</v>
      </c>
      <c r="E48" s="276"/>
    </row>
    <row r="49" spans="3:8" x14ac:dyDescent="0.2">
      <c r="C49" s="22" t="s">
        <v>47</v>
      </c>
      <c r="D49" s="224">
        <v>292</v>
      </c>
      <c r="E49" s="276"/>
    </row>
    <row r="50" spans="3:8" x14ac:dyDescent="0.2">
      <c r="C50" s="22" t="s">
        <v>48</v>
      </c>
      <c r="D50" s="224">
        <v>293</v>
      </c>
      <c r="E50" s="276"/>
    </row>
    <row r="51" spans="3:8" ht="24" customHeight="1" x14ac:dyDescent="0.2">
      <c r="C51" s="474"/>
      <c r="D51" s="353">
        <v>294</v>
      </c>
      <c r="E51" s="297"/>
    </row>
    <row r="52" spans="3:8" ht="24" customHeight="1" x14ac:dyDescent="0.2">
      <c r="C52" s="474"/>
      <c r="D52" s="354">
        <v>295</v>
      </c>
      <c r="E52" s="276"/>
    </row>
    <row r="53" spans="3:8" x14ac:dyDescent="0.2">
      <c r="C53" s="326" t="s">
        <v>342</v>
      </c>
      <c r="D53" s="27"/>
      <c r="E53" s="268"/>
      <c r="F53" s="324"/>
      <c r="G53" s="294"/>
      <c r="H53" s="13"/>
    </row>
    <row r="54" spans="3:8" ht="24" x14ac:dyDescent="0.2">
      <c r="C54" s="326" t="s">
        <v>343</v>
      </c>
      <c r="D54" s="27"/>
      <c r="E54" s="268"/>
      <c r="F54" s="324"/>
      <c r="G54" s="294"/>
      <c r="H54" s="13"/>
    </row>
    <row r="55" spans="3:8" ht="24" x14ac:dyDescent="0.2">
      <c r="C55" s="326" t="s">
        <v>344</v>
      </c>
      <c r="D55" s="27"/>
      <c r="E55" s="268"/>
      <c r="F55" s="324"/>
      <c r="G55" s="294"/>
      <c r="H55" s="13"/>
    </row>
    <row r="56" spans="3:8" x14ac:dyDescent="0.2">
      <c r="C56" s="326" t="s">
        <v>345</v>
      </c>
      <c r="D56" s="27"/>
      <c r="E56" s="268"/>
      <c r="F56" s="324"/>
      <c r="G56" s="294"/>
      <c r="H56" s="13"/>
    </row>
    <row r="57" spans="3:8" x14ac:dyDescent="0.2">
      <c r="C57" s="326" t="s">
        <v>346</v>
      </c>
      <c r="D57" s="27"/>
      <c r="E57" s="268"/>
      <c r="F57" s="324"/>
      <c r="G57" s="294"/>
      <c r="H57" s="13"/>
    </row>
    <row r="58" spans="3:8" ht="21" customHeight="1" x14ac:dyDescent="0.2">
      <c r="C58" s="325"/>
      <c r="D58" s="351"/>
      <c r="E58" s="268"/>
      <c r="F58" s="324"/>
      <c r="G58" s="294"/>
      <c r="H58" s="13"/>
    </row>
    <row r="59" spans="3:8" ht="21" customHeight="1" x14ac:dyDescent="0.2">
      <c r="C59" s="325" t="s">
        <v>447</v>
      </c>
      <c r="D59" s="351"/>
      <c r="E59" s="268">
        <f>7507737+428095</f>
        <v>7935832</v>
      </c>
      <c r="F59" s="324"/>
      <c r="G59" s="294"/>
      <c r="H59" s="13"/>
    </row>
    <row r="60" spans="3:8" ht="21" customHeight="1" x14ac:dyDescent="0.2">
      <c r="C60" s="325" t="s">
        <v>452</v>
      </c>
      <c r="D60" s="351"/>
      <c r="E60" s="268">
        <v>411700</v>
      </c>
      <c r="F60" s="324"/>
      <c r="G60" s="294"/>
      <c r="H60" s="13"/>
    </row>
    <row r="61" spans="3:8" ht="21" customHeight="1" x14ac:dyDescent="0.2">
      <c r="C61" s="325"/>
      <c r="D61" s="351"/>
      <c r="E61" s="268"/>
      <c r="F61" s="324"/>
      <c r="G61" s="294"/>
      <c r="H61" s="13"/>
    </row>
    <row r="62" spans="3:8" ht="21" customHeight="1" x14ac:dyDescent="0.2">
      <c r="C62" s="325"/>
      <c r="D62" s="351"/>
      <c r="E62" s="268"/>
      <c r="F62" s="324"/>
      <c r="G62" s="294"/>
      <c r="H62" s="13"/>
    </row>
    <row r="63" spans="3:8" ht="21" customHeight="1" x14ac:dyDescent="0.2">
      <c r="C63" s="325"/>
      <c r="D63" s="351"/>
      <c r="E63" s="268"/>
      <c r="F63" s="324"/>
      <c r="G63" s="294"/>
      <c r="H63" s="13"/>
    </row>
    <row r="64" spans="3:8" ht="21" customHeight="1" x14ac:dyDescent="0.2">
      <c r="C64" s="325"/>
      <c r="D64" s="351"/>
      <c r="E64" s="268"/>
      <c r="F64" s="324"/>
      <c r="G64" s="294"/>
      <c r="H64" s="13"/>
    </row>
    <row r="65" spans="3:8" ht="21" customHeight="1" x14ac:dyDescent="0.2">
      <c r="C65" s="325"/>
      <c r="D65" s="351"/>
      <c r="E65" s="268"/>
      <c r="F65" s="324"/>
      <c r="G65" s="294"/>
      <c r="H65" s="13"/>
    </row>
    <row r="66" spans="3:8" ht="21" customHeight="1" x14ac:dyDescent="0.2">
      <c r="C66" s="325"/>
      <c r="D66" s="350"/>
      <c r="E66" s="268"/>
      <c r="F66" s="324"/>
      <c r="G66" s="294"/>
      <c r="H66" s="13"/>
    </row>
    <row r="67" spans="3:8" ht="21" customHeight="1" thickBot="1" x14ac:dyDescent="0.25">
      <c r="C67" s="327"/>
      <c r="D67" s="352"/>
      <c r="E67" s="295"/>
      <c r="F67" s="324"/>
      <c r="G67" s="294"/>
      <c r="H67" s="13"/>
    </row>
    <row r="68" spans="3:8" x14ac:dyDescent="0.2">
      <c r="C68" s="328" t="s">
        <v>49</v>
      </c>
      <c r="D68" s="329"/>
      <c r="E68" s="330">
        <f>SUM(E10:E67)</f>
        <v>13123114</v>
      </c>
    </row>
    <row r="69" spans="3:8" x14ac:dyDescent="0.2">
      <c r="C69" s="537" t="s">
        <v>50</v>
      </c>
      <c r="D69" s="537"/>
      <c r="E69" s="537"/>
    </row>
    <row r="70" spans="3:8" ht="24" x14ac:dyDescent="0.2">
      <c r="C70" s="22" t="s">
        <v>51</v>
      </c>
      <c r="D70" s="224">
        <v>401</v>
      </c>
      <c r="E70" s="276"/>
    </row>
    <row r="71" spans="3:8" x14ac:dyDescent="0.2">
      <c r="C71" s="24" t="s">
        <v>52</v>
      </c>
      <c r="D71" s="224">
        <v>402</v>
      </c>
      <c r="E71" s="276"/>
    </row>
    <row r="72" spans="3:8" x14ac:dyDescent="0.2">
      <c r="C72" s="22" t="s">
        <v>53</v>
      </c>
      <c r="D72" s="224">
        <v>403</v>
      </c>
      <c r="E72" s="41">
        <f>'I. Schedule 8 CCA Bridge Year'!L42</f>
        <v>7565531.21</v>
      </c>
    </row>
    <row r="73" spans="3:8" x14ac:dyDescent="0.2">
      <c r="C73" s="24" t="s">
        <v>54</v>
      </c>
      <c r="D73" s="224">
        <v>404</v>
      </c>
      <c r="E73" s="276"/>
    </row>
    <row r="74" spans="3:8" ht="24" x14ac:dyDescent="0.2">
      <c r="C74" s="22" t="s">
        <v>55</v>
      </c>
      <c r="D74" s="224">
        <v>405</v>
      </c>
      <c r="E74" s="41">
        <f>'J. Schedule 10 CEC Bridge Year'!K38</f>
        <v>98245.01400000001</v>
      </c>
    </row>
    <row r="75" spans="3:8" x14ac:dyDescent="0.2">
      <c r="C75" s="22" t="s">
        <v>56</v>
      </c>
      <c r="D75" s="224">
        <v>406</v>
      </c>
      <c r="E75" s="276"/>
    </row>
    <row r="76" spans="3:8" x14ac:dyDescent="0.2">
      <c r="C76" s="22" t="s">
        <v>20</v>
      </c>
      <c r="D76" s="224">
        <v>409</v>
      </c>
      <c r="E76" s="276"/>
    </row>
    <row r="77" spans="3:8" ht="24" x14ac:dyDescent="0.2">
      <c r="C77" s="22" t="s">
        <v>57</v>
      </c>
      <c r="D77" s="224">
        <v>411</v>
      </c>
      <c r="E77" s="276"/>
    </row>
    <row r="78" spans="3:8" x14ac:dyDescent="0.2">
      <c r="C78" s="22" t="s">
        <v>58</v>
      </c>
      <c r="D78" s="225">
        <v>413</v>
      </c>
      <c r="E78" s="41">
        <f>'K. Sch 13 Tax Reserves Bridge'!I22</f>
        <v>0</v>
      </c>
    </row>
    <row r="79" spans="3:8" ht="24" x14ac:dyDescent="0.2">
      <c r="C79" s="22" t="s">
        <v>59</v>
      </c>
      <c r="D79" s="224">
        <v>414</v>
      </c>
      <c r="E79" s="41">
        <f>'K. Sch 13 Tax Reserves Bridge'!F43</f>
        <v>0</v>
      </c>
    </row>
    <row r="80" spans="3:8" x14ac:dyDescent="0.2">
      <c r="C80" s="22" t="s">
        <v>60</v>
      </c>
      <c r="D80" s="224">
        <v>416</v>
      </c>
      <c r="E80" s="276"/>
    </row>
    <row r="81" spans="3:8" ht="24" x14ac:dyDescent="0.2">
      <c r="C81" s="22" t="s">
        <v>61</v>
      </c>
      <c r="D81" s="224">
        <v>305</v>
      </c>
      <c r="E81" s="276"/>
    </row>
    <row r="82" spans="3:8" ht="24" x14ac:dyDescent="0.2">
      <c r="C82" s="22" t="s">
        <v>62</v>
      </c>
      <c r="D82" s="224">
        <v>306</v>
      </c>
      <c r="E82" s="276"/>
    </row>
    <row r="83" spans="3:8" ht="24" x14ac:dyDescent="0.2">
      <c r="C83" s="398" t="s">
        <v>63</v>
      </c>
      <c r="D83" s="353"/>
      <c r="E83" s="276"/>
    </row>
    <row r="84" spans="3:8" x14ac:dyDescent="0.2">
      <c r="C84" s="399"/>
      <c r="D84" s="353"/>
      <c r="E84" s="276"/>
    </row>
    <row r="85" spans="3:8" ht="24" x14ac:dyDescent="0.2">
      <c r="C85" s="24" t="s">
        <v>64</v>
      </c>
      <c r="D85" s="224">
        <v>390</v>
      </c>
      <c r="E85" s="276"/>
    </row>
    <row r="86" spans="3:8" x14ac:dyDescent="0.2">
      <c r="C86" s="24" t="s">
        <v>65</v>
      </c>
      <c r="D86" s="224">
        <v>391</v>
      </c>
      <c r="E86" s="276"/>
    </row>
    <row r="87" spans="3:8" ht="24" x14ac:dyDescent="0.2">
      <c r="C87" s="22" t="s">
        <v>66</v>
      </c>
      <c r="D87" s="224">
        <v>392</v>
      </c>
      <c r="E87" s="276"/>
    </row>
    <row r="88" spans="3:8" ht="21" customHeight="1" x14ac:dyDescent="0.2">
      <c r="C88" s="474"/>
      <c r="D88" s="353">
        <v>393</v>
      </c>
      <c r="E88" s="276"/>
    </row>
    <row r="89" spans="3:8" ht="21" customHeight="1" x14ac:dyDescent="0.2">
      <c r="C89" s="474"/>
      <c r="D89" s="353">
        <v>394</v>
      </c>
      <c r="E89" s="276"/>
    </row>
    <row r="90" spans="3:8" ht="24" x14ac:dyDescent="0.2">
      <c r="C90" s="22" t="s">
        <v>347</v>
      </c>
      <c r="D90" s="351"/>
      <c r="E90" s="268"/>
      <c r="F90" s="324"/>
      <c r="G90" s="294"/>
      <c r="H90" s="13"/>
    </row>
    <row r="91" spans="3:8" ht="24" x14ac:dyDescent="0.2">
      <c r="C91" s="22" t="s">
        <v>348</v>
      </c>
      <c r="D91" s="351"/>
      <c r="E91" s="268"/>
      <c r="F91" s="324"/>
      <c r="G91" s="294"/>
      <c r="H91" s="13"/>
    </row>
    <row r="92" spans="3:8" ht="24" x14ac:dyDescent="0.2">
      <c r="C92" s="22" t="s">
        <v>349</v>
      </c>
      <c r="D92" s="351"/>
      <c r="E92" s="268"/>
      <c r="F92" s="324"/>
      <c r="G92" s="294"/>
      <c r="H92" s="13"/>
    </row>
    <row r="93" spans="3:8" x14ac:dyDescent="0.2">
      <c r="C93" s="22" t="s">
        <v>350</v>
      </c>
      <c r="D93" s="351"/>
      <c r="E93" s="268"/>
      <c r="F93" s="324"/>
      <c r="G93" s="294"/>
      <c r="H93" s="13"/>
    </row>
    <row r="94" spans="3:8" x14ac:dyDescent="0.2">
      <c r="C94" s="22" t="s">
        <v>351</v>
      </c>
      <c r="D94" s="351"/>
      <c r="E94" s="268"/>
      <c r="F94" s="324"/>
      <c r="G94" s="294"/>
      <c r="H94" s="13"/>
    </row>
    <row r="95" spans="3:8" ht="24" x14ac:dyDescent="0.2">
      <c r="C95" s="22" t="s">
        <v>352</v>
      </c>
      <c r="D95" s="351"/>
      <c r="E95" s="268"/>
      <c r="F95" s="324"/>
      <c r="G95" s="294"/>
      <c r="H95" s="13"/>
    </row>
    <row r="96" spans="3:8" ht="24" x14ac:dyDescent="0.2">
      <c r="C96" s="22" t="s">
        <v>353</v>
      </c>
      <c r="D96" s="351"/>
      <c r="E96" s="268"/>
      <c r="F96" s="324"/>
      <c r="G96" s="294"/>
      <c r="H96" s="13"/>
    </row>
    <row r="97" spans="3:8" ht="21" customHeight="1" x14ac:dyDescent="0.2">
      <c r="C97" s="325"/>
      <c r="D97" s="351"/>
      <c r="E97" s="268"/>
      <c r="F97" s="324"/>
      <c r="G97" s="294"/>
      <c r="H97" s="13"/>
    </row>
    <row r="98" spans="3:8" ht="21" customHeight="1" x14ac:dyDescent="0.2">
      <c r="C98" s="325" t="s">
        <v>448</v>
      </c>
      <c r="D98" s="351"/>
      <c r="E98" s="268">
        <v>7507737</v>
      </c>
      <c r="F98" s="324"/>
      <c r="G98" s="294"/>
      <c r="H98" s="13"/>
    </row>
    <row r="99" spans="3:8" ht="21" customHeight="1" x14ac:dyDescent="0.2">
      <c r="C99" s="325"/>
      <c r="D99" s="351"/>
      <c r="E99" s="268"/>
      <c r="F99" s="324"/>
      <c r="G99" s="294"/>
      <c r="H99" s="13"/>
    </row>
    <row r="100" spans="3:8" ht="21" customHeight="1" x14ac:dyDescent="0.2">
      <c r="C100" s="325"/>
      <c r="D100" s="351"/>
      <c r="E100" s="268"/>
      <c r="F100" s="324"/>
      <c r="G100" s="294"/>
      <c r="H100" s="13"/>
    </row>
    <row r="101" spans="3:8" ht="21" customHeight="1" x14ac:dyDescent="0.2">
      <c r="C101" s="325"/>
      <c r="D101" s="351"/>
      <c r="E101" s="268"/>
      <c r="F101" s="324"/>
      <c r="G101" s="294"/>
      <c r="H101" s="13"/>
    </row>
    <row r="102" spans="3:8" ht="21" customHeight="1" x14ac:dyDescent="0.2">
      <c r="C102" s="325"/>
      <c r="D102" s="351"/>
      <c r="E102" s="268"/>
      <c r="F102" s="324"/>
      <c r="G102" s="294"/>
      <c r="H102" s="13"/>
    </row>
    <row r="103" spans="3:8" ht="21" customHeight="1" x14ac:dyDescent="0.2">
      <c r="C103" s="325"/>
      <c r="D103" s="350"/>
      <c r="E103" s="268"/>
      <c r="F103" s="324"/>
      <c r="G103" s="294"/>
      <c r="H103" s="13"/>
    </row>
    <row r="104" spans="3:8" ht="21" customHeight="1" x14ac:dyDescent="0.2">
      <c r="C104" s="268"/>
      <c r="D104" s="350"/>
      <c r="E104" s="268"/>
      <c r="F104" s="324"/>
      <c r="G104" s="296"/>
      <c r="H104" s="13"/>
    </row>
    <row r="105" spans="3:8" x14ac:dyDescent="0.2">
      <c r="C105" s="36" t="s">
        <v>67</v>
      </c>
      <c r="D105" s="224"/>
      <c r="E105" s="37">
        <f>SUM(E70:E104)</f>
        <v>15171513.223999999</v>
      </c>
    </row>
    <row r="106" spans="3:8" x14ac:dyDescent="0.2">
      <c r="C106" s="38"/>
      <c r="D106" s="224"/>
      <c r="E106" s="39"/>
    </row>
    <row r="107" spans="3:8" x14ac:dyDescent="0.2">
      <c r="C107" s="40" t="s">
        <v>68</v>
      </c>
      <c r="D107" s="224"/>
      <c r="E107" s="37">
        <f>+E8+E68-E105</f>
        <v>663960.77600000054</v>
      </c>
    </row>
    <row r="108" spans="3:8" x14ac:dyDescent="0.2">
      <c r="C108" s="38" t="s">
        <v>69</v>
      </c>
      <c r="D108" s="224">
        <v>311</v>
      </c>
      <c r="E108" s="276"/>
    </row>
    <row r="109" spans="3:8" ht="36" x14ac:dyDescent="0.2">
      <c r="C109" s="38" t="s">
        <v>70</v>
      </c>
      <c r="D109" s="224">
        <v>320</v>
      </c>
      <c r="E109" s="276"/>
    </row>
    <row r="110" spans="3:8" ht="24" x14ac:dyDescent="0.2">
      <c r="C110" s="38" t="s">
        <v>71</v>
      </c>
      <c r="D110" s="224">
        <v>331</v>
      </c>
      <c r="E110" s="276"/>
    </row>
    <row r="111" spans="3:8" ht="48" x14ac:dyDescent="0.2">
      <c r="C111" s="38" t="s">
        <v>72</v>
      </c>
      <c r="D111" s="224">
        <v>332</v>
      </c>
      <c r="E111" s="276"/>
    </row>
    <row r="112" spans="3:8" ht="24" x14ac:dyDescent="0.2">
      <c r="C112" s="38" t="s">
        <v>73</v>
      </c>
      <c r="D112" s="224">
        <v>335</v>
      </c>
      <c r="E112" s="276"/>
    </row>
    <row r="113" spans="3:5" x14ac:dyDescent="0.2">
      <c r="C113" s="540"/>
      <c r="D113" s="541"/>
      <c r="E113" s="542"/>
    </row>
    <row r="114" spans="3:5" x14ac:dyDescent="0.2">
      <c r="C114" s="42" t="s">
        <v>74</v>
      </c>
      <c r="D114" s="224"/>
      <c r="E114" s="37">
        <f>+E107-SUM(E108:E112)</f>
        <v>663960.77600000054</v>
      </c>
    </row>
  </sheetData>
  <sheetProtection password="C2FC" sheet="1" objects="1" scenarios="1"/>
  <mergeCells count="9">
    <mergeCell ref="C69:E69"/>
    <mergeCell ref="C46:E46"/>
    <mergeCell ref="C113:E113"/>
    <mergeCell ref="C9:E9"/>
    <mergeCell ref="C1:E1"/>
    <mergeCell ref="C2:I2"/>
    <mergeCell ref="C3:I3"/>
    <mergeCell ref="C4:I4"/>
    <mergeCell ref="C10:E10"/>
  </mergeCells>
  <phoneticPr fontId="3" type="noConversion"/>
  <conditionalFormatting sqref="E11:E45 E8 E108:E112 E47:E67 C53:C67 C97:C104 E70:E104">
    <cfRule type="expression" dxfId="13" priority="1" stopIfTrue="1">
      <formula>ISBLANK(C8)</formula>
    </cfRule>
  </conditionalFormatting>
  <conditionalFormatting sqref="G53:G67">
    <cfRule type="cellIs" dxfId="12" priority="2" stopIfTrue="1" operator="lessThan">
      <formula>0</formula>
    </cfRule>
  </conditionalFormatting>
  <pageMargins left="0.35433070866141736" right="0.15748031496062992" top="0.39370078740157483" bottom="0.39370078740157483" header="0.11811023622047245" footer="0.11811023622047245"/>
  <pageSetup scale="80" orientation="portrait" r:id="rId1"/>
  <headerFooter alignWithMargins="0"/>
  <rowBreaks count="2" manualBreakCount="2">
    <brk id="45" max="6" man="1"/>
    <brk id="84" max="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L46"/>
  <sheetViews>
    <sheetView topLeftCell="A10" zoomScaleNormal="100" workbookViewId="0">
      <selection activeCell="H31" sqref="H31"/>
    </sheetView>
  </sheetViews>
  <sheetFormatPr defaultRowHeight="12.75" x14ac:dyDescent="0.2"/>
  <cols>
    <col min="1" max="1" width="4.28515625" style="13" customWidth="1"/>
    <col min="2" max="2" width="13.28515625" style="13" customWidth="1"/>
    <col min="3" max="3" width="32.28515625" style="13" customWidth="1"/>
    <col min="4" max="4" width="42.7109375" style="13" customWidth="1"/>
    <col min="5" max="5" width="11.42578125" style="13" bestFit="1" customWidth="1"/>
    <col min="6" max="6" width="6" style="13" customWidth="1"/>
    <col min="7" max="7" width="16.140625" style="13" bestFit="1" customWidth="1"/>
    <col min="8" max="8" width="9.140625" style="13"/>
    <col min="9" max="9" width="16.28515625" style="13" bestFit="1" customWidth="1"/>
    <col min="10" max="10" width="11.7109375" style="13" bestFit="1" customWidth="1"/>
    <col min="11" max="11" width="4.5703125" style="13" customWidth="1"/>
    <col min="12" max="16384" width="9.140625" style="13"/>
  </cols>
  <sheetData>
    <row r="1" spans="1:12" ht="21.75" x14ac:dyDescent="0.2">
      <c r="A1" s="349"/>
      <c r="C1" s="498"/>
      <c r="D1" s="498"/>
      <c r="E1" s="498"/>
      <c r="F1" s="498"/>
      <c r="G1" s="498"/>
      <c r="H1" s="26"/>
    </row>
    <row r="2" spans="1:12" ht="18" x14ac:dyDescent="0.25">
      <c r="C2" s="499"/>
      <c r="D2" s="499"/>
      <c r="E2" s="499"/>
      <c r="F2" s="499"/>
      <c r="G2" s="499"/>
      <c r="H2" s="499"/>
      <c r="I2" s="499"/>
      <c r="J2" s="499"/>
      <c r="K2" s="499"/>
      <c r="L2" s="499"/>
    </row>
    <row r="3" spans="1:12" ht="18" x14ac:dyDescent="0.25">
      <c r="C3" s="499"/>
      <c r="D3" s="499"/>
      <c r="E3" s="499"/>
      <c r="F3" s="499"/>
      <c r="G3" s="499"/>
      <c r="H3" s="499"/>
      <c r="I3" s="499"/>
      <c r="J3" s="499"/>
      <c r="K3" s="499"/>
      <c r="L3" s="499"/>
    </row>
    <row r="4" spans="1:12" ht="50.25" customHeight="1" x14ac:dyDescent="0.25">
      <c r="C4" s="499"/>
      <c r="D4" s="499"/>
      <c r="E4" s="499"/>
      <c r="F4" s="499"/>
      <c r="G4" s="499"/>
      <c r="H4" s="499"/>
      <c r="I4" s="499"/>
      <c r="J4" s="499"/>
      <c r="K4" s="499"/>
      <c r="L4" s="499"/>
    </row>
    <row r="5" spans="1:12" ht="50.25" customHeight="1" x14ac:dyDescent="0.2"/>
    <row r="6" spans="1:12" ht="18" x14ac:dyDescent="0.25">
      <c r="B6" s="476" t="s">
        <v>427</v>
      </c>
    </row>
    <row r="8" spans="1:12" ht="18" x14ac:dyDescent="0.2">
      <c r="C8" s="126"/>
      <c r="D8" s="126"/>
      <c r="E8" s="121"/>
      <c r="F8" s="121"/>
      <c r="G8" s="121"/>
      <c r="H8" s="121"/>
      <c r="I8" s="475" t="s">
        <v>421</v>
      </c>
      <c r="J8" s="127"/>
    </row>
    <row r="9" spans="1:12" x14ac:dyDescent="0.2">
      <c r="C9" s="126"/>
      <c r="D9" s="126"/>
      <c r="E9" s="121"/>
      <c r="F9" s="121"/>
      <c r="G9" s="121"/>
      <c r="H9" s="121"/>
      <c r="I9" s="31"/>
      <c r="J9" s="127"/>
    </row>
    <row r="10" spans="1:12" x14ac:dyDescent="0.2">
      <c r="C10" s="128" t="s">
        <v>214</v>
      </c>
      <c r="D10" s="128"/>
      <c r="E10" s="121"/>
      <c r="F10" s="121"/>
      <c r="G10" s="121"/>
      <c r="H10" s="121"/>
      <c r="I10" s="283">
        <f>'M. Adj. Taxable Income Bridge'!E114</f>
        <v>663960.77600000054</v>
      </c>
      <c r="J10" s="254" t="s">
        <v>0</v>
      </c>
    </row>
    <row r="11" spans="1:12" x14ac:dyDescent="0.2">
      <c r="C11" s="129"/>
      <c r="D11" s="129"/>
      <c r="E11" s="121"/>
      <c r="F11" s="121"/>
      <c r="G11" s="121"/>
      <c r="H11" s="121"/>
      <c r="I11" s="121"/>
      <c r="J11" s="255"/>
    </row>
    <row r="12" spans="1:12" x14ac:dyDescent="0.2">
      <c r="C12" s="146" t="s">
        <v>254</v>
      </c>
      <c r="D12" s="146"/>
      <c r="E12" s="121"/>
      <c r="F12" s="121"/>
      <c r="G12" s="121"/>
      <c r="H12" s="121"/>
      <c r="I12" s="121"/>
      <c r="J12" s="255"/>
    </row>
    <row r="13" spans="1:12" ht="14.25" x14ac:dyDescent="0.2">
      <c r="C13" s="334" t="s">
        <v>249</v>
      </c>
      <c r="D13" s="335" t="s">
        <v>332</v>
      </c>
      <c r="E13" s="284">
        <f>IF(I10&lt;=500000,'B. Tax Rates &amp; Exemptions'!F31,'B. Tax Rates &amp; Exemptions'!F21)</f>
        <v>0.115</v>
      </c>
      <c r="F13" s="252" t="s">
        <v>189</v>
      </c>
      <c r="G13" s="342">
        <f>IF(I10&gt;0,I10*E13,0)</f>
        <v>76355.489240000068</v>
      </c>
      <c r="H13" s="252" t="s">
        <v>255</v>
      </c>
      <c r="I13" s="121"/>
      <c r="J13" s="255"/>
    </row>
    <row r="14" spans="1:12" x14ac:dyDescent="0.2">
      <c r="C14" s="337"/>
      <c r="F14" s="142"/>
      <c r="H14" s="142"/>
      <c r="J14" s="142"/>
    </row>
    <row r="15" spans="1:12" ht="14.25" x14ac:dyDescent="0.2">
      <c r="C15" s="334" t="s">
        <v>250</v>
      </c>
      <c r="D15" s="152" t="s">
        <v>227</v>
      </c>
      <c r="E15" s="343">
        <f>IF(I10&gt;'B. Tax Rates &amp; Exemptions'!F27,'B. Tax Rates &amp; Exemptions'!F27,0)</f>
        <v>500000</v>
      </c>
      <c r="F15" s="252" t="s">
        <v>190</v>
      </c>
      <c r="G15" s="121"/>
      <c r="H15" s="253"/>
      <c r="I15" s="121"/>
      <c r="J15" s="255"/>
    </row>
    <row r="16" spans="1:12" ht="14.25" x14ac:dyDescent="0.2">
      <c r="C16" s="337"/>
      <c r="D16" s="152" t="s">
        <v>222</v>
      </c>
      <c r="E16" s="284">
        <f>-('B. Tax Rates &amp; Exemptions'!F21-'B. Tax Rates &amp; Exemptions'!F31)</f>
        <v>-7.0000000000000007E-2</v>
      </c>
      <c r="F16" s="252" t="s">
        <v>191</v>
      </c>
      <c r="G16" s="285">
        <f>IF(I10&gt;0,E15*E16,0)</f>
        <v>-35000</v>
      </c>
      <c r="H16" s="252" t="s">
        <v>256</v>
      </c>
      <c r="I16" s="121"/>
      <c r="J16" s="255"/>
    </row>
    <row r="17" spans="3:10" ht="14.25" x14ac:dyDescent="0.2">
      <c r="C17" s="337"/>
      <c r="D17" s="152"/>
      <c r="E17" s="121"/>
      <c r="F17" s="121"/>
      <c r="G17" s="121"/>
      <c r="H17" s="253"/>
      <c r="I17" s="121"/>
      <c r="J17" s="255"/>
    </row>
    <row r="18" spans="3:10" x14ac:dyDescent="0.2">
      <c r="C18" s="337"/>
      <c r="H18" s="142"/>
      <c r="I18" s="121"/>
      <c r="J18" s="255"/>
    </row>
    <row r="19" spans="3:10" x14ac:dyDescent="0.2">
      <c r="C19" s="337"/>
      <c r="H19" s="142"/>
      <c r="I19" s="121"/>
      <c r="J19" s="255"/>
    </row>
    <row r="20" spans="3:10" ht="14.25" x14ac:dyDescent="0.2">
      <c r="C20" s="334" t="s">
        <v>251</v>
      </c>
      <c r="D20" s="129"/>
      <c r="E20" s="121"/>
      <c r="F20" s="121"/>
      <c r="G20" s="121"/>
      <c r="H20" s="253"/>
      <c r="I20" s="283">
        <f>SUM(G13:G19)</f>
        <v>41355.489240000068</v>
      </c>
      <c r="J20" s="254" t="s">
        <v>269</v>
      </c>
    </row>
    <row r="21" spans="3:10" x14ac:dyDescent="0.2">
      <c r="C21" s="129"/>
      <c r="D21" s="129"/>
      <c r="E21" s="121"/>
      <c r="F21" s="121"/>
      <c r="G21" s="121"/>
      <c r="H21" s="253"/>
      <c r="I21" s="121"/>
      <c r="J21" s="255"/>
    </row>
    <row r="22" spans="3:10" x14ac:dyDescent="0.2">
      <c r="C22" s="129"/>
      <c r="D22" s="129"/>
      <c r="E22" s="121"/>
      <c r="F22" s="121"/>
      <c r="G22" s="121"/>
      <c r="H22" s="253"/>
      <c r="I22" s="121"/>
      <c r="J22" s="255"/>
    </row>
    <row r="23" spans="3:10" ht="14.25" x14ac:dyDescent="0.2">
      <c r="C23" s="216" t="s">
        <v>258</v>
      </c>
      <c r="D23" s="152" t="s">
        <v>252</v>
      </c>
      <c r="E23" s="121"/>
      <c r="G23" s="286">
        <f>IF(I10&gt;0,I20/I10,0)</f>
        <v>6.2286042692377412E-2</v>
      </c>
      <c r="H23" s="252" t="s">
        <v>257</v>
      </c>
      <c r="I23" s="121"/>
      <c r="J23" s="255"/>
    </row>
    <row r="24" spans="3:10" ht="14.25" x14ac:dyDescent="0.2">
      <c r="C24" s="129"/>
      <c r="D24" s="152" t="s">
        <v>259</v>
      </c>
      <c r="E24" s="121"/>
      <c r="F24" s="121"/>
      <c r="G24" s="284">
        <f>IF(I10&lt;=0,0,IF(I10&lt;=500000,'B. Tax Rates &amp; Exemptions'!F29,'B. Tax Rates &amp; Exemptions'!F19))</f>
        <v>0.15000000000000002</v>
      </c>
      <c r="H24" s="252" t="s">
        <v>192</v>
      </c>
      <c r="I24" s="121"/>
      <c r="J24" s="255"/>
    </row>
    <row r="25" spans="3:10" ht="14.25" x14ac:dyDescent="0.2">
      <c r="C25" s="129"/>
      <c r="D25" s="152" t="s">
        <v>253</v>
      </c>
      <c r="E25" s="121"/>
      <c r="F25" s="121"/>
      <c r="H25" s="253"/>
      <c r="I25" s="287">
        <f>SUM(G23:G24)</f>
        <v>0.21228604269237744</v>
      </c>
      <c r="J25" s="254" t="s">
        <v>436</v>
      </c>
    </row>
    <row r="26" spans="3:10" x14ac:dyDescent="0.2">
      <c r="C26" s="129"/>
      <c r="D26" s="129"/>
      <c r="E26" s="121"/>
      <c r="F26" s="121"/>
      <c r="G26" s="121"/>
      <c r="H26" s="253"/>
      <c r="I26" s="121"/>
      <c r="J26" s="255"/>
    </row>
    <row r="27" spans="3:10" x14ac:dyDescent="0.2">
      <c r="C27" s="121"/>
      <c r="D27" s="121"/>
      <c r="E27" s="121"/>
      <c r="F27" s="121"/>
      <c r="G27" s="121"/>
      <c r="H27" s="253"/>
      <c r="I27" s="121"/>
      <c r="J27" s="255"/>
    </row>
    <row r="28" spans="3:10" x14ac:dyDescent="0.2">
      <c r="C28" s="123" t="s">
        <v>172</v>
      </c>
      <c r="D28" s="123"/>
      <c r="E28" s="121"/>
      <c r="F28" s="121"/>
      <c r="G28" s="121"/>
      <c r="H28" s="253"/>
      <c r="I28" s="288">
        <f>I10*I25</f>
        <v>140949.60564000017</v>
      </c>
      <c r="J28" s="254" t="s">
        <v>260</v>
      </c>
    </row>
    <row r="29" spans="3:10" ht="6.75" customHeight="1" x14ac:dyDescent="0.2">
      <c r="C29" s="121"/>
      <c r="D29" s="121"/>
      <c r="E29" s="121"/>
      <c r="F29" s="121"/>
      <c r="G29" s="121"/>
      <c r="H29" s="253"/>
      <c r="I29" s="124"/>
      <c r="J29" s="255"/>
    </row>
    <row r="30" spans="3:10" x14ac:dyDescent="0.2">
      <c r="C30" s="129" t="s">
        <v>173</v>
      </c>
      <c r="D30" s="121"/>
      <c r="E30" s="121"/>
      <c r="F30" s="121"/>
      <c r="G30" s="121"/>
      <c r="H30" s="253"/>
      <c r="I30" s="347"/>
      <c r="J30" s="254" t="s">
        <v>246</v>
      </c>
    </row>
    <row r="31" spans="3:10" x14ac:dyDescent="0.2">
      <c r="C31" s="129" t="s">
        <v>174</v>
      </c>
      <c r="D31" s="121"/>
      <c r="E31" s="121"/>
      <c r="F31" s="121"/>
      <c r="G31" s="121"/>
      <c r="H31" s="253"/>
      <c r="I31" s="347"/>
      <c r="J31" s="254" t="s">
        <v>193</v>
      </c>
    </row>
    <row r="32" spans="3:10" x14ac:dyDescent="0.2">
      <c r="C32" s="123" t="s">
        <v>263</v>
      </c>
      <c r="D32" s="121"/>
      <c r="E32" s="121"/>
      <c r="F32" s="121"/>
      <c r="G32" s="121"/>
      <c r="H32" s="253"/>
      <c r="I32" s="288">
        <f>SUM(I30:I31)</f>
        <v>0</v>
      </c>
      <c r="J32" s="254" t="s">
        <v>261</v>
      </c>
    </row>
    <row r="33" spans="3:10" x14ac:dyDescent="0.2">
      <c r="C33" s="121"/>
      <c r="D33" s="121"/>
      <c r="E33" s="121"/>
      <c r="F33" s="121"/>
      <c r="G33" s="121"/>
      <c r="H33" s="253"/>
      <c r="I33" s="130"/>
      <c r="J33" s="255"/>
    </row>
    <row r="34" spans="3:10" x14ac:dyDescent="0.2">
      <c r="C34" s="123" t="s">
        <v>363</v>
      </c>
      <c r="D34" s="123"/>
      <c r="E34" s="121"/>
      <c r="F34" s="121"/>
      <c r="G34" s="121"/>
      <c r="H34" s="253"/>
      <c r="I34" s="288">
        <f>IF(I28-I32&lt;0,0,I28-I32)</f>
        <v>140949.60564000017</v>
      </c>
      <c r="J34" s="254" t="s">
        <v>262</v>
      </c>
    </row>
    <row r="35" spans="3:10" x14ac:dyDescent="0.2">
      <c r="C35" s="121"/>
      <c r="D35" s="121"/>
      <c r="E35" s="121"/>
      <c r="F35" s="121"/>
      <c r="G35" s="121"/>
      <c r="H35" s="253"/>
      <c r="I35" s="131"/>
      <c r="J35" s="255"/>
    </row>
    <row r="36" spans="3:10" x14ac:dyDescent="0.2">
      <c r="C36" s="121"/>
      <c r="D36" s="121"/>
      <c r="E36" s="121"/>
      <c r="F36" s="121"/>
      <c r="G36" s="284"/>
      <c r="H36" s="252"/>
      <c r="I36" s="346"/>
      <c r="J36" s="252"/>
    </row>
    <row r="37" spans="3:10" x14ac:dyDescent="0.2">
      <c r="C37" s="120"/>
      <c r="D37" s="120"/>
      <c r="E37" s="121"/>
      <c r="F37" s="121"/>
      <c r="G37" s="121"/>
      <c r="H37" s="121"/>
      <c r="I37" s="122"/>
      <c r="J37" s="253"/>
    </row>
    <row r="38" spans="3:10" x14ac:dyDescent="0.2">
      <c r="C38" s="73" t="s">
        <v>274</v>
      </c>
      <c r="G38" s="121"/>
      <c r="H38" s="121"/>
      <c r="I38" s="122"/>
      <c r="J38" s="253"/>
    </row>
    <row r="39" spans="3:10" ht="32.25" customHeight="1" x14ac:dyDescent="0.2">
      <c r="C39" s="531" t="s">
        <v>379</v>
      </c>
      <c r="D39" s="531"/>
      <c r="E39" s="531"/>
      <c r="F39" s="531"/>
      <c r="G39" s="121"/>
      <c r="H39" s="121"/>
      <c r="I39" s="346"/>
      <c r="J39" s="252"/>
    </row>
    <row r="40" spans="3:10" x14ac:dyDescent="0.2">
      <c r="C40" s="121"/>
      <c r="D40" s="121"/>
      <c r="E40" s="121"/>
      <c r="F40" s="121"/>
      <c r="G40" s="121"/>
      <c r="H40" s="121"/>
      <c r="I40" s="339"/>
      <c r="J40" s="147"/>
    </row>
    <row r="42" spans="3:10" x14ac:dyDescent="0.2">
      <c r="C42" s="73"/>
    </row>
    <row r="43" spans="3:10" ht="36" customHeight="1" x14ac:dyDescent="0.2">
      <c r="C43" s="531"/>
      <c r="D43" s="531"/>
      <c r="E43" s="531"/>
      <c r="F43" s="531"/>
      <c r="I43" s="345"/>
    </row>
    <row r="44" spans="3:10" x14ac:dyDescent="0.2">
      <c r="I44" s="344"/>
    </row>
    <row r="45" spans="3:10" x14ac:dyDescent="0.2">
      <c r="I45" s="344"/>
    </row>
    <row r="46" spans="3:10" x14ac:dyDescent="0.2">
      <c r="I46" s="341"/>
    </row>
  </sheetData>
  <sheetProtection password="C2FC" sheet="1" objects="1" scenarios="1"/>
  <mergeCells count="6">
    <mergeCell ref="C43:F43"/>
    <mergeCell ref="C1:G1"/>
    <mergeCell ref="C2:L2"/>
    <mergeCell ref="C3:L3"/>
    <mergeCell ref="C4:L4"/>
    <mergeCell ref="C39:F39"/>
  </mergeCells>
  <phoneticPr fontId="3" type="noConversion"/>
  <conditionalFormatting sqref="I30:I31">
    <cfRule type="expression" dxfId="11" priority="1" stopIfTrue="1">
      <formula>ISBLANK(I30)</formula>
    </cfRule>
  </conditionalFormatting>
  <pageMargins left="0.35433070866141703" right="0.15748031496063" top="0.39370078740157499" bottom="0.39370078740157499" header="0.511811023622047" footer="0.511811023622047"/>
  <pageSetup scale="78"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M43"/>
  <sheetViews>
    <sheetView topLeftCell="F7" zoomScaleNormal="100" workbookViewId="0">
      <selection activeCell="I31" sqref="I31"/>
    </sheetView>
  </sheetViews>
  <sheetFormatPr defaultRowHeight="12.75" x14ac:dyDescent="0.2"/>
  <cols>
    <col min="1" max="1" width="3.5703125" style="13" customWidth="1"/>
    <col min="2" max="2" width="4.140625" style="13" customWidth="1"/>
    <col min="3" max="3" width="11.5703125" style="13" bestFit="1" customWidth="1"/>
    <col min="4" max="4" width="63.140625" style="13" customWidth="1"/>
    <col min="5" max="13" width="15.28515625" style="13" customWidth="1"/>
    <col min="14" max="16384" width="9.140625" style="13"/>
  </cols>
  <sheetData>
    <row r="1" spans="1:13" ht="21.75" x14ac:dyDescent="0.2">
      <c r="A1" s="349"/>
      <c r="C1" s="498"/>
      <c r="D1" s="498"/>
      <c r="E1" s="498"/>
      <c r="F1" s="26"/>
      <c r="G1" s="26"/>
    </row>
    <row r="2" spans="1:13" ht="18" x14ac:dyDescent="0.25">
      <c r="C2" s="499"/>
      <c r="D2" s="499"/>
      <c r="E2" s="499"/>
      <c r="F2" s="499"/>
      <c r="G2" s="499"/>
      <c r="H2" s="499"/>
      <c r="I2" s="499"/>
    </row>
    <row r="3" spans="1:13" ht="18" x14ac:dyDescent="0.25">
      <c r="C3" s="499"/>
      <c r="D3" s="499"/>
      <c r="E3" s="499"/>
      <c r="F3" s="499"/>
      <c r="G3" s="499"/>
      <c r="H3" s="499"/>
      <c r="I3" s="499"/>
    </row>
    <row r="4" spans="1:13" ht="27.75" customHeight="1" x14ac:dyDescent="0.25">
      <c r="C4" s="499"/>
      <c r="D4" s="499"/>
      <c r="E4" s="499"/>
      <c r="F4" s="499"/>
      <c r="G4" s="499"/>
      <c r="H4" s="499"/>
      <c r="I4" s="499"/>
    </row>
    <row r="5" spans="1:13" ht="27.75" customHeight="1" x14ac:dyDescent="0.2"/>
    <row r="6" spans="1:13" ht="38.25" customHeight="1" x14ac:dyDescent="0.2"/>
    <row r="7" spans="1:13" ht="27.75" customHeight="1" x14ac:dyDescent="0.3">
      <c r="B7" s="480" t="s">
        <v>428</v>
      </c>
    </row>
    <row r="8" spans="1:13" ht="23.25" x14ac:dyDescent="0.35">
      <c r="D8" s="321"/>
    </row>
    <row r="10" spans="1:13" ht="36" x14ac:dyDescent="0.2">
      <c r="C10" s="52" t="s">
        <v>75</v>
      </c>
      <c r="D10" s="43" t="s">
        <v>76</v>
      </c>
      <c r="E10" s="44" t="s">
        <v>78</v>
      </c>
      <c r="F10" s="44" t="s">
        <v>107</v>
      </c>
      <c r="G10" s="44" t="s">
        <v>362</v>
      </c>
      <c r="H10" s="44" t="s">
        <v>99</v>
      </c>
      <c r="I10" s="44" t="s">
        <v>100</v>
      </c>
      <c r="J10" s="44" t="s">
        <v>101</v>
      </c>
      <c r="K10" s="53" t="s">
        <v>102</v>
      </c>
      <c r="L10" s="44" t="s">
        <v>103</v>
      </c>
      <c r="M10" s="44" t="s">
        <v>104</v>
      </c>
    </row>
    <row r="11" spans="1:13" x14ac:dyDescent="0.2">
      <c r="C11" s="145">
        <f>IF(ISBLANK('I. Schedule 8 CCA Bridge Year'!C10), "", 'I. Schedule 8 CCA Bridge Year'!C10)</f>
        <v>1</v>
      </c>
      <c r="D11" s="274" t="str">
        <f>IF(ISBLANK('I. Schedule 8 CCA Bridge Year'!D10), "", 'I. Schedule 8 CCA Bridge Year'!D10)</f>
        <v>Distribution System - post 1987</v>
      </c>
      <c r="E11" s="299">
        <f>IF(ISBLANK('I. Schedule 8 CCA Bridge Year'!M10), "", 'I. Schedule 8 CCA Bridge Year'!M10)</f>
        <v>18153367.859999999</v>
      </c>
      <c r="F11" s="478">
        <v>212500</v>
      </c>
      <c r="G11" s="478"/>
      <c r="H11" s="275">
        <f t="shared" ref="H11:H42" si="0">MAX((SUM(E11:G11)),0)</f>
        <v>18365867.859999999</v>
      </c>
      <c r="I11" s="275">
        <f>IF((F11+G11)&lt;=0, 0,(F11+G11)*0.5)</f>
        <v>106250</v>
      </c>
      <c r="J11" s="275">
        <f t="shared" ref="J11:J42" si="1">+H11-I11</f>
        <v>18259617.859999999</v>
      </c>
      <c r="K11" s="400">
        <f>'I. Schedule 8 CCA Bridge Year'!K10</f>
        <v>0.04</v>
      </c>
      <c r="L11" s="275">
        <f t="shared" ref="L11:L23" si="2">IF(+J11&lt;0,+J11,+J11*K11)</f>
        <v>730384.71439999994</v>
      </c>
      <c r="M11" s="275">
        <f t="shared" ref="M11:M42" si="3">MAX(0,+H11-L11)</f>
        <v>17635483.145599999</v>
      </c>
    </row>
    <row r="12" spans="1:13" x14ac:dyDescent="0.2">
      <c r="C12" s="145" t="str">
        <f>IF(ISBLANK('I. Schedule 8 CCA Bridge Year'!C11), "", 'I. Schedule 8 CCA Bridge Year'!C11)</f>
        <v>1 Enhanced</v>
      </c>
      <c r="D12" s="274" t="str">
        <f>IF(ISBLANK('I. Schedule 8 CCA Bridge Year'!D11), "", 'I. Schedule 8 CCA Bridge Year'!D11)</f>
        <v xml:space="preserve">Non-residential Buildings Reg. 1100(1)(a.1) election </v>
      </c>
      <c r="E12" s="299">
        <f>IF(ISBLANK('I. Schedule 8 CCA Bridge Year'!M11), "", 'I. Schedule 8 CCA Bridge Year'!M11)</f>
        <v>0</v>
      </c>
      <c r="F12" s="478"/>
      <c r="G12" s="478"/>
      <c r="H12" s="275">
        <f t="shared" si="0"/>
        <v>0</v>
      </c>
      <c r="I12" s="275">
        <f t="shared" ref="I12:I42" si="4">IF((F12+G12)&lt;=0, 0,(F12+G12)*0.5)</f>
        <v>0</v>
      </c>
      <c r="J12" s="275">
        <f t="shared" si="1"/>
        <v>0</v>
      </c>
      <c r="K12" s="400">
        <f>'I. Schedule 8 CCA Bridge Year'!K11</f>
        <v>0.06</v>
      </c>
      <c r="L12" s="275">
        <f t="shared" si="2"/>
        <v>0</v>
      </c>
      <c r="M12" s="275">
        <f t="shared" si="3"/>
        <v>0</v>
      </c>
    </row>
    <row r="13" spans="1:13" x14ac:dyDescent="0.2">
      <c r="C13" s="145">
        <f>IF(ISBLANK('I. Schedule 8 CCA Bridge Year'!C12), "", 'I. Schedule 8 CCA Bridge Year'!C12)</f>
        <v>2</v>
      </c>
      <c r="D13" s="274" t="str">
        <f>IF(ISBLANK('I. Schedule 8 CCA Bridge Year'!D12), "", 'I. Schedule 8 CCA Bridge Year'!D12)</f>
        <v>Distribution System - pre 1988</v>
      </c>
      <c r="E13" s="299">
        <f>IF(ISBLANK('I. Schedule 8 CCA Bridge Year'!M12), "", 'I. Schedule 8 CCA Bridge Year'!M12)</f>
        <v>9283045.1999999993</v>
      </c>
      <c r="F13" s="478"/>
      <c r="G13" s="478"/>
      <c r="H13" s="275">
        <f t="shared" si="0"/>
        <v>9283045.1999999993</v>
      </c>
      <c r="I13" s="275">
        <f t="shared" si="4"/>
        <v>0</v>
      </c>
      <c r="J13" s="275">
        <f t="shared" si="1"/>
        <v>9283045.1999999993</v>
      </c>
      <c r="K13" s="400">
        <f>'I. Schedule 8 CCA Bridge Year'!K12</f>
        <v>0.06</v>
      </c>
      <c r="L13" s="275">
        <f t="shared" si="2"/>
        <v>556982.71199999994</v>
      </c>
      <c r="M13" s="275">
        <f t="shared" si="3"/>
        <v>8726062.4879999999</v>
      </c>
    </row>
    <row r="14" spans="1:13" x14ac:dyDescent="0.2">
      <c r="C14" s="145">
        <f>IF(ISBLANK('I. Schedule 8 CCA Bridge Year'!C13), "", 'I. Schedule 8 CCA Bridge Year'!C13)</f>
        <v>8</v>
      </c>
      <c r="D14" s="274" t="str">
        <f>IF(ISBLANK('I. Schedule 8 CCA Bridge Year'!D13), "", 'I. Schedule 8 CCA Bridge Year'!D13)</f>
        <v>General Office/Stores Equip</v>
      </c>
      <c r="E14" s="299">
        <f>IF(ISBLANK('I. Schedule 8 CCA Bridge Year'!M13), "", 'I. Schedule 8 CCA Bridge Year'!M13)</f>
        <v>4157828</v>
      </c>
      <c r="F14" s="478">
        <v>102000</v>
      </c>
      <c r="G14" s="478"/>
      <c r="H14" s="275">
        <f t="shared" si="0"/>
        <v>4259828</v>
      </c>
      <c r="I14" s="275">
        <f t="shared" si="4"/>
        <v>51000</v>
      </c>
      <c r="J14" s="275">
        <f t="shared" si="1"/>
        <v>4208828</v>
      </c>
      <c r="K14" s="400">
        <f>'I. Schedule 8 CCA Bridge Year'!K13</f>
        <v>0.2</v>
      </c>
      <c r="L14" s="275">
        <f t="shared" si="2"/>
        <v>841765.60000000009</v>
      </c>
      <c r="M14" s="275">
        <f t="shared" si="3"/>
        <v>3418062.4</v>
      </c>
    </row>
    <row r="15" spans="1:13" x14ac:dyDescent="0.2">
      <c r="C15" s="145">
        <f>IF(ISBLANK('I. Schedule 8 CCA Bridge Year'!C14), "", 'I. Schedule 8 CCA Bridge Year'!C14)</f>
        <v>10</v>
      </c>
      <c r="D15" s="274" t="str">
        <f>IF(ISBLANK('I. Schedule 8 CCA Bridge Year'!D14), "", 'I. Schedule 8 CCA Bridge Year'!D14)</f>
        <v>Computer Hardware/  Vehicles</v>
      </c>
      <c r="E15" s="299">
        <f>IF(ISBLANK('I. Schedule 8 CCA Bridge Year'!M14), "", 'I. Schedule 8 CCA Bridge Year'!M14)</f>
        <v>2321620.15</v>
      </c>
      <c r="F15" s="478">
        <v>1415340</v>
      </c>
      <c r="G15" s="478"/>
      <c r="H15" s="275">
        <f t="shared" si="0"/>
        <v>3736960.15</v>
      </c>
      <c r="I15" s="275">
        <f t="shared" si="4"/>
        <v>707670</v>
      </c>
      <c r="J15" s="275">
        <f t="shared" si="1"/>
        <v>3029290.15</v>
      </c>
      <c r="K15" s="400">
        <f>'I. Schedule 8 CCA Bridge Year'!K14</f>
        <v>0.3</v>
      </c>
      <c r="L15" s="275">
        <f t="shared" si="2"/>
        <v>908787.04499999993</v>
      </c>
      <c r="M15" s="275">
        <f t="shared" si="3"/>
        <v>2828173.105</v>
      </c>
    </row>
    <row r="16" spans="1:13" x14ac:dyDescent="0.2">
      <c r="C16" s="145">
        <f>IF(ISBLANK('I. Schedule 8 CCA Bridge Year'!C15), "", 'I. Schedule 8 CCA Bridge Year'!C15)</f>
        <v>10.1</v>
      </c>
      <c r="D16" s="274" t="str">
        <f>IF(ISBLANK('I. Schedule 8 CCA Bridge Year'!D15), "", 'I. Schedule 8 CCA Bridge Year'!D15)</f>
        <v>Certain Automobiles</v>
      </c>
      <c r="E16" s="299">
        <f>IF(ISBLANK('I. Schedule 8 CCA Bridge Year'!M15), "", 'I. Schedule 8 CCA Bridge Year'!M15)</f>
        <v>0</v>
      </c>
      <c r="F16" s="478"/>
      <c r="G16" s="478"/>
      <c r="H16" s="275">
        <f t="shared" si="0"/>
        <v>0</v>
      </c>
      <c r="I16" s="275">
        <f t="shared" si="4"/>
        <v>0</v>
      </c>
      <c r="J16" s="275">
        <f t="shared" si="1"/>
        <v>0</v>
      </c>
      <c r="K16" s="400">
        <f>'I. Schedule 8 CCA Bridge Year'!K15</f>
        <v>0.3</v>
      </c>
      <c r="L16" s="275">
        <f t="shared" si="2"/>
        <v>0</v>
      </c>
      <c r="M16" s="275">
        <f t="shared" si="3"/>
        <v>0</v>
      </c>
    </row>
    <row r="17" spans="3:13" x14ac:dyDescent="0.2">
      <c r="C17" s="145">
        <f>IF(ISBLANK('I. Schedule 8 CCA Bridge Year'!C16), "", 'I. Schedule 8 CCA Bridge Year'!C16)</f>
        <v>12</v>
      </c>
      <c r="D17" s="274" t="str">
        <f>IF(ISBLANK('I. Schedule 8 CCA Bridge Year'!D16), "", 'I. Schedule 8 CCA Bridge Year'!D16)</f>
        <v>Computer Software</v>
      </c>
      <c r="E17" s="299">
        <f>IF(ISBLANK('I. Schedule 8 CCA Bridge Year'!M16), "", 'I. Schedule 8 CCA Bridge Year'!M16)</f>
        <v>1530129.5</v>
      </c>
      <c r="F17" s="478">
        <v>993685</v>
      </c>
      <c r="G17" s="478"/>
      <c r="H17" s="275">
        <f t="shared" si="0"/>
        <v>2523814.5</v>
      </c>
      <c r="I17" s="275">
        <f t="shared" si="4"/>
        <v>496842.5</v>
      </c>
      <c r="J17" s="275">
        <f t="shared" si="1"/>
        <v>2026972</v>
      </c>
      <c r="K17" s="400">
        <f>'I. Schedule 8 CCA Bridge Year'!K16</f>
        <v>1</v>
      </c>
      <c r="L17" s="275">
        <f t="shared" si="2"/>
        <v>2026972</v>
      </c>
      <c r="M17" s="275">
        <f t="shared" si="3"/>
        <v>496842.5</v>
      </c>
    </row>
    <row r="18" spans="3:13" x14ac:dyDescent="0.2">
      <c r="C18" s="145" t="str">
        <f>IF(ISBLANK('I. Schedule 8 CCA Bridge Year'!C17), "", 'I. Schedule 8 CCA Bridge Year'!C17)</f>
        <v>13 1</v>
      </c>
      <c r="D18" s="274" t="str">
        <f>IF(ISBLANK('I. Schedule 8 CCA Bridge Year'!D17), "", 'I. Schedule 8 CCA Bridge Year'!D17)</f>
        <v>Lease # 1</v>
      </c>
      <c r="E18" s="299">
        <f>IF(ISBLANK('I. Schedule 8 CCA Bridge Year'!M17), "", 'I. Schedule 8 CCA Bridge Year'!M17)</f>
        <v>0</v>
      </c>
      <c r="F18" s="478"/>
      <c r="G18" s="478"/>
      <c r="H18" s="275">
        <f t="shared" si="0"/>
        <v>0</v>
      </c>
      <c r="I18" s="275">
        <f t="shared" si="4"/>
        <v>0</v>
      </c>
      <c r="J18" s="275">
        <f t="shared" si="1"/>
        <v>0</v>
      </c>
      <c r="K18" s="460"/>
      <c r="L18" s="275">
        <f t="shared" si="2"/>
        <v>0</v>
      </c>
      <c r="M18" s="275">
        <f t="shared" si="3"/>
        <v>0</v>
      </c>
    </row>
    <row r="19" spans="3:13" x14ac:dyDescent="0.2">
      <c r="C19" s="145" t="str">
        <f>IF(ISBLANK('I. Schedule 8 CCA Bridge Year'!C18), "", 'I. Schedule 8 CCA Bridge Year'!C18)</f>
        <v>13 2</v>
      </c>
      <c r="D19" s="274" t="str">
        <f>IF(ISBLANK('I. Schedule 8 CCA Bridge Year'!D18), "", 'I. Schedule 8 CCA Bridge Year'!D18)</f>
        <v>Lease #2</v>
      </c>
      <c r="E19" s="299">
        <f>IF(ISBLANK('I. Schedule 8 CCA Bridge Year'!M18), "", 'I. Schedule 8 CCA Bridge Year'!M18)</f>
        <v>0</v>
      </c>
      <c r="F19" s="478"/>
      <c r="G19" s="478"/>
      <c r="H19" s="275">
        <f t="shared" si="0"/>
        <v>0</v>
      </c>
      <c r="I19" s="275">
        <f t="shared" si="4"/>
        <v>0</v>
      </c>
      <c r="J19" s="275">
        <f t="shared" si="1"/>
        <v>0</v>
      </c>
      <c r="K19" s="460"/>
      <c r="L19" s="275">
        <f t="shared" si="2"/>
        <v>0</v>
      </c>
      <c r="M19" s="275">
        <f t="shared" si="3"/>
        <v>0</v>
      </c>
    </row>
    <row r="20" spans="3:13" x14ac:dyDescent="0.2">
      <c r="C20" s="145" t="str">
        <f>IF(ISBLANK('I. Schedule 8 CCA Bridge Year'!C19), "", 'I. Schedule 8 CCA Bridge Year'!C19)</f>
        <v>13 3</v>
      </c>
      <c r="D20" s="274" t="str">
        <f>IF(ISBLANK('I. Schedule 8 CCA Bridge Year'!D19), "", 'I. Schedule 8 CCA Bridge Year'!D19)</f>
        <v>Lease # 3</v>
      </c>
      <c r="E20" s="299">
        <f>IF(ISBLANK('I. Schedule 8 CCA Bridge Year'!M19), "", 'I. Schedule 8 CCA Bridge Year'!M19)</f>
        <v>0</v>
      </c>
      <c r="F20" s="478"/>
      <c r="G20" s="478"/>
      <c r="H20" s="275">
        <f t="shared" si="0"/>
        <v>0</v>
      </c>
      <c r="I20" s="275">
        <f t="shared" si="4"/>
        <v>0</v>
      </c>
      <c r="J20" s="275">
        <f t="shared" si="1"/>
        <v>0</v>
      </c>
      <c r="K20" s="460"/>
      <c r="L20" s="275">
        <f t="shared" si="2"/>
        <v>0</v>
      </c>
      <c r="M20" s="275">
        <f t="shared" si="3"/>
        <v>0</v>
      </c>
    </row>
    <row r="21" spans="3:13" x14ac:dyDescent="0.2">
      <c r="C21" s="145" t="str">
        <f>IF(ISBLANK('I. Schedule 8 CCA Bridge Year'!C20), "", 'I. Schedule 8 CCA Bridge Year'!C20)</f>
        <v>13 4</v>
      </c>
      <c r="D21" s="274" t="str">
        <f>IF(ISBLANK('I. Schedule 8 CCA Bridge Year'!D20), "", 'I. Schedule 8 CCA Bridge Year'!D20)</f>
        <v>Lease # 4</v>
      </c>
      <c r="E21" s="299">
        <f>IF(ISBLANK('I. Schedule 8 CCA Bridge Year'!M20), "", 'I. Schedule 8 CCA Bridge Year'!M20)</f>
        <v>0</v>
      </c>
      <c r="F21" s="478"/>
      <c r="G21" s="478"/>
      <c r="H21" s="275">
        <f t="shared" si="0"/>
        <v>0</v>
      </c>
      <c r="I21" s="275">
        <f t="shared" si="4"/>
        <v>0</v>
      </c>
      <c r="J21" s="275">
        <f t="shared" si="1"/>
        <v>0</v>
      </c>
      <c r="K21" s="460"/>
      <c r="L21" s="275">
        <f t="shared" si="2"/>
        <v>0</v>
      </c>
      <c r="M21" s="275">
        <f t="shared" si="3"/>
        <v>0</v>
      </c>
    </row>
    <row r="22" spans="3:13" x14ac:dyDescent="0.2">
      <c r="C22" s="145">
        <f>IF(ISBLANK('I. Schedule 8 CCA Bridge Year'!C21), "", 'I. Schedule 8 CCA Bridge Year'!C21)</f>
        <v>14</v>
      </c>
      <c r="D22" s="274" t="str">
        <f>IF(ISBLANK('I. Schedule 8 CCA Bridge Year'!D21), "", 'I. Schedule 8 CCA Bridge Year'!D21)</f>
        <v>Franchise</v>
      </c>
      <c r="E22" s="299">
        <f>IF(ISBLANK('I. Schedule 8 CCA Bridge Year'!M21), "", 'I. Schedule 8 CCA Bridge Year'!M21)</f>
        <v>0</v>
      </c>
      <c r="F22" s="478"/>
      <c r="G22" s="478"/>
      <c r="H22" s="275">
        <f t="shared" si="0"/>
        <v>0</v>
      </c>
      <c r="I22" s="275">
        <f t="shared" si="4"/>
        <v>0</v>
      </c>
      <c r="J22" s="275">
        <f t="shared" si="1"/>
        <v>0</v>
      </c>
      <c r="K22" s="460"/>
      <c r="L22" s="275">
        <f t="shared" si="2"/>
        <v>0</v>
      </c>
      <c r="M22" s="275">
        <f t="shared" si="3"/>
        <v>0</v>
      </c>
    </row>
    <row r="23" spans="3:13" x14ac:dyDescent="0.2">
      <c r="C23" s="145">
        <f>IF(ISBLANK('I. Schedule 8 CCA Bridge Year'!C22), "", 'I. Schedule 8 CCA Bridge Year'!C22)</f>
        <v>17</v>
      </c>
      <c r="D23" s="274" t="str">
        <f>IF(ISBLANK('I. Schedule 8 CCA Bridge Year'!D22), "", 'I. Schedule 8 CCA Bridge Year'!D22)</f>
        <v>New Electrical Generating Equipment Acq'd after Feb 27/00 Other Than Bldgs</v>
      </c>
      <c r="E23" s="299">
        <f>IF(ISBLANK('I. Schedule 8 CCA Bridge Year'!M22), "", 'I. Schedule 8 CCA Bridge Year'!M22)</f>
        <v>36074.120000000003</v>
      </c>
      <c r="F23" s="478"/>
      <c r="G23" s="478"/>
      <c r="H23" s="275">
        <f t="shared" si="0"/>
        <v>36074.120000000003</v>
      </c>
      <c r="I23" s="275">
        <f t="shared" si="4"/>
        <v>0</v>
      </c>
      <c r="J23" s="275">
        <f t="shared" si="1"/>
        <v>36074.120000000003</v>
      </c>
      <c r="K23" s="400">
        <f>'I. Schedule 8 CCA Bridge Year'!K22</f>
        <v>0.08</v>
      </c>
      <c r="L23" s="275">
        <f t="shared" si="2"/>
        <v>2885.9296000000004</v>
      </c>
      <c r="M23" s="275">
        <f t="shared" si="3"/>
        <v>33188.190399999999</v>
      </c>
    </row>
    <row r="24" spans="3:13" x14ac:dyDescent="0.2">
      <c r="C24" s="145">
        <f>IF(ISBLANK('I. Schedule 8 CCA Bridge Year'!C23), "", 'I. Schedule 8 CCA Bridge Year'!C23)</f>
        <v>42</v>
      </c>
      <c r="D24" s="274" t="str">
        <f>IF(ISBLANK('I. Schedule 8 CCA Bridge Year'!D23), "", 'I. Schedule 8 CCA Bridge Year'!D23)</f>
        <v>Fibre Optic Cable</v>
      </c>
      <c r="E24" s="299">
        <f>IF(ISBLANK('I. Schedule 8 CCA Bridge Year'!M23), "", 'I. Schedule 8 CCA Bridge Year'!M23)</f>
        <v>0</v>
      </c>
      <c r="F24" s="478"/>
      <c r="G24" s="478"/>
      <c r="H24" s="275">
        <f t="shared" si="0"/>
        <v>0</v>
      </c>
      <c r="I24" s="275">
        <f t="shared" si="4"/>
        <v>0</v>
      </c>
      <c r="J24" s="275">
        <f t="shared" si="1"/>
        <v>0</v>
      </c>
      <c r="K24" s="400">
        <f>'I. Schedule 8 CCA Bridge Year'!K23</f>
        <v>0.12</v>
      </c>
      <c r="L24" s="275">
        <f t="shared" ref="L24:L42" si="5">IF(+J24&lt;0,+J24,+J24*K24)</f>
        <v>0</v>
      </c>
      <c r="M24" s="275">
        <f t="shared" si="3"/>
        <v>0</v>
      </c>
    </row>
    <row r="25" spans="3:13" x14ac:dyDescent="0.2">
      <c r="C25" s="145">
        <f>IF(ISBLANK('I. Schedule 8 CCA Bridge Year'!C24), "", 'I. Schedule 8 CCA Bridge Year'!C24)</f>
        <v>43.1</v>
      </c>
      <c r="D25" s="274" t="str">
        <f>IF(ISBLANK('I. Schedule 8 CCA Bridge Year'!D24), "", 'I. Schedule 8 CCA Bridge Year'!D24)</f>
        <v>Certain Energy-Efficient Electrical Generating Equipment</v>
      </c>
      <c r="E25" s="299">
        <f>IF(ISBLANK('I. Schedule 8 CCA Bridge Year'!M24), "", 'I. Schedule 8 CCA Bridge Year'!M24)</f>
        <v>0</v>
      </c>
      <c r="F25" s="478"/>
      <c r="G25" s="478"/>
      <c r="H25" s="275">
        <f t="shared" si="0"/>
        <v>0</v>
      </c>
      <c r="I25" s="275">
        <f t="shared" si="4"/>
        <v>0</v>
      </c>
      <c r="J25" s="275">
        <f t="shared" si="1"/>
        <v>0</v>
      </c>
      <c r="K25" s="400">
        <f>'I. Schedule 8 CCA Bridge Year'!K24</f>
        <v>0.3</v>
      </c>
      <c r="L25" s="275">
        <f t="shared" si="5"/>
        <v>0</v>
      </c>
      <c r="M25" s="275">
        <f t="shared" si="3"/>
        <v>0</v>
      </c>
    </row>
    <row r="26" spans="3:13" x14ac:dyDescent="0.2">
      <c r="C26" s="145">
        <f>IF(ISBLANK('I. Schedule 8 CCA Bridge Year'!C25), "", 'I. Schedule 8 CCA Bridge Year'!C25)</f>
        <v>43.2</v>
      </c>
      <c r="D26" s="274" t="str">
        <f>IF(ISBLANK('I. Schedule 8 CCA Bridge Year'!D25), "", 'I. Schedule 8 CCA Bridge Year'!D25)</f>
        <v xml:space="preserve">Certain Clean Energy Generation Equipment </v>
      </c>
      <c r="E26" s="299">
        <f>IF(ISBLANK('I. Schedule 8 CCA Bridge Year'!M25), "", 'I. Schedule 8 CCA Bridge Year'!M25)</f>
        <v>0</v>
      </c>
      <c r="F26" s="478"/>
      <c r="G26" s="478"/>
      <c r="H26" s="275">
        <f t="shared" si="0"/>
        <v>0</v>
      </c>
      <c r="I26" s="275">
        <f t="shared" si="4"/>
        <v>0</v>
      </c>
      <c r="J26" s="275">
        <f t="shared" si="1"/>
        <v>0</v>
      </c>
      <c r="K26" s="400">
        <f>'I. Schedule 8 CCA Bridge Year'!K25</f>
        <v>0.5</v>
      </c>
      <c r="L26" s="275">
        <f t="shared" si="5"/>
        <v>0</v>
      </c>
      <c r="M26" s="275">
        <f t="shared" si="3"/>
        <v>0</v>
      </c>
    </row>
    <row r="27" spans="3:13" x14ac:dyDescent="0.2">
      <c r="C27" s="145">
        <f>IF(ISBLANK('I. Schedule 8 CCA Bridge Year'!C26), "", 'I. Schedule 8 CCA Bridge Year'!C26)</f>
        <v>45</v>
      </c>
      <c r="D27" s="274" t="str">
        <f>IF(ISBLANK('I. Schedule 8 CCA Bridge Year'!D26), "", 'I. Schedule 8 CCA Bridge Year'!D26)</f>
        <v>Computers &amp; Systems Software acq'd post Mar 22/04</v>
      </c>
      <c r="E27" s="299">
        <f>IF(ISBLANK('I. Schedule 8 CCA Bridge Year'!M26), "", 'I. Schedule 8 CCA Bridge Year'!M26)</f>
        <v>7855.0999999999995</v>
      </c>
      <c r="F27" s="478"/>
      <c r="G27" s="478"/>
      <c r="H27" s="275">
        <f t="shared" si="0"/>
        <v>7855.0999999999995</v>
      </c>
      <c r="I27" s="275">
        <f t="shared" si="4"/>
        <v>0</v>
      </c>
      <c r="J27" s="275">
        <f t="shared" si="1"/>
        <v>7855.0999999999995</v>
      </c>
      <c r="K27" s="400">
        <f>'I. Schedule 8 CCA Bridge Year'!K26</f>
        <v>0.45</v>
      </c>
      <c r="L27" s="275">
        <f t="shared" si="5"/>
        <v>3534.7949999999996</v>
      </c>
      <c r="M27" s="275">
        <f t="shared" si="3"/>
        <v>4320.3050000000003</v>
      </c>
    </row>
    <row r="28" spans="3:13" x14ac:dyDescent="0.2">
      <c r="C28" s="145">
        <f>IF(ISBLANK('I. Schedule 8 CCA Bridge Year'!C27), "", 'I. Schedule 8 CCA Bridge Year'!C27)</f>
        <v>46</v>
      </c>
      <c r="D28" s="274" t="str">
        <f>IF(ISBLANK('I. Schedule 8 CCA Bridge Year'!D27), "", 'I. Schedule 8 CCA Bridge Year'!D27)</f>
        <v>Data Network Infrastructure Equipment (acq'd post Mar 22/04)</v>
      </c>
      <c r="E28" s="299">
        <f>IF(ISBLANK('I. Schedule 8 CCA Bridge Year'!M27), "", 'I. Schedule 8 CCA Bridge Year'!M27)</f>
        <v>198345.7</v>
      </c>
      <c r="F28" s="478"/>
      <c r="G28" s="478"/>
      <c r="H28" s="275">
        <f t="shared" si="0"/>
        <v>198345.7</v>
      </c>
      <c r="I28" s="275">
        <f t="shared" si="4"/>
        <v>0</v>
      </c>
      <c r="J28" s="275">
        <f t="shared" si="1"/>
        <v>198345.7</v>
      </c>
      <c r="K28" s="400">
        <f>'I. Schedule 8 CCA Bridge Year'!K27</f>
        <v>0.3</v>
      </c>
      <c r="L28" s="275">
        <f t="shared" si="5"/>
        <v>59503.71</v>
      </c>
      <c r="M28" s="275">
        <f t="shared" si="3"/>
        <v>138841.99000000002</v>
      </c>
    </row>
    <row r="29" spans="3:13" x14ac:dyDescent="0.2">
      <c r="C29" s="145">
        <f>IF(ISBLANK('I. Schedule 8 CCA Bridge Year'!C28), "", 'I. Schedule 8 CCA Bridge Year'!C28)</f>
        <v>47</v>
      </c>
      <c r="D29" s="274" t="str">
        <f>IF(ISBLANK('I. Schedule 8 CCA Bridge Year'!D28), "", 'I. Schedule 8 CCA Bridge Year'!D28)</f>
        <v>Distribution System - post February 2005</v>
      </c>
      <c r="E29" s="299">
        <f>IF(ISBLANK('I. Schedule 8 CCA Bridge Year'!M28), "", 'I. Schedule 8 CCA Bridge Year'!M28)</f>
        <v>12181472.76</v>
      </c>
      <c r="F29" s="478">
        <v>3275545</v>
      </c>
      <c r="G29" s="478"/>
      <c r="H29" s="275">
        <f t="shared" si="0"/>
        <v>15457017.76</v>
      </c>
      <c r="I29" s="275">
        <f t="shared" si="4"/>
        <v>1637772.5</v>
      </c>
      <c r="J29" s="275">
        <f t="shared" si="1"/>
        <v>13819245.26</v>
      </c>
      <c r="K29" s="400">
        <f>'I. Schedule 8 CCA Bridge Year'!K28</f>
        <v>0.08</v>
      </c>
      <c r="L29" s="275">
        <f t="shared" si="5"/>
        <v>1105539.6207999999</v>
      </c>
      <c r="M29" s="275">
        <f t="shared" si="3"/>
        <v>14351478.1392</v>
      </c>
    </row>
    <row r="30" spans="3:13" x14ac:dyDescent="0.2">
      <c r="C30" s="145">
        <f>IF(ISBLANK('I. Schedule 8 CCA Bridge Year'!C29), "", 'I. Schedule 8 CCA Bridge Year'!C29)</f>
        <v>50</v>
      </c>
      <c r="D30" s="274" t="str">
        <f>IF(ISBLANK('I. Schedule 8 CCA Bridge Year'!D29), "", 'I. Schedule 8 CCA Bridge Year'!D29)</f>
        <v>Data Network Infrastructure Equipment - post Mar 2007</v>
      </c>
      <c r="E30" s="299">
        <f>IF(ISBLANK('I. Schedule 8 CCA Bridge Year'!M29), "", 'I. Schedule 8 CCA Bridge Year'!M29)</f>
        <v>158180.4</v>
      </c>
      <c r="F30" s="478"/>
      <c r="G30" s="478"/>
      <c r="H30" s="275">
        <f t="shared" si="0"/>
        <v>158180.4</v>
      </c>
      <c r="I30" s="275">
        <f t="shared" si="4"/>
        <v>0</v>
      </c>
      <c r="J30" s="275">
        <f t="shared" si="1"/>
        <v>158180.4</v>
      </c>
      <c r="K30" s="400">
        <f>'I. Schedule 8 CCA Bridge Year'!K29</f>
        <v>0.55000000000000004</v>
      </c>
      <c r="L30" s="275">
        <f t="shared" si="5"/>
        <v>86999.22</v>
      </c>
      <c r="M30" s="275">
        <f t="shared" si="3"/>
        <v>71181.179999999993</v>
      </c>
    </row>
    <row r="31" spans="3:13" x14ac:dyDescent="0.2">
      <c r="C31" s="145">
        <f>IF(ISBLANK('I. Schedule 8 CCA Bridge Year'!C30), "", 'I. Schedule 8 CCA Bridge Year'!C30)</f>
        <v>52</v>
      </c>
      <c r="D31" s="274" t="str">
        <f>IF(ISBLANK('I. Schedule 8 CCA Bridge Year'!D30), "", 'I. Schedule 8 CCA Bridge Year'!D30)</f>
        <v xml:space="preserve">Computer Hardware and system software </v>
      </c>
      <c r="E31" s="299">
        <f>IF(ISBLANK('I. Schedule 8 CCA Bridge Year'!M30), "", 'I. Schedule 8 CCA Bridge Year'!M30)</f>
        <v>0</v>
      </c>
      <c r="F31" s="478"/>
      <c r="G31" s="478"/>
      <c r="H31" s="275">
        <f t="shared" si="0"/>
        <v>0</v>
      </c>
      <c r="I31" s="275">
        <f t="shared" si="4"/>
        <v>0</v>
      </c>
      <c r="J31" s="275">
        <f t="shared" si="1"/>
        <v>0</v>
      </c>
      <c r="K31" s="400">
        <f>'I. Schedule 8 CCA Bridge Year'!K30</f>
        <v>1</v>
      </c>
      <c r="L31" s="275">
        <f t="shared" si="5"/>
        <v>0</v>
      </c>
      <c r="M31" s="275">
        <f t="shared" si="3"/>
        <v>0</v>
      </c>
    </row>
    <row r="32" spans="3:13" x14ac:dyDescent="0.2">
      <c r="C32" s="145">
        <f>IF(ISBLANK('I. Schedule 8 CCA Bridge Year'!C31), "", 'I. Schedule 8 CCA Bridge Year'!C31)</f>
        <v>95</v>
      </c>
      <c r="D32" s="274" t="str">
        <f>IF(ISBLANK('I. Schedule 8 CCA Bridge Year'!D31), "", 'I. Schedule 8 CCA Bridge Year'!D31)</f>
        <v>CWIP</v>
      </c>
      <c r="E32" s="299">
        <f>IF(ISBLANK('I. Schedule 8 CCA Bridge Year'!M31), "", 'I. Schedule 8 CCA Bridge Year'!M31)</f>
        <v>1279609</v>
      </c>
      <c r="F32" s="478"/>
      <c r="G32" s="478"/>
      <c r="H32" s="275">
        <f t="shared" si="0"/>
        <v>1279609</v>
      </c>
      <c r="I32" s="275">
        <f t="shared" si="4"/>
        <v>0</v>
      </c>
      <c r="J32" s="275">
        <f t="shared" si="1"/>
        <v>1279609</v>
      </c>
      <c r="K32" s="400">
        <f>'I. Schedule 8 CCA Bridge Year'!K31</f>
        <v>0</v>
      </c>
      <c r="L32" s="275">
        <f t="shared" si="5"/>
        <v>0</v>
      </c>
      <c r="M32" s="275">
        <f t="shared" si="3"/>
        <v>1279609</v>
      </c>
    </row>
    <row r="33" spans="3:13" x14ac:dyDescent="0.2">
      <c r="C33" s="438" t="str">
        <f>IF(ISBLANK('I. Schedule 8 CCA Bridge Year'!C32), "", 'I. Schedule 8 CCA Bridge Year'!C32)</f>
        <v/>
      </c>
      <c r="D33" s="439" t="str">
        <f>IF(ISBLANK('I. Schedule 8 CCA Bridge Year'!D32), "", 'I. Schedule 8 CCA Bridge Year'!D32)</f>
        <v/>
      </c>
      <c r="E33" s="477" t="str">
        <f>IF(ISBLANK('I. Schedule 8 CCA Bridge Year'!E32), "", 'I. Schedule 8 CCA Bridge Year'!E32)</f>
        <v/>
      </c>
      <c r="F33" s="478"/>
      <c r="G33" s="478"/>
      <c r="H33" s="275">
        <f t="shared" si="0"/>
        <v>0</v>
      </c>
      <c r="I33" s="275">
        <f t="shared" si="4"/>
        <v>0</v>
      </c>
      <c r="J33" s="275">
        <f t="shared" si="1"/>
        <v>0</v>
      </c>
      <c r="K33" s="400">
        <f>'I. Schedule 8 CCA Bridge Year'!K32</f>
        <v>0</v>
      </c>
      <c r="L33" s="275">
        <f t="shared" si="5"/>
        <v>0</v>
      </c>
      <c r="M33" s="275">
        <f t="shared" si="3"/>
        <v>0</v>
      </c>
    </row>
    <row r="34" spans="3:13" x14ac:dyDescent="0.2">
      <c r="C34" s="438" t="str">
        <f>IF(ISBLANK('I. Schedule 8 CCA Bridge Year'!C33), "", 'I. Schedule 8 CCA Bridge Year'!C33)</f>
        <v/>
      </c>
      <c r="D34" s="439" t="str">
        <f>IF(ISBLANK('I. Schedule 8 CCA Bridge Year'!D33), "", 'I. Schedule 8 CCA Bridge Year'!D33)</f>
        <v/>
      </c>
      <c r="E34" s="477" t="str">
        <f>IF(ISBLANK('I. Schedule 8 CCA Bridge Year'!E33), "", 'I. Schedule 8 CCA Bridge Year'!E33)</f>
        <v/>
      </c>
      <c r="F34" s="478"/>
      <c r="G34" s="478"/>
      <c r="H34" s="275">
        <f t="shared" si="0"/>
        <v>0</v>
      </c>
      <c r="I34" s="275">
        <f t="shared" si="4"/>
        <v>0</v>
      </c>
      <c r="J34" s="275">
        <f t="shared" si="1"/>
        <v>0</v>
      </c>
      <c r="K34" s="400">
        <f>'I. Schedule 8 CCA Bridge Year'!K33</f>
        <v>0</v>
      </c>
      <c r="L34" s="275">
        <f t="shared" si="5"/>
        <v>0</v>
      </c>
      <c r="M34" s="275">
        <f t="shared" si="3"/>
        <v>0</v>
      </c>
    </row>
    <row r="35" spans="3:13" x14ac:dyDescent="0.2">
      <c r="C35" s="438" t="str">
        <f>IF(ISBLANK('I. Schedule 8 CCA Bridge Year'!C34), "", 'I. Schedule 8 CCA Bridge Year'!C34)</f>
        <v/>
      </c>
      <c r="D35" s="439" t="str">
        <f>IF(ISBLANK('I. Schedule 8 CCA Bridge Year'!D34), "", 'I. Schedule 8 CCA Bridge Year'!D34)</f>
        <v/>
      </c>
      <c r="E35" s="477" t="str">
        <f>IF(ISBLANK('I. Schedule 8 CCA Bridge Year'!E34), "", 'I. Schedule 8 CCA Bridge Year'!E34)</f>
        <v/>
      </c>
      <c r="F35" s="478"/>
      <c r="G35" s="478"/>
      <c r="H35" s="275">
        <f t="shared" si="0"/>
        <v>0</v>
      </c>
      <c r="I35" s="275">
        <f t="shared" si="4"/>
        <v>0</v>
      </c>
      <c r="J35" s="275">
        <f t="shared" si="1"/>
        <v>0</v>
      </c>
      <c r="K35" s="400">
        <f>'I. Schedule 8 CCA Bridge Year'!K34</f>
        <v>0</v>
      </c>
      <c r="L35" s="275">
        <f t="shared" si="5"/>
        <v>0</v>
      </c>
      <c r="M35" s="275">
        <f t="shared" si="3"/>
        <v>0</v>
      </c>
    </row>
    <row r="36" spans="3:13" x14ac:dyDescent="0.2">
      <c r="C36" s="438" t="str">
        <f>IF(ISBLANK('I. Schedule 8 CCA Bridge Year'!C35), "", 'I. Schedule 8 CCA Bridge Year'!C35)</f>
        <v/>
      </c>
      <c r="D36" s="439" t="str">
        <f>IF(ISBLANK('I. Schedule 8 CCA Bridge Year'!D35), "", 'I. Schedule 8 CCA Bridge Year'!D35)</f>
        <v/>
      </c>
      <c r="E36" s="477" t="str">
        <f>IF(ISBLANK('I. Schedule 8 CCA Bridge Year'!E35), "", 'I. Schedule 8 CCA Bridge Year'!E35)</f>
        <v/>
      </c>
      <c r="F36" s="478"/>
      <c r="G36" s="478"/>
      <c r="H36" s="275">
        <f>MAX((SUM(E36:G36)),0)</f>
        <v>0</v>
      </c>
      <c r="I36" s="275">
        <f t="shared" si="4"/>
        <v>0</v>
      </c>
      <c r="J36" s="275">
        <f>+H36-I36</f>
        <v>0</v>
      </c>
      <c r="K36" s="400">
        <f>'I. Schedule 8 CCA Bridge Year'!K35</f>
        <v>0</v>
      </c>
      <c r="L36" s="275">
        <f>IF(+J36&lt;0,+J36,+J36*K36)</f>
        <v>0</v>
      </c>
      <c r="M36" s="275">
        <f t="shared" si="3"/>
        <v>0</v>
      </c>
    </row>
    <row r="37" spans="3:13" x14ac:dyDescent="0.2">
      <c r="C37" s="438" t="str">
        <f>IF(ISBLANK('I. Schedule 8 CCA Bridge Year'!C36), "", 'I. Schedule 8 CCA Bridge Year'!C36)</f>
        <v/>
      </c>
      <c r="D37" s="439" t="str">
        <f>IF(ISBLANK('I. Schedule 8 CCA Bridge Year'!D36), "", 'I. Schedule 8 CCA Bridge Year'!D36)</f>
        <v/>
      </c>
      <c r="E37" s="477" t="str">
        <f>IF(ISBLANK('I. Schedule 8 CCA Bridge Year'!E36), "", 'I. Schedule 8 CCA Bridge Year'!E36)</f>
        <v/>
      </c>
      <c r="F37" s="478"/>
      <c r="G37" s="478"/>
      <c r="H37" s="275">
        <f>MAX((SUM(E37:G37)),0)</f>
        <v>0</v>
      </c>
      <c r="I37" s="275">
        <f t="shared" si="4"/>
        <v>0</v>
      </c>
      <c r="J37" s="275">
        <f>+H37-I37</f>
        <v>0</v>
      </c>
      <c r="K37" s="400">
        <f>'I. Schedule 8 CCA Bridge Year'!K36</f>
        <v>0</v>
      </c>
      <c r="L37" s="275">
        <f>IF(+J37&lt;0,+J37,+J37*K37)</f>
        <v>0</v>
      </c>
      <c r="M37" s="275">
        <f t="shared" si="3"/>
        <v>0</v>
      </c>
    </row>
    <row r="38" spans="3:13" x14ac:dyDescent="0.2">
      <c r="C38" s="438" t="str">
        <f>IF(ISBLANK('I. Schedule 8 CCA Bridge Year'!C37), "", 'I. Schedule 8 CCA Bridge Year'!C37)</f>
        <v/>
      </c>
      <c r="D38" s="439" t="str">
        <f>IF(ISBLANK('I. Schedule 8 CCA Bridge Year'!D37), "", 'I. Schedule 8 CCA Bridge Year'!D37)</f>
        <v/>
      </c>
      <c r="E38" s="477" t="str">
        <f>IF(ISBLANK('I. Schedule 8 CCA Bridge Year'!E37), "", 'I. Schedule 8 CCA Bridge Year'!E37)</f>
        <v/>
      </c>
      <c r="F38" s="478"/>
      <c r="G38" s="478"/>
      <c r="H38" s="275">
        <f>MAX((SUM(E38:G38)),0)</f>
        <v>0</v>
      </c>
      <c r="I38" s="275">
        <f t="shared" si="4"/>
        <v>0</v>
      </c>
      <c r="J38" s="275">
        <f>+H38-I38</f>
        <v>0</v>
      </c>
      <c r="K38" s="400">
        <f>'I. Schedule 8 CCA Bridge Year'!K37</f>
        <v>0</v>
      </c>
      <c r="L38" s="275">
        <f>IF(+J38&lt;0,+J38,+J38*K38)</f>
        <v>0</v>
      </c>
      <c r="M38" s="275">
        <f t="shared" si="3"/>
        <v>0</v>
      </c>
    </row>
    <row r="39" spans="3:13" x14ac:dyDescent="0.2">
      <c r="C39" s="438" t="str">
        <f>IF(ISBLANK('I. Schedule 8 CCA Bridge Year'!C38), "", 'I. Schedule 8 CCA Bridge Year'!C38)</f>
        <v/>
      </c>
      <c r="D39" s="439" t="str">
        <f>IF(ISBLANK('I. Schedule 8 CCA Bridge Year'!D38), "", 'I. Schedule 8 CCA Bridge Year'!D38)</f>
        <v/>
      </c>
      <c r="E39" s="477" t="str">
        <f>IF(ISBLANK('I. Schedule 8 CCA Bridge Year'!E38), "", 'I. Schedule 8 CCA Bridge Year'!E38)</f>
        <v/>
      </c>
      <c r="F39" s="478"/>
      <c r="G39" s="478"/>
      <c r="H39" s="275">
        <f t="shared" si="0"/>
        <v>0</v>
      </c>
      <c r="I39" s="275">
        <f t="shared" si="4"/>
        <v>0</v>
      </c>
      <c r="J39" s="275">
        <f t="shared" si="1"/>
        <v>0</v>
      </c>
      <c r="K39" s="400">
        <f>'I. Schedule 8 CCA Bridge Year'!K38</f>
        <v>0</v>
      </c>
      <c r="L39" s="275">
        <f t="shared" si="5"/>
        <v>0</v>
      </c>
      <c r="M39" s="275">
        <f t="shared" si="3"/>
        <v>0</v>
      </c>
    </row>
    <row r="40" spans="3:13" x14ac:dyDescent="0.2">
      <c r="C40" s="438" t="str">
        <f>IF(ISBLANK('I. Schedule 8 CCA Bridge Year'!C39), "", 'I. Schedule 8 CCA Bridge Year'!C39)</f>
        <v/>
      </c>
      <c r="D40" s="439" t="str">
        <f>IF(ISBLANK('I. Schedule 8 CCA Bridge Year'!D39), "", 'I. Schedule 8 CCA Bridge Year'!D39)</f>
        <v/>
      </c>
      <c r="E40" s="477" t="str">
        <f>IF(ISBLANK('I. Schedule 8 CCA Bridge Year'!E39), "", 'I. Schedule 8 CCA Bridge Year'!E39)</f>
        <v/>
      </c>
      <c r="F40" s="478"/>
      <c r="G40" s="478"/>
      <c r="H40" s="275">
        <f t="shared" si="0"/>
        <v>0</v>
      </c>
      <c r="I40" s="275">
        <f t="shared" si="4"/>
        <v>0</v>
      </c>
      <c r="J40" s="275">
        <f t="shared" si="1"/>
        <v>0</v>
      </c>
      <c r="K40" s="400">
        <f>'I. Schedule 8 CCA Bridge Year'!K39</f>
        <v>0</v>
      </c>
      <c r="L40" s="275">
        <f t="shared" si="5"/>
        <v>0</v>
      </c>
      <c r="M40" s="275">
        <f t="shared" si="3"/>
        <v>0</v>
      </c>
    </row>
    <row r="41" spans="3:13" x14ac:dyDescent="0.2">
      <c r="C41" s="438" t="str">
        <f>IF(ISBLANK('I. Schedule 8 CCA Bridge Year'!C40), "", 'I. Schedule 8 CCA Bridge Year'!C40)</f>
        <v/>
      </c>
      <c r="D41" s="439" t="str">
        <f>IF(ISBLANK('I. Schedule 8 CCA Bridge Year'!D40), "", 'I. Schedule 8 CCA Bridge Year'!D40)</f>
        <v/>
      </c>
      <c r="E41" s="477" t="str">
        <f>IF(ISBLANK('I. Schedule 8 CCA Bridge Year'!E40), "", 'I. Schedule 8 CCA Bridge Year'!E40)</f>
        <v/>
      </c>
      <c r="F41" s="478"/>
      <c r="G41" s="478"/>
      <c r="H41" s="275">
        <f t="shared" si="0"/>
        <v>0</v>
      </c>
      <c r="I41" s="275">
        <f t="shared" si="4"/>
        <v>0</v>
      </c>
      <c r="J41" s="275">
        <f t="shared" si="1"/>
        <v>0</v>
      </c>
      <c r="K41" s="400">
        <f>'I. Schedule 8 CCA Bridge Year'!K40</f>
        <v>0</v>
      </c>
      <c r="L41" s="275">
        <f t="shared" si="5"/>
        <v>0</v>
      </c>
      <c r="M41" s="275">
        <f t="shared" si="3"/>
        <v>0</v>
      </c>
    </row>
    <row r="42" spans="3:13" ht="13.5" thickBot="1" x14ac:dyDescent="0.25">
      <c r="C42" s="438" t="str">
        <f>IF(ISBLANK('I. Schedule 8 CCA Bridge Year'!C41), "", 'I. Schedule 8 CCA Bridge Year'!C41)</f>
        <v/>
      </c>
      <c r="D42" s="439" t="str">
        <f>IF(ISBLANK('I. Schedule 8 CCA Bridge Year'!D41), "", 'I. Schedule 8 CCA Bridge Year'!D41)</f>
        <v/>
      </c>
      <c r="E42" s="477" t="str">
        <f>IF(ISBLANK('I. Schedule 8 CCA Bridge Year'!E41), "", 'I. Schedule 8 CCA Bridge Year'!E41)</f>
        <v/>
      </c>
      <c r="F42" s="478"/>
      <c r="G42" s="478"/>
      <c r="H42" s="275">
        <f t="shared" si="0"/>
        <v>0</v>
      </c>
      <c r="I42" s="275">
        <f t="shared" si="4"/>
        <v>0</v>
      </c>
      <c r="J42" s="275">
        <f t="shared" si="1"/>
        <v>0</v>
      </c>
      <c r="K42" s="400">
        <f>'I. Schedule 8 CCA Bridge Year'!K41</f>
        <v>0</v>
      </c>
      <c r="L42" s="275">
        <f t="shared" si="5"/>
        <v>0</v>
      </c>
      <c r="M42" s="275">
        <f t="shared" si="3"/>
        <v>0</v>
      </c>
    </row>
    <row r="43" spans="3:13" ht="13.5" thickBot="1" x14ac:dyDescent="0.25">
      <c r="C43" s="54"/>
      <c r="D43" s="479" t="s">
        <v>105</v>
      </c>
      <c r="E43" s="457">
        <f t="shared" ref="E43:J43" si="6">SUM(E11:E42)</f>
        <v>49307527.789999999</v>
      </c>
      <c r="F43" s="457">
        <f t="shared" si="6"/>
        <v>5999070</v>
      </c>
      <c r="G43" s="457">
        <f t="shared" si="6"/>
        <v>0</v>
      </c>
      <c r="H43" s="457">
        <f t="shared" si="6"/>
        <v>55306597.789999999</v>
      </c>
      <c r="I43" s="457">
        <f t="shared" si="6"/>
        <v>2999535</v>
      </c>
      <c r="J43" s="457">
        <f t="shared" si="6"/>
        <v>52307062.789999999</v>
      </c>
      <c r="K43" s="458"/>
      <c r="L43" s="459">
        <f>SUM(L11:L42)</f>
        <v>6323355.3467999995</v>
      </c>
      <c r="M43" s="459">
        <f>SUM(M11:M42)</f>
        <v>48983242.443199992</v>
      </c>
    </row>
  </sheetData>
  <sheetProtection password="C2FC" sheet="1" objects="1" scenarios="1"/>
  <mergeCells count="4">
    <mergeCell ref="C1:E1"/>
    <mergeCell ref="C2:I2"/>
    <mergeCell ref="C3:I3"/>
    <mergeCell ref="C4:I4"/>
  </mergeCells>
  <phoneticPr fontId="3" type="noConversion"/>
  <conditionalFormatting sqref="C11:G42">
    <cfRule type="expression" dxfId="10" priority="1" stopIfTrue="1">
      <formula>LEN(C11)&gt;0</formula>
    </cfRule>
  </conditionalFormatting>
  <pageMargins left="0.35433070866141703" right="0.15748031496063" top="0.39370078740157499" bottom="0.39370078740157499" header="0.511811023622047" footer="0.511811023622047"/>
  <pageSetup scale="61"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2"/>
  <sheetViews>
    <sheetView zoomScaleNormal="100" workbookViewId="0">
      <selection activeCell="C10" sqref="C10:F10"/>
    </sheetView>
  </sheetViews>
  <sheetFormatPr defaultRowHeight="12.75" x14ac:dyDescent="0.2"/>
  <cols>
    <col min="1" max="1" width="3.85546875" style="13" customWidth="1"/>
    <col min="2" max="2" width="3.5703125" style="13" customWidth="1"/>
    <col min="3" max="3" width="39.7109375" style="13" customWidth="1"/>
    <col min="4" max="5" width="9.140625" style="13"/>
    <col min="6" max="6" width="9.85546875" style="13" customWidth="1"/>
    <col min="7" max="8" width="9.140625" style="13"/>
    <col min="9" max="9" width="10.42578125" style="13" bestFit="1" customWidth="1"/>
    <col min="10" max="10" width="9.42578125" style="13" bestFit="1" customWidth="1"/>
    <col min="11" max="11" width="11" style="13" bestFit="1" customWidth="1"/>
    <col min="12" max="13" width="9.140625" style="13"/>
    <col min="14" max="14" width="4.5703125" style="13" customWidth="1"/>
    <col min="15" max="16384" width="9.140625" style="13"/>
  </cols>
  <sheetData>
    <row r="1" spans="1:11" ht="42" customHeight="1" x14ac:dyDescent="0.2">
      <c r="A1" s="349"/>
      <c r="C1" s="498"/>
      <c r="D1" s="498"/>
      <c r="E1" s="498"/>
    </row>
    <row r="2" spans="1:11" ht="42" customHeight="1" x14ac:dyDescent="0.25">
      <c r="C2" s="499"/>
      <c r="D2" s="499"/>
      <c r="E2" s="499"/>
      <c r="F2" s="499"/>
      <c r="G2" s="499"/>
      <c r="H2" s="499"/>
      <c r="I2" s="499"/>
    </row>
    <row r="3" spans="1:11" ht="42" customHeight="1" x14ac:dyDescent="0.25">
      <c r="C3" s="499"/>
      <c r="D3" s="499"/>
      <c r="E3" s="499"/>
      <c r="F3" s="499"/>
      <c r="G3" s="499"/>
      <c r="H3" s="499"/>
      <c r="I3" s="499"/>
    </row>
    <row r="4" spans="1:11" ht="18" x14ac:dyDescent="0.25">
      <c r="C4" s="499"/>
      <c r="D4" s="499"/>
      <c r="E4" s="499"/>
      <c r="F4" s="499"/>
      <c r="G4" s="499"/>
      <c r="H4" s="499"/>
      <c r="I4" s="499"/>
    </row>
    <row r="5" spans="1:11" ht="18" x14ac:dyDescent="0.25">
      <c r="C5" s="437" t="s">
        <v>429</v>
      </c>
    </row>
    <row r="7" spans="1:11" ht="15.75" x14ac:dyDescent="0.25">
      <c r="C7" s="502" t="s">
        <v>106</v>
      </c>
      <c r="D7" s="502"/>
      <c r="E7" s="502"/>
      <c r="F7" s="502"/>
      <c r="G7" s="55"/>
      <c r="H7" s="55"/>
      <c r="I7" s="55"/>
      <c r="J7" s="57"/>
      <c r="K7" s="264">
        <f>'J. Schedule 10 CEC Bridge Year'!K40</f>
        <v>1305255.186</v>
      </c>
    </row>
    <row r="8" spans="1:11" ht="15.75" x14ac:dyDescent="0.25">
      <c r="C8" s="148"/>
      <c r="D8" s="148"/>
      <c r="E8" s="148"/>
      <c r="F8" s="148"/>
      <c r="G8" s="55"/>
      <c r="H8" s="55"/>
      <c r="I8" s="55"/>
      <c r="J8" s="57"/>
      <c r="K8" s="227"/>
    </row>
    <row r="9" spans="1:11" ht="15.75" x14ac:dyDescent="0.25">
      <c r="C9" s="58" t="s">
        <v>107</v>
      </c>
      <c r="D9" s="56"/>
      <c r="E9" s="59"/>
      <c r="F9" s="59"/>
      <c r="G9" s="55"/>
      <c r="H9" s="55"/>
    </row>
    <row r="10" spans="1:11" ht="15.75" x14ac:dyDescent="0.25">
      <c r="C10" s="496" t="s">
        <v>108</v>
      </c>
      <c r="D10" s="496"/>
      <c r="E10" s="496"/>
      <c r="F10" s="496"/>
      <c r="G10" s="503">
        <v>257200</v>
      </c>
      <c r="H10" s="504"/>
      <c r="I10" s="55"/>
      <c r="J10" s="55"/>
    </row>
    <row r="11" spans="1:11" x14ac:dyDescent="0.2">
      <c r="C11" s="142"/>
      <c r="D11" s="142"/>
      <c r="E11" s="9"/>
      <c r="F11" s="9"/>
      <c r="G11" s="8"/>
      <c r="H11" s="8"/>
      <c r="I11" s="2"/>
    </row>
    <row r="12" spans="1:11" x14ac:dyDescent="0.2">
      <c r="C12" s="496" t="s">
        <v>109</v>
      </c>
      <c r="D12" s="496"/>
      <c r="E12" s="496"/>
      <c r="F12" s="496"/>
      <c r="G12" s="503">
        <v>0</v>
      </c>
      <c r="H12" s="503"/>
    </row>
    <row r="13" spans="1:11" x14ac:dyDescent="0.2">
      <c r="C13" s="56"/>
      <c r="D13" s="56"/>
      <c r="E13" s="56"/>
      <c r="F13" s="56"/>
      <c r="G13" s="14"/>
      <c r="H13" s="14"/>
    </row>
    <row r="14" spans="1:11" ht="16.5" thickBot="1" x14ac:dyDescent="0.3">
      <c r="C14" s="545" t="s">
        <v>110</v>
      </c>
      <c r="D14" s="545"/>
      <c r="E14" s="545"/>
      <c r="F14" s="545"/>
      <c r="G14" s="509">
        <f>SUM(G10,G12)</f>
        <v>257200</v>
      </c>
      <c r="H14" s="509"/>
      <c r="I14" s="61" t="s">
        <v>111</v>
      </c>
      <c r="J14" s="62">
        <f>3/4*G14</f>
        <v>192900</v>
      </c>
      <c r="K14" s="63"/>
    </row>
    <row r="15" spans="1:11" ht="13.5" thickTop="1" x14ac:dyDescent="0.2">
      <c r="C15" s="56"/>
      <c r="D15" s="56"/>
      <c r="E15" s="56"/>
      <c r="F15" s="56"/>
      <c r="G15" s="14"/>
      <c r="H15" s="14"/>
      <c r="J15" s="56"/>
    </row>
    <row r="16" spans="1:11" x14ac:dyDescent="0.2">
      <c r="C16" s="496" t="s">
        <v>112</v>
      </c>
      <c r="D16" s="496"/>
      <c r="E16" s="496"/>
      <c r="F16" s="496"/>
      <c r="G16" s="510">
        <v>0</v>
      </c>
      <c r="H16" s="510"/>
      <c r="I16" s="501" t="s">
        <v>113</v>
      </c>
      <c r="J16" s="505">
        <f>IF((G16*0.5)&lt;0, 0, G16*0.5)</f>
        <v>0</v>
      </c>
    </row>
    <row r="17" spans="3:11" x14ac:dyDescent="0.2">
      <c r="C17" s="496" t="s">
        <v>114</v>
      </c>
      <c r="D17" s="496"/>
      <c r="E17" s="496"/>
      <c r="F17" s="496"/>
      <c r="G17" s="510"/>
      <c r="H17" s="510"/>
      <c r="I17" s="501"/>
      <c r="J17" s="506"/>
    </row>
    <row r="18" spans="3:11" ht="13.5" thickBot="1" x14ac:dyDescent="0.25">
      <c r="C18" s="507"/>
      <c r="D18" s="507"/>
      <c r="E18" s="507"/>
      <c r="F18" s="507"/>
      <c r="G18" s="64"/>
      <c r="H18" s="64"/>
      <c r="J18" s="65">
        <f>IF((J14-J16)&lt;0,0,J14-J16)</f>
        <v>192900</v>
      </c>
      <c r="K18" s="66">
        <f>J18</f>
        <v>192900</v>
      </c>
    </row>
    <row r="19" spans="3:11" ht="13.5" thickTop="1" x14ac:dyDescent="0.2">
      <c r="C19" s="142"/>
      <c r="D19" s="142"/>
      <c r="E19" s="142"/>
      <c r="F19" s="142"/>
      <c r="G19" s="62"/>
      <c r="H19" s="62"/>
    </row>
    <row r="20" spans="3:11" x14ac:dyDescent="0.2">
      <c r="C20" s="496" t="s">
        <v>115</v>
      </c>
      <c r="D20" s="496"/>
      <c r="E20" s="496"/>
      <c r="F20" s="496"/>
      <c r="G20" s="511">
        <v>0</v>
      </c>
      <c r="H20" s="511"/>
      <c r="K20" s="66">
        <f>G20</f>
        <v>0</v>
      </c>
    </row>
    <row r="21" spans="3:11" x14ac:dyDescent="0.2">
      <c r="G21" s="67"/>
      <c r="H21" s="67"/>
    </row>
    <row r="22" spans="3:11" x14ac:dyDescent="0.2">
      <c r="F22" s="61" t="s">
        <v>110</v>
      </c>
      <c r="G22" s="513"/>
      <c r="H22" s="513"/>
      <c r="K22" s="68">
        <f>SUM(K7,K18,K20)</f>
        <v>1498155.186</v>
      </c>
    </row>
    <row r="24" spans="3:11" x14ac:dyDescent="0.2">
      <c r="C24" s="58" t="s">
        <v>116</v>
      </c>
    </row>
    <row r="26" spans="3:11" x14ac:dyDescent="0.2">
      <c r="C26" s="496" t="s">
        <v>117</v>
      </c>
      <c r="D26" s="496"/>
      <c r="E26" s="496"/>
      <c r="F26" s="496"/>
      <c r="G26" s="514">
        <v>0</v>
      </c>
      <c r="H26" s="515"/>
    </row>
    <row r="27" spans="3:11" x14ac:dyDescent="0.2">
      <c r="C27" s="496" t="s">
        <v>118</v>
      </c>
      <c r="D27" s="496"/>
      <c r="E27" s="496"/>
      <c r="F27" s="496"/>
      <c r="G27" s="515"/>
      <c r="H27" s="515"/>
    </row>
    <row r="28" spans="3:11" x14ac:dyDescent="0.2">
      <c r="C28" s="142"/>
      <c r="D28" s="142"/>
      <c r="E28" s="142"/>
      <c r="F28" s="142"/>
    </row>
    <row r="29" spans="3:11" x14ac:dyDescent="0.2">
      <c r="C29" s="496" t="s">
        <v>109</v>
      </c>
      <c r="D29" s="496"/>
      <c r="E29" s="496"/>
      <c r="F29" s="496"/>
      <c r="G29" s="511">
        <v>0</v>
      </c>
      <c r="H29" s="511"/>
    </row>
    <row r="30" spans="3:11" x14ac:dyDescent="0.2">
      <c r="C30" s="546"/>
      <c r="D30" s="546"/>
      <c r="E30" s="546"/>
      <c r="F30" s="546"/>
      <c r="G30" s="8"/>
      <c r="H30" s="8"/>
    </row>
    <row r="31" spans="3:11" ht="16.5" thickBot="1" x14ac:dyDescent="0.3">
      <c r="C31" s="55"/>
      <c r="D31" s="55"/>
      <c r="E31" s="55"/>
      <c r="F31" s="61" t="s">
        <v>110</v>
      </c>
      <c r="G31" s="512">
        <f>SUM(G29,G26)</f>
        <v>0</v>
      </c>
      <c r="H31" s="512"/>
      <c r="I31" s="217" t="s">
        <v>111</v>
      </c>
      <c r="J31" s="70"/>
      <c r="K31" s="71">
        <f>G31*3/4</f>
        <v>0</v>
      </c>
    </row>
    <row r="32" spans="3:11" ht="13.5" thickTop="1" x14ac:dyDescent="0.2"/>
    <row r="33" spans="3:12" x14ac:dyDescent="0.2">
      <c r="C33" s="2"/>
      <c r="D33" s="2"/>
      <c r="E33" s="2"/>
      <c r="F33" s="2"/>
      <c r="G33" s="2"/>
      <c r="H33" s="2"/>
      <c r="I33" s="2"/>
      <c r="J33" s="2"/>
      <c r="K33" s="2"/>
      <c r="L33" s="2"/>
    </row>
    <row r="34" spans="3:12" ht="15.75" x14ac:dyDescent="0.25">
      <c r="C34" s="226"/>
      <c r="D34" s="226"/>
      <c r="E34" s="226"/>
      <c r="F34" s="2"/>
      <c r="G34" s="2"/>
      <c r="H34" s="2"/>
      <c r="I34" s="2"/>
      <c r="J34" s="2"/>
      <c r="K34" s="2"/>
      <c r="L34" s="2"/>
    </row>
    <row r="35" spans="3:12" ht="15.75" x14ac:dyDescent="0.25">
      <c r="C35" s="210" t="s">
        <v>119</v>
      </c>
      <c r="D35" s="72"/>
      <c r="E35" s="215"/>
      <c r="F35" s="72"/>
      <c r="G35" s="72"/>
      <c r="H35" s="72"/>
      <c r="I35" s="72"/>
      <c r="J35" s="72"/>
      <c r="K35" s="71">
        <f>K22-K31</f>
        <v>1498155.186</v>
      </c>
      <c r="L35" s="2"/>
    </row>
    <row r="36" spans="3:12" x14ac:dyDescent="0.2">
      <c r="C36" s="2"/>
      <c r="D36" s="2"/>
      <c r="E36" s="2"/>
      <c r="F36" s="2"/>
      <c r="G36" s="2"/>
      <c r="H36" s="2"/>
      <c r="I36" s="2"/>
      <c r="J36" s="2"/>
      <c r="K36" s="2"/>
      <c r="L36" s="2"/>
    </row>
    <row r="37" spans="3:12" ht="15.75" x14ac:dyDescent="0.25">
      <c r="C37" s="211" t="s">
        <v>120</v>
      </c>
      <c r="D37" s="211"/>
      <c r="E37" s="212"/>
      <c r="F37" s="212"/>
      <c r="G37" s="212"/>
      <c r="H37" s="211"/>
      <c r="I37" s="213">
        <f>K35</f>
        <v>1498155.186</v>
      </c>
      <c r="J37" s="214" t="s">
        <v>121</v>
      </c>
      <c r="K37" s="71">
        <f>I37*0.07</f>
        <v>104870.86302</v>
      </c>
      <c r="L37" s="2"/>
    </row>
    <row r="38" spans="3:12" x14ac:dyDescent="0.2">
      <c r="C38" s="2"/>
      <c r="D38" s="2"/>
      <c r="E38" s="2"/>
      <c r="F38" s="2"/>
      <c r="G38" s="2"/>
      <c r="H38" s="2"/>
      <c r="I38" s="2"/>
      <c r="J38" s="2"/>
      <c r="K38" s="2"/>
      <c r="L38" s="2"/>
    </row>
    <row r="39" spans="3:12" x14ac:dyDescent="0.2">
      <c r="C39" s="210" t="s">
        <v>122</v>
      </c>
      <c r="D39" s="210"/>
      <c r="E39" s="210"/>
      <c r="F39" s="210"/>
      <c r="G39" s="72"/>
      <c r="H39" s="72"/>
      <c r="I39" s="72"/>
      <c r="J39" s="72"/>
      <c r="K39" s="71">
        <f>K35-K37</f>
        <v>1393284.3229799999</v>
      </c>
      <c r="L39" s="2"/>
    </row>
    <row r="40" spans="3:12" x14ac:dyDescent="0.2">
      <c r="C40" s="2"/>
      <c r="D40" s="2"/>
      <c r="E40" s="2"/>
      <c r="F40" s="2"/>
      <c r="G40" s="2"/>
      <c r="H40" s="2"/>
      <c r="I40" s="2"/>
      <c r="J40" s="2"/>
      <c r="K40" s="2"/>
      <c r="L40" s="2"/>
    </row>
    <row r="41" spans="3:12" x14ac:dyDescent="0.2">
      <c r="C41" s="2"/>
      <c r="D41" s="2"/>
      <c r="E41" s="2"/>
      <c r="F41" s="2"/>
      <c r="G41" s="2"/>
      <c r="H41" s="2"/>
      <c r="I41" s="2"/>
      <c r="J41" s="2"/>
      <c r="K41" s="2"/>
      <c r="L41" s="2"/>
    </row>
    <row r="42" spans="3:12" x14ac:dyDescent="0.2">
      <c r="C42" s="2"/>
      <c r="D42" s="2"/>
      <c r="E42" s="2"/>
      <c r="F42" s="2"/>
      <c r="G42" s="2"/>
      <c r="H42" s="2"/>
      <c r="I42" s="2"/>
      <c r="J42" s="2"/>
      <c r="K42" s="2"/>
      <c r="L42" s="2"/>
    </row>
  </sheetData>
  <sheetProtection password="C2FC" sheet="1" objects="1" scenarios="1"/>
  <mergeCells count="27">
    <mergeCell ref="C29:F29"/>
    <mergeCell ref="G29:H29"/>
    <mergeCell ref="C30:F30"/>
    <mergeCell ref="G31:H31"/>
    <mergeCell ref="C20:F20"/>
    <mergeCell ref="G20:H20"/>
    <mergeCell ref="G22:H22"/>
    <mergeCell ref="C26:F26"/>
    <mergeCell ref="G26:H27"/>
    <mergeCell ref="C27:F27"/>
    <mergeCell ref="J16:J17"/>
    <mergeCell ref="C17:F17"/>
    <mergeCell ref="C18:F18"/>
    <mergeCell ref="C14:F14"/>
    <mergeCell ref="G14:H14"/>
    <mergeCell ref="C16:F16"/>
    <mergeCell ref="G16:H17"/>
    <mergeCell ref="C1:E1"/>
    <mergeCell ref="C2:I2"/>
    <mergeCell ref="C3:I3"/>
    <mergeCell ref="C4:I4"/>
    <mergeCell ref="I16:I17"/>
    <mergeCell ref="C7:F7"/>
    <mergeCell ref="C10:F10"/>
    <mergeCell ref="G10:H10"/>
    <mergeCell ref="C12:F12"/>
    <mergeCell ref="G12:H12"/>
  </mergeCells>
  <phoneticPr fontId="3" type="noConversion"/>
  <pageMargins left="0.35433070866141703" right="0.196850393700787" top="0.39370078740157499" bottom="0.39370078740157499" header="0.511811023622047" footer="0.511811023622047"/>
  <pageSetup scale="83" orientation="portrait" r:id="rId1"/>
  <headerFooter alignWithMargins="0"/>
  <colBreaks count="1" manualBreakCount="1">
    <brk id="11" max="38"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K44"/>
  <sheetViews>
    <sheetView topLeftCell="A7" zoomScaleNormal="100" workbookViewId="0">
      <selection activeCell="C18" sqref="C18"/>
    </sheetView>
  </sheetViews>
  <sheetFormatPr defaultRowHeight="12.75" x14ac:dyDescent="0.2"/>
  <cols>
    <col min="1" max="1" width="3.42578125" style="13" customWidth="1"/>
    <col min="2" max="2" width="3.7109375" style="13" customWidth="1"/>
    <col min="3" max="3" width="56.42578125" style="13" customWidth="1"/>
    <col min="4" max="11" width="18.28515625" style="13" customWidth="1"/>
    <col min="12" max="16384" width="9.140625" style="13"/>
  </cols>
  <sheetData>
    <row r="1" spans="1:11" ht="21.75" x14ac:dyDescent="0.2">
      <c r="A1" s="349"/>
      <c r="C1" s="26"/>
    </row>
    <row r="2" spans="1:11" ht="18" x14ac:dyDescent="0.25">
      <c r="C2" s="499"/>
      <c r="D2" s="499"/>
      <c r="E2" s="499"/>
      <c r="F2" s="499"/>
      <c r="G2" s="499"/>
      <c r="H2" s="499"/>
      <c r="I2" s="499"/>
    </row>
    <row r="3" spans="1:11" ht="18" x14ac:dyDescent="0.25">
      <c r="C3" s="499"/>
      <c r="D3" s="499"/>
      <c r="E3" s="499"/>
      <c r="F3" s="499"/>
      <c r="G3" s="499"/>
      <c r="H3" s="499"/>
      <c r="I3" s="499"/>
    </row>
    <row r="4" spans="1:11" ht="18" x14ac:dyDescent="0.25">
      <c r="C4" s="499"/>
      <c r="D4" s="499"/>
      <c r="E4" s="499"/>
      <c r="F4" s="499"/>
      <c r="G4" s="499"/>
      <c r="H4" s="499"/>
      <c r="I4" s="499"/>
    </row>
    <row r="5" spans="1:11" ht="40.5" customHeight="1" x14ac:dyDescent="0.2"/>
    <row r="7" spans="1:11" ht="20.25" x14ac:dyDescent="0.3">
      <c r="C7" s="449" t="s">
        <v>430</v>
      </c>
    </row>
    <row r="8" spans="1:11" ht="23.25" x14ac:dyDescent="0.35">
      <c r="C8" s="321"/>
    </row>
    <row r="9" spans="1:11" ht="18.75" thickBot="1" x14ac:dyDescent="0.25">
      <c r="C9" s="462" t="s">
        <v>416</v>
      </c>
      <c r="E9" s="74"/>
      <c r="F9" s="74"/>
      <c r="G9" s="74"/>
      <c r="H9" s="74"/>
      <c r="I9" s="75"/>
      <c r="J9" s="75"/>
      <c r="K9" s="75"/>
    </row>
    <row r="10" spans="1:11" ht="13.5" thickBot="1" x14ac:dyDescent="0.25">
      <c r="C10" s="76"/>
      <c r="D10" s="74"/>
      <c r="E10" s="74"/>
      <c r="F10" s="74"/>
      <c r="G10" s="533" t="s">
        <v>339</v>
      </c>
      <c r="H10" s="534"/>
      <c r="I10" s="75"/>
      <c r="J10" s="75"/>
      <c r="K10" s="75"/>
    </row>
    <row r="11" spans="1:11" ht="27.75" thickBot="1" x14ac:dyDescent="0.25">
      <c r="C11" s="77" t="s">
        <v>123</v>
      </c>
      <c r="D11" s="78" t="s">
        <v>338</v>
      </c>
      <c r="E11" s="79" t="s">
        <v>233</v>
      </c>
      <c r="F11" s="80" t="s">
        <v>234</v>
      </c>
      <c r="G11" s="78" t="s">
        <v>107</v>
      </c>
      <c r="H11" s="78" t="s">
        <v>125</v>
      </c>
      <c r="I11" s="80" t="s">
        <v>340</v>
      </c>
      <c r="J11" s="77" t="s">
        <v>126</v>
      </c>
      <c r="K11" s="80" t="s">
        <v>127</v>
      </c>
    </row>
    <row r="12" spans="1:11" x14ac:dyDescent="0.2">
      <c r="C12" s="218"/>
      <c r="D12" s="219"/>
      <c r="E12" s="81"/>
      <c r="F12" s="81"/>
      <c r="G12" s="81"/>
      <c r="H12" s="82"/>
      <c r="I12" s="219"/>
      <c r="J12" s="219"/>
      <c r="K12" s="220"/>
    </row>
    <row r="13" spans="1:11" x14ac:dyDescent="0.2">
      <c r="C13" s="170" t="s">
        <v>128</v>
      </c>
      <c r="D13" s="84">
        <f>'K. Sch 13 Tax Reserves Bridge'!I13</f>
        <v>0</v>
      </c>
      <c r="E13" s="289"/>
      <c r="F13" s="85">
        <f>SUM(D13:E13)</f>
        <v>0</v>
      </c>
      <c r="G13" s="289"/>
      <c r="H13" s="289"/>
      <c r="I13" s="84">
        <f>F13+G13-H13</f>
        <v>0</v>
      </c>
      <c r="J13" s="84">
        <f>+I13-F13</f>
        <v>0</v>
      </c>
      <c r="K13" s="289"/>
    </row>
    <row r="14" spans="1:11" x14ac:dyDescent="0.2">
      <c r="C14" s="221" t="s">
        <v>129</v>
      </c>
      <c r="D14" s="84"/>
      <c r="E14" s="86"/>
      <c r="F14" s="86"/>
      <c r="G14" s="445"/>
      <c r="H14" s="468"/>
      <c r="I14" s="88"/>
      <c r="J14" s="84"/>
      <c r="K14" s="171"/>
    </row>
    <row r="15" spans="1:11" x14ac:dyDescent="0.2">
      <c r="C15" s="172" t="s">
        <v>130</v>
      </c>
      <c r="D15" s="84">
        <f>'K. Sch 13 Tax Reserves Bridge'!I15</f>
        <v>0</v>
      </c>
      <c r="E15" s="289"/>
      <c r="F15" s="86">
        <f t="shared" ref="F15:F21" si="0">SUM(D15:E15)</f>
        <v>0</v>
      </c>
      <c r="G15" s="83"/>
      <c r="H15" s="83"/>
      <c r="I15" s="84">
        <f t="shared" ref="I15:I21" si="1">F15+G15-H15</f>
        <v>0</v>
      </c>
      <c r="J15" s="84">
        <f t="shared" ref="J15:J21" si="2">+I15-F15</f>
        <v>0</v>
      </c>
      <c r="K15" s="289"/>
    </row>
    <row r="16" spans="1:11" x14ac:dyDescent="0.2">
      <c r="C16" s="170" t="s">
        <v>131</v>
      </c>
      <c r="D16" s="84">
        <f>'K. Sch 13 Tax Reserves Bridge'!I16</f>
        <v>0</v>
      </c>
      <c r="E16" s="289"/>
      <c r="F16" s="85">
        <f t="shared" si="0"/>
        <v>0</v>
      </c>
      <c r="G16" s="83"/>
      <c r="H16" s="83"/>
      <c r="I16" s="84">
        <f t="shared" si="1"/>
        <v>0</v>
      </c>
      <c r="J16" s="84">
        <f t="shared" si="2"/>
        <v>0</v>
      </c>
      <c r="K16" s="289"/>
    </row>
    <row r="17" spans="3:11" x14ac:dyDescent="0.2">
      <c r="C17" s="170" t="s">
        <v>132</v>
      </c>
      <c r="D17" s="84">
        <f>'K. Sch 13 Tax Reserves Bridge'!I17</f>
        <v>0</v>
      </c>
      <c r="E17" s="289"/>
      <c r="F17" s="85">
        <f t="shared" si="0"/>
        <v>0</v>
      </c>
      <c r="G17" s="83"/>
      <c r="H17" s="83"/>
      <c r="I17" s="84">
        <f t="shared" si="1"/>
        <v>0</v>
      </c>
      <c r="J17" s="84">
        <f t="shared" si="2"/>
        <v>0</v>
      </c>
      <c r="K17" s="289"/>
    </row>
    <row r="18" spans="3:11" x14ac:dyDescent="0.2">
      <c r="C18" s="170" t="s">
        <v>133</v>
      </c>
      <c r="D18" s="84">
        <f>'K. Sch 13 Tax Reserves Bridge'!I18</f>
        <v>0</v>
      </c>
      <c r="E18" s="289"/>
      <c r="F18" s="85">
        <f t="shared" si="0"/>
        <v>0</v>
      </c>
      <c r="G18" s="289"/>
      <c r="H18" s="289"/>
      <c r="I18" s="84">
        <f t="shared" si="1"/>
        <v>0</v>
      </c>
      <c r="J18" s="84">
        <f t="shared" si="2"/>
        <v>0</v>
      </c>
      <c r="K18" s="289"/>
    </row>
    <row r="19" spans="3:11" x14ac:dyDescent="0.2">
      <c r="C19" s="170" t="s">
        <v>134</v>
      </c>
      <c r="D19" s="84">
        <f>'K. Sch 13 Tax Reserves Bridge'!I19</f>
        <v>0</v>
      </c>
      <c r="E19" s="289"/>
      <c r="F19" s="85">
        <f t="shared" si="0"/>
        <v>0</v>
      </c>
      <c r="G19" s="289"/>
      <c r="H19" s="289"/>
      <c r="I19" s="84">
        <f t="shared" si="1"/>
        <v>0</v>
      </c>
      <c r="J19" s="84">
        <f t="shared" si="2"/>
        <v>0</v>
      </c>
      <c r="K19" s="289"/>
    </row>
    <row r="20" spans="3:11" x14ac:dyDescent="0.2">
      <c r="C20" s="463"/>
      <c r="D20" s="84">
        <f>'K. Sch 13 Tax Reserves Bridge'!I20</f>
        <v>0</v>
      </c>
      <c r="E20" s="289"/>
      <c r="F20" s="85">
        <f t="shared" si="0"/>
        <v>0</v>
      </c>
      <c r="G20" s="289"/>
      <c r="H20" s="289"/>
      <c r="I20" s="84">
        <f t="shared" si="1"/>
        <v>0</v>
      </c>
      <c r="J20" s="84">
        <f t="shared" si="2"/>
        <v>0</v>
      </c>
      <c r="K20" s="289"/>
    </row>
    <row r="21" spans="3:11" ht="16.5" thickBot="1" x14ac:dyDescent="0.25">
      <c r="C21" s="464"/>
      <c r="D21" s="84">
        <f>'K. Sch 13 Tax Reserves Bridge'!I21</f>
        <v>0</v>
      </c>
      <c r="E21" s="289"/>
      <c r="F21" s="85">
        <f t="shared" si="0"/>
        <v>0</v>
      </c>
      <c r="G21" s="289"/>
      <c r="H21" s="289"/>
      <c r="I21" s="84">
        <f t="shared" si="1"/>
        <v>0</v>
      </c>
      <c r="J21" s="84">
        <f t="shared" si="2"/>
        <v>0</v>
      </c>
      <c r="K21" s="289"/>
    </row>
    <row r="22" spans="3:11" ht="19.5" thickBot="1" x14ac:dyDescent="0.25">
      <c r="C22" s="89" t="s">
        <v>3</v>
      </c>
      <c r="D22" s="90">
        <f t="shared" ref="D22:K22" si="3">SUM(D15:D21)</f>
        <v>0</v>
      </c>
      <c r="E22" s="90">
        <f t="shared" si="3"/>
        <v>0</v>
      </c>
      <c r="F22" s="90">
        <f t="shared" si="3"/>
        <v>0</v>
      </c>
      <c r="G22" s="90">
        <f t="shared" si="3"/>
        <v>0</v>
      </c>
      <c r="H22" s="90">
        <f t="shared" si="3"/>
        <v>0</v>
      </c>
      <c r="I22" s="90">
        <f t="shared" si="3"/>
        <v>0</v>
      </c>
      <c r="J22" s="90">
        <f t="shared" si="3"/>
        <v>0</v>
      </c>
      <c r="K22" s="91">
        <f t="shared" si="3"/>
        <v>0</v>
      </c>
    </row>
    <row r="23" spans="3:11" x14ac:dyDescent="0.2">
      <c r="C23" s="173"/>
      <c r="D23" s="92">
        <v>0</v>
      </c>
      <c r="E23" s="93"/>
      <c r="F23" s="93"/>
      <c r="G23" s="93"/>
      <c r="H23" s="94"/>
      <c r="I23" s="95"/>
      <c r="J23" s="95"/>
      <c r="K23" s="222"/>
    </row>
    <row r="24" spans="3:11" x14ac:dyDescent="0.2">
      <c r="C24" s="221" t="s">
        <v>135</v>
      </c>
      <c r="D24" s="84"/>
      <c r="E24" s="86"/>
      <c r="F24" s="86"/>
      <c r="G24" s="86"/>
      <c r="H24" s="87"/>
      <c r="I24" s="88"/>
      <c r="J24" s="84"/>
      <c r="K24" s="171"/>
    </row>
    <row r="25" spans="3:11" x14ac:dyDescent="0.2">
      <c r="C25" s="170" t="s">
        <v>136</v>
      </c>
      <c r="D25" s="84">
        <f>'K. Sch 13 Tax Reserves Bridge'!I25</f>
        <v>0</v>
      </c>
      <c r="E25" s="289"/>
      <c r="F25" s="85">
        <f t="shared" ref="F25:F42" si="4">SUM(D25:E25)</f>
        <v>0</v>
      </c>
      <c r="G25" s="83"/>
      <c r="H25" s="83"/>
      <c r="I25" s="84">
        <f t="shared" ref="I25:I42" si="5">F25+G25-H25</f>
        <v>0</v>
      </c>
      <c r="J25" s="84">
        <f t="shared" ref="J25:J42" si="6">+I25-F25</f>
        <v>0</v>
      </c>
      <c r="K25" s="289"/>
    </row>
    <row r="26" spans="3:11" x14ac:dyDescent="0.2">
      <c r="C26" s="170" t="s">
        <v>137</v>
      </c>
      <c r="D26" s="84">
        <f>'K. Sch 13 Tax Reserves Bridge'!I26</f>
        <v>0</v>
      </c>
      <c r="E26" s="289"/>
      <c r="F26" s="85">
        <f t="shared" si="4"/>
        <v>0</v>
      </c>
      <c r="G26" s="83"/>
      <c r="H26" s="83"/>
      <c r="I26" s="84">
        <f t="shared" si="5"/>
        <v>0</v>
      </c>
      <c r="J26" s="84">
        <f t="shared" si="6"/>
        <v>0</v>
      </c>
      <c r="K26" s="289"/>
    </row>
    <row r="27" spans="3:11" x14ac:dyDescent="0.2">
      <c r="C27" s="170" t="s">
        <v>138</v>
      </c>
      <c r="D27" s="84">
        <f>'K. Sch 13 Tax Reserves Bridge'!I27</f>
        <v>0</v>
      </c>
      <c r="E27" s="289"/>
      <c r="F27" s="85">
        <f t="shared" si="4"/>
        <v>0</v>
      </c>
      <c r="G27" s="83"/>
      <c r="H27" s="83"/>
      <c r="I27" s="84">
        <f t="shared" si="5"/>
        <v>0</v>
      </c>
      <c r="J27" s="84">
        <f t="shared" si="6"/>
        <v>0</v>
      </c>
      <c r="K27" s="289"/>
    </row>
    <row r="28" spans="3:11" x14ac:dyDescent="0.2">
      <c r="C28" s="223" t="s">
        <v>139</v>
      </c>
      <c r="D28" s="84">
        <f>'K. Sch 13 Tax Reserves Bridge'!I28</f>
        <v>0</v>
      </c>
      <c r="E28" s="289"/>
      <c r="F28" s="85">
        <f t="shared" si="4"/>
        <v>0</v>
      </c>
      <c r="G28" s="83"/>
      <c r="H28" s="83"/>
      <c r="I28" s="84">
        <f t="shared" si="5"/>
        <v>0</v>
      </c>
      <c r="J28" s="84">
        <f t="shared" si="6"/>
        <v>0</v>
      </c>
      <c r="K28" s="289"/>
    </row>
    <row r="29" spans="3:11" x14ac:dyDescent="0.2">
      <c r="C29" s="223" t="s">
        <v>140</v>
      </c>
      <c r="D29" s="84">
        <f>'K. Sch 13 Tax Reserves Bridge'!I29</f>
        <v>0</v>
      </c>
      <c r="E29" s="289"/>
      <c r="F29" s="85">
        <f t="shared" si="4"/>
        <v>0</v>
      </c>
      <c r="G29" s="83"/>
      <c r="H29" s="83"/>
      <c r="I29" s="84">
        <f t="shared" si="5"/>
        <v>0</v>
      </c>
      <c r="J29" s="84">
        <f t="shared" si="6"/>
        <v>0</v>
      </c>
      <c r="K29" s="289"/>
    </row>
    <row r="30" spans="3:11" x14ac:dyDescent="0.2">
      <c r="C30" s="223" t="s">
        <v>141</v>
      </c>
      <c r="D30" s="84">
        <f>'K. Sch 13 Tax Reserves Bridge'!I30</f>
        <v>0</v>
      </c>
      <c r="E30" s="289"/>
      <c r="F30" s="85">
        <f t="shared" si="4"/>
        <v>0</v>
      </c>
      <c r="G30" s="83"/>
      <c r="H30" s="83"/>
      <c r="I30" s="84">
        <f t="shared" si="5"/>
        <v>0</v>
      </c>
      <c r="J30" s="84">
        <f t="shared" si="6"/>
        <v>0</v>
      </c>
      <c r="K30" s="289"/>
    </row>
    <row r="31" spans="3:11" x14ac:dyDescent="0.2">
      <c r="C31" s="223" t="s">
        <v>142</v>
      </c>
      <c r="D31" s="84">
        <f>'K. Sch 13 Tax Reserves Bridge'!I31</f>
        <v>0</v>
      </c>
      <c r="E31" s="289"/>
      <c r="F31" s="85">
        <f t="shared" si="4"/>
        <v>0</v>
      </c>
      <c r="G31" s="83"/>
      <c r="H31" s="83"/>
      <c r="I31" s="84">
        <f t="shared" si="5"/>
        <v>0</v>
      </c>
      <c r="J31" s="84">
        <f t="shared" si="6"/>
        <v>0</v>
      </c>
      <c r="K31" s="289"/>
    </row>
    <row r="32" spans="3:11" x14ac:dyDescent="0.2">
      <c r="C32" s="223" t="s">
        <v>143</v>
      </c>
      <c r="D32" s="84">
        <f>'K. Sch 13 Tax Reserves Bridge'!I32</f>
        <v>0</v>
      </c>
      <c r="E32" s="289"/>
      <c r="F32" s="85">
        <f t="shared" si="4"/>
        <v>0</v>
      </c>
      <c r="G32" s="83"/>
      <c r="H32" s="83"/>
      <c r="I32" s="84">
        <f t="shared" si="5"/>
        <v>0</v>
      </c>
      <c r="J32" s="84">
        <f t="shared" si="6"/>
        <v>0</v>
      </c>
      <c r="K32" s="289"/>
    </row>
    <row r="33" spans="3:11" x14ac:dyDescent="0.2">
      <c r="C33" s="170" t="s">
        <v>144</v>
      </c>
      <c r="D33" s="84">
        <f>'K. Sch 13 Tax Reserves Bridge'!I33</f>
        <v>0</v>
      </c>
      <c r="E33" s="289"/>
      <c r="F33" s="85">
        <f t="shared" si="4"/>
        <v>0</v>
      </c>
      <c r="G33" s="83"/>
      <c r="H33" s="83"/>
      <c r="I33" s="84">
        <f t="shared" si="5"/>
        <v>0</v>
      </c>
      <c r="J33" s="84">
        <f t="shared" si="6"/>
        <v>0</v>
      </c>
      <c r="K33" s="289"/>
    </row>
    <row r="34" spans="3:11" x14ac:dyDescent="0.2">
      <c r="C34" s="170" t="s">
        <v>145</v>
      </c>
      <c r="D34" s="84">
        <f>'K. Sch 13 Tax Reserves Bridge'!I34</f>
        <v>0</v>
      </c>
      <c r="E34" s="289"/>
      <c r="F34" s="85">
        <f t="shared" si="4"/>
        <v>0</v>
      </c>
      <c r="G34" s="83"/>
      <c r="H34" s="83"/>
      <c r="I34" s="84">
        <f t="shared" si="5"/>
        <v>0</v>
      </c>
      <c r="J34" s="84">
        <f t="shared" si="6"/>
        <v>0</v>
      </c>
      <c r="K34" s="289"/>
    </row>
    <row r="35" spans="3:11" x14ac:dyDescent="0.2">
      <c r="C35" s="170" t="s">
        <v>146</v>
      </c>
      <c r="D35" s="84">
        <f>'K. Sch 13 Tax Reserves Bridge'!I35</f>
        <v>0</v>
      </c>
      <c r="E35" s="289"/>
      <c r="F35" s="85">
        <f t="shared" si="4"/>
        <v>0</v>
      </c>
      <c r="G35" s="83"/>
      <c r="H35" s="83"/>
      <c r="I35" s="84">
        <f t="shared" si="5"/>
        <v>0</v>
      </c>
      <c r="J35" s="84">
        <f t="shared" si="6"/>
        <v>0</v>
      </c>
      <c r="K35" s="289"/>
    </row>
    <row r="36" spans="3:11" x14ac:dyDescent="0.2">
      <c r="C36" s="170" t="s">
        <v>147</v>
      </c>
      <c r="D36" s="84">
        <f>'K. Sch 13 Tax Reserves Bridge'!I36</f>
        <v>0</v>
      </c>
      <c r="E36" s="289"/>
      <c r="F36" s="85">
        <f t="shared" si="4"/>
        <v>0</v>
      </c>
      <c r="G36" s="83"/>
      <c r="H36" s="83"/>
      <c r="I36" s="84">
        <f t="shared" si="5"/>
        <v>0</v>
      </c>
      <c r="J36" s="84">
        <f t="shared" si="6"/>
        <v>0</v>
      </c>
      <c r="K36" s="289"/>
    </row>
    <row r="37" spans="3:11" x14ac:dyDescent="0.2">
      <c r="C37" s="170" t="s">
        <v>148</v>
      </c>
      <c r="D37" s="84">
        <f>'K. Sch 13 Tax Reserves Bridge'!I37</f>
        <v>0</v>
      </c>
      <c r="E37" s="289"/>
      <c r="F37" s="85">
        <f t="shared" si="4"/>
        <v>0</v>
      </c>
      <c r="G37" s="83"/>
      <c r="H37" s="83"/>
      <c r="I37" s="84">
        <f t="shared" si="5"/>
        <v>0</v>
      </c>
      <c r="J37" s="84">
        <f t="shared" si="6"/>
        <v>0</v>
      </c>
      <c r="K37" s="289"/>
    </row>
    <row r="38" spans="3:11" ht="24" x14ac:dyDescent="0.2">
      <c r="C38" s="170" t="s">
        <v>149</v>
      </c>
      <c r="D38" s="84">
        <f>'K. Sch 13 Tax Reserves Bridge'!I38</f>
        <v>0</v>
      </c>
      <c r="E38" s="289"/>
      <c r="F38" s="85">
        <f t="shared" si="4"/>
        <v>0</v>
      </c>
      <c r="G38" s="83"/>
      <c r="H38" s="83"/>
      <c r="I38" s="84">
        <f t="shared" si="5"/>
        <v>0</v>
      </c>
      <c r="J38" s="84">
        <f t="shared" si="6"/>
        <v>0</v>
      </c>
      <c r="K38" s="289"/>
    </row>
    <row r="39" spans="3:11" ht="24" x14ac:dyDescent="0.2">
      <c r="C39" s="170" t="s">
        <v>150</v>
      </c>
      <c r="D39" s="84">
        <f>'K. Sch 13 Tax Reserves Bridge'!I39</f>
        <v>0</v>
      </c>
      <c r="E39" s="289"/>
      <c r="F39" s="85">
        <f t="shared" si="4"/>
        <v>0</v>
      </c>
      <c r="G39" s="83"/>
      <c r="H39" s="83"/>
      <c r="I39" s="84">
        <f t="shared" si="5"/>
        <v>0</v>
      </c>
      <c r="J39" s="84">
        <f t="shared" si="6"/>
        <v>0</v>
      </c>
      <c r="K39" s="289"/>
    </row>
    <row r="40" spans="3:11" x14ac:dyDescent="0.2">
      <c r="C40" s="170" t="s">
        <v>151</v>
      </c>
      <c r="D40" s="84">
        <f>'K. Sch 13 Tax Reserves Bridge'!I40</f>
        <v>0</v>
      </c>
      <c r="E40" s="289"/>
      <c r="F40" s="85">
        <f t="shared" si="4"/>
        <v>0</v>
      </c>
      <c r="G40" s="83"/>
      <c r="H40" s="83"/>
      <c r="I40" s="84">
        <f t="shared" si="5"/>
        <v>0</v>
      </c>
      <c r="J40" s="84">
        <f t="shared" si="6"/>
        <v>0</v>
      </c>
      <c r="K40" s="289"/>
    </row>
    <row r="41" spans="3:11" x14ac:dyDescent="0.2">
      <c r="C41" s="463"/>
      <c r="D41" s="84">
        <f>'K. Sch 13 Tax Reserves Bridge'!I41</f>
        <v>0</v>
      </c>
      <c r="E41" s="289"/>
      <c r="F41" s="85">
        <f t="shared" si="4"/>
        <v>0</v>
      </c>
      <c r="G41" s="289"/>
      <c r="H41" s="289"/>
      <c r="I41" s="84">
        <f t="shared" si="5"/>
        <v>0</v>
      </c>
      <c r="J41" s="84">
        <f t="shared" si="6"/>
        <v>0</v>
      </c>
      <c r="K41" s="289"/>
    </row>
    <row r="42" spans="3:11" ht="13.5" thickBot="1" x14ac:dyDescent="0.25">
      <c r="C42" s="465"/>
      <c r="D42" s="84">
        <f>'K. Sch 13 Tax Reserves Bridge'!I42</f>
        <v>0</v>
      </c>
      <c r="E42" s="289"/>
      <c r="F42" s="85">
        <f t="shared" si="4"/>
        <v>0</v>
      </c>
      <c r="G42" s="289"/>
      <c r="H42" s="289"/>
      <c r="I42" s="84">
        <f t="shared" si="5"/>
        <v>0</v>
      </c>
      <c r="J42" s="84">
        <f t="shared" si="6"/>
        <v>0</v>
      </c>
      <c r="K42" s="289"/>
    </row>
    <row r="43" spans="3:11" ht="19.5" thickBot="1" x14ac:dyDescent="0.25">
      <c r="C43" s="89" t="s">
        <v>152</v>
      </c>
      <c r="D43" s="96">
        <f t="shared" ref="D43:K43" si="7">SUM(D25:D42)</f>
        <v>0</v>
      </c>
      <c r="E43" s="96">
        <f t="shared" si="7"/>
        <v>0</v>
      </c>
      <c r="F43" s="96">
        <f t="shared" si="7"/>
        <v>0</v>
      </c>
      <c r="G43" s="96">
        <f t="shared" si="7"/>
        <v>0</v>
      </c>
      <c r="H43" s="96">
        <f t="shared" si="7"/>
        <v>0</v>
      </c>
      <c r="I43" s="96">
        <f t="shared" si="7"/>
        <v>0</v>
      </c>
      <c r="J43" s="96">
        <f t="shared" si="7"/>
        <v>0</v>
      </c>
      <c r="K43" s="97">
        <f t="shared" si="7"/>
        <v>0</v>
      </c>
    </row>
    <row r="44" spans="3:11" ht="15.75" x14ac:dyDescent="0.2">
      <c r="C44" s="98"/>
      <c r="D44" s="99">
        <v>0</v>
      </c>
      <c r="E44" s="100"/>
      <c r="F44" s="100"/>
      <c r="G44" s="100"/>
      <c r="H44" s="101"/>
      <c r="I44" s="102"/>
      <c r="J44" s="102"/>
      <c r="K44" s="102"/>
    </row>
  </sheetData>
  <sheetProtection password="C2FC" sheet="1" objects="1" scenarios="1"/>
  <mergeCells count="4">
    <mergeCell ref="G10:H10"/>
    <mergeCell ref="C2:I2"/>
    <mergeCell ref="C3:I3"/>
    <mergeCell ref="C4:I4"/>
  </mergeCells>
  <phoneticPr fontId="3" type="noConversion"/>
  <conditionalFormatting sqref="D22">
    <cfRule type="cellIs" dxfId="9" priority="1" stopIfTrue="1" operator="notEqual">
      <formula>#REF!</formula>
    </cfRule>
  </conditionalFormatting>
  <conditionalFormatting sqref="D43">
    <cfRule type="cellIs" dxfId="8" priority="2" stopIfTrue="1" operator="notEqual">
      <formula>#REF!</formula>
    </cfRule>
  </conditionalFormatting>
  <conditionalFormatting sqref="D15:D21 D13 D25:D42">
    <cfRule type="cellIs" dxfId="7" priority="3" stopIfTrue="1" operator="lessThan">
      <formula>0</formula>
    </cfRule>
  </conditionalFormatting>
  <conditionalFormatting sqref="E13 E15:E21 G15:H21 G13:H13 K13 K15:K21 E25:E42 G25:H42 K25:K42">
    <cfRule type="expression" dxfId="6" priority="4" stopIfTrue="1">
      <formula>ISBLANK(E13)</formula>
    </cfRule>
  </conditionalFormatting>
  <pageMargins left="0.35433070866141703" right="0.35433070866141703" top="0.39370078740157499" bottom="0.39370078740157499" header="0.511811023622047" footer="0.511811023622047"/>
  <pageSetup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V91"/>
  <sheetViews>
    <sheetView showGridLines="0" topLeftCell="A10" zoomScaleNormal="100" workbookViewId="0">
      <selection activeCell="C12" sqref="C12"/>
    </sheetView>
  </sheetViews>
  <sheetFormatPr defaultRowHeight="12.75" x14ac:dyDescent="0.2"/>
  <cols>
    <col min="1" max="2" width="3.5703125" style="10" customWidth="1"/>
    <col min="3" max="3" width="32.5703125" style="10" customWidth="1"/>
    <col min="4" max="4" width="16.5703125" style="10" customWidth="1"/>
    <col min="5" max="5" width="30.7109375" style="10" customWidth="1"/>
    <col min="6" max="6" width="17.7109375" style="10" customWidth="1"/>
    <col min="7" max="7" width="14.85546875" style="10" customWidth="1"/>
    <col min="8" max="8" width="7" style="10" customWidth="1"/>
    <col min="9" max="9" width="11.28515625" style="10" customWidth="1"/>
    <col min="10" max="16384" width="9.140625" style="10"/>
  </cols>
  <sheetData>
    <row r="1" spans="1:27" s="2" customFormat="1" ht="21.75" x14ac:dyDescent="0.2">
      <c r="A1" s="348"/>
      <c r="C1" s="493"/>
      <c r="D1" s="493"/>
      <c r="E1" s="493"/>
      <c r="F1" s="159"/>
      <c r="G1" s="159"/>
      <c r="H1" s="1"/>
      <c r="I1" s="1"/>
      <c r="AA1" s="2">
        <v>1</v>
      </c>
    </row>
    <row r="2" spans="1:27" s="2" customFormat="1" ht="18" x14ac:dyDescent="0.25">
      <c r="C2" s="153"/>
      <c r="D2" s="494"/>
      <c r="E2" s="494"/>
      <c r="F2" s="494"/>
      <c r="G2" s="494"/>
      <c r="H2" s="3"/>
      <c r="AA2" s="2">
        <v>2012</v>
      </c>
    </row>
    <row r="3" spans="1:27" s="2" customFormat="1" ht="18" x14ac:dyDescent="0.25">
      <c r="C3" s="153"/>
      <c r="D3" s="154"/>
      <c r="E3" s="154"/>
      <c r="F3" s="154"/>
      <c r="G3" s="154"/>
      <c r="H3" s="5"/>
      <c r="AA3" s="2">
        <v>2013</v>
      </c>
    </row>
    <row r="4" spans="1:27" s="2" customFormat="1" ht="18" x14ac:dyDescent="0.25">
      <c r="C4" s="153"/>
      <c r="D4" s="494"/>
      <c r="E4" s="494"/>
      <c r="F4" s="153"/>
      <c r="G4" s="153"/>
      <c r="I4" s="7"/>
      <c r="AA4" s="2">
        <v>2014</v>
      </c>
    </row>
    <row r="5" spans="1:27" s="2" customFormat="1" ht="18" x14ac:dyDescent="0.25">
      <c r="C5" s="153"/>
      <c r="D5" s="154"/>
      <c r="E5" s="154"/>
      <c r="F5" s="153"/>
      <c r="G5" s="153"/>
      <c r="I5" s="7"/>
      <c r="AA5" s="2">
        <v>2015</v>
      </c>
    </row>
    <row r="6" spans="1:27" s="2" customFormat="1" ht="18" x14ac:dyDescent="0.25">
      <c r="C6" s="153"/>
      <c r="D6" s="307"/>
      <c r="E6" s="153"/>
      <c r="F6" s="155"/>
      <c r="G6" s="156"/>
      <c r="AA6" s="2">
        <v>2016</v>
      </c>
    </row>
    <row r="7" spans="1:27" s="2" customFormat="1" ht="15.75" x14ac:dyDescent="0.25">
      <c r="C7" s="157"/>
      <c r="D7" s="157"/>
      <c r="E7" s="157"/>
      <c r="F7" s="158"/>
      <c r="G7" s="158"/>
    </row>
    <row r="8" spans="1:27" s="2" customFormat="1" x14ac:dyDescent="0.2"/>
    <row r="9" spans="1:27" s="2" customFormat="1" ht="18" x14ac:dyDescent="0.25">
      <c r="C9" s="495"/>
      <c r="D9" s="495"/>
      <c r="E9" s="495"/>
    </row>
    <row r="10" spans="1:27" s="2" customFormat="1" ht="18" x14ac:dyDescent="0.25">
      <c r="C10" s="141"/>
      <c r="D10" s="141"/>
      <c r="E10" s="141"/>
    </row>
    <row r="11" spans="1:27" s="2" customFormat="1" ht="18" x14ac:dyDescent="0.25">
      <c r="C11" s="141"/>
      <c r="D11" s="141"/>
      <c r="E11" s="141"/>
    </row>
    <row r="12" spans="1:27" s="2" customFormat="1" x14ac:dyDescent="0.2"/>
    <row r="13" spans="1:27" s="2" customFormat="1" x14ac:dyDescent="0.2"/>
    <row r="14" spans="1:27" s="2" customFormat="1" x14ac:dyDescent="0.2"/>
    <row r="15" spans="1:27" s="2" customFormat="1" ht="18.75" x14ac:dyDescent="0.3">
      <c r="C15" s="382"/>
      <c r="D15" s="383"/>
      <c r="E15" s="384"/>
      <c r="F15" s="384"/>
      <c r="G15" s="385"/>
      <c r="H15" s="384"/>
      <c r="I15" s="386"/>
      <c r="J15" s="161"/>
    </row>
    <row r="16" spans="1:27" s="2" customFormat="1" ht="18.75" x14ac:dyDescent="0.3">
      <c r="C16" s="387"/>
      <c r="D16" s="388" t="s">
        <v>365</v>
      </c>
      <c r="E16" s="384"/>
      <c r="F16" s="388" t="s">
        <v>369</v>
      </c>
      <c r="G16" s="384"/>
      <c r="H16" s="384"/>
      <c r="I16" s="386"/>
      <c r="J16" s="161"/>
    </row>
    <row r="17" spans="3:10" s="2" customFormat="1" ht="18.75" x14ac:dyDescent="0.3">
      <c r="C17" s="382"/>
      <c r="D17" s="388" t="s">
        <v>244</v>
      </c>
      <c r="E17" s="389"/>
      <c r="F17" s="388" t="s">
        <v>370</v>
      </c>
      <c r="G17" s="385"/>
      <c r="H17" s="384"/>
      <c r="I17" s="386"/>
      <c r="J17" s="161"/>
    </row>
    <row r="18" spans="3:10" s="2" customFormat="1" ht="18.75" x14ac:dyDescent="0.3">
      <c r="C18" s="382"/>
      <c r="D18" s="388" t="s">
        <v>245</v>
      </c>
      <c r="E18" s="389"/>
      <c r="F18" s="388" t="s">
        <v>371</v>
      </c>
      <c r="G18" s="384"/>
      <c r="H18" s="384"/>
      <c r="I18" s="386"/>
      <c r="J18" s="161"/>
    </row>
    <row r="19" spans="3:10" s="2" customFormat="1" ht="18.75" x14ac:dyDescent="0.3">
      <c r="C19" s="387"/>
      <c r="D19" s="388" t="s">
        <v>356</v>
      </c>
      <c r="E19" s="389"/>
      <c r="F19" s="388" t="s">
        <v>372</v>
      </c>
      <c r="G19" s="385"/>
      <c r="H19" s="384"/>
      <c r="I19" s="386"/>
      <c r="J19" s="161"/>
    </row>
    <row r="20" spans="3:10" s="2" customFormat="1" ht="18.75" x14ac:dyDescent="0.3">
      <c r="C20" s="387"/>
      <c r="D20" s="388" t="s">
        <v>357</v>
      </c>
      <c r="E20" s="389"/>
      <c r="F20" s="388" t="s">
        <v>373</v>
      </c>
      <c r="G20" s="384"/>
      <c r="H20" s="384"/>
      <c r="I20" s="386"/>
      <c r="J20" s="161"/>
    </row>
    <row r="21" spans="3:10" s="2" customFormat="1" ht="18.75" x14ac:dyDescent="0.3">
      <c r="C21" s="387"/>
      <c r="D21" s="388" t="s">
        <v>358</v>
      </c>
      <c r="E21" s="389"/>
      <c r="F21" s="388" t="s">
        <v>374</v>
      </c>
      <c r="G21" s="385"/>
      <c r="H21" s="384"/>
      <c r="I21" s="386"/>
      <c r="J21" s="161"/>
    </row>
    <row r="22" spans="3:10" s="2" customFormat="1" ht="18.75" x14ac:dyDescent="0.3">
      <c r="C22" s="387"/>
      <c r="D22" s="388" t="s">
        <v>359</v>
      </c>
      <c r="E22" s="389"/>
      <c r="F22" s="388" t="s">
        <v>375</v>
      </c>
      <c r="G22" s="384"/>
      <c r="H22" s="384"/>
      <c r="I22" s="386"/>
      <c r="J22" s="161"/>
    </row>
    <row r="23" spans="3:10" s="2" customFormat="1" ht="18.75" x14ac:dyDescent="0.3">
      <c r="C23" s="387"/>
      <c r="D23" s="388" t="s">
        <v>360</v>
      </c>
      <c r="E23" s="389"/>
      <c r="F23" s="388" t="s">
        <v>376</v>
      </c>
      <c r="G23" s="385"/>
      <c r="H23" s="384"/>
      <c r="I23" s="386"/>
      <c r="J23" s="161"/>
    </row>
    <row r="24" spans="3:10" s="2" customFormat="1" ht="18.75" x14ac:dyDescent="0.3">
      <c r="C24" s="387"/>
      <c r="D24" s="388" t="s">
        <v>366</v>
      </c>
      <c r="E24" s="389"/>
      <c r="F24" s="388" t="s">
        <v>377</v>
      </c>
      <c r="G24" s="384"/>
      <c r="H24" s="384"/>
      <c r="I24" s="386"/>
      <c r="J24" s="161"/>
    </row>
    <row r="25" spans="3:10" s="2" customFormat="1" ht="18.75" x14ac:dyDescent="0.3">
      <c r="C25" s="387"/>
      <c r="D25" s="388" t="s">
        <v>367</v>
      </c>
      <c r="E25" s="389"/>
      <c r="F25" s="388" t="s">
        <v>378</v>
      </c>
      <c r="G25" s="385"/>
      <c r="H25" s="390"/>
      <c r="I25" s="391"/>
      <c r="J25" s="161"/>
    </row>
    <row r="26" spans="3:10" s="2" customFormat="1" ht="18.75" x14ac:dyDescent="0.3">
      <c r="C26" s="387"/>
      <c r="D26" s="388" t="s">
        <v>368</v>
      </c>
      <c r="E26" s="389"/>
      <c r="F26" s="392"/>
      <c r="G26" s="384"/>
      <c r="H26" s="390"/>
      <c r="I26" s="391"/>
      <c r="J26" s="161"/>
    </row>
    <row r="27" spans="3:10" s="2" customFormat="1" ht="18.75" x14ac:dyDescent="0.3">
      <c r="C27" s="387"/>
      <c r="D27" s="393"/>
      <c r="E27" s="389"/>
      <c r="F27" s="384"/>
      <c r="G27" s="394"/>
      <c r="H27" s="390"/>
      <c r="I27" s="391"/>
      <c r="J27" s="161"/>
    </row>
    <row r="28" spans="3:10" s="2" customFormat="1" ht="18.75" x14ac:dyDescent="0.3">
      <c r="C28" s="302"/>
      <c r="E28" s="304"/>
      <c r="F28" s="303"/>
      <c r="G28" s="306"/>
      <c r="H28" s="308"/>
      <c r="I28" s="162"/>
      <c r="J28" s="161"/>
    </row>
    <row r="29" spans="3:10" s="2" customFormat="1" ht="18.75" x14ac:dyDescent="0.3">
      <c r="C29" s="302"/>
      <c r="E29" s="304"/>
      <c r="F29" s="303"/>
      <c r="G29" s="305"/>
      <c r="H29" s="309"/>
      <c r="I29" s="163"/>
      <c r="J29" s="161"/>
    </row>
    <row r="30" spans="3:10" s="2" customFormat="1" ht="18.75" x14ac:dyDescent="0.3">
      <c r="C30" s="302"/>
      <c r="E30" s="304"/>
      <c r="F30" s="303"/>
      <c r="G30" s="306"/>
      <c r="H30" s="309"/>
      <c r="I30" s="163"/>
      <c r="J30" s="161"/>
    </row>
    <row r="31" spans="3:10" s="2" customFormat="1" ht="18.75" x14ac:dyDescent="0.3">
      <c r="C31" s="302"/>
      <c r="E31" s="304"/>
      <c r="F31" s="303"/>
      <c r="G31" s="305"/>
      <c r="H31" s="309"/>
      <c r="I31" s="163"/>
      <c r="J31" s="161"/>
    </row>
    <row r="32" spans="3:10" s="2" customFormat="1" ht="18.75" x14ac:dyDescent="0.3">
      <c r="C32" s="302"/>
      <c r="E32" s="304"/>
      <c r="F32" s="303"/>
      <c r="G32" s="310"/>
      <c r="H32" s="308"/>
      <c r="I32" s="162"/>
      <c r="J32" s="161"/>
    </row>
    <row r="33" spans="3:256" s="2" customFormat="1" ht="18.75" x14ac:dyDescent="0.3">
      <c r="C33" s="302"/>
      <c r="E33" s="304"/>
      <c r="F33" s="303"/>
      <c r="G33" s="310"/>
      <c r="H33" s="308"/>
      <c r="I33" s="162"/>
      <c r="J33" s="161"/>
    </row>
    <row r="34" spans="3:256" s="2" customFormat="1" ht="18.75" x14ac:dyDescent="0.3">
      <c r="C34" s="302"/>
      <c r="E34" s="304"/>
      <c r="F34" s="302"/>
      <c r="G34" s="310"/>
      <c r="H34" s="311"/>
      <c r="I34" s="163"/>
      <c r="J34" s="161"/>
    </row>
    <row r="35" spans="3:256" s="2" customFormat="1" ht="18.75" x14ac:dyDescent="0.3">
      <c r="C35" s="302"/>
      <c r="E35" s="304"/>
      <c r="F35" s="302"/>
      <c r="G35" s="310"/>
      <c r="H35" s="311"/>
      <c r="I35" s="163"/>
      <c r="J35" s="161"/>
    </row>
    <row r="36" spans="3:256" s="2" customFormat="1" ht="18.75" x14ac:dyDescent="0.3">
      <c r="C36" s="302"/>
      <c r="E36" s="304"/>
      <c r="F36" s="302"/>
      <c r="G36" s="310"/>
      <c r="H36" s="312"/>
      <c r="I36" s="162"/>
      <c r="J36" s="161"/>
    </row>
    <row r="37" spans="3:256" s="2" customFormat="1" ht="16.5" x14ac:dyDescent="0.3">
      <c r="E37" s="160"/>
      <c r="F37" s="256"/>
      <c r="G37" s="313"/>
      <c r="H37" s="314"/>
      <c r="I37" s="162"/>
      <c r="J37" s="161"/>
    </row>
    <row r="38" spans="3:256" s="2" customFormat="1" ht="16.5" x14ac:dyDescent="0.3">
      <c r="D38" s="10"/>
      <c r="E38" s="160"/>
      <c r="F38" s="256"/>
      <c r="G38" s="315"/>
      <c r="H38" s="316"/>
      <c r="I38" s="163"/>
      <c r="J38" s="161"/>
    </row>
    <row r="39" spans="3:256" s="2" customFormat="1" ht="16.5" x14ac:dyDescent="0.3">
      <c r="D39" s="10"/>
      <c r="E39" s="160"/>
      <c r="F39" s="256"/>
      <c r="G39" s="256"/>
      <c r="H39" s="314"/>
      <c r="I39" s="162"/>
      <c r="J39" s="161"/>
    </row>
    <row r="40" spans="3:256" ht="15.75" x14ac:dyDescent="0.25">
      <c r="C40" s="2"/>
      <c r="E40" s="144"/>
      <c r="F40" s="317"/>
      <c r="H40" s="317"/>
      <c r="I40" s="2"/>
    </row>
    <row r="41" spans="3:256" ht="15.75" x14ac:dyDescent="0.25">
      <c r="E41" s="144"/>
    </row>
    <row r="42" spans="3:256" ht="15.75" x14ac:dyDescent="0.25">
      <c r="AA42" s="12"/>
    </row>
    <row r="43" spans="3:256" ht="15.75" x14ac:dyDescent="0.25">
      <c r="J43" s="12"/>
      <c r="K43" s="12"/>
      <c r="L43" s="12"/>
      <c r="M43" s="12"/>
      <c r="N43" s="12"/>
      <c r="O43" s="12"/>
      <c r="P43" s="12"/>
      <c r="Q43" s="12"/>
      <c r="R43" s="12"/>
      <c r="S43" s="12"/>
      <c r="T43" s="12"/>
      <c r="U43" s="12"/>
      <c r="V43" s="12"/>
      <c r="W43" s="12"/>
      <c r="X43" s="12"/>
      <c r="Y43" s="12"/>
      <c r="Z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2"/>
      <c r="IO43" s="12"/>
      <c r="IP43" s="12"/>
      <c r="IQ43" s="12"/>
      <c r="IR43" s="12"/>
      <c r="IS43" s="12"/>
      <c r="IT43" s="12"/>
      <c r="IU43" s="12"/>
      <c r="IV43" s="12"/>
    </row>
    <row r="44" spans="3:256" x14ac:dyDescent="0.2">
      <c r="F44" s="11"/>
      <c r="G44" s="11"/>
      <c r="H44" s="11"/>
      <c r="I44" s="11"/>
    </row>
    <row r="83" spans="1:7" ht="15.75" x14ac:dyDescent="0.25">
      <c r="A83" s="12"/>
      <c r="B83" s="12"/>
      <c r="C83" s="12"/>
      <c r="D83" s="12"/>
      <c r="E83" s="12"/>
      <c r="F83" s="12"/>
      <c r="G83" s="12"/>
    </row>
    <row r="84" spans="1:7" x14ac:dyDescent="0.2">
      <c r="A84" s="492"/>
      <c r="B84" s="492"/>
      <c r="C84" s="492"/>
      <c r="D84" s="492"/>
      <c r="E84" s="492"/>
      <c r="F84" s="492"/>
      <c r="G84" s="492"/>
    </row>
    <row r="85" spans="1:7" x14ac:dyDescent="0.2">
      <c r="A85" s="492"/>
      <c r="B85" s="492"/>
      <c r="C85" s="492"/>
      <c r="D85" s="492"/>
      <c r="E85" s="492"/>
      <c r="F85" s="492"/>
      <c r="G85" s="492"/>
    </row>
    <row r="86" spans="1:7" x14ac:dyDescent="0.2">
      <c r="A86" s="492"/>
      <c r="B86" s="492"/>
      <c r="C86" s="492"/>
      <c r="D86" s="492"/>
      <c r="E86" s="492"/>
      <c r="F86" s="492"/>
      <c r="G86" s="492"/>
    </row>
    <row r="87" spans="1:7" x14ac:dyDescent="0.2">
      <c r="A87" s="492"/>
      <c r="B87" s="492"/>
      <c r="C87" s="492"/>
      <c r="D87" s="492"/>
      <c r="E87" s="492"/>
      <c r="F87" s="492"/>
      <c r="G87" s="492"/>
    </row>
    <row r="88" spans="1:7" x14ac:dyDescent="0.2">
      <c r="A88" s="492"/>
      <c r="B88" s="492"/>
      <c r="C88" s="492"/>
      <c r="D88" s="492"/>
      <c r="E88" s="492"/>
      <c r="F88" s="492"/>
      <c r="G88" s="492"/>
    </row>
    <row r="89" spans="1:7" x14ac:dyDescent="0.2">
      <c r="A89" s="492"/>
      <c r="B89" s="492"/>
      <c r="C89" s="492"/>
      <c r="D89" s="492"/>
      <c r="E89" s="492"/>
      <c r="F89" s="492"/>
      <c r="G89" s="492"/>
    </row>
    <row r="90" spans="1:7" x14ac:dyDescent="0.2">
      <c r="A90" s="492"/>
      <c r="B90" s="492"/>
      <c r="C90" s="492"/>
      <c r="D90" s="492"/>
      <c r="E90" s="492"/>
      <c r="F90" s="492"/>
      <c r="G90" s="492"/>
    </row>
    <row r="91" spans="1:7" x14ac:dyDescent="0.2">
      <c r="A91" s="492"/>
      <c r="B91" s="492"/>
      <c r="C91" s="492"/>
      <c r="D91" s="492"/>
      <c r="E91" s="492"/>
      <c r="F91" s="492"/>
      <c r="G91" s="492"/>
    </row>
  </sheetData>
  <sheetProtection password="C2FC" sheet="1" objects="1" scenarios="1"/>
  <mergeCells count="5">
    <mergeCell ref="A84:G91"/>
    <mergeCell ref="C1:E1"/>
    <mergeCell ref="D2:G2"/>
    <mergeCell ref="D4:E4"/>
    <mergeCell ref="C9:E9"/>
  </mergeCells>
  <phoneticPr fontId="3" type="noConversion"/>
  <hyperlinks>
    <hyperlink ref="D16" location="Start_1" display="1. Info"/>
    <hyperlink ref="D17" location="Start_4" display="A. Data Input Sheet"/>
    <hyperlink ref="D18" location="Start_5" display="B. Tax Rates &amp; Exemptions"/>
    <hyperlink ref="D19" location="Start_6" display="C. Sch 8 Hist"/>
    <hyperlink ref="D20" location="Start_7" display="D. Schedule 10 CEC Hist"/>
    <hyperlink ref="D21" location="Start_8" display="E. Sch 13 Tax Reserves Hist"/>
    <hyperlink ref="D22" location="Start_9" display="F. Sch 7-1 Loss Cfwd Hist"/>
    <hyperlink ref="D23" location="Start_10" display="G. Adj. Taxable Income Historic"/>
    <hyperlink ref="D24" location="Start_11" display="H. PILs,Tax Provision Historic"/>
    <hyperlink ref="D25" location="Start_12" display="I. Schedule 8 CCA Bridge Year"/>
    <hyperlink ref="D26" location="Start_13" display="J. Schedule 10 CEC Bridge Year"/>
    <hyperlink ref="F16" location="Start_14" display="K. Sch 13 Tax Reserves Bridge"/>
    <hyperlink ref="F17" location="Start_15" display="L. Sch 7-1 Loss Cfwd Bridge"/>
    <hyperlink ref="F18" location="Start_16" display="M. Adj. Taxable Income Bridge"/>
    <hyperlink ref="F19" location="Start_17" display="N. PILs,Tax Provision Bridge"/>
    <hyperlink ref="F20" location="Start_18" display="O. Schedule 8 CCA Test Year  "/>
    <hyperlink ref="F21" location="Start_19" display="P. Schedule 10 CEC Test Year"/>
    <hyperlink ref="F22" location="Start_20" display="Q Sch 13 Tax Reserve Test Year"/>
    <hyperlink ref="F23" location="Start_21" display="R. Sch 7-1 Loss Cfwd"/>
    <hyperlink ref="F24" location="Start_22" display="S. Taxable Income Test Year"/>
    <hyperlink ref="F25" location="Start_23" display="T. PILs,Tax Provision "/>
  </hyperlinks>
  <pageMargins left="0.75" right="0.75" top="1" bottom="1" header="0.5" footer="0.5"/>
  <pageSetup scale="72" orientation="portrait" horizontalDpi="4294967293" r:id="rId1"/>
  <headerFooter alignWithMargins="0">
    <oddFooter>&amp;C1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I26"/>
  <sheetViews>
    <sheetView zoomScaleNormal="100" workbookViewId="0">
      <selection activeCell="D15" sqref="D15"/>
    </sheetView>
  </sheetViews>
  <sheetFormatPr defaultRowHeight="12.75" x14ac:dyDescent="0.2"/>
  <cols>
    <col min="1" max="1" width="3" style="13" customWidth="1"/>
    <col min="2" max="2" width="3.28515625" style="13" customWidth="1"/>
    <col min="3" max="5" width="25.42578125" style="13" customWidth="1"/>
    <col min="6" max="8" width="12.85546875" style="13" customWidth="1"/>
    <col min="9" max="10" width="9.140625" style="13"/>
    <col min="11" max="11" width="5.140625" style="13" customWidth="1"/>
    <col min="12" max="16384" width="9.140625" style="13"/>
  </cols>
  <sheetData>
    <row r="1" spans="1:9" ht="21.75" x14ac:dyDescent="0.2">
      <c r="A1" s="349"/>
      <c r="C1" s="498"/>
      <c r="D1" s="498"/>
      <c r="E1" s="498"/>
    </row>
    <row r="2" spans="1:9" ht="41.25" customHeight="1" x14ac:dyDescent="0.25">
      <c r="C2" s="499"/>
      <c r="D2" s="499"/>
      <c r="E2" s="499"/>
      <c r="F2" s="499"/>
      <c r="G2" s="499"/>
      <c r="H2" s="499"/>
      <c r="I2" s="499"/>
    </row>
    <row r="3" spans="1:9" ht="41.25" customHeight="1" x14ac:dyDescent="0.25">
      <c r="C3" s="499"/>
      <c r="D3" s="499"/>
      <c r="E3" s="499"/>
      <c r="F3" s="499"/>
      <c r="G3" s="499"/>
      <c r="H3" s="499"/>
      <c r="I3" s="499"/>
    </row>
    <row r="4" spans="1:9" ht="18" x14ac:dyDescent="0.25">
      <c r="C4" s="499"/>
      <c r="D4" s="499"/>
      <c r="E4" s="499"/>
      <c r="F4" s="499"/>
      <c r="G4" s="499"/>
      <c r="H4" s="499"/>
      <c r="I4" s="499"/>
    </row>
    <row r="7" spans="1:9" ht="21.75" customHeight="1" x14ac:dyDescent="0.25">
      <c r="C7" s="437" t="s">
        <v>431</v>
      </c>
    </row>
    <row r="9" spans="1:9" ht="18" x14ac:dyDescent="0.2">
      <c r="C9" s="470" t="s">
        <v>418</v>
      </c>
    </row>
    <row r="11" spans="1:9" ht="36" x14ac:dyDescent="0.2">
      <c r="C11" s="519" t="s">
        <v>153</v>
      </c>
      <c r="D11" s="520"/>
      <c r="E11" s="521"/>
      <c r="F11" s="44" t="s">
        <v>3</v>
      </c>
      <c r="G11" s="44" t="s">
        <v>237</v>
      </c>
      <c r="H11" s="44" t="s">
        <v>154</v>
      </c>
      <c r="I11" s="105"/>
    </row>
    <row r="12" spans="1:9" x14ac:dyDescent="0.2">
      <c r="C12" s="522" t="s">
        <v>241</v>
      </c>
      <c r="D12" s="523"/>
      <c r="E12" s="524"/>
      <c r="F12" s="281"/>
      <c r="G12" s="282"/>
      <c r="H12" s="108">
        <f>F12-G12</f>
        <v>0</v>
      </c>
      <c r="I12" s="109"/>
    </row>
    <row r="13" spans="1:9" x14ac:dyDescent="0.2">
      <c r="C13" s="536" t="s">
        <v>155</v>
      </c>
      <c r="D13" s="536"/>
      <c r="E13" s="536"/>
      <c r="F13" s="281"/>
      <c r="G13" s="281"/>
      <c r="H13" s="108">
        <f>F13-G13</f>
        <v>0</v>
      </c>
      <c r="I13" s="109"/>
    </row>
    <row r="14" spans="1:9" x14ac:dyDescent="0.2">
      <c r="C14" s="535" t="s">
        <v>156</v>
      </c>
      <c r="D14" s="535"/>
      <c r="E14" s="535"/>
      <c r="F14" s="282"/>
      <c r="G14" s="282"/>
      <c r="H14" s="108">
        <f>F14-G14</f>
        <v>0</v>
      </c>
      <c r="I14" s="109"/>
    </row>
    <row r="15" spans="1:9" x14ac:dyDescent="0.2">
      <c r="C15" s="110" t="s">
        <v>157</v>
      </c>
      <c r="D15" s="111"/>
      <c r="E15" s="112"/>
      <c r="F15" s="108">
        <f>F12-F13+F14</f>
        <v>0</v>
      </c>
      <c r="G15" s="108">
        <f>G12-G13+G14</f>
        <v>0</v>
      </c>
      <c r="H15" s="108">
        <f>H12-H13+H14</f>
        <v>0</v>
      </c>
      <c r="I15" s="109"/>
    </row>
    <row r="16" spans="1:9" x14ac:dyDescent="0.2">
      <c r="C16" s="113" t="s">
        <v>158</v>
      </c>
      <c r="D16" s="111"/>
      <c r="E16" s="112"/>
      <c r="F16" s="282"/>
      <c r="G16" s="282"/>
      <c r="H16" s="108">
        <f>F16-G16</f>
        <v>0</v>
      </c>
      <c r="I16" s="109"/>
    </row>
    <row r="17" spans="3:9" x14ac:dyDescent="0.2">
      <c r="C17" s="110" t="s">
        <v>159</v>
      </c>
      <c r="D17" s="111"/>
      <c r="E17" s="112"/>
      <c r="F17" s="108">
        <f>F15-F16</f>
        <v>0</v>
      </c>
      <c r="G17" s="108">
        <f>G15-G16</f>
        <v>0</v>
      </c>
      <c r="H17" s="108">
        <f>H15-H16</f>
        <v>0</v>
      </c>
      <c r="I17" s="109"/>
    </row>
    <row r="18" spans="3:9" x14ac:dyDescent="0.2">
      <c r="C18" s="105"/>
      <c r="D18" s="105"/>
      <c r="E18" s="105"/>
      <c r="F18" s="109"/>
      <c r="G18" s="109"/>
      <c r="H18" s="109"/>
      <c r="I18" s="109"/>
    </row>
    <row r="19" spans="3:9" ht="36" x14ac:dyDescent="0.2">
      <c r="C19" s="519" t="s">
        <v>160</v>
      </c>
      <c r="D19" s="520"/>
      <c r="E19" s="521"/>
      <c r="F19" s="44" t="s">
        <v>3</v>
      </c>
      <c r="G19" s="44" t="s">
        <v>237</v>
      </c>
      <c r="H19" s="44" t="s">
        <v>154</v>
      </c>
      <c r="I19" s="109"/>
    </row>
    <row r="20" spans="3:9" x14ac:dyDescent="0.2">
      <c r="C20" s="522" t="s">
        <v>241</v>
      </c>
      <c r="D20" s="523"/>
      <c r="E20" s="524"/>
      <c r="F20" s="281"/>
      <c r="G20" s="282"/>
      <c r="H20" s="108">
        <f>F20-G20</f>
        <v>0</v>
      </c>
      <c r="I20" s="109"/>
    </row>
    <row r="21" spans="3:9" ht="12.75" customHeight="1" x14ac:dyDescent="0.2">
      <c r="C21" s="536" t="s">
        <v>155</v>
      </c>
      <c r="D21" s="536"/>
      <c r="E21" s="536"/>
      <c r="F21" s="281"/>
      <c r="G21" s="281"/>
      <c r="H21" s="108">
        <f>F21-G21</f>
        <v>0</v>
      </c>
      <c r="I21" s="109"/>
    </row>
    <row r="22" spans="3:9" x14ac:dyDescent="0.2">
      <c r="C22" s="535" t="s">
        <v>156</v>
      </c>
      <c r="D22" s="535"/>
      <c r="E22" s="535"/>
      <c r="F22" s="282"/>
      <c r="G22" s="282"/>
      <c r="H22" s="108">
        <f>F22-G22</f>
        <v>0</v>
      </c>
      <c r="I22" s="109"/>
    </row>
    <row r="23" spans="3:9" x14ac:dyDescent="0.2">
      <c r="C23" s="110" t="s">
        <v>157</v>
      </c>
      <c r="D23" s="111"/>
      <c r="E23" s="112"/>
      <c r="F23" s="108">
        <f>F20-F21+F22</f>
        <v>0</v>
      </c>
      <c r="G23" s="108">
        <f>G20-G21+G22</f>
        <v>0</v>
      </c>
      <c r="H23" s="108">
        <f>H20-H21+H22</f>
        <v>0</v>
      </c>
      <c r="I23" s="109"/>
    </row>
    <row r="24" spans="3:9" x14ac:dyDescent="0.2">
      <c r="C24" s="113" t="s">
        <v>158</v>
      </c>
      <c r="D24" s="111"/>
      <c r="E24" s="112"/>
      <c r="F24" s="282"/>
      <c r="G24" s="282"/>
      <c r="H24" s="108">
        <f>F24-G24</f>
        <v>0</v>
      </c>
      <c r="I24" s="109"/>
    </row>
    <row r="25" spans="3:9" x14ac:dyDescent="0.2">
      <c r="C25" s="110" t="s">
        <v>159</v>
      </c>
      <c r="D25" s="111"/>
      <c r="E25" s="112"/>
      <c r="F25" s="108">
        <f>F23-F24</f>
        <v>0</v>
      </c>
      <c r="G25" s="108">
        <f>G23-G24</f>
        <v>0</v>
      </c>
      <c r="H25" s="108">
        <f>H23-H24</f>
        <v>0</v>
      </c>
      <c r="I25" s="109"/>
    </row>
    <row r="26" spans="3:9" x14ac:dyDescent="0.2">
      <c r="C26" s="114"/>
      <c r="D26" s="105"/>
      <c r="E26" s="105"/>
      <c r="F26" s="109"/>
      <c r="G26" s="109"/>
      <c r="H26" s="109"/>
      <c r="I26" s="109"/>
    </row>
  </sheetData>
  <sheetProtection password="C2FC" sheet="1" objects="1" scenarios="1"/>
  <mergeCells count="12">
    <mergeCell ref="C12:E12"/>
    <mergeCell ref="C1:E1"/>
    <mergeCell ref="C2:I2"/>
    <mergeCell ref="C3:I3"/>
    <mergeCell ref="C4:I4"/>
    <mergeCell ref="C11:E11"/>
    <mergeCell ref="C21:E21"/>
    <mergeCell ref="C22:E22"/>
    <mergeCell ref="C13:E13"/>
    <mergeCell ref="C14:E14"/>
    <mergeCell ref="C19:E19"/>
    <mergeCell ref="C20:E20"/>
  </mergeCells>
  <phoneticPr fontId="3" type="noConversion"/>
  <conditionalFormatting sqref="H12:H16 H20:H24">
    <cfRule type="cellIs" dxfId="5" priority="1" stopIfTrue="1" operator="lessThan">
      <formula>0</formula>
    </cfRule>
  </conditionalFormatting>
  <conditionalFormatting sqref="F12:G14 F20:G22 F24:G24 F16:G16">
    <cfRule type="expression" dxfId="4" priority="2" stopIfTrue="1">
      <formula>ISBLANK(F12)</formula>
    </cfRule>
  </conditionalFormatting>
  <pageMargins left="0.75" right="0.75" top="1" bottom="1" header="0.5" footer="0.5"/>
  <pageSetup scale="84"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125"/>
  <sheetViews>
    <sheetView topLeftCell="A109" zoomScaleNormal="100" workbookViewId="0">
      <selection activeCell="G63" sqref="G63"/>
    </sheetView>
  </sheetViews>
  <sheetFormatPr defaultRowHeight="12.75" x14ac:dyDescent="0.2"/>
  <cols>
    <col min="1" max="1" width="2.42578125" style="13" customWidth="1"/>
    <col min="2" max="2" width="12" style="13" customWidth="1"/>
    <col min="3" max="3" width="38.5703125" style="13" customWidth="1"/>
    <col min="4" max="4" width="10.28515625" style="69" bestFit="1" customWidth="1"/>
    <col min="5" max="5" width="11.28515625" style="13" customWidth="1"/>
    <col min="6" max="6" width="9.140625" style="13"/>
    <col min="7" max="7" width="29.28515625" style="13" customWidth="1"/>
    <col min="8" max="8" width="11.140625" style="13" customWidth="1"/>
    <col min="9" max="9" width="11.7109375" style="13" bestFit="1" customWidth="1"/>
    <col min="10" max="16384" width="9.140625" style="13"/>
  </cols>
  <sheetData>
    <row r="1" spans="1:9" ht="21.75" x14ac:dyDescent="0.2">
      <c r="A1" s="349"/>
      <c r="C1" s="498"/>
      <c r="D1" s="498"/>
      <c r="E1" s="498"/>
    </row>
    <row r="2" spans="1:9" ht="18" x14ac:dyDescent="0.25">
      <c r="C2" s="499"/>
      <c r="D2" s="499"/>
      <c r="E2" s="499"/>
      <c r="F2" s="499"/>
      <c r="G2" s="499"/>
      <c r="H2" s="499"/>
      <c r="I2" s="499"/>
    </row>
    <row r="3" spans="1:9" ht="18" x14ac:dyDescent="0.25">
      <c r="C3" s="499"/>
      <c r="D3" s="499"/>
      <c r="E3" s="499"/>
      <c r="F3" s="499"/>
      <c r="G3" s="499"/>
      <c r="H3" s="499"/>
      <c r="I3" s="499"/>
    </row>
    <row r="4" spans="1:9" ht="35.25" customHeight="1" x14ac:dyDescent="0.25">
      <c r="C4" s="499"/>
      <c r="D4" s="499"/>
      <c r="E4" s="499"/>
      <c r="F4" s="499"/>
      <c r="G4" s="499"/>
      <c r="H4" s="499"/>
      <c r="I4" s="499"/>
    </row>
    <row r="9" spans="1:9" ht="23.25" x14ac:dyDescent="0.35">
      <c r="C9" s="321"/>
    </row>
    <row r="10" spans="1:9" ht="18" x14ac:dyDescent="0.25">
      <c r="C10" s="437" t="s">
        <v>432</v>
      </c>
    </row>
    <row r="11" spans="1:9" ht="36.75" thickBot="1" x14ac:dyDescent="0.25">
      <c r="C11" s="115"/>
      <c r="E11" s="116" t="s">
        <v>331</v>
      </c>
    </row>
    <row r="12" spans="1:9" ht="14.25" thickTop="1" thickBot="1" x14ac:dyDescent="0.25">
      <c r="C12" s="235" t="s">
        <v>2</v>
      </c>
      <c r="D12" s="243"/>
      <c r="E12" s="279">
        <f>'A. Data Input Sheet'!G18</f>
        <v>2436893.7676800005</v>
      </c>
      <c r="G12" s="244"/>
      <c r="H12" s="32"/>
      <c r="I12" s="245"/>
    </row>
    <row r="13" spans="1:9" ht="13.5" thickTop="1" x14ac:dyDescent="0.2">
      <c r="C13" s="251"/>
      <c r="D13" s="250"/>
      <c r="E13" s="249"/>
      <c r="G13" s="244"/>
      <c r="H13" s="32"/>
      <c r="I13" s="245"/>
    </row>
    <row r="14" spans="1:9" x14ac:dyDescent="0.2">
      <c r="C14" s="241"/>
      <c r="D14" s="15" t="s">
        <v>161</v>
      </c>
      <c r="E14" s="242"/>
    </row>
    <row r="15" spans="1:9" x14ac:dyDescent="0.2">
      <c r="C15" s="236" t="s">
        <v>8</v>
      </c>
      <c r="D15" s="240"/>
      <c r="E15" s="117"/>
    </row>
    <row r="16" spans="1:9" x14ac:dyDescent="0.2">
      <c r="C16" s="22" t="s">
        <v>9</v>
      </c>
      <c r="D16" s="228">
        <v>103</v>
      </c>
      <c r="E16" s="277"/>
    </row>
    <row r="17" spans="3:5" ht="23.25" x14ac:dyDescent="0.2">
      <c r="C17" s="22" t="s">
        <v>162</v>
      </c>
      <c r="D17" s="228">
        <v>104</v>
      </c>
      <c r="E17" s="300">
        <v>2622049</v>
      </c>
    </row>
    <row r="18" spans="3:5" ht="23.25" x14ac:dyDescent="0.2">
      <c r="C18" s="22" t="s">
        <v>163</v>
      </c>
      <c r="D18" s="228">
        <v>106</v>
      </c>
      <c r="E18" s="277">
        <v>2308354</v>
      </c>
    </row>
    <row r="19" spans="3:5" ht="24" x14ac:dyDescent="0.2">
      <c r="C19" s="22" t="s">
        <v>12</v>
      </c>
      <c r="D19" s="228">
        <v>107</v>
      </c>
      <c r="E19" s="277"/>
    </row>
    <row r="20" spans="3:5" ht="24" x14ac:dyDescent="0.2">
      <c r="C20" s="22" t="s">
        <v>13</v>
      </c>
      <c r="D20" s="228">
        <v>108</v>
      </c>
      <c r="E20" s="277"/>
    </row>
    <row r="21" spans="3:5" ht="24" x14ac:dyDescent="0.2">
      <c r="C21" s="22" t="s">
        <v>14</v>
      </c>
      <c r="D21" s="228">
        <v>109</v>
      </c>
      <c r="E21" s="277"/>
    </row>
    <row r="22" spans="3:5" x14ac:dyDescent="0.2">
      <c r="C22" s="22" t="s">
        <v>15</v>
      </c>
      <c r="D22" s="228">
        <v>110</v>
      </c>
      <c r="E22" s="277"/>
    </row>
    <row r="23" spans="3:5" x14ac:dyDescent="0.2">
      <c r="C23" s="22" t="s">
        <v>16</v>
      </c>
      <c r="D23" s="228">
        <v>111</v>
      </c>
      <c r="E23" s="277"/>
    </row>
    <row r="24" spans="3:5" x14ac:dyDescent="0.2">
      <c r="C24" s="22" t="s">
        <v>17</v>
      </c>
      <c r="D24" s="228">
        <v>112</v>
      </c>
      <c r="E24" s="277"/>
    </row>
    <row r="25" spans="3:5" x14ac:dyDescent="0.2">
      <c r="C25" s="22" t="s">
        <v>18</v>
      </c>
      <c r="D25" s="228">
        <v>113</v>
      </c>
      <c r="E25" s="277"/>
    </row>
    <row r="26" spans="3:5" x14ac:dyDescent="0.2">
      <c r="C26" s="22" t="s">
        <v>19</v>
      </c>
      <c r="D26" s="228">
        <v>114</v>
      </c>
      <c r="E26" s="277"/>
    </row>
    <row r="27" spans="3:5" x14ac:dyDescent="0.2">
      <c r="C27" s="22" t="s">
        <v>20</v>
      </c>
      <c r="D27" s="228">
        <v>116</v>
      </c>
      <c r="E27" s="277"/>
    </row>
    <row r="28" spans="3:5" ht="24" x14ac:dyDescent="0.2">
      <c r="C28" s="22" t="s">
        <v>21</v>
      </c>
      <c r="D28" s="228">
        <v>118</v>
      </c>
      <c r="E28" s="277"/>
    </row>
    <row r="29" spans="3:5" x14ac:dyDescent="0.2">
      <c r="C29" s="22" t="s">
        <v>22</v>
      </c>
      <c r="D29" s="228">
        <v>119</v>
      </c>
      <c r="E29" s="277"/>
    </row>
    <row r="30" spans="3:5" ht="12" customHeight="1" x14ac:dyDescent="0.2">
      <c r="C30" s="22" t="s">
        <v>23</v>
      </c>
      <c r="D30" s="228">
        <v>120</v>
      </c>
      <c r="E30" s="277"/>
    </row>
    <row r="31" spans="3:5" ht="24" x14ac:dyDescent="0.2">
      <c r="C31" s="22" t="s">
        <v>24</v>
      </c>
      <c r="D31" s="228">
        <v>121</v>
      </c>
      <c r="E31" s="300">
        <v>45913</v>
      </c>
    </row>
    <row r="32" spans="3:5" x14ac:dyDescent="0.2">
      <c r="C32" s="22" t="s">
        <v>25</v>
      </c>
      <c r="D32" s="228">
        <v>122</v>
      </c>
      <c r="E32" s="277"/>
    </row>
    <row r="33" spans="3:5" x14ac:dyDescent="0.2">
      <c r="C33" s="22" t="s">
        <v>26</v>
      </c>
      <c r="D33" s="228">
        <v>123</v>
      </c>
      <c r="E33" s="277"/>
    </row>
    <row r="34" spans="3:5" x14ac:dyDescent="0.2">
      <c r="C34" s="22" t="s">
        <v>27</v>
      </c>
      <c r="D34" s="228">
        <v>124</v>
      </c>
      <c r="E34" s="278"/>
    </row>
    <row r="35" spans="3:5" x14ac:dyDescent="0.2">
      <c r="C35" s="24" t="s">
        <v>164</v>
      </c>
      <c r="D35" s="229">
        <v>125</v>
      </c>
      <c r="E35" s="404">
        <f>'Q Sch 13 Tax Reserve Test Year'!F22</f>
        <v>0</v>
      </c>
    </row>
    <row r="36" spans="3:5" ht="24" x14ac:dyDescent="0.2">
      <c r="C36" s="22" t="s">
        <v>29</v>
      </c>
      <c r="D36" s="229">
        <v>126</v>
      </c>
      <c r="E36" s="404">
        <f>'Q Sch 13 Tax Reserve Test Year'!I43</f>
        <v>0</v>
      </c>
    </row>
    <row r="37" spans="3:5" ht="24" x14ac:dyDescent="0.2">
      <c r="C37" s="22" t="s">
        <v>30</v>
      </c>
      <c r="D37" s="228">
        <v>127</v>
      </c>
      <c r="E37" s="278"/>
    </row>
    <row r="38" spans="3:5" x14ac:dyDescent="0.2">
      <c r="C38" s="22" t="s">
        <v>31</v>
      </c>
      <c r="D38" s="228">
        <v>205</v>
      </c>
      <c r="E38" s="277"/>
    </row>
    <row r="39" spans="3:5" x14ac:dyDescent="0.2">
      <c r="C39" s="22" t="s">
        <v>32</v>
      </c>
      <c r="D39" s="228">
        <v>206</v>
      </c>
      <c r="E39" s="277"/>
    </row>
    <row r="40" spans="3:5" x14ac:dyDescent="0.2">
      <c r="C40" s="22" t="s">
        <v>33</v>
      </c>
      <c r="D40" s="228">
        <v>208</v>
      </c>
      <c r="E40" s="277"/>
    </row>
    <row r="41" spans="3:5" ht="24" x14ac:dyDescent="0.2">
      <c r="C41" s="22" t="s">
        <v>34</v>
      </c>
      <c r="D41" s="228">
        <v>212</v>
      </c>
      <c r="E41" s="277"/>
    </row>
    <row r="42" spans="3:5" x14ac:dyDescent="0.2">
      <c r="C42" s="22" t="s">
        <v>35</v>
      </c>
      <c r="D42" s="228">
        <v>216</v>
      </c>
      <c r="E42" s="277"/>
    </row>
    <row r="43" spans="3:5" x14ac:dyDescent="0.2">
      <c r="C43" s="22" t="s">
        <v>36</v>
      </c>
      <c r="D43" s="228">
        <v>220</v>
      </c>
      <c r="E43" s="277"/>
    </row>
    <row r="44" spans="3:5" x14ac:dyDescent="0.2">
      <c r="C44" s="22" t="s">
        <v>37</v>
      </c>
      <c r="D44" s="228">
        <v>226</v>
      </c>
      <c r="E44" s="277"/>
    </row>
    <row r="45" spans="3:5" x14ac:dyDescent="0.2">
      <c r="C45" s="22" t="s">
        <v>38</v>
      </c>
      <c r="D45" s="228">
        <v>227</v>
      </c>
      <c r="E45" s="277"/>
    </row>
    <row r="46" spans="3:5" x14ac:dyDescent="0.2">
      <c r="C46" s="22" t="s">
        <v>39</v>
      </c>
      <c r="D46" s="228">
        <v>228</v>
      </c>
      <c r="E46" s="277"/>
    </row>
    <row r="47" spans="3:5" x14ac:dyDescent="0.2">
      <c r="C47" s="22" t="s">
        <v>40</v>
      </c>
      <c r="D47" s="228">
        <v>231</v>
      </c>
      <c r="E47" s="277"/>
    </row>
    <row r="48" spans="3:5" x14ac:dyDescent="0.2">
      <c r="C48" s="22" t="s">
        <v>41</v>
      </c>
      <c r="D48" s="228">
        <v>235</v>
      </c>
      <c r="E48" s="277"/>
    </row>
    <row r="49" spans="3:7" x14ac:dyDescent="0.2">
      <c r="C49" s="22" t="s">
        <v>42</v>
      </c>
      <c r="D49" s="228">
        <v>236</v>
      </c>
      <c r="E49" s="277"/>
    </row>
    <row r="50" spans="3:7" ht="36" x14ac:dyDescent="0.2">
      <c r="C50" s="22" t="s">
        <v>43</v>
      </c>
      <c r="D50" s="228">
        <v>237</v>
      </c>
      <c r="E50" s="277"/>
    </row>
    <row r="51" spans="3:7" ht="24" x14ac:dyDescent="0.2">
      <c r="C51" s="35" t="s">
        <v>165</v>
      </c>
      <c r="D51" s="228"/>
      <c r="E51" s="331"/>
    </row>
    <row r="52" spans="3:7" x14ac:dyDescent="0.2">
      <c r="C52" s="22" t="s">
        <v>45</v>
      </c>
      <c r="D52" s="228">
        <v>290</v>
      </c>
      <c r="E52" s="277"/>
    </row>
    <row r="53" spans="3:7" ht="24" x14ac:dyDescent="0.2">
      <c r="C53" s="22" t="s">
        <v>46</v>
      </c>
      <c r="D53" s="228">
        <v>291</v>
      </c>
      <c r="E53" s="277"/>
    </row>
    <row r="54" spans="3:7" x14ac:dyDescent="0.2">
      <c r="C54" s="22" t="s">
        <v>47</v>
      </c>
      <c r="D54" s="228">
        <v>292</v>
      </c>
      <c r="E54" s="277"/>
    </row>
    <row r="55" spans="3:7" x14ac:dyDescent="0.2">
      <c r="C55" s="22" t="s">
        <v>48</v>
      </c>
      <c r="D55" s="228">
        <v>293</v>
      </c>
      <c r="E55" s="277"/>
    </row>
    <row r="56" spans="3:7" ht="21" customHeight="1" x14ac:dyDescent="0.2">
      <c r="C56" s="481"/>
      <c r="D56" s="355">
        <v>294</v>
      </c>
      <c r="E56" s="300"/>
    </row>
    <row r="57" spans="3:7" ht="21" customHeight="1" x14ac:dyDescent="0.2">
      <c r="C57" s="481"/>
      <c r="D57" s="355">
        <v>295</v>
      </c>
      <c r="E57" s="277"/>
    </row>
    <row r="58" spans="3:7" ht="21" customHeight="1" x14ac:dyDescent="0.2">
      <c r="C58" s="481"/>
      <c r="D58" s="355">
        <v>296</v>
      </c>
      <c r="E58" s="300"/>
    </row>
    <row r="59" spans="3:7" ht="21" customHeight="1" x14ac:dyDescent="0.2">
      <c r="C59" s="481"/>
      <c r="D59" s="355">
        <v>297</v>
      </c>
      <c r="E59" s="278"/>
    </row>
    <row r="60" spans="3:7" x14ac:dyDescent="0.2">
      <c r="C60" s="322" t="s">
        <v>342</v>
      </c>
      <c r="D60" s="27"/>
      <c r="E60" s="268"/>
      <c r="F60" s="324"/>
      <c r="G60" s="294"/>
    </row>
    <row r="61" spans="3:7" x14ac:dyDescent="0.2">
      <c r="C61" s="322" t="s">
        <v>343</v>
      </c>
      <c r="D61" s="27"/>
      <c r="E61" s="268"/>
      <c r="F61" s="324"/>
      <c r="G61" s="294"/>
    </row>
    <row r="62" spans="3:7" x14ac:dyDescent="0.2">
      <c r="C62" s="322" t="s">
        <v>344</v>
      </c>
      <c r="D62" s="27"/>
      <c r="E62" s="268"/>
      <c r="F62" s="324"/>
      <c r="G62" s="294"/>
    </row>
    <row r="63" spans="3:7" x14ac:dyDescent="0.2">
      <c r="C63" s="322" t="s">
        <v>345</v>
      </c>
      <c r="D63" s="27"/>
      <c r="E63" s="268"/>
      <c r="F63" s="324"/>
      <c r="G63" s="294"/>
    </row>
    <row r="64" spans="3:7" x14ac:dyDescent="0.2">
      <c r="C64" s="322" t="s">
        <v>346</v>
      </c>
      <c r="D64" s="27"/>
      <c r="E64" s="268"/>
      <c r="F64" s="324"/>
      <c r="G64" s="294"/>
    </row>
    <row r="65" spans="3:7" ht="21" customHeight="1" x14ac:dyDescent="0.2">
      <c r="C65" s="291"/>
      <c r="D65" s="351"/>
      <c r="E65" s="268"/>
      <c r="F65" s="324"/>
      <c r="G65" s="294"/>
    </row>
    <row r="66" spans="3:7" ht="21" customHeight="1" x14ac:dyDescent="0.2">
      <c r="C66" s="291" t="s">
        <v>447</v>
      </c>
      <c r="D66" s="351"/>
      <c r="E66" s="268">
        <v>9702041</v>
      </c>
      <c r="F66" s="324"/>
      <c r="G66" s="294"/>
    </row>
    <row r="67" spans="3:7" ht="21" customHeight="1" x14ac:dyDescent="0.2">
      <c r="C67" s="291" t="s">
        <v>456</v>
      </c>
      <c r="D67" s="351"/>
      <c r="E67" s="268">
        <v>91220</v>
      </c>
      <c r="F67" s="324"/>
      <c r="G67" s="294"/>
    </row>
    <row r="68" spans="3:7" ht="21" customHeight="1" x14ac:dyDescent="0.2">
      <c r="C68" s="291" t="s">
        <v>457</v>
      </c>
      <c r="D68" s="351"/>
      <c r="E68" s="268">
        <v>-10000</v>
      </c>
      <c r="F68" s="324"/>
      <c r="G68" s="294"/>
    </row>
    <row r="69" spans="3:7" ht="21" customHeight="1" x14ac:dyDescent="0.2">
      <c r="C69" s="291"/>
      <c r="D69" s="351"/>
      <c r="E69" s="268"/>
      <c r="F69" s="324"/>
      <c r="G69" s="294"/>
    </row>
    <row r="70" spans="3:7" ht="21" customHeight="1" x14ac:dyDescent="0.2">
      <c r="C70" s="291"/>
      <c r="D70" s="351"/>
      <c r="E70" s="268"/>
      <c r="F70" s="324"/>
      <c r="G70" s="294"/>
    </row>
    <row r="71" spans="3:7" ht="21" customHeight="1" x14ac:dyDescent="0.2">
      <c r="C71" s="291"/>
      <c r="D71" s="351"/>
      <c r="E71" s="268"/>
      <c r="F71" s="324"/>
      <c r="G71" s="294"/>
    </row>
    <row r="72" spans="3:7" ht="21" customHeight="1" x14ac:dyDescent="0.2">
      <c r="C72" s="291"/>
      <c r="D72" s="351"/>
      <c r="E72" s="268"/>
      <c r="F72" s="324"/>
      <c r="G72" s="294"/>
    </row>
    <row r="73" spans="3:7" ht="21" customHeight="1" x14ac:dyDescent="0.2">
      <c r="C73" s="291"/>
      <c r="D73" s="350"/>
      <c r="E73" s="268"/>
      <c r="F73" s="324"/>
      <c r="G73" s="294"/>
    </row>
    <row r="74" spans="3:7" ht="21" customHeight="1" thickBot="1" x14ac:dyDescent="0.25">
      <c r="C74" s="292"/>
      <c r="D74" s="352"/>
      <c r="E74" s="295"/>
      <c r="F74" s="324"/>
      <c r="G74" s="294"/>
    </row>
    <row r="75" spans="3:7" ht="13.5" thickBot="1" x14ac:dyDescent="0.25">
      <c r="C75" s="28" t="s">
        <v>49</v>
      </c>
      <c r="D75" s="230"/>
      <c r="E75" s="118">
        <f>SUM(E16:E74)</f>
        <v>14759577</v>
      </c>
    </row>
    <row r="76" spans="3:7" x14ac:dyDescent="0.2">
      <c r="C76" s="236" t="s">
        <v>50</v>
      </c>
      <c r="D76" s="231"/>
      <c r="E76" s="117"/>
    </row>
    <row r="77" spans="3:7" ht="24" x14ac:dyDescent="0.2">
      <c r="C77" s="22" t="s">
        <v>51</v>
      </c>
      <c r="D77" s="228">
        <v>401</v>
      </c>
      <c r="E77" s="277"/>
    </row>
    <row r="78" spans="3:7" x14ac:dyDescent="0.2">
      <c r="C78" s="24" t="s">
        <v>52</v>
      </c>
      <c r="D78" s="228">
        <v>402</v>
      </c>
      <c r="E78" s="277"/>
    </row>
    <row r="79" spans="3:7" x14ac:dyDescent="0.2">
      <c r="C79" s="22" t="s">
        <v>53</v>
      </c>
      <c r="D79" s="229">
        <v>403</v>
      </c>
      <c r="E79" s="403">
        <f>'O. Schedule 8 CCA Test Year  '!L43</f>
        <v>6323355.3467999995</v>
      </c>
    </row>
    <row r="80" spans="3:7" x14ac:dyDescent="0.2">
      <c r="C80" s="24" t="s">
        <v>54</v>
      </c>
      <c r="D80" s="228">
        <v>404</v>
      </c>
      <c r="E80" s="277"/>
    </row>
    <row r="81" spans="3:5" ht="24" x14ac:dyDescent="0.2">
      <c r="C81" s="22" t="s">
        <v>166</v>
      </c>
      <c r="D81" s="229">
        <v>405</v>
      </c>
      <c r="E81" s="403">
        <f>'P. Schedule 10 CEC Test Year'!K37</f>
        <v>104870.86302</v>
      </c>
    </row>
    <row r="82" spans="3:5" x14ac:dyDescent="0.2">
      <c r="C82" s="22" t="s">
        <v>56</v>
      </c>
      <c r="D82" s="228">
        <v>406</v>
      </c>
      <c r="E82" s="277"/>
    </row>
    <row r="83" spans="3:5" x14ac:dyDescent="0.2">
      <c r="C83" s="22" t="s">
        <v>20</v>
      </c>
      <c r="D83" s="228">
        <v>409</v>
      </c>
      <c r="E83" s="277"/>
    </row>
    <row r="84" spans="3:5" x14ac:dyDescent="0.2">
      <c r="C84" s="22" t="s">
        <v>57</v>
      </c>
      <c r="D84" s="228">
        <v>411</v>
      </c>
      <c r="E84" s="277"/>
    </row>
    <row r="85" spans="3:5" x14ac:dyDescent="0.2">
      <c r="C85" s="22" t="s">
        <v>167</v>
      </c>
      <c r="D85" s="229">
        <v>413</v>
      </c>
      <c r="E85" s="403">
        <f>'Q Sch 13 Tax Reserve Test Year'!I22</f>
        <v>0</v>
      </c>
    </row>
    <row r="86" spans="3:5" ht="24" x14ac:dyDescent="0.2">
      <c r="C86" s="22" t="s">
        <v>59</v>
      </c>
      <c r="D86" s="229">
        <v>414</v>
      </c>
      <c r="E86" s="403">
        <f>'Q Sch 13 Tax Reserve Test Year'!F43</f>
        <v>0</v>
      </c>
    </row>
    <row r="87" spans="3:5" x14ac:dyDescent="0.2">
      <c r="C87" s="22" t="s">
        <v>60</v>
      </c>
      <c r="D87" s="228">
        <v>416</v>
      </c>
      <c r="E87" s="277"/>
    </row>
    <row r="88" spans="3:5" x14ac:dyDescent="0.2">
      <c r="C88" s="22" t="s">
        <v>61</v>
      </c>
      <c r="D88" s="228">
        <v>305</v>
      </c>
      <c r="E88" s="277"/>
    </row>
    <row r="89" spans="3:5" x14ac:dyDescent="0.2">
      <c r="C89" s="22" t="s">
        <v>62</v>
      </c>
      <c r="D89" s="228">
        <v>306</v>
      </c>
      <c r="E89" s="277"/>
    </row>
    <row r="90" spans="3:5" ht="24" x14ac:dyDescent="0.2">
      <c r="C90" s="35" t="s">
        <v>63</v>
      </c>
      <c r="D90" s="228"/>
      <c r="E90" s="277"/>
    </row>
    <row r="91" spans="3:5" ht="24" x14ac:dyDescent="0.2">
      <c r="C91" s="24" t="s">
        <v>64</v>
      </c>
      <c r="D91" s="228">
        <v>390</v>
      </c>
      <c r="E91" s="277"/>
    </row>
    <row r="92" spans="3:5" x14ac:dyDescent="0.2">
      <c r="C92" s="24" t="s">
        <v>65</v>
      </c>
      <c r="D92" s="228">
        <v>391</v>
      </c>
      <c r="E92" s="277"/>
    </row>
    <row r="93" spans="3:5" ht="24" x14ac:dyDescent="0.2">
      <c r="C93" s="22" t="s">
        <v>66</v>
      </c>
      <c r="D93" s="228">
        <v>392</v>
      </c>
      <c r="E93" s="277"/>
    </row>
    <row r="94" spans="3:5" ht="21" customHeight="1" x14ac:dyDescent="0.2">
      <c r="C94" s="482"/>
      <c r="D94" s="355">
        <v>393</v>
      </c>
      <c r="E94" s="277"/>
    </row>
    <row r="95" spans="3:5" ht="21" customHeight="1" x14ac:dyDescent="0.2">
      <c r="C95" s="482"/>
      <c r="D95" s="355">
        <v>394</v>
      </c>
      <c r="E95" s="277"/>
    </row>
    <row r="96" spans="3:5" ht="21" customHeight="1" x14ac:dyDescent="0.2">
      <c r="C96" s="482"/>
      <c r="D96" s="355">
        <v>395</v>
      </c>
      <c r="E96" s="277"/>
    </row>
    <row r="97" spans="3:7" ht="21" customHeight="1" x14ac:dyDescent="0.2">
      <c r="C97" s="482"/>
      <c r="D97" s="355">
        <v>396</v>
      </c>
      <c r="E97" s="277"/>
    </row>
    <row r="98" spans="3:7" ht="21" customHeight="1" x14ac:dyDescent="0.2">
      <c r="C98" s="483"/>
      <c r="D98" s="356">
        <v>397</v>
      </c>
      <c r="E98" s="277"/>
    </row>
    <row r="99" spans="3:7" ht="24" x14ac:dyDescent="0.2">
      <c r="C99" s="22" t="s">
        <v>347</v>
      </c>
      <c r="D99" s="351"/>
      <c r="E99" s="268"/>
      <c r="F99" s="324"/>
      <c r="G99" s="294"/>
    </row>
    <row r="100" spans="3:7" ht="24" x14ac:dyDescent="0.2">
      <c r="C100" s="22" t="s">
        <v>348</v>
      </c>
      <c r="D100" s="351"/>
      <c r="E100" s="268"/>
      <c r="F100" s="324"/>
      <c r="G100" s="294"/>
    </row>
    <row r="101" spans="3:7" ht="24" x14ac:dyDescent="0.2">
      <c r="C101" s="22" t="s">
        <v>349</v>
      </c>
      <c r="D101" s="351"/>
      <c r="E101" s="268"/>
      <c r="F101" s="324"/>
      <c r="G101" s="294"/>
    </row>
    <row r="102" spans="3:7" x14ac:dyDescent="0.2">
      <c r="C102" s="22" t="s">
        <v>350</v>
      </c>
      <c r="D102" s="351"/>
      <c r="E102" s="268"/>
      <c r="F102" s="324"/>
      <c r="G102" s="294"/>
    </row>
    <row r="103" spans="3:7" x14ac:dyDescent="0.2">
      <c r="C103" s="22" t="s">
        <v>351</v>
      </c>
      <c r="D103" s="351"/>
      <c r="E103" s="268"/>
      <c r="F103" s="324"/>
      <c r="G103" s="294"/>
    </row>
    <row r="104" spans="3:7" ht="24" x14ac:dyDescent="0.2">
      <c r="C104" s="22" t="s">
        <v>352</v>
      </c>
      <c r="D104" s="351"/>
      <c r="E104" s="268"/>
      <c r="F104" s="324"/>
      <c r="G104" s="294"/>
    </row>
    <row r="105" spans="3:7" x14ac:dyDescent="0.2">
      <c r="C105" s="22" t="s">
        <v>353</v>
      </c>
      <c r="D105" s="351"/>
      <c r="E105" s="268"/>
      <c r="F105" s="324"/>
      <c r="G105" s="294"/>
    </row>
    <row r="106" spans="3:7" ht="21" customHeight="1" x14ac:dyDescent="0.2">
      <c r="C106" s="325"/>
      <c r="D106" s="351"/>
      <c r="E106" s="268"/>
      <c r="F106" s="324"/>
      <c r="G106" s="294"/>
    </row>
    <row r="107" spans="3:7" ht="21" customHeight="1" x14ac:dyDescent="0.2">
      <c r="C107" s="325" t="s">
        <v>448</v>
      </c>
      <c r="D107" s="351"/>
      <c r="E107" s="268">
        <v>9223374</v>
      </c>
      <c r="F107" s="324"/>
      <c r="G107" s="294"/>
    </row>
    <row r="108" spans="3:7" ht="21" customHeight="1" x14ac:dyDescent="0.2">
      <c r="C108" s="325"/>
      <c r="D108" s="351"/>
      <c r="E108" s="268"/>
      <c r="F108" s="324"/>
      <c r="G108" s="294"/>
    </row>
    <row r="109" spans="3:7" ht="21" customHeight="1" x14ac:dyDescent="0.2">
      <c r="C109" s="325"/>
      <c r="D109" s="351"/>
      <c r="E109" s="268"/>
      <c r="F109" s="324"/>
      <c r="G109" s="294"/>
    </row>
    <row r="110" spans="3:7" ht="21" customHeight="1" x14ac:dyDescent="0.2">
      <c r="C110" s="325"/>
      <c r="D110" s="351"/>
      <c r="E110" s="268"/>
      <c r="F110" s="324"/>
      <c r="G110" s="294"/>
    </row>
    <row r="111" spans="3:7" ht="21" customHeight="1" x14ac:dyDescent="0.2">
      <c r="C111" s="325"/>
      <c r="D111" s="351"/>
      <c r="E111" s="268"/>
      <c r="F111" s="324"/>
      <c r="G111" s="294"/>
    </row>
    <row r="112" spans="3:7" ht="21" customHeight="1" x14ac:dyDescent="0.2">
      <c r="C112" s="325"/>
      <c r="D112" s="350"/>
      <c r="E112" s="268"/>
      <c r="F112" s="324"/>
      <c r="G112" s="294"/>
    </row>
    <row r="113" spans="3:7" ht="21" customHeight="1" thickBot="1" x14ac:dyDescent="0.25">
      <c r="C113" s="268"/>
      <c r="D113" s="350"/>
      <c r="E113" s="268"/>
      <c r="F113" s="324"/>
      <c r="G113" s="296"/>
    </row>
    <row r="114" spans="3:7" ht="13.5" thickBot="1" x14ac:dyDescent="0.25">
      <c r="C114" s="28" t="s">
        <v>67</v>
      </c>
      <c r="D114" s="232"/>
      <c r="E114" s="118">
        <f>SUM(E77:E113)</f>
        <v>15651600.209819999</v>
      </c>
    </row>
    <row r="115" spans="3:7" ht="13.5" thickBot="1" x14ac:dyDescent="0.25">
      <c r="C115" s="237"/>
      <c r="D115" s="233"/>
      <c r="E115" s="119"/>
    </row>
    <row r="116" spans="3:7" ht="13.5" thickBot="1" x14ac:dyDescent="0.25">
      <c r="C116" s="238" t="s">
        <v>168</v>
      </c>
      <c r="D116" s="232"/>
      <c r="E116" s="248">
        <f>SUM(E12,E75)-E114</f>
        <v>1544870.5578600019</v>
      </c>
    </row>
    <row r="117" spans="3:7" x14ac:dyDescent="0.2">
      <c r="C117" s="332"/>
      <c r="D117" s="246"/>
      <c r="E117" s="247"/>
    </row>
    <row r="118" spans="3:7" x14ac:dyDescent="0.2">
      <c r="C118" s="333" t="s">
        <v>17</v>
      </c>
      <c r="D118" s="381">
        <v>311</v>
      </c>
      <c r="E118" s="277"/>
    </row>
    <row r="119" spans="3:7" ht="24" x14ac:dyDescent="0.2">
      <c r="C119" s="333" t="s">
        <v>169</v>
      </c>
      <c r="D119" s="381">
        <v>320</v>
      </c>
      <c r="E119" s="277"/>
    </row>
    <row r="120" spans="3:7" ht="24" x14ac:dyDescent="0.2">
      <c r="C120" s="333" t="s">
        <v>170</v>
      </c>
      <c r="D120" s="229">
        <v>331</v>
      </c>
      <c r="E120" s="277"/>
    </row>
    <row r="121" spans="3:7" ht="24" x14ac:dyDescent="0.2">
      <c r="C121" s="333" t="s">
        <v>171</v>
      </c>
      <c r="D121" s="229">
        <v>332</v>
      </c>
      <c r="E121" s="277"/>
    </row>
    <row r="122" spans="3:7" ht="24" x14ac:dyDescent="0.2">
      <c r="C122" s="333" t="s">
        <v>73</v>
      </c>
      <c r="D122" s="228">
        <v>335</v>
      </c>
      <c r="E122" s="277"/>
    </row>
    <row r="123" spans="3:7" ht="13.5" thickBot="1" x14ac:dyDescent="0.25">
      <c r="C123" s="401"/>
      <c r="D123" s="356"/>
      <c r="E123" s="402"/>
    </row>
    <row r="124" spans="3:7" ht="13.5" thickBot="1" x14ac:dyDescent="0.25">
      <c r="C124" s="239" t="s">
        <v>266</v>
      </c>
      <c r="D124" s="234"/>
      <c r="E124" s="280">
        <f>E116-SUM(E118:E123)</f>
        <v>1544870.5578600019</v>
      </c>
    </row>
    <row r="125" spans="3:7" x14ac:dyDescent="0.2">
      <c r="D125" s="13"/>
    </row>
  </sheetData>
  <sheetProtection password="C2FC" sheet="1" objects="1" scenarios="1"/>
  <mergeCells count="4">
    <mergeCell ref="C1:E1"/>
    <mergeCell ref="C2:I2"/>
    <mergeCell ref="C3:I3"/>
    <mergeCell ref="C4:I4"/>
  </mergeCells>
  <phoneticPr fontId="3" type="noConversion"/>
  <conditionalFormatting sqref="E124">
    <cfRule type="cellIs" dxfId="3" priority="1" stopIfTrue="1" operator="lessThan">
      <formula>0</formula>
    </cfRule>
  </conditionalFormatting>
  <conditionalFormatting sqref="E118:E122 C60:C74 E16:E74 C106:C113 E77:E113">
    <cfRule type="expression" dxfId="2" priority="2" stopIfTrue="1">
      <formula>ISBLANK(C16)</formula>
    </cfRule>
  </conditionalFormatting>
  <conditionalFormatting sqref="G60:G74">
    <cfRule type="cellIs" dxfId="1" priority="3" stopIfTrue="1" operator="lessThan">
      <formula>0</formula>
    </cfRule>
  </conditionalFormatting>
  <pageMargins left="0.55118110236220474" right="0.35433070866141736" top="0.39370078740157483" bottom="0.23622047244094491" header="0.51181102362204722" footer="0.51181102362204722"/>
  <pageSetup scale="85" orientation="portrait" r:id="rId1"/>
  <headerFooter alignWithMargins="0"/>
  <rowBreaks count="2" manualBreakCount="2">
    <brk id="49" max="6" man="1"/>
    <brk id="92" max="6"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46"/>
  <sheetViews>
    <sheetView tabSelected="1" topLeftCell="A4" zoomScaleNormal="100" workbookViewId="0">
      <selection activeCell="C8" sqref="C8"/>
    </sheetView>
  </sheetViews>
  <sheetFormatPr defaultRowHeight="12.75" x14ac:dyDescent="0.2"/>
  <cols>
    <col min="1" max="1" width="4.28515625" style="13" customWidth="1"/>
    <col min="2" max="2" width="13.28515625" style="13" customWidth="1"/>
    <col min="3" max="3" width="32.28515625" style="13" customWidth="1"/>
    <col min="4" max="4" width="42.7109375" style="13" customWidth="1"/>
    <col min="5" max="5" width="11.42578125" style="13" bestFit="1" customWidth="1"/>
    <col min="6" max="6" width="6" style="13" customWidth="1"/>
    <col min="7" max="7" width="16.140625" style="13" bestFit="1" customWidth="1"/>
    <col min="8" max="8" width="9.140625" style="13"/>
    <col min="9" max="9" width="16.28515625" style="13" bestFit="1" customWidth="1"/>
    <col min="10" max="10" width="11.7109375" style="13" bestFit="1" customWidth="1"/>
    <col min="11" max="11" width="4.5703125" style="13" customWidth="1"/>
    <col min="12" max="16384" width="9.140625" style="13"/>
  </cols>
  <sheetData>
    <row r="1" spans="1:12" ht="21.75" x14ac:dyDescent="0.2">
      <c r="A1" s="349"/>
      <c r="C1" s="498"/>
      <c r="D1" s="498"/>
      <c r="E1" s="498"/>
      <c r="F1" s="498"/>
      <c r="G1" s="498"/>
      <c r="H1" s="26"/>
    </row>
    <row r="2" spans="1:12" ht="18" x14ac:dyDescent="0.25">
      <c r="C2" s="499"/>
      <c r="D2" s="499"/>
      <c r="E2" s="499"/>
      <c r="F2" s="499"/>
      <c r="G2" s="499"/>
      <c r="H2" s="499"/>
      <c r="I2" s="499"/>
      <c r="J2" s="499"/>
      <c r="K2" s="499"/>
      <c r="L2" s="499"/>
    </row>
    <row r="3" spans="1:12" ht="18" x14ac:dyDescent="0.25">
      <c r="C3" s="499"/>
      <c r="D3" s="499"/>
      <c r="E3" s="499"/>
      <c r="F3" s="499"/>
      <c r="G3" s="499"/>
      <c r="H3" s="499"/>
      <c r="I3" s="499"/>
      <c r="J3" s="499"/>
      <c r="K3" s="499"/>
      <c r="L3" s="499"/>
    </row>
    <row r="4" spans="1:12" ht="50.25" customHeight="1" x14ac:dyDescent="0.25">
      <c r="C4" s="499"/>
      <c r="D4" s="499"/>
      <c r="E4" s="499"/>
      <c r="F4" s="499"/>
      <c r="G4" s="499"/>
      <c r="H4" s="499"/>
      <c r="I4" s="499"/>
      <c r="J4" s="499"/>
      <c r="K4" s="499"/>
      <c r="L4" s="499"/>
    </row>
    <row r="5" spans="1:12" ht="50.25" customHeight="1" x14ac:dyDescent="0.2"/>
    <row r="6" spans="1:12" ht="18" x14ac:dyDescent="0.2">
      <c r="B6" s="484" t="s">
        <v>433</v>
      </c>
    </row>
    <row r="8" spans="1:12" ht="15.75" x14ac:dyDescent="0.2">
      <c r="D8" s="126"/>
      <c r="E8" s="121"/>
      <c r="F8" s="121"/>
      <c r="G8" s="121"/>
      <c r="H8" s="121"/>
      <c r="I8" s="450" t="s">
        <v>421</v>
      </c>
      <c r="J8" s="127"/>
    </row>
    <row r="9" spans="1:12" x14ac:dyDescent="0.2">
      <c r="C9" s="126"/>
      <c r="D9" s="126"/>
      <c r="E9" s="121"/>
      <c r="F9" s="121"/>
      <c r="G9" s="121"/>
      <c r="H9" s="121"/>
      <c r="I9" s="31"/>
      <c r="J9" s="127"/>
    </row>
    <row r="10" spans="1:12" x14ac:dyDescent="0.2">
      <c r="C10" s="128" t="s">
        <v>214</v>
      </c>
      <c r="D10" s="128"/>
      <c r="E10" s="121"/>
      <c r="F10" s="121"/>
      <c r="G10" s="121"/>
      <c r="H10" s="121"/>
      <c r="I10" s="283">
        <f>'S. Taxable Income Test Year'!E124</f>
        <v>1544870.5578600019</v>
      </c>
      <c r="J10" s="254" t="s">
        <v>0</v>
      </c>
    </row>
    <row r="11" spans="1:12" x14ac:dyDescent="0.2">
      <c r="C11" s="129"/>
      <c r="D11" s="129"/>
      <c r="E11" s="121"/>
      <c r="F11" s="121"/>
      <c r="G11" s="121"/>
      <c r="H11" s="121"/>
      <c r="I11" s="121"/>
      <c r="J11" s="255"/>
    </row>
    <row r="12" spans="1:12" x14ac:dyDescent="0.2">
      <c r="C12" s="146" t="s">
        <v>254</v>
      </c>
      <c r="D12" s="146"/>
      <c r="E12" s="121"/>
      <c r="F12" s="121"/>
      <c r="G12" s="121"/>
      <c r="H12" s="121"/>
      <c r="I12" s="121"/>
      <c r="J12" s="255"/>
    </row>
    <row r="13" spans="1:12" ht="14.25" x14ac:dyDescent="0.2">
      <c r="C13" s="334" t="s">
        <v>249</v>
      </c>
      <c r="D13" s="335" t="s">
        <v>332</v>
      </c>
      <c r="E13" s="284">
        <f>IF(I10&lt;=500000,'B. Tax Rates &amp; Exemptions'!G31,'B. Tax Rates &amp; Exemptions'!G21)</f>
        <v>0.115</v>
      </c>
      <c r="F13" s="252" t="s">
        <v>189</v>
      </c>
      <c r="G13" s="336">
        <f>IF(I10&gt;0,I10*E13,0)</f>
        <v>177660.11415390024</v>
      </c>
      <c r="H13" s="252" t="s">
        <v>255</v>
      </c>
      <c r="I13" s="121"/>
      <c r="J13" s="255"/>
    </row>
    <row r="14" spans="1:12" x14ac:dyDescent="0.2">
      <c r="C14" s="337"/>
      <c r="F14" s="142"/>
      <c r="H14" s="142"/>
      <c r="J14" s="142"/>
    </row>
    <row r="15" spans="1:12" ht="14.25" x14ac:dyDescent="0.2">
      <c r="C15" s="334" t="s">
        <v>250</v>
      </c>
      <c r="D15" s="152" t="s">
        <v>227</v>
      </c>
      <c r="E15" s="338">
        <f>IF(I10&gt;'B. Tax Rates &amp; Exemptions'!G27,'B. Tax Rates &amp; Exemptions'!G27,0)</f>
        <v>500000</v>
      </c>
      <c r="F15" s="252" t="s">
        <v>190</v>
      </c>
      <c r="G15" s="121"/>
      <c r="H15" s="253"/>
      <c r="I15" s="121"/>
      <c r="J15" s="255"/>
    </row>
    <row r="16" spans="1:12" ht="14.25" x14ac:dyDescent="0.2">
      <c r="C16" s="337"/>
      <c r="D16" s="152" t="s">
        <v>222</v>
      </c>
      <c r="E16" s="284">
        <f>-('B. Tax Rates &amp; Exemptions'!G21-'B. Tax Rates &amp; Exemptions'!G31)</f>
        <v>-7.0000000000000007E-2</v>
      </c>
      <c r="F16" s="252" t="s">
        <v>191</v>
      </c>
      <c r="G16" s="285">
        <f>IF(I10&gt;0,E15*E16,0)</f>
        <v>-35000</v>
      </c>
      <c r="H16" s="252" t="s">
        <v>256</v>
      </c>
      <c r="I16" s="121"/>
      <c r="J16" s="255"/>
    </row>
    <row r="17" spans="3:10" ht="14.25" x14ac:dyDescent="0.2">
      <c r="C17" s="337"/>
      <c r="D17" s="152"/>
      <c r="E17" s="121"/>
      <c r="F17" s="121"/>
      <c r="G17" s="121"/>
      <c r="H17" s="253"/>
      <c r="I17" s="121"/>
      <c r="J17" s="255"/>
    </row>
    <row r="18" spans="3:10" x14ac:dyDescent="0.2">
      <c r="C18" s="337"/>
      <c r="H18" s="142"/>
      <c r="I18" s="121"/>
      <c r="J18" s="255"/>
    </row>
    <row r="19" spans="3:10" x14ac:dyDescent="0.2">
      <c r="C19" s="337"/>
      <c r="H19" s="142"/>
      <c r="I19" s="121"/>
      <c r="J19" s="255"/>
    </row>
    <row r="20" spans="3:10" ht="14.25" x14ac:dyDescent="0.2">
      <c r="C20" s="334" t="s">
        <v>251</v>
      </c>
      <c r="D20" s="129"/>
      <c r="E20" s="121"/>
      <c r="F20" s="121"/>
      <c r="G20" s="121"/>
      <c r="H20" s="253"/>
      <c r="I20" s="283">
        <f>SUM(G13:G19)</f>
        <v>142660.11415390024</v>
      </c>
      <c r="J20" s="254" t="s">
        <v>269</v>
      </c>
    </row>
    <row r="21" spans="3:10" x14ac:dyDescent="0.2">
      <c r="C21" s="129"/>
      <c r="D21" s="129"/>
      <c r="E21" s="121"/>
      <c r="F21" s="121"/>
      <c r="G21" s="121"/>
      <c r="H21" s="253"/>
      <c r="I21" s="121"/>
      <c r="J21" s="255"/>
    </row>
    <row r="22" spans="3:10" x14ac:dyDescent="0.2">
      <c r="C22" s="129"/>
      <c r="D22" s="129"/>
      <c r="E22" s="121"/>
      <c r="F22" s="121"/>
      <c r="G22" s="121"/>
      <c r="H22" s="253"/>
      <c r="I22" s="121"/>
      <c r="J22" s="255"/>
    </row>
    <row r="23" spans="3:10" ht="14.25" x14ac:dyDescent="0.2">
      <c r="C23" s="216" t="s">
        <v>258</v>
      </c>
      <c r="D23" s="152" t="s">
        <v>252</v>
      </c>
      <c r="E23" s="121"/>
      <c r="G23" s="286">
        <f>IF(I10&gt;0,I20/I10,0)</f>
        <v>9.2344380199411033E-2</v>
      </c>
      <c r="H23" s="252" t="s">
        <v>257</v>
      </c>
      <c r="I23" s="121"/>
      <c r="J23" s="255"/>
    </row>
    <row r="24" spans="3:10" ht="14.25" x14ac:dyDescent="0.2">
      <c r="C24" s="129"/>
      <c r="D24" s="152" t="s">
        <v>259</v>
      </c>
      <c r="E24" s="121"/>
      <c r="F24" s="121"/>
      <c r="G24" s="284">
        <f>IF(I10&lt;=0,0,IF(I10&lt;=500000,'B. Tax Rates &amp; Exemptions'!G29,'B. Tax Rates &amp; Exemptions'!G19))</f>
        <v>0.15000000000000002</v>
      </c>
      <c r="H24" s="252" t="s">
        <v>192</v>
      </c>
      <c r="I24" s="121"/>
      <c r="J24" s="255"/>
    </row>
    <row r="25" spans="3:10" ht="14.25" x14ac:dyDescent="0.2">
      <c r="C25" s="129"/>
      <c r="D25" s="152" t="s">
        <v>253</v>
      </c>
      <c r="E25" s="121"/>
      <c r="F25" s="121"/>
      <c r="H25" s="253"/>
      <c r="I25" s="287">
        <f>SUM(G23:G24)</f>
        <v>0.24234438019941107</v>
      </c>
      <c r="J25" s="254" t="s">
        <v>436</v>
      </c>
    </row>
    <row r="26" spans="3:10" x14ac:dyDescent="0.2">
      <c r="C26" s="129"/>
      <c r="D26" s="129"/>
      <c r="E26" s="121"/>
      <c r="F26" s="121"/>
      <c r="G26" s="121"/>
      <c r="H26" s="253"/>
      <c r="I26" s="121"/>
      <c r="J26" s="255"/>
    </row>
    <row r="27" spans="3:10" x14ac:dyDescent="0.2">
      <c r="C27" s="121"/>
      <c r="D27" s="121"/>
      <c r="E27" s="121"/>
      <c r="F27" s="121"/>
      <c r="G27" s="121"/>
      <c r="H27" s="253"/>
      <c r="I27" s="121"/>
      <c r="J27" s="255"/>
    </row>
    <row r="28" spans="3:10" x14ac:dyDescent="0.2">
      <c r="C28" s="123" t="s">
        <v>172</v>
      </c>
      <c r="D28" s="123"/>
      <c r="E28" s="121"/>
      <c r="F28" s="121"/>
      <c r="G28" s="121"/>
      <c r="H28" s="253"/>
      <c r="I28" s="288">
        <f>I10*I25</f>
        <v>374390.69783290057</v>
      </c>
      <c r="J28" s="254" t="s">
        <v>260</v>
      </c>
    </row>
    <row r="29" spans="3:10" ht="6.75" customHeight="1" x14ac:dyDescent="0.2">
      <c r="C29" s="121"/>
      <c r="D29" s="121"/>
      <c r="E29" s="121"/>
      <c r="F29" s="121"/>
      <c r="G29" s="121"/>
      <c r="H29" s="253"/>
      <c r="I29" s="124"/>
      <c r="J29" s="255"/>
    </row>
    <row r="30" spans="3:10" x14ac:dyDescent="0.2">
      <c r="C30" s="129" t="s">
        <v>173</v>
      </c>
      <c r="D30" s="121"/>
      <c r="E30" s="121"/>
      <c r="F30" s="121"/>
      <c r="G30" s="121"/>
      <c r="H30" s="253"/>
      <c r="I30" s="347"/>
      <c r="J30" s="254" t="s">
        <v>246</v>
      </c>
    </row>
    <row r="31" spans="3:10" x14ac:dyDescent="0.2">
      <c r="C31" s="129" t="s">
        <v>174</v>
      </c>
      <c r="D31" s="121"/>
      <c r="E31" s="121"/>
      <c r="F31" s="121"/>
      <c r="G31" s="121"/>
      <c r="H31" s="253"/>
      <c r="I31" s="347"/>
      <c r="J31" s="254" t="s">
        <v>193</v>
      </c>
    </row>
    <row r="32" spans="3:10" x14ac:dyDescent="0.2">
      <c r="C32" s="123" t="s">
        <v>263</v>
      </c>
      <c r="D32" s="121"/>
      <c r="E32" s="121"/>
      <c r="F32" s="121"/>
      <c r="G32" s="121"/>
      <c r="H32" s="253"/>
      <c r="I32" s="288">
        <f>SUM(I30:I31)</f>
        <v>0</v>
      </c>
      <c r="J32" s="254" t="s">
        <v>261</v>
      </c>
    </row>
    <row r="33" spans="3:10" x14ac:dyDescent="0.2">
      <c r="C33" s="121"/>
      <c r="D33" s="121"/>
      <c r="E33" s="121"/>
      <c r="F33" s="121"/>
      <c r="G33" s="121"/>
      <c r="H33" s="253"/>
      <c r="I33" s="130"/>
      <c r="J33" s="255"/>
    </row>
    <row r="34" spans="3:10" x14ac:dyDescent="0.2">
      <c r="C34" s="123" t="s">
        <v>175</v>
      </c>
      <c r="D34" s="123"/>
      <c r="E34" s="121"/>
      <c r="F34" s="121"/>
      <c r="G34" s="121"/>
      <c r="H34" s="253"/>
      <c r="I34" s="288">
        <f>IF(I28-I32&lt;0,0,I28-I32)</f>
        <v>374390.69783290057</v>
      </c>
      <c r="J34" s="254" t="s">
        <v>262</v>
      </c>
    </row>
    <row r="35" spans="3:10" x14ac:dyDescent="0.2">
      <c r="C35" s="121"/>
      <c r="D35" s="121"/>
      <c r="E35" s="121"/>
      <c r="F35" s="121"/>
      <c r="G35" s="121"/>
      <c r="H35" s="253"/>
      <c r="I35" s="131"/>
      <c r="J35" s="255"/>
    </row>
    <row r="36" spans="3:10" ht="14.25" x14ac:dyDescent="0.2">
      <c r="C36" s="121" t="s">
        <v>275</v>
      </c>
      <c r="D36" s="121"/>
      <c r="E36" s="121"/>
      <c r="F36" s="121"/>
      <c r="G36" s="284">
        <f>(1-I25)</f>
        <v>0.75765561980058893</v>
      </c>
      <c r="H36" s="252" t="s">
        <v>264</v>
      </c>
      <c r="I36" s="288">
        <f>I34/G36-I34</f>
        <v>119752.93160581234</v>
      </c>
      <c r="J36" s="254" t="s">
        <v>437</v>
      </c>
    </row>
    <row r="37" spans="3:10" x14ac:dyDescent="0.2">
      <c r="C37" s="120"/>
      <c r="D37" s="120"/>
      <c r="E37" s="121"/>
      <c r="F37" s="121"/>
      <c r="G37" s="121"/>
      <c r="H37" s="121"/>
      <c r="I37" s="122"/>
      <c r="J37" s="253"/>
    </row>
    <row r="38" spans="3:10" x14ac:dyDescent="0.2">
      <c r="C38" s="120"/>
      <c r="D38" s="120"/>
      <c r="E38" s="121"/>
      <c r="F38" s="121"/>
      <c r="G38" s="121"/>
      <c r="H38" s="121"/>
      <c r="I38" s="122"/>
      <c r="J38" s="253"/>
    </row>
    <row r="39" spans="3:10" x14ac:dyDescent="0.2">
      <c r="C39" s="123" t="s">
        <v>176</v>
      </c>
      <c r="D39" s="123"/>
      <c r="E39" s="121"/>
      <c r="F39" s="121"/>
      <c r="G39" s="121"/>
      <c r="H39" s="121"/>
      <c r="I39" s="288">
        <f>I34+I36</f>
        <v>494143.6294387129</v>
      </c>
      <c r="J39" s="254" t="s">
        <v>265</v>
      </c>
    </row>
    <row r="40" spans="3:10" x14ac:dyDescent="0.2">
      <c r="C40" s="121"/>
      <c r="D40" s="121"/>
      <c r="E40" s="121"/>
      <c r="F40" s="121"/>
      <c r="G40" s="121"/>
      <c r="H40" s="121"/>
      <c r="I40" s="339"/>
      <c r="J40" s="147"/>
    </row>
    <row r="42" spans="3:10" x14ac:dyDescent="0.2">
      <c r="C42" s="73" t="s">
        <v>274</v>
      </c>
    </row>
    <row r="43" spans="3:10" ht="36" customHeight="1" x14ac:dyDescent="0.2">
      <c r="C43" s="531" t="s">
        <v>355</v>
      </c>
      <c r="D43" s="531"/>
      <c r="E43" s="531"/>
      <c r="F43" s="531"/>
    </row>
    <row r="44" spans="3:10" x14ac:dyDescent="0.2">
      <c r="I44" s="340"/>
    </row>
    <row r="45" spans="3:10" x14ac:dyDescent="0.2">
      <c r="I45" s="340"/>
    </row>
    <row r="46" spans="3:10" x14ac:dyDescent="0.2">
      <c r="I46" s="341"/>
    </row>
  </sheetData>
  <sheetProtection password="C2FC" sheet="1" objects="1" scenarios="1"/>
  <mergeCells count="5">
    <mergeCell ref="C43:F43"/>
    <mergeCell ref="C1:G1"/>
    <mergeCell ref="C2:L2"/>
    <mergeCell ref="C3:L3"/>
    <mergeCell ref="C4:L4"/>
  </mergeCells>
  <phoneticPr fontId="3" type="noConversion"/>
  <conditionalFormatting sqref="I30:I31">
    <cfRule type="expression" dxfId="0" priority="1" stopIfTrue="1">
      <formula>ISBLANK(I30)</formula>
    </cfRule>
  </conditionalFormatting>
  <pageMargins left="0.35433070866141703" right="0.15748031496063" top="0.39370078740157499" bottom="0.39370078740157499" header="0.511811023622047" footer="0.511811023622047"/>
  <pageSetup scale="8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41"/>
  <sheetViews>
    <sheetView topLeftCell="A7" zoomScaleNormal="100" workbookViewId="0">
      <selection activeCell="E17" sqref="E17"/>
    </sheetView>
  </sheetViews>
  <sheetFormatPr defaultRowHeight="12.75" x14ac:dyDescent="0.2"/>
  <cols>
    <col min="1" max="1" width="3.85546875" style="13" customWidth="1"/>
    <col min="2" max="2" width="3.42578125" style="13" customWidth="1"/>
    <col min="3" max="3" width="48" style="13" customWidth="1"/>
    <col min="4" max="4" width="4.7109375" style="13" customWidth="1"/>
    <col min="5" max="5" width="17.28515625" style="13" customWidth="1"/>
    <col min="6" max="6" width="3.28515625" style="13" customWidth="1"/>
    <col min="7" max="7" width="20.42578125" style="13" customWidth="1"/>
    <col min="8" max="9" width="18.140625" style="13" customWidth="1"/>
    <col min="10" max="10" width="2.7109375" style="13" customWidth="1"/>
    <col min="11" max="11" width="7.7109375" style="13" customWidth="1"/>
    <col min="12" max="12" width="18" style="13" customWidth="1"/>
    <col min="13" max="16384" width="9.140625" style="13"/>
  </cols>
  <sheetData>
    <row r="1" spans="1:9" ht="21.75" x14ac:dyDescent="0.2">
      <c r="A1" s="348"/>
      <c r="B1" s="2"/>
      <c r="C1" s="498"/>
      <c r="D1" s="498"/>
      <c r="E1" s="498"/>
      <c r="F1" s="1"/>
    </row>
    <row r="2" spans="1:9" ht="18" x14ac:dyDescent="0.25">
      <c r="A2" s="2"/>
      <c r="B2" s="2"/>
      <c r="C2" s="499"/>
      <c r="D2" s="499"/>
      <c r="E2" s="499"/>
      <c r="F2" s="499"/>
      <c r="G2" s="499"/>
      <c r="H2" s="499"/>
      <c r="I2" s="499"/>
    </row>
    <row r="3" spans="1:9" ht="18" x14ac:dyDescent="0.25">
      <c r="A3" s="2"/>
      <c r="B3" s="2"/>
      <c r="C3" s="499"/>
      <c r="D3" s="499"/>
      <c r="E3" s="499"/>
      <c r="F3" s="499"/>
      <c r="G3" s="499"/>
      <c r="H3" s="499"/>
      <c r="I3" s="499"/>
    </row>
    <row r="4" spans="1:9" ht="18" x14ac:dyDescent="0.25">
      <c r="A4" s="2"/>
      <c r="B4" s="2"/>
      <c r="C4" s="499"/>
      <c r="D4" s="499"/>
      <c r="E4" s="499"/>
      <c r="F4" s="499"/>
      <c r="G4" s="499"/>
      <c r="H4" s="499"/>
      <c r="I4" s="499"/>
    </row>
    <row r="5" spans="1:9" ht="18" x14ac:dyDescent="0.25">
      <c r="A5" s="2"/>
      <c r="B5" s="2"/>
      <c r="C5" s="6"/>
      <c r="E5" s="4"/>
      <c r="F5" s="6"/>
    </row>
    <row r="6" spans="1:9" ht="61.5" customHeight="1" x14ac:dyDescent="0.25">
      <c r="A6" s="2"/>
      <c r="B6" s="2"/>
      <c r="D6" s="4"/>
      <c r="E6" s="4"/>
    </row>
    <row r="7" spans="1:9" ht="61.5" customHeight="1" x14ac:dyDescent="0.25">
      <c r="C7" s="142"/>
      <c r="D7" s="4"/>
      <c r="E7" s="4"/>
    </row>
    <row r="8" spans="1:9" ht="18" x14ac:dyDescent="0.25">
      <c r="D8" s="4"/>
      <c r="E8" s="4"/>
    </row>
    <row r="9" spans="1:9" ht="15.75" x14ac:dyDescent="0.25">
      <c r="C9" s="135" t="s">
        <v>1</v>
      </c>
      <c r="D9" s="133"/>
      <c r="F9" s="181"/>
      <c r="G9" s="435">
        <f>66435935+364881</f>
        <v>66800816</v>
      </c>
      <c r="H9" s="176"/>
    </row>
    <row r="10" spans="1:9" ht="15.75" x14ac:dyDescent="0.25">
      <c r="C10" s="135"/>
      <c r="D10" s="133"/>
      <c r="F10" s="181"/>
      <c r="G10" s="136"/>
      <c r="H10" s="177"/>
    </row>
    <row r="11" spans="1:9" ht="18" x14ac:dyDescent="0.25">
      <c r="C11" s="433" t="s">
        <v>411</v>
      </c>
      <c r="D11" s="133"/>
      <c r="F11" s="181"/>
      <c r="H11" s="177"/>
    </row>
    <row r="12" spans="1:9" ht="15" x14ac:dyDescent="0.2">
      <c r="C12" s="13" t="s">
        <v>195</v>
      </c>
      <c r="D12" s="133"/>
      <c r="E12" s="434">
        <v>0.04</v>
      </c>
      <c r="F12" s="181" t="s">
        <v>196</v>
      </c>
      <c r="G12" s="134">
        <f>G9*E12</f>
        <v>2672032.64</v>
      </c>
      <c r="H12" s="176" t="s">
        <v>197</v>
      </c>
    </row>
    <row r="13" spans="1:9" ht="15" x14ac:dyDescent="0.2">
      <c r="C13" s="13" t="s">
        <v>198</v>
      </c>
      <c r="D13" s="133"/>
      <c r="E13" s="434">
        <v>0.56000000000000005</v>
      </c>
      <c r="F13" s="179" t="s">
        <v>199</v>
      </c>
      <c r="G13" s="134">
        <f>G9*E13</f>
        <v>37408456.960000001</v>
      </c>
      <c r="H13" s="177" t="s">
        <v>200</v>
      </c>
    </row>
    <row r="14" spans="1:9" ht="15" x14ac:dyDescent="0.2">
      <c r="C14" s="13" t="s">
        <v>201</v>
      </c>
      <c r="D14" s="133"/>
      <c r="E14" s="434">
        <v>0.4</v>
      </c>
      <c r="F14" s="182" t="s">
        <v>202</v>
      </c>
      <c r="G14" s="134">
        <f>G9*E14</f>
        <v>26720326.400000002</v>
      </c>
      <c r="H14" s="176" t="s">
        <v>203</v>
      </c>
    </row>
    <row r="15" spans="1:9" x14ac:dyDescent="0.2">
      <c r="D15" s="133"/>
      <c r="E15" s="132"/>
      <c r="F15" s="181"/>
      <c r="H15" s="177"/>
    </row>
    <row r="16" spans="1:9" ht="15" x14ac:dyDescent="0.2">
      <c r="C16" s="13" t="s">
        <v>270</v>
      </c>
      <c r="D16" s="133"/>
      <c r="E16" s="434">
        <v>2.0799999999999999E-2</v>
      </c>
      <c r="F16" s="180" t="s">
        <v>204</v>
      </c>
      <c r="G16" s="134">
        <f>G12*E16</f>
        <v>55578.278912000002</v>
      </c>
      <c r="H16" s="177" t="s">
        <v>205</v>
      </c>
    </row>
    <row r="17" spans="3:13" ht="15" x14ac:dyDescent="0.2">
      <c r="C17" s="13" t="s">
        <v>206</v>
      </c>
      <c r="D17" s="133"/>
      <c r="E17" s="434">
        <v>4.1799999999999997E-2</v>
      </c>
      <c r="F17" s="181" t="s">
        <v>207</v>
      </c>
      <c r="G17" s="134">
        <f>G13*E17</f>
        <v>1563673.5009279998</v>
      </c>
      <c r="H17" s="177" t="s">
        <v>208</v>
      </c>
    </row>
    <row r="18" spans="3:13" ht="15.75" x14ac:dyDescent="0.25">
      <c r="C18" s="73" t="s">
        <v>242</v>
      </c>
      <c r="D18" s="133"/>
      <c r="E18" s="434">
        <v>9.1200000000000003E-2</v>
      </c>
      <c r="F18" s="181" t="s">
        <v>209</v>
      </c>
      <c r="G18" s="164">
        <f>G14*E18</f>
        <v>2436893.7676800005</v>
      </c>
      <c r="H18" s="177" t="s">
        <v>210</v>
      </c>
    </row>
    <row r="19" spans="3:13" ht="16.5" thickBot="1" x14ac:dyDescent="0.3">
      <c r="C19" s="135" t="s">
        <v>194</v>
      </c>
      <c r="D19" s="133"/>
      <c r="E19" s="10"/>
      <c r="F19" s="69"/>
      <c r="G19" s="165">
        <f>SUM(G16:G18)</f>
        <v>4056145.5475200005</v>
      </c>
      <c r="H19" s="178" t="s">
        <v>211</v>
      </c>
    </row>
    <row r="24" spans="3:13" ht="18" x14ac:dyDescent="0.25">
      <c r="C24" s="433" t="s">
        <v>412</v>
      </c>
      <c r="G24" s="217" t="s">
        <v>186</v>
      </c>
      <c r="H24" s="217" t="s">
        <v>187</v>
      </c>
      <c r="I24" s="217" t="s">
        <v>188</v>
      </c>
      <c r="J24" s="217"/>
    </row>
    <row r="25" spans="3:13" x14ac:dyDescent="0.2">
      <c r="C25" s="125"/>
      <c r="G25" s="69"/>
      <c r="I25" s="69"/>
    </row>
    <row r="26" spans="3:13" x14ac:dyDescent="0.2">
      <c r="C26" s="496" t="s">
        <v>179</v>
      </c>
      <c r="D26" s="496"/>
      <c r="E26" s="496"/>
      <c r="G26" s="436" t="s">
        <v>440</v>
      </c>
      <c r="H26" s="436" t="s">
        <v>439</v>
      </c>
      <c r="I26" s="436" t="s">
        <v>439</v>
      </c>
      <c r="M26" s="318"/>
    </row>
    <row r="27" spans="3:13" x14ac:dyDescent="0.2">
      <c r="C27" s="13" t="s">
        <v>177</v>
      </c>
      <c r="M27" s="318"/>
    </row>
    <row r="28" spans="3:13" ht="12.75" customHeight="1" x14ac:dyDescent="0.2">
      <c r="C28" s="497" t="s">
        <v>354</v>
      </c>
      <c r="D28" s="497"/>
      <c r="E28" s="497"/>
      <c r="F28" s="319"/>
      <c r="G28" s="436" t="s">
        <v>440</v>
      </c>
      <c r="H28" s="436" t="s">
        <v>439</v>
      </c>
      <c r="I28" s="436" t="s">
        <v>439</v>
      </c>
      <c r="M28" s="320"/>
    </row>
    <row r="29" spans="3:13" x14ac:dyDescent="0.2">
      <c r="C29" s="13" t="s">
        <v>177</v>
      </c>
    </row>
    <row r="30" spans="3:13" x14ac:dyDescent="0.2">
      <c r="C30" s="496" t="s">
        <v>180</v>
      </c>
      <c r="D30" s="496"/>
      <c r="E30" s="496"/>
      <c r="G30" s="436" t="s">
        <v>439</v>
      </c>
      <c r="H30" s="436" t="s">
        <v>439</v>
      </c>
      <c r="I30" s="436" t="s">
        <v>439</v>
      </c>
    </row>
    <row r="31" spans="3:13" x14ac:dyDescent="0.2">
      <c r="C31" s="142" t="s">
        <v>177</v>
      </c>
    </row>
    <row r="32" spans="3:13" x14ac:dyDescent="0.2">
      <c r="C32" s="496" t="s">
        <v>181</v>
      </c>
      <c r="D32" s="496"/>
      <c r="E32" s="496"/>
      <c r="G32" s="436" t="s">
        <v>439</v>
      </c>
      <c r="H32" s="436" t="s">
        <v>439</v>
      </c>
      <c r="I32" s="436" t="s">
        <v>439</v>
      </c>
    </row>
    <row r="33" spans="3:9" x14ac:dyDescent="0.2">
      <c r="C33" s="142" t="s">
        <v>177</v>
      </c>
    </row>
    <row r="34" spans="3:9" x14ac:dyDescent="0.2">
      <c r="C34" s="496" t="s">
        <v>182</v>
      </c>
      <c r="D34" s="496"/>
      <c r="E34" s="496"/>
      <c r="G34" s="436" t="s">
        <v>439</v>
      </c>
      <c r="H34" s="436" t="s">
        <v>439</v>
      </c>
      <c r="I34" s="436" t="s">
        <v>439</v>
      </c>
    </row>
    <row r="35" spans="3:9" x14ac:dyDescent="0.2">
      <c r="C35" s="142" t="s">
        <v>177</v>
      </c>
    </row>
    <row r="36" spans="3:9" x14ac:dyDescent="0.2">
      <c r="C36" s="496" t="s">
        <v>183</v>
      </c>
      <c r="D36" s="496"/>
      <c r="E36" s="496"/>
      <c r="G36" s="436" t="s">
        <v>439</v>
      </c>
      <c r="H36" s="436" t="s">
        <v>439</v>
      </c>
      <c r="I36" s="436" t="s">
        <v>439</v>
      </c>
    </row>
    <row r="37" spans="3:9" x14ac:dyDescent="0.2">
      <c r="C37" s="142"/>
    </row>
    <row r="38" spans="3:9" x14ac:dyDescent="0.2">
      <c r="C38" s="496" t="s">
        <v>184</v>
      </c>
      <c r="D38" s="496"/>
      <c r="E38" s="496"/>
      <c r="G38" s="436" t="s">
        <v>440</v>
      </c>
      <c r="H38" s="436" t="s">
        <v>440</v>
      </c>
      <c r="I38" s="436" t="s">
        <v>440</v>
      </c>
    </row>
    <row r="39" spans="3:9" x14ac:dyDescent="0.2">
      <c r="C39" s="301" t="s">
        <v>178</v>
      </c>
    </row>
    <row r="40" spans="3:9" ht="9" customHeight="1" x14ac:dyDescent="0.2">
      <c r="C40" s="301"/>
    </row>
    <row r="41" spans="3:9" x14ac:dyDescent="0.2">
      <c r="C41" s="496" t="s">
        <v>185</v>
      </c>
      <c r="D41" s="496"/>
      <c r="E41" s="496"/>
      <c r="G41" s="436" t="s">
        <v>439</v>
      </c>
      <c r="H41" s="436" t="s">
        <v>439</v>
      </c>
      <c r="I41" s="436" t="s">
        <v>439</v>
      </c>
    </row>
  </sheetData>
  <sheetProtection password="C2FC" sheet="1" objects="1" scenarios="1"/>
  <mergeCells count="12">
    <mergeCell ref="C26:E26"/>
    <mergeCell ref="C28:E28"/>
    <mergeCell ref="C1:E1"/>
    <mergeCell ref="C2:I2"/>
    <mergeCell ref="C3:I3"/>
    <mergeCell ref="C4:I4"/>
    <mergeCell ref="C38:E38"/>
    <mergeCell ref="C41:E41"/>
    <mergeCell ref="C30:E30"/>
    <mergeCell ref="C32:E32"/>
    <mergeCell ref="C34:E34"/>
    <mergeCell ref="C36:E36"/>
  </mergeCells>
  <phoneticPr fontId="3" type="noConversion"/>
  <dataValidations count="1">
    <dataValidation type="list" allowBlank="1" showInputMessage="1" showErrorMessage="1" sqref="G26:I26 G28:I28 G30:I30 G32:I32 G34:I34 G36:I36 G38:I38 G41:I41">
      <formula1>"Yes, No"</formula1>
    </dataValidation>
  </dataValidations>
  <pageMargins left="0.35433070866141703" right="0.35433070866141703" top="0.59055118110236204" bottom="0.59055118110236204" header="0.511811023622047" footer="0.511811023622047"/>
  <pageSetup scale="74" orientation="portrait" r:id="rId1"/>
  <headerFooter alignWithMargins="0"/>
  <colBreaks count="1" manualBreakCount="1">
    <brk id="12" max="67"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35"/>
  <sheetViews>
    <sheetView topLeftCell="A10" zoomScaleNormal="100" workbookViewId="0">
      <selection activeCell="H10" sqref="H1:H1048576"/>
    </sheetView>
  </sheetViews>
  <sheetFormatPr defaultRowHeight="12.75" x14ac:dyDescent="0.2"/>
  <cols>
    <col min="1" max="2" width="4.7109375" style="13" customWidth="1"/>
    <col min="3" max="3" width="52.7109375" style="13" customWidth="1"/>
    <col min="4" max="4" width="4.140625" style="13" customWidth="1"/>
    <col min="5" max="8" width="17.5703125" style="13" customWidth="1"/>
    <col min="9" max="16384" width="9.140625" style="13"/>
  </cols>
  <sheetData>
    <row r="1" spans="1:8" ht="21.75" x14ac:dyDescent="0.2">
      <c r="A1" s="349"/>
      <c r="C1" s="498"/>
      <c r="D1" s="498"/>
    </row>
    <row r="2" spans="1:8" ht="18" x14ac:dyDescent="0.25">
      <c r="C2" s="499"/>
      <c r="D2" s="499"/>
    </row>
    <row r="3" spans="1:8" ht="18" x14ac:dyDescent="0.25">
      <c r="C3" s="499"/>
      <c r="D3" s="499"/>
    </row>
    <row r="4" spans="1:8" ht="42" customHeight="1" x14ac:dyDescent="0.25">
      <c r="C4" s="499"/>
      <c r="D4" s="499"/>
    </row>
    <row r="5" spans="1:8" ht="42" customHeight="1" x14ac:dyDescent="0.2"/>
    <row r="6" spans="1:8" ht="42" customHeight="1" x14ac:dyDescent="0.2"/>
    <row r="7" spans="1:8" ht="42" customHeight="1" x14ac:dyDescent="0.2"/>
    <row r="9" spans="1:8" x14ac:dyDescent="0.2">
      <c r="C9" s="335" t="s">
        <v>215</v>
      </c>
      <c r="D9" s="362"/>
      <c r="E9" s="362"/>
      <c r="F9" s="362"/>
      <c r="G9" s="362"/>
      <c r="H9" s="362"/>
    </row>
    <row r="10" spans="1:8" x14ac:dyDescent="0.2">
      <c r="C10" s="335" t="s">
        <v>216</v>
      </c>
      <c r="D10" s="362"/>
      <c r="E10" s="363" t="s">
        <v>217</v>
      </c>
      <c r="F10" s="363" t="s">
        <v>217</v>
      </c>
      <c r="G10" s="363" t="s">
        <v>217</v>
      </c>
      <c r="H10" s="363" t="s">
        <v>217</v>
      </c>
    </row>
    <row r="11" spans="1:8" x14ac:dyDescent="0.2">
      <c r="C11" s="335" t="s">
        <v>434</v>
      </c>
      <c r="D11" s="362"/>
      <c r="E11" s="364">
        <v>40544</v>
      </c>
      <c r="F11" s="364">
        <v>40909</v>
      </c>
      <c r="G11" s="364">
        <v>41275</v>
      </c>
      <c r="H11" s="364">
        <v>41640</v>
      </c>
    </row>
    <row r="12" spans="1:8" x14ac:dyDescent="0.2">
      <c r="C12" s="362"/>
      <c r="D12" s="362"/>
      <c r="E12" s="363"/>
      <c r="F12" s="363"/>
      <c r="G12" s="363"/>
      <c r="H12" s="363"/>
    </row>
    <row r="13" spans="1:8" x14ac:dyDescent="0.2">
      <c r="C13" s="335" t="s">
        <v>218</v>
      </c>
      <c r="D13" s="362"/>
      <c r="E13" s="362"/>
      <c r="F13" s="362"/>
      <c r="G13" s="362"/>
      <c r="H13" s="362"/>
    </row>
    <row r="14" spans="1:8" x14ac:dyDescent="0.2">
      <c r="C14" s="362" t="s">
        <v>219</v>
      </c>
      <c r="D14" s="365"/>
      <c r="E14" s="366">
        <v>0.38</v>
      </c>
      <c r="F14" s="366">
        <v>0.38</v>
      </c>
      <c r="G14" s="366">
        <v>0.38</v>
      </c>
      <c r="H14" s="366">
        <v>0.38</v>
      </c>
    </row>
    <row r="15" spans="1:8" x14ac:dyDescent="0.2">
      <c r="C15" s="362" t="s">
        <v>220</v>
      </c>
      <c r="D15" s="365"/>
      <c r="E15" s="367">
        <v>-0.1</v>
      </c>
      <c r="F15" s="367">
        <v>-0.1</v>
      </c>
      <c r="G15" s="367">
        <v>-0.1</v>
      </c>
      <c r="H15" s="367">
        <v>-0.1</v>
      </c>
    </row>
    <row r="16" spans="1:8" x14ac:dyDescent="0.2">
      <c r="C16" s="362" t="s">
        <v>221</v>
      </c>
      <c r="D16" s="365"/>
      <c r="E16" s="366">
        <f>SUM(E14:E15)</f>
        <v>0.28000000000000003</v>
      </c>
      <c r="F16" s="366">
        <f>SUM(F14:F15)</f>
        <v>0.28000000000000003</v>
      </c>
      <c r="G16" s="366">
        <f>SUM(G14:G15)</f>
        <v>0.28000000000000003</v>
      </c>
      <c r="H16" s="366">
        <f>SUM(H14:H15)</f>
        <v>0.28000000000000003</v>
      </c>
    </row>
    <row r="17" spans="3:8" x14ac:dyDescent="0.2">
      <c r="C17" s="362"/>
      <c r="D17" s="362"/>
      <c r="E17" s="366"/>
      <c r="F17" s="366"/>
      <c r="G17" s="366"/>
      <c r="H17" s="366"/>
    </row>
    <row r="18" spans="3:8" x14ac:dyDescent="0.2">
      <c r="C18" s="362" t="s">
        <v>222</v>
      </c>
      <c r="D18" s="365"/>
      <c r="E18" s="368">
        <v>-0.115</v>
      </c>
      <c r="F18" s="368">
        <v>-0.13</v>
      </c>
      <c r="G18" s="368">
        <v>-0.13</v>
      </c>
      <c r="H18" s="368">
        <v>-0.13</v>
      </c>
    </row>
    <row r="19" spans="3:8" x14ac:dyDescent="0.2">
      <c r="C19" s="362"/>
      <c r="D19" s="362"/>
      <c r="E19" s="369">
        <f>E16+E18</f>
        <v>0.16500000000000004</v>
      </c>
      <c r="F19" s="369">
        <f>F16+F18</f>
        <v>0.15000000000000002</v>
      </c>
      <c r="G19" s="369">
        <f>G16+G18</f>
        <v>0.15000000000000002</v>
      </c>
      <c r="H19" s="369">
        <f>H16+H18</f>
        <v>0.15000000000000002</v>
      </c>
    </row>
    <row r="20" spans="3:8" x14ac:dyDescent="0.2">
      <c r="C20" s="362"/>
      <c r="D20" s="365"/>
      <c r="E20" s="366"/>
      <c r="F20" s="366"/>
      <c r="G20" s="370"/>
      <c r="H20" s="365"/>
    </row>
    <row r="21" spans="3:8" x14ac:dyDescent="0.2">
      <c r="C21" s="335" t="s">
        <v>223</v>
      </c>
      <c r="D21" s="365"/>
      <c r="E21" s="367">
        <f>0.12*0.5+0.115*0.5</f>
        <v>0.11749999999999999</v>
      </c>
      <c r="F21" s="367">
        <v>0.115</v>
      </c>
      <c r="G21" s="371">
        <v>0.115</v>
      </c>
      <c r="H21" s="367">
        <v>0.115</v>
      </c>
    </row>
    <row r="22" spans="3:8" x14ac:dyDescent="0.2">
      <c r="C22" s="362"/>
      <c r="D22" s="365"/>
      <c r="E22" s="366"/>
      <c r="F22" s="366"/>
      <c r="G22" s="370"/>
      <c r="H22" s="365"/>
    </row>
    <row r="23" spans="3:8" ht="13.5" thickBot="1" x14ac:dyDescent="0.25">
      <c r="C23" s="335" t="s">
        <v>224</v>
      </c>
      <c r="D23" s="365"/>
      <c r="E23" s="372">
        <f>E19+E21</f>
        <v>0.28250000000000003</v>
      </c>
      <c r="F23" s="372">
        <f>F19+F21</f>
        <v>0.26500000000000001</v>
      </c>
      <c r="G23" s="373">
        <f>G19+G21</f>
        <v>0.26500000000000001</v>
      </c>
      <c r="H23" s="373">
        <f>H19+H21</f>
        <v>0.26500000000000001</v>
      </c>
    </row>
    <row r="24" spans="3:8" x14ac:dyDescent="0.2">
      <c r="C24" s="362"/>
      <c r="D24" s="365"/>
      <c r="E24" s="366"/>
      <c r="F24" s="366"/>
      <c r="G24" s="365"/>
      <c r="H24" s="365"/>
    </row>
    <row r="25" spans="3:8" x14ac:dyDescent="0.2">
      <c r="C25" s="335" t="s">
        <v>225</v>
      </c>
      <c r="D25" s="365"/>
      <c r="E25" s="366"/>
      <c r="F25" s="366"/>
      <c r="G25" s="365"/>
      <c r="H25" s="365"/>
    </row>
    <row r="26" spans="3:8" x14ac:dyDescent="0.2">
      <c r="C26" s="374" t="s">
        <v>226</v>
      </c>
      <c r="D26" s="365"/>
      <c r="E26" s="375">
        <v>500000</v>
      </c>
      <c r="F26" s="375">
        <v>500000</v>
      </c>
      <c r="G26" s="375">
        <v>500000</v>
      </c>
      <c r="H26" s="375">
        <v>500000</v>
      </c>
    </row>
    <row r="27" spans="3:8" x14ac:dyDescent="0.2">
      <c r="C27" s="362" t="s">
        <v>227</v>
      </c>
      <c r="D27" s="365"/>
      <c r="E27" s="375">
        <v>500000</v>
      </c>
      <c r="F27" s="375">
        <v>500000</v>
      </c>
      <c r="G27" s="375">
        <v>500000</v>
      </c>
      <c r="H27" s="375">
        <v>500000</v>
      </c>
    </row>
    <row r="28" spans="3:8" x14ac:dyDescent="0.2">
      <c r="C28" s="362"/>
      <c r="D28" s="365"/>
      <c r="E28" s="366"/>
      <c r="F28" s="366"/>
      <c r="G28" s="366"/>
      <c r="H28" s="366"/>
    </row>
    <row r="29" spans="3:8" x14ac:dyDescent="0.2">
      <c r="C29" s="362" t="s">
        <v>228</v>
      </c>
      <c r="D29" s="365"/>
      <c r="E29" s="366">
        <v>0.11</v>
      </c>
      <c r="F29" s="366">
        <v>0.11</v>
      </c>
      <c r="G29" s="366">
        <v>0.11</v>
      </c>
      <c r="H29" s="366">
        <v>0.11</v>
      </c>
    </row>
    <row r="30" spans="3:8" x14ac:dyDescent="0.2">
      <c r="C30" s="362"/>
      <c r="D30" s="365"/>
      <c r="E30" s="366"/>
      <c r="F30" s="366"/>
      <c r="G30" s="366"/>
      <c r="H30" s="366"/>
    </row>
    <row r="31" spans="3:8" x14ac:dyDescent="0.2">
      <c r="C31" s="362" t="s">
        <v>229</v>
      </c>
      <c r="D31" s="365"/>
      <c r="E31" s="366">
        <v>4.4999999999999998E-2</v>
      </c>
      <c r="F31" s="366">
        <v>4.4999999999999998E-2</v>
      </c>
      <c r="G31" s="366">
        <v>4.4999999999999998E-2</v>
      </c>
      <c r="H31" s="366">
        <v>4.4999999999999998E-2</v>
      </c>
    </row>
    <row r="32" spans="3:8" x14ac:dyDescent="0.2">
      <c r="C32" s="362"/>
      <c r="D32" s="365"/>
      <c r="E32" s="376"/>
      <c r="F32" s="376"/>
      <c r="G32" s="362"/>
      <c r="H32" s="362"/>
    </row>
    <row r="33" spans="3:8" x14ac:dyDescent="0.2">
      <c r="C33" s="362"/>
      <c r="D33" s="365"/>
      <c r="E33" s="362"/>
      <c r="F33" s="362"/>
      <c r="G33" s="362"/>
      <c r="H33" s="362"/>
    </row>
    <row r="34" spans="3:8" x14ac:dyDescent="0.2">
      <c r="C34" s="377"/>
      <c r="D34" s="365"/>
      <c r="E34" s="362"/>
      <c r="F34" s="362"/>
      <c r="G34" s="362"/>
      <c r="H34" s="362"/>
    </row>
    <row r="35" spans="3:8" x14ac:dyDescent="0.2">
      <c r="C35" s="378"/>
      <c r="D35" s="362"/>
      <c r="E35" s="362"/>
      <c r="F35" s="362"/>
      <c r="G35" s="362"/>
      <c r="H35" s="362"/>
    </row>
  </sheetData>
  <sheetProtection password="C2FC" sheet="1" objects="1" scenarios="1"/>
  <mergeCells count="4">
    <mergeCell ref="C1:D1"/>
    <mergeCell ref="C2:D2"/>
    <mergeCell ref="C3:D3"/>
    <mergeCell ref="C4:D4"/>
  </mergeCells>
  <phoneticPr fontId="3" type="noConversion"/>
  <pageMargins left="0.75" right="0.75" top="1" bottom="1" header="0.5" footer="0.5"/>
  <pageSetup scale="76"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M44"/>
  <sheetViews>
    <sheetView topLeftCell="A10" zoomScaleNormal="100" workbookViewId="0">
      <selection activeCell="D28" sqref="D28"/>
    </sheetView>
  </sheetViews>
  <sheetFormatPr defaultRowHeight="12.75" x14ac:dyDescent="0.2"/>
  <cols>
    <col min="1" max="1" width="3.7109375" style="13" customWidth="1"/>
    <col min="2" max="2" width="3.28515625" style="13" customWidth="1"/>
    <col min="3" max="3" width="11.5703125" style="13" bestFit="1" customWidth="1"/>
    <col min="4" max="4" width="66.7109375" style="13" customWidth="1"/>
    <col min="5" max="5" width="13.42578125" style="13" customWidth="1"/>
    <col min="6" max="6" width="11.5703125" style="13" customWidth="1"/>
    <col min="7" max="7" width="14.28515625" style="13" customWidth="1"/>
    <col min="8" max="16384" width="9.140625" style="13"/>
  </cols>
  <sheetData>
    <row r="1" spans="1:13" ht="21.75" x14ac:dyDescent="0.2">
      <c r="A1" s="349"/>
      <c r="C1" s="498"/>
      <c r="D1" s="498"/>
      <c r="E1" s="498"/>
      <c r="F1" s="1"/>
    </row>
    <row r="2" spans="1:13" ht="18" x14ac:dyDescent="0.25">
      <c r="C2" s="499"/>
      <c r="D2" s="499"/>
      <c r="E2" s="499"/>
      <c r="F2" s="499"/>
      <c r="G2" s="499"/>
      <c r="H2" s="499"/>
      <c r="I2" s="499"/>
    </row>
    <row r="3" spans="1:13" ht="41.25" customHeight="1" x14ac:dyDescent="0.25">
      <c r="C3" s="499"/>
      <c r="D3" s="499"/>
      <c r="E3" s="499"/>
      <c r="F3" s="499"/>
      <c r="G3" s="499"/>
      <c r="H3" s="499"/>
      <c r="I3" s="499"/>
    </row>
    <row r="4" spans="1:13" ht="41.25" customHeight="1" x14ac:dyDescent="0.25">
      <c r="C4" s="499"/>
      <c r="D4" s="499"/>
      <c r="E4" s="499"/>
      <c r="F4" s="499"/>
      <c r="G4" s="499"/>
      <c r="H4" s="499"/>
      <c r="I4" s="499"/>
    </row>
    <row r="5" spans="1:13" ht="41.25" customHeight="1" x14ac:dyDescent="0.2"/>
    <row r="6" spans="1:13" ht="18" x14ac:dyDescent="0.25">
      <c r="C6" s="437" t="s">
        <v>413</v>
      </c>
    </row>
    <row r="10" spans="1:13" ht="14.25" customHeight="1" thickBot="1" x14ac:dyDescent="0.4">
      <c r="C10" s="500"/>
      <c r="D10" s="500"/>
      <c r="E10" s="500"/>
      <c r="F10" s="500"/>
      <c r="G10" s="500"/>
    </row>
    <row r="11" spans="1:13" ht="36" x14ac:dyDescent="0.2">
      <c r="C11" s="138" t="s">
        <v>75</v>
      </c>
      <c r="D11" s="139" t="s">
        <v>76</v>
      </c>
      <c r="E11" s="140" t="s">
        <v>213</v>
      </c>
      <c r="F11" s="140" t="s">
        <v>77</v>
      </c>
      <c r="G11" s="140" t="s">
        <v>271</v>
      </c>
      <c r="M11" s="2"/>
    </row>
    <row r="12" spans="1:13" x14ac:dyDescent="0.2">
      <c r="C12" s="45">
        <v>1</v>
      </c>
      <c r="D12" s="46" t="s">
        <v>79</v>
      </c>
      <c r="E12" s="440">
        <v>16685933</v>
      </c>
      <c r="F12" s="441"/>
      <c r="G12" s="39">
        <f>+E12-F12</f>
        <v>16685933</v>
      </c>
    </row>
    <row r="13" spans="1:13" x14ac:dyDescent="0.2">
      <c r="C13" s="45" t="s">
        <v>337</v>
      </c>
      <c r="D13" s="46" t="s">
        <v>334</v>
      </c>
      <c r="E13" s="440"/>
      <c r="F13" s="441"/>
      <c r="G13" s="39">
        <f>+E13-F13</f>
        <v>0</v>
      </c>
    </row>
    <row r="14" spans="1:13" x14ac:dyDescent="0.2">
      <c r="C14" s="45">
        <v>2</v>
      </c>
      <c r="D14" s="46" t="s">
        <v>80</v>
      </c>
      <c r="E14" s="440">
        <v>9875580</v>
      </c>
      <c r="F14" s="441"/>
      <c r="G14" s="39">
        <f t="shared" ref="G14:G43" si="0">+E14-F14</f>
        <v>9875580</v>
      </c>
    </row>
    <row r="15" spans="1:13" x14ac:dyDescent="0.2">
      <c r="C15" s="45">
        <v>8</v>
      </c>
      <c r="D15" s="46" t="s">
        <v>81</v>
      </c>
      <c r="E15" s="440">
        <v>4873105</v>
      </c>
      <c r="F15" s="441"/>
      <c r="G15" s="39">
        <f t="shared" si="0"/>
        <v>4873105</v>
      </c>
    </row>
    <row r="16" spans="1:13" x14ac:dyDescent="0.2">
      <c r="C16" s="45">
        <v>10</v>
      </c>
      <c r="D16" s="46" t="s">
        <v>82</v>
      </c>
      <c r="E16" s="440">
        <v>1196988</v>
      </c>
      <c r="F16" s="441"/>
      <c r="G16" s="39">
        <f t="shared" si="0"/>
        <v>1196988</v>
      </c>
    </row>
    <row r="17" spans="3:7" x14ac:dyDescent="0.2">
      <c r="C17" s="45">
        <v>10.1</v>
      </c>
      <c r="D17" s="46" t="s">
        <v>83</v>
      </c>
      <c r="E17" s="440"/>
      <c r="F17" s="441"/>
      <c r="G17" s="39">
        <f t="shared" si="0"/>
        <v>0</v>
      </c>
    </row>
    <row r="18" spans="3:7" x14ac:dyDescent="0.2">
      <c r="C18" s="45">
        <v>12</v>
      </c>
      <c r="D18" s="46" t="s">
        <v>84</v>
      </c>
      <c r="E18" s="440">
        <v>1847255</v>
      </c>
      <c r="F18" s="441"/>
      <c r="G18" s="39">
        <f t="shared" si="0"/>
        <v>1847255</v>
      </c>
    </row>
    <row r="19" spans="3:7" ht="14.25" x14ac:dyDescent="0.25">
      <c r="C19" s="47" t="s">
        <v>85</v>
      </c>
      <c r="D19" s="46" t="s">
        <v>86</v>
      </c>
      <c r="E19" s="440"/>
      <c r="F19" s="441"/>
      <c r="G19" s="39">
        <f t="shared" si="0"/>
        <v>0</v>
      </c>
    </row>
    <row r="20" spans="3:7" ht="14.25" x14ac:dyDescent="0.25">
      <c r="C20" s="47" t="s">
        <v>87</v>
      </c>
      <c r="D20" s="46" t="s">
        <v>88</v>
      </c>
      <c r="E20" s="440"/>
      <c r="F20" s="441"/>
      <c r="G20" s="39">
        <f t="shared" si="0"/>
        <v>0</v>
      </c>
    </row>
    <row r="21" spans="3:7" ht="14.25" x14ac:dyDescent="0.25">
      <c r="C21" s="47" t="s">
        <v>89</v>
      </c>
      <c r="D21" s="46" t="s">
        <v>90</v>
      </c>
      <c r="E21" s="440"/>
      <c r="F21" s="441"/>
      <c r="G21" s="39">
        <f t="shared" si="0"/>
        <v>0</v>
      </c>
    </row>
    <row r="22" spans="3:7" ht="14.25" x14ac:dyDescent="0.25">
      <c r="C22" s="47" t="s">
        <v>91</v>
      </c>
      <c r="D22" s="46" t="s">
        <v>92</v>
      </c>
      <c r="E22" s="440"/>
      <c r="F22" s="441"/>
      <c r="G22" s="39">
        <f t="shared" si="0"/>
        <v>0</v>
      </c>
    </row>
    <row r="23" spans="3:7" x14ac:dyDescent="0.2">
      <c r="C23" s="45">
        <v>14</v>
      </c>
      <c r="D23" s="46" t="s">
        <v>93</v>
      </c>
      <c r="E23" s="440"/>
      <c r="F23" s="441"/>
      <c r="G23" s="39">
        <f t="shared" si="0"/>
        <v>0</v>
      </c>
    </row>
    <row r="24" spans="3:7" x14ac:dyDescent="0.2">
      <c r="C24" s="45">
        <v>17</v>
      </c>
      <c r="D24" s="46" t="s">
        <v>94</v>
      </c>
      <c r="E24" s="440">
        <v>39211</v>
      </c>
      <c r="F24" s="441"/>
      <c r="G24" s="39">
        <f t="shared" si="0"/>
        <v>39211</v>
      </c>
    </row>
    <row r="25" spans="3:7" x14ac:dyDescent="0.2">
      <c r="C25" s="45">
        <v>42</v>
      </c>
      <c r="D25" s="46" t="s">
        <v>335</v>
      </c>
      <c r="E25" s="440"/>
      <c r="F25" s="441"/>
      <c r="G25" s="39">
        <f t="shared" ref="G25:G32" si="1">+E25-F25</f>
        <v>0</v>
      </c>
    </row>
    <row r="26" spans="3:7" x14ac:dyDescent="0.2">
      <c r="C26" s="45">
        <v>43.1</v>
      </c>
      <c r="D26" s="46" t="s">
        <v>95</v>
      </c>
      <c r="E26" s="440"/>
      <c r="F26" s="441"/>
      <c r="G26" s="39">
        <f t="shared" si="1"/>
        <v>0</v>
      </c>
    </row>
    <row r="27" spans="3:7" x14ac:dyDescent="0.2">
      <c r="C27" s="45">
        <v>43.2</v>
      </c>
      <c r="D27" s="46" t="s">
        <v>336</v>
      </c>
      <c r="E27" s="440"/>
      <c r="F27" s="441"/>
      <c r="G27" s="39">
        <f t="shared" si="1"/>
        <v>0</v>
      </c>
    </row>
    <row r="28" spans="3:7" x14ac:dyDescent="0.2">
      <c r="C28" s="45">
        <v>45</v>
      </c>
      <c r="D28" s="46" t="s">
        <v>96</v>
      </c>
      <c r="E28" s="440">
        <v>14282</v>
      </c>
      <c r="F28" s="441"/>
      <c r="G28" s="39">
        <f t="shared" si="1"/>
        <v>14282</v>
      </c>
    </row>
    <row r="29" spans="3:7" x14ac:dyDescent="0.2">
      <c r="C29" s="45">
        <v>46</v>
      </c>
      <c r="D29" s="46" t="s">
        <v>97</v>
      </c>
      <c r="E29" s="440">
        <v>283351</v>
      </c>
      <c r="F29" s="441"/>
      <c r="G29" s="39">
        <f t="shared" si="1"/>
        <v>283351</v>
      </c>
    </row>
    <row r="30" spans="3:7" x14ac:dyDescent="0.2">
      <c r="C30" s="45">
        <v>47</v>
      </c>
      <c r="D30" s="46" t="s">
        <v>267</v>
      </c>
      <c r="E30" s="440">
        <v>11154621</v>
      </c>
      <c r="F30" s="441"/>
      <c r="G30" s="39">
        <f t="shared" si="1"/>
        <v>11154621</v>
      </c>
    </row>
    <row r="31" spans="3:7" x14ac:dyDescent="0.2">
      <c r="C31" s="45">
        <v>50</v>
      </c>
      <c r="D31" s="46" t="s">
        <v>268</v>
      </c>
      <c r="E31" s="440">
        <v>351512</v>
      </c>
      <c r="F31" s="441"/>
      <c r="G31" s="39">
        <f t="shared" si="1"/>
        <v>351512</v>
      </c>
    </row>
    <row r="32" spans="3:7" x14ac:dyDescent="0.2">
      <c r="C32" s="262">
        <v>52</v>
      </c>
      <c r="D32" s="263" t="s">
        <v>333</v>
      </c>
      <c r="E32" s="440"/>
      <c r="F32" s="441"/>
      <c r="G32" s="39">
        <f t="shared" si="1"/>
        <v>0</v>
      </c>
    </row>
    <row r="33" spans="3:7" x14ac:dyDescent="0.2">
      <c r="C33" s="262">
        <v>95</v>
      </c>
      <c r="D33" s="265" t="s">
        <v>341</v>
      </c>
      <c r="E33" s="440">
        <v>1279609</v>
      </c>
      <c r="F33" s="441"/>
      <c r="G33" s="39">
        <f t="shared" si="0"/>
        <v>1279609</v>
      </c>
    </row>
    <row r="34" spans="3:7" x14ac:dyDescent="0.2">
      <c r="C34" s="438"/>
      <c r="D34" s="439"/>
      <c r="E34" s="440"/>
      <c r="F34" s="441"/>
      <c r="G34" s="39">
        <f t="shared" si="0"/>
        <v>0</v>
      </c>
    </row>
    <row r="35" spans="3:7" x14ac:dyDescent="0.2">
      <c r="C35" s="438"/>
      <c r="D35" s="439"/>
      <c r="E35" s="440"/>
      <c r="F35" s="441"/>
      <c r="G35" s="39">
        <f t="shared" si="0"/>
        <v>0</v>
      </c>
    </row>
    <row r="36" spans="3:7" x14ac:dyDescent="0.2">
      <c r="C36" s="438"/>
      <c r="D36" s="439"/>
      <c r="E36" s="440"/>
      <c r="F36" s="441"/>
      <c r="G36" s="39">
        <f t="shared" si="0"/>
        <v>0</v>
      </c>
    </row>
    <row r="37" spans="3:7" x14ac:dyDescent="0.2">
      <c r="C37" s="438"/>
      <c r="D37" s="439"/>
      <c r="E37" s="440"/>
      <c r="F37" s="441"/>
      <c r="G37" s="39">
        <f t="shared" si="0"/>
        <v>0</v>
      </c>
    </row>
    <row r="38" spans="3:7" x14ac:dyDescent="0.2">
      <c r="C38" s="438"/>
      <c r="D38" s="439"/>
      <c r="E38" s="440"/>
      <c r="F38" s="441"/>
      <c r="G38" s="39">
        <f t="shared" si="0"/>
        <v>0</v>
      </c>
    </row>
    <row r="39" spans="3:7" x14ac:dyDescent="0.2">
      <c r="C39" s="438"/>
      <c r="D39" s="439"/>
      <c r="E39" s="440"/>
      <c r="F39" s="441"/>
      <c r="G39" s="39">
        <f t="shared" si="0"/>
        <v>0</v>
      </c>
    </row>
    <row r="40" spans="3:7" x14ac:dyDescent="0.2">
      <c r="C40" s="438"/>
      <c r="D40" s="439"/>
      <c r="E40" s="440"/>
      <c r="F40" s="441"/>
      <c r="G40" s="39">
        <f t="shared" si="0"/>
        <v>0</v>
      </c>
    </row>
    <row r="41" spans="3:7" x14ac:dyDescent="0.2">
      <c r="C41" s="438"/>
      <c r="D41" s="439"/>
      <c r="E41" s="440"/>
      <c r="F41" s="441"/>
      <c r="G41" s="39">
        <f t="shared" si="0"/>
        <v>0</v>
      </c>
    </row>
    <row r="42" spans="3:7" x14ac:dyDescent="0.2">
      <c r="C42" s="438"/>
      <c r="D42" s="439"/>
      <c r="E42" s="440"/>
      <c r="F42" s="441"/>
      <c r="G42" s="39">
        <f t="shared" si="0"/>
        <v>0</v>
      </c>
    </row>
    <row r="43" spans="3:7" ht="13.5" thickBot="1" x14ac:dyDescent="0.25">
      <c r="C43" s="438"/>
      <c r="D43" s="439"/>
      <c r="E43" s="442"/>
      <c r="F43" s="442"/>
      <c r="G43" s="39">
        <f t="shared" si="0"/>
        <v>0</v>
      </c>
    </row>
    <row r="44" spans="3:7" ht="13.5" thickBot="1" x14ac:dyDescent="0.25">
      <c r="C44" s="48"/>
      <c r="D44" s="49" t="s">
        <v>98</v>
      </c>
      <c r="E44" s="50">
        <f>SUM(E12:E43)</f>
        <v>47601447</v>
      </c>
      <c r="F44" s="50">
        <f>SUM(F12:F43)</f>
        <v>0</v>
      </c>
      <c r="G44" s="51">
        <f>SUM(G12:G43)</f>
        <v>47601447</v>
      </c>
    </row>
  </sheetData>
  <sheetProtection password="C2FC" sheet="1" objects="1" scenarios="1"/>
  <mergeCells count="5">
    <mergeCell ref="C10:G10"/>
    <mergeCell ref="C1:E1"/>
    <mergeCell ref="C2:I2"/>
    <mergeCell ref="C3:I3"/>
    <mergeCell ref="C4:I4"/>
  </mergeCells>
  <phoneticPr fontId="3" type="noConversion"/>
  <conditionalFormatting sqref="G12:G43">
    <cfRule type="cellIs" dxfId="31" priority="1" stopIfTrue="1" operator="lessThan">
      <formula>0</formula>
    </cfRule>
  </conditionalFormatting>
  <conditionalFormatting sqref="C33:D43">
    <cfRule type="expression" dxfId="30" priority="2" stopIfTrue="1">
      <formula>ISBLANK(C33)</formula>
    </cfRule>
  </conditionalFormatting>
  <conditionalFormatting sqref="E12:F43">
    <cfRule type="expression" dxfId="29" priority="3" stopIfTrue="1">
      <formula>ISBLANK(E12)=FALSE</formula>
    </cfRule>
  </conditionalFormatting>
  <pageMargins left="0.35433070866141703" right="0.35433070866141703" top="0.39370078740157499" bottom="0.39370078740157499" header="0.511811023622047" footer="0.511811023622047"/>
  <pageSetup scale="80" orientation="portrait" r:id="rId1"/>
  <headerFooter alignWithMargins="0"/>
  <colBreaks count="1" manualBreakCount="1">
    <brk id="11"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K40"/>
  <sheetViews>
    <sheetView topLeftCell="A4" zoomScaleNormal="100" workbookViewId="0">
      <selection activeCell="K11" sqref="K11"/>
    </sheetView>
  </sheetViews>
  <sheetFormatPr defaultRowHeight="12.75" x14ac:dyDescent="0.2"/>
  <cols>
    <col min="1" max="1" width="3.85546875" style="13" customWidth="1"/>
    <col min="2" max="2" width="3.7109375" style="13" customWidth="1"/>
    <col min="3" max="3" width="36.140625" style="13" customWidth="1"/>
    <col min="4" max="5" width="9.140625" style="13"/>
    <col min="6" max="6" width="7.85546875" style="13" bestFit="1" customWidth="1"/>
    <col min="7" max="8" width="9.140625" style="13"/>
    <col min="9" max="9" width="11.5703125" style="13" customWidth="1"/>
    <col min="10" max="10" width="9.140625" style="13"/>
    <col min="11" max="11" width="11.28515625" style="13" customWidth="1"/>
    <col min="12" max="16384" width="9.140625" style="13"/>
  </cols>
  <sheetData>
    <row r="1" spans="1:11" ht="21.75" x14ac:dyDescent="0.2">
      <c r="A1" s="349"/>
      <c r="C1" s="498"/>
      <c r="D1" s="498"/>
      <c r="E1" s="498"/>
    </row>
    <row r="2" spans="1:11" ht="18" x14ac:dyDescent="0.25">
      <c r="C2" s="499"/>
      <c r="D2" s="499"/>
      <c r="E2" s="499"/>
      <c r="F2" s="499"/>
      <c r="G2" s="499"/>
      <c r="H2" s="499"/>
      <c r="I2" s="499"/>
    </row>
    <row r="3" spans="1:11" ht="41.25" customHeight="1" x14ac:dyDescent="0.25">
      <c r="C3" s="499"/>
      <c r="D3" s="499"/>
      <c r="E3" s="499"/>
      <c r="F3" s="499"/>
      <c r="G3" s="499"/>
      <c r="H3" s="499"/>
      <c r="I3" s="499"/>
    </row>
    <row r="4" spans="1:11" ht="41.25" customHeight="1" x14ac:dyDescent="0.25">
      <c r="C4" s="499"/>
      <c r="D4" s="499"/>
      <c r="E4" s="499"/>
      <c r="F4" s="499"/>
      <c r="G4" s="499"/>
      <c r="H4" s="499"/>
      <c r="I4" s="499"/>
    </row>
    <row r="5" spans="1:11" ht="41.25" customHeight="1" x14ac:dyDescent="0.2"/>
    <row r="8" spans="1:11" ht="23.25" x14ac:dyDescent="0.35">
      <c r="C8" s="321" t="s">
        <v>414</v>
      </c>
    </row>
    <row r="10" spans="1:11" ht="15.75" x14ac:dyDescent="0.25">
      <c r="C10" s="502" t="s">
        <v>106</v>
      </c>
      <c r="D10" s="502"/>
      <c r="E10" s="502"/>
      <c r="F10" s="502"/>
      <c r="G10" s="55"/>
      <c r="H10" s="55"/>
      <c r="I10" s="55"/>
      <c r="J10" s="57"/>
      <c r="K10" s="443">
        <v>1509140</v>
      </c>
    </row>
    <row r="11" spans="1:11" ht="30.75" customHeight="1" x14ac:dyDescent="0.25">
      <c r="C11" s="58" t="s">
        <v>107</v>
      </c>
      <c r="D11" s="56"/>
      <c r="E11" s="59"/>
      <c r="F11" s="59"/>
      <c r="G11" s="55"/>
      <c r="H11" s="55"/>
    </row>
    <row r="12" spans="1:11" ht="15.75" x14ac:dyDescent="0.25">
      <c r="C12" s="496" t="s">
        <v>108</v>
      </c>
      <c r="D12" s="496"/>
      <c r="E12" s="496"/>
      <c r="F12" s="496"/>
      <c r="G12" s="503"/>
      <c r="H12" s="504"/>
      <c r="I12" s="55"/>
      <c r="J12" s="55"/>
    </row>
    <row r="13" spans="1:11" x14ac:dyDescent="0.2">
      <c r="C13" s="56"/>
      <c r="D13" s="56"/>
      <c r="E13" s="60"/>
      <c r="F13" s="60"/>
      <c r="G13" s="8"/>
      <c r="H13" s="8"/>
      <c r="I13" s="2"/>
    </row>
    <row r="14" spans="1:11" x14ac:dyDescent="0.2">
      <c r="C14" s="496" t="s">
        <v>109</v>
      </c>
      <c r="D14" s="496"/>
      <c r="E14" s="496"/>
      <c r="F14" s="496"/>
      <c r="G14" s="503">
        <v>0</v>
      </c>
      <c r="H14" s="503"/>
    </row>
    <row r="15" spans="1:11" x14ac:dyDescent="0.2">
      <c r="C15" s="142"/>
      <c r="D15" s="142"/>
      <c r="E15" s="142"/>
      <c r="F15" s="142"/>
      <c r="G15" s="14"/>
      <c r="H15" s="14"/>
    </row>
    <row r="16" spans="1:11" ht="16.5" thickBot="1" x14ac:dyDescent="0.3">
      <c r="C16" s="508" t="s">
        <v>110</v>
      </c>
      <c r="D16" s="508"/>
      <c r="E16" s="508"/>
      <c r="F16" s="508"/>
      <c r="G16" s="509">
        <f>SUM(G12,G14)</f>
        <v>0</v>
      </c>
      <c r="H16" s="509"/>
      <c r="I16" s="61" t="s">
        <v>111</v>
      </c>
      <c r="J16" s="62">
        <f>3/4*G16</f>
        <v>0</v>
      </c>
      <c r="K16" s="63"/>
    </row>
    <row r="17" spans="3:11" ht="13.5" thickTop="1" x14ac:dyDescent="0.2">
      <c r="C17" s="56"/>
      <c r="D17" s="56"/>
      <c r="E17" s="56"/>
      <c r="F17" s="56"/>
      <c r="G17" s="14"/>
      <c r="H17" s="14"/>
      <c r="J17" s="56"/>
    </row>
    <row r="18" spans="3:11" x14ac:dyDescent="0.2">
      <c r="C18" s="496" t="s">
        <v>112</v>
      </c>
      <c r="D18" s="496"/>
      <c r="E18" s="496"/>
      <c r="F18" s="496"/>
      <c r="G18" s="510">
        <v>0</v>
      </c>
      <c r="H18" s="510"/>
      <c r="I18" s="501" t="s">
        <v>113</v>
      </c>
      <c r="J18" s="505">
        <f>IF((G18*0.5)&lt;0, 0, G18*0.5)</f>
        <v>0</v>
      </c>
    </row>
    <row r="19" spans="3:11" x14ac:dyDescent="0.2">
      <c r="C19" s="496" t="s">
        <v>114</v>
      </c>
      <c r="D19" s="496"/>
      <c r="E19" s="496"/>
      <c r="F19" s="496"/>
      <c r="G19" s="510"/>
      <c r="H19" s="510"/>
      <c r="I19" s="501"/>
      <c r="J19" s="506"/>
    </row>
    <row r="20" spans="3:11" ht="13.5" thickBot="1" x14ac:dyDescent="0.25">
      <c r="C20" s="507"/>
      <c r="D20" s="507"/>
      <c r="E20" s="507"/>
      <c r="F20" s="507"/>
      <c r="G20" s="64"/>
      <c r="H20" s="64"/>
      <c r="J20" s="65">
        <f>IF((J16-J18)&lt;0,0,J16-J18)</f>
        <v>0</v>
      </c>
      <c r="K20" s="66">
        <f>J20</f>
        <v>0</v>
      </c>
    </row>
    <row r="21" spans="3:11" ht="13.5" thickTop="1" x14ac:dyDescent="0.2">
      <c r="C21" s="142"/>
      <c r="D21" s="142"/>
      <c r="E21" s="142"/>
      <c r="F21" s="142"/>
      <c r="G21" s="62"/>
      <c r="H21" s="62"/>
    </row>
    <row r="22" spans="3:11" x14ac:dyDescent="0.2">
      <c r="C22" s="496" t="s">
        <v>115</v>
      </c>
      <c r="D22" s="496"/>
      <c r="E22" s="496"/>
      <c r="F22" s="496"/>
      <c r="G22" s="511">
        <v>0</v>
      </c>
      <c r="H22" s="511"/>
      <c r="K22" s="66">
        <f>G22</f>
        <v>0</v>
      </c>
    </row>
    <row r="23" spans="3:11" x14ac:dyDescent="0.2">
      <c r="C23" s="142"/>
      <c r="D23" s="142"/>
      <c r="E23" s="142"/>
      <c r="F23" s="142"/>
      <c r="G23" s="67"/>
      <c r="H23" s="67"/>
    </row>
    <row r="24" spans="3:11" x14ac:dyDescent="0.2">
      <c r="C24" s="142"/>
      <c r="D24" s="142"/>
      <c r="E24" s="142"/>
      <c r="F24" s="216" t="s">
        <v>110</v>
      </c>
      <c r="G24" s="513"/>
      <c r="H24" s="513"/>
      <c r="K24" s="68">
        <f>SUM(K10,K20,K22)</f>
        <v>1509140</v>
      </c>
    </row>
    <row r="25" spans="3:11" x14ac:dyDescent="0.2">
      <c r="C25" s="142"/>
      <c r="D25" s="142"/>
      <c r="E25" s="142"/>
      <c r="F25" s="142"/>
    </row>
    <row r="26" spans="3:11" x14ac:dyDescent="0.2">
      <c r="C26" s="58" t="s">
        <v>116</v>
      </c>
    </row>
    <row r="28" spans="3:11" x14ac:dyDescent="0.2">
      <c r="C28" s="496" t="s">
        <v>117</v>
      </c>
      <c r="D28" s="496"/>
      <c r="E28" s="496"/>
      <c r="F28" s="496"/>
      <c r="G28" s="514"/>
      <c r="H28" s="515"/>
    </row>
    <row r="29" spans="3:11" x14ac:dyDescent="0.2">
      <c r="C29" s="496" t="s">
        <v>118</v>
      </c>
      <c r="D29" s="496"/>
      <c r="E29" s="496"/>
      <c r="F29" s="496"/>
      <c r="G29" s="515"/>
      <c r="H29" s="515"/>
    </row>
    <row r="30" spans="3:11" x14ac:dyDescent="0.2">
      <c r="C30" s="142"/>
      <c r="D30" s="142"/>
      <c r="E30" s="142"/>
      <c r="F30" s="142"/>
    </row>
    <row r="31" spans="3:11" x14ac:dyDescent="0.2">
      <c r="C31" s="496" t="s">
        <v>109</v>
      </c>
      <c r="D31" s="496"/>
      <c r="E31" s="496"/>
      <c r="F31" s="496"/>
      <c r="G31" s="511">
        <v>0</v>
      </c>
      <c r="H31" s="511"/>
    </row>
    <row r="32" spans="3:11" x14ac:dyDescent="0.2">
      <c r="C32" s="496"/>
      <c r="D32" s="496"/>
      <c r="E32" s="496"/>
      <c r="F32" s="496"/>
      <c r="G32" s="8"/>
      <c r="H32" s="8"/>
    </row>
    <row r="33" spans="3:11" ht="16.5" thickBot="1" x14ac:dyDescent="0.3">
      <c r="C33" s="143"/>
      <c r="D33" s="143"/>
      <c r="E33" s="143"/>
      <c r="F33" s="216" t="s">
        <v>110</v>
      </c>
      <c r="G33" s="512">
        <f>SUM(G31,G28)</f>
        <v>0</v>
      </c>
      <c r="H33" s="512"/>
      <c r="I33" s="217" t="s">
        <v>111</v>
      </c>
      <c r="J33" s="70"/>
      <c r="K33" s="71">
        <f>G33*3/4</f>
        <v>0</v>
      </c>
    </row>
    <row r="34" spans="3:11" ht="13.5" thickTop="1" x14ac:dyDescent="0.2"/>
    <row r="35" spans="3:11" ht="15.75" x14ac:dyDescent="0.25">
      <c r="C35" s="55"/>
      <c r="D35" s="55"/>
      <c r="E35" s="55"/>
    </row>
    <row r="36" spans="3:11" ht="15.75" x14ac:dyDescent="0.25">
      <c r="C36" s="210" t="s">
        <v>119</v>
      </c>
      <c r="D36" s="72"/>
      <c r="E36" s="215"/>
      <c r="F36" s="72"/>
      <c r="G36" s="72"/>
      <c r="H36" s="72"/>
      <c r="I36" s="72"/>
      <c r="J36" s="72"/>
      <c r="K36" s="71">
        <f>K24-K33</f>
        <v>1509140</v>
      </c>
    </row>
    <row r="37" spans="3:11" x14ac:dyDescent="0.2">
      <c r="C37" s="2"/>
      <c r="D37" s="2"/>
      <c r="E37" s="2"/>
      <c r="F37" s="2"/>
      <c r="G37" s="2"/>
      <c r="H37" s="2"/>
      <c r="I37" s="2"/>
      <c r="J37" s="2"/>
      <c r="K37" s="2"/>
    </row>
    <row r="38" spans="3:11" ht="15.75" x14ac:dyDescent="0.25">
      <c r="C38" s="211" t="s">
        <v>247</v>
      </c>
      <c r="D38" s="211"/>
      <c r="E38" s="212"/>
      <c r="F38" s="212"/>
      <c r="G38" s="212"/>
      <c r="H38" s="211"/>
      <c r="I38" s="213">
        <f>K36</f>
        <v>1509140</v>
      </c>
      <c r="J38" s="214" t="s">
        <v>121</v>
      </c>
      <c r="K38" s="71">
        <f>I38*0.07</f>
        <v>105639.8</v>
      </c>
    </row>
    <row r="39" spans="3:11" x14ac:dyDescent="0.2">
      <c r="C39" s="2"/>
      <c r="D39" s="2"/>
      <c r="E39" s="2"/>
      <c r="F39" s="2"/>
      <c r="G39" s="2"/>
      <c r="H39" s="2"/>
      <c r="I39" s="2"/>
      <c r="J39" s="2"/>
      <c r="K39" s="2"/>
    </row>
    <row r="40" spans="3:11" x14ac:dyDescent="0.2">
      <c r="C40" s="210" t="s">
        <v>122</v>
      </c>
      <c r="D40" s="210"/>
      <c r="E40" s="210"/>
      <c r="F40" s="210"/>
      <c r="G40" s="72"/>
      <c r="H40" s="72"/>
      <c r="I40" s="72"/>
      <c r="J40" s="72"/>
      <c r="K40" s="71">
        <f>K36-K38</f>
        <v>1403500.2</v>
      </c>
    </row>
  </sheetData>
  <sheetProtection password="C2FC" sheet="1" objects="1" scenarios="1"/>
  <mergeCells count="27">
    <mergeCell ref="C31:F31"/>
    <mergeCell ref="G31:H31"/>
    <mergeCell ref="C32:F32"/>
    <mergeCell ref="G33:H33"/>
    <mergeCell ref="C22:F22"/>
    <mergeCell ref="G22:H22"/>
    <mergeCell ref="G24:H24"/>
    <mergeCell ref="C28:F28"/>
    <mergeCell ref="G28:H29"/>
    <mergeCell ref="C29:F29"/>
    <mergeCell ref="J18:J19"/>
    <mergeCell ref="C19:F19"/>
    <mergeCell ref="C20:F20"/>
    <mergeCell ref="C16:F16"/>
    <mergeCell ref="G16:H16"/>
    <mergeCell ref="C18:F18"/>
    <mergeCell ref="G18:H19"/>
    <mergeCell ref="C1:E1"/>
    <mergeCell ref="C2:I2"/>
    <mergeCell ref="C3:I3"/>
    <mergeCell ref="C4:I4"/>
    <mergeCell ref="I18:I19"/>
    <mergeCell ref="C10:F10"/>
    <mergeCell ref="C12:F12"/>
    <mergeCell ref="G12:H12"/>
    <mergeCell ref="C14:F14"/>
    <mergeCell ref="G14:H14"/>
  </mergeCells>
  <phoneticPr fontId="3" type="noConversion"/>
  <pageMargins left="0.35433070866141703" right="0.35433070866141703" top="0.39370078740157499" bottom="0.39370078740157499" header="0.31496062992126" footer="0.31496062992126"/>
  <pageSetup scale="83" orientation="portrait" r:id="rId1"/>
  <headerFooter alignWithMargins="0"/>
  <colBreaks count="1" manualBreakCount="1">
    <brk id="14"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51"/>
  <sheetViews>
    <sheetView zoomScaleNormal="100" workbookViewId="0">
      <selection activeCell="D22" sqref="D22"/>
    </sheetView>
  </sheetViews>
  <sheetFormatPr defaultRowHeight="12.75" x14ac:dyDescent="0.2"/>
  <cols>
    <col min="1" max="1" width="2.5703125" style="13" customWidth="1"/>
    <col min="2" max="2" width="4.28515625" style="13" customWidth="1"/>
    <col min="3" max="3" width="35.5703125" style="13" customWidth="1"/>
    <col min="4" max="6" width="18.28515625" style="13" customWidth="1"/>
    <col min="7" max="16384" width="9.140625" style="13"/>
  </cols>
  <sheetData>
    <row r="1" spans="1:9" ht="21.75" x14ac:dyDescent="0.2">
      <c r="A1" s="349"/>
      <c r="C1" s="498"/>
      <c r="D1" s="498"/>
      <c r="E1" s="498"/>
    </row>
    <row r="2" spans="1:9" ht="18" x14ac:dyDescent="0.25">
      <c r="C2" s="499"/>
      <c r="D2" s="499"/>
      <c r="E2" s="499"/>
      <c r="F2" s="499"/>
      <c r="G2" s="499"/>
      <c r="H2" s="499"/>
      <c r="I2" s="499"/>
    </row>
    <row r="3" spans="1:9" ht="18" x14ac:dyDescent="0.25">
      <c r="C3" s="499"/>
      <c r="D3" s="499"/>
      <c r="E3" s="499"/>
      <c r="F3" s="499"/>
      <c r="G3" s="499"/>
      <c r="H3" s="499"/>
      <c r="I3" s="499"/>
    </row>
    <row r="4" spans="1:9" ht="18" x14ac:dyDescent="0.25">
      <c r="C4" s="499"/>
      <c r="D4" s="499"/>
      <c r="E4" s="499"/>
      <c r="F4" s="499"/>
      <c r="G4" s="499"/>
      <c r="H4" s="499"/>
      <c r="I4" s="499"/>
    </row>
    <row r="6" spans="1:9" ht="48.75" customHeight="1" x14ac:dyDescent="0.2"/>
    <row r="8" spans="1:9" ht="18" x14ac:dyDescent="0.25">
      <c r="C8" s="437" t="s">
        <v>415</v>
      </c>
    </row>
    <row r="10" spans="1:9" ht="18" x14ac:dyDescent="0.2">
      <c r="C10" s="444" t="s">
        <v>416</v>
      </c>
      <c r="D10" s="74"/>
      <c r="E10" s="74"/>
      <c r="F10" s="74"/>
    </row>
    <row r="11" spans="1:9" x14ac:dyDescent="0.2">
      <c r="C11" s="76"/>
      <c r="D11" s="74"/>
      <c r="F11" s="74"/>
    </row>
    <row r="12" spans="1:9" ht="13.5" thickBot="1" x14ac:dyDescent="0.25"/>
    <row r="13" spans="1:9" ht="24.75" thickBot="1" x14ac:dyDescent="0.25">
      <c r="C13" s="77" t="s">
        <v>123</v>
      </c>
      <c r="D13" s="78" t="s">
        <v>230</v>
      </c>
      <c r="E13" s="79" t="s">
        <v>124</v>
      </c>
      <c r="F13" s="80" t="s">
        <v>231</v>
      </c>
    </row>
    <row r="14" spans="1:9" x14ac:dyDescent="0.2">
      <c r="C14" s="168"/>
      <c r="D14" s="166"/>
      <c r="E14" s="167"/>
      <c r="F14" s="169"/>
    </row>
    <row r="15" spans="1:9" x14ac:dyDescent="0.2">
      <c r="C15" s="170" t="s">
        <v>128</v>
      </c>
      <c r="D15" s="445">
        <v>0</v>
      </c>
      <c r="E15" s="446"/>
      <c r="F15" s="171">
        <f>D15-E15</f>
        <v>0</v>
      </c>
    </row>
    <row r="16" spans="1:9" x14ac:dyDescent="0.2">
      <c r="C16" s="516" t="s">
        <v>129</v>
      </c>
      <c r="D16" s="517"/>
      <c r="E16" s="517"/>
      <c r="F16" s="518"/>
    </row>
    <row r="17" spans="3:6" x14ac:dyDescent="0.2">
      <c r="C17" s="172" t="s">
        <v>130</v>
      </c>
      <c r="D17" s="445">
        <v>0</v>
      </c>
      <c r="E17" s="445"/>
      <c r="F17" s="171">
        <f t="shared" ref="F17:F26" si="0">D17-E17</f>
        <v>0</v>
      </c>
    </row>
    <row r="18" spans="3:6" ht="24" x14ac:dyDescent="0.2">
      <c r="C18" s="170" t="s">
        <v>131</v>
      </c>
      <c r="D18" s="445">
        <v>0</v>
      </c>
      <c r="E18" s="445"/>
      <c r="F18" s="171">
        <f t="shared" si="0"/>
        <v>0</v>
      </c>
    </row>
    <row r="19" spans="3:6" x14ac:dyDescent="0.2">
      <c r="C19" s="170" t="s">
        <v>132</v>
      </c>
      <c r="D19" s="445">
        <v>0</v>
      </c>
      <c r="E19" s="445"/>
      <c r="F19" s="171">
        <f t="shared" si="0"/>
        <v>0</v>
      </c>
    </row>
    <row r="20" spans="3:6" x14ac:dyDescent="0.2">
      <c r="C20" s="170" t="s">
        <v>133</v>
      </c>
      <c r="D20" s="445">
        <v>0</v>
      </c>
      <c r="E20" s="445"/>
      <c r="F20" s="171">
        <f t="shared" si="0"/>
        <v>0</v>
      </c>
    </row>
    <row r="21" spans="3:6" x14ac:dyDescent="0.2">
      <c r="C21" s="170" t="s">
        <v>134</v>
      </c>
      <c r="D21" s="445">
        <v>0</v>
      </c>
      <c r="E21" s="445"/>
      <c r="F21" s="171">
        <f t="shared" si="0"/>
        <v>0</v>
      </c>
    </row>
    <row r="22" spans="3:6" x14ac:dyDescent="0.2">
      <c r="C22" s="447"/>
      <c r="D22" s="445"/>
      <c r="E22" s="445"/>
      <c r="F22" s="171">
        <f t="shared" si="0"/>
        <v>0</v>
      </c>
    </row>
    <row r="23" spans="3:6" x14ac:dyDescent="0.2">
      <c r="C23" s="447"/>
      <c r="D23" s="445"/>
      <c r="E23" s="445"/>
      <c r="F23" s="171">
        <f t="shared" si="0"/>
        <v>0</v>
      </c>
    </row>
    <row r="24" spans="3:6" x14ac:dyDescent="0.2">
      <c r="C24" s="447"/>
      <c r="D24" s="445"/>
      <c r="E24" s="445"/>
      <c r="F24" s="171">
        <f t="shared" si="0"/>
        <v>0</v>
      </c>
    </row>
    <row r="25" spans="3:6" x14ac:dyDescent="0.2">
      <c r="C25" s="447"/>
      <c r="D25" s="445"/>
      <c r="E25" s="445"/>
      <c r="F25" s="171">
        <f t="shared" si="0"/>
        <v>0</v>
      </c>
    </row>
    <row r="26" spans="3:6" ht="16.5" thickBot="1" x14ac:dyDescent="0.25">
      <c r="C26" s="448"/>
      <c r="D26" s="445"/>
      <c r="E26" s="445"/>
      <c r="F26" s="171">
        <f t="shared" si="0"/>
        <v>0</v>
      </c>
    </row>
    <row r="27" spans="3:6" ht="19.5" thickBot="1" x14ac:dyDescent="0.25">
      <c r="C27" s="89" t="s">
        <v>3</v>
      </c>
      <c r="D27" s="357">
        <f>SUM(D17:D26)</f>
        <v>0</v>
      </c>
      <c r="E27" s="90">
        <f>SUM(E17:E26)</f>
        <v>0</v>
      </c>
      <c r="F27" s="395">
        <f>SUM(F17:F26)</f>
        <v>0</v>
      </c>
    </row>
    <row r="28" spans="3:6" x14ac:dyDescent="0.2">
      <c r="C28" s="173"/>
      <c r="D28" s="92"/>
      <c r="E28" s="92"/>
      <c r="F28" s="174"/>
    </row>
    <row r="29" spans="3:6" x14ac:dyDescent="0.2">
      <c r="C29" s="516" t="s">
        <v>135</v>
      </c>
      <c r="D29" s="517"/>
      <c r="E29" s="517"/>
      <c r="F29" s="518"/>
    </row>
    <row r="30" spans="3:6" ht="24" x14ac:dyDescent="0.2">
      <c r="C30" s="170" t="s">
        <v>136</v>
      </c>
      <c r="D30" s="445"/>
      <c r="E30" s="446"/>
      <c r="F30" s="171">
        <f t="shared" ref="F30:F50" si="1">D30-E30</f>
        <v>0</v>
      </c>
    </row>
    <row r="31" spans="3:6" x14ac:dyDescent="0.2">
      <c r="C31" s="170" t="s">
        <v>137</v>
      </c>
      <c r="D31" s="445"/>
      <c r="E31" s="446"/>
      <c r="F31" s="171">
        <f t="shared" si="1"/>
        <v>0</v>
      </c>
    </row>
    <row r="32" spans="3:6" x14ac:dyDescent="0.2">
      <c r="C32" s="170" t="s">
        <v>138</v>
      </c>
      <c r="D32" s="445"/>
      <c r="E32" s="446"/>
      <c r="F32" s="171">
        <f t="shared" si="1"/>
        <v>0</v>
      </c>
    </row>
    <row r="33" spans="3:6" x14ac:dyDescent="0.2">
      <c r="C33" s="175" t="s">
        <v>139</v>
      </c>
      <c r="D33" s="445"/>
      <c r="E33" s="446"/>
      <c r="F33" s="171">
        <f t="shared" si="1"/>
        <v>0</v>
      </c>
    </row>
    <row r="34" spans="3:6" x14ac:dyDescent="0.2">
      <c r="C34" s="175" t="s">
        <v>140</v>
      </c>
      <c r="D34" s="445"/>
      <c r="E34" s="446"/>
      <c r="F34" s="171">
        <f t="shared" si="1"/>
        <v>0</v>
      </c>
    </row>
    <row r="35" spans="3:6" x14ac:dyDescent="0.2">
      <c r="C35" s="175" t="s">
        <v>141</v>
      </c>
      <c r="D35" s="445"/>
      <c r="E35" s="446"/>
      <c r="F35" s="171">
        <f t="shared" si="1"/>
        <v>0</v>
      </c>
    </row>
    <row r="36" spans="3:6" x14ac:dyDescent="0.2">
      <c r="C36" s="175" t="s">
        <v>142</v>
      </c>
      <c r="D36" s="445"/>
      <c r="E36" s="446"/>
      <c r="F36" s="171">
        <f t="shared" si="1"/>
        <v>0</v>
      </c>
    </row>
    <row r="37" spans="3:6" x14ac:dyDescent="0.2">
      <c r="C37" s="175" t="s">
        <v>143</v>
      </c>
      <c r="D37" s="445"/>
      <c r="E37" s="446"/>
      <c r="F37" s="171">
        <f t="shared" si="1"/>
        <v>0</v>
      </c>
    </row>
    <row r="38" spans="3:6" x14ac:dyDescent="0.2">
      <c r="C38" s="170" t="s">
        <v>144</v>
      </c>
      <c r="D38" s="445"/>
      <c r="E38" s="446"/>
      <c r="F38" s="171">
        <f t="shared" si="1"/>
        <v>0</v>
      </c>
    </row>
    <row r="39" spans="3:6" x14ac:dyDescent="0.2">
      <c r="C39" s="170" t="s">
        <v>145</v>
      </c>
      <c r="D39" s="445"/>
      <c r="E39" s="446"/>
      <c r="F39" s="171">
        <f t="shared" si="1"/>
        <v>0</v>
      </c>
    </row>
    <row r="40" spans="3:6" x14ac:dyDescent="0.2">
      <c r="C40" s="170" t="s">
        <v>146</v>
      </c>
      <c r="D40" s="445"/>
      <c r="E40" s="446"/>
      <c r="F40" s="171">
        <f t="shared" si="1"/>
        <v>0</v>
      </c>
    </row>
    <row r="41" spans="3:6" x14ac:dyDescent="0.2">
      <c r="C41" s="170" t="s">
        <v>147</v>
      </c>
      <c r="D41" s="445"/>
      <c r="E41" s="446"/>
      <c r="F41" s="171">
        <f t="shared" si="1"/>
        <v>0</v>
      </c>
    </row>
    <row r="42" spans="3:6" x14ac:dyDescent="0.2">
      <c r="C42" s="170" t="s">
        <v>148</v>
      </c>
      <c r="D42" s="445"/>
      <c r="E42" s="446"/>
      <c r="F42" s="171">
        <f t="shared" si="1"/>
        <v>0</v>
      </c>
    </row>
    <row r="43" spans="3:6" ht="24" x14ac:dyDescent="0.2">
      <c r="C43" s="170" t="s">
        <v>149</v>
      </c>
      <c r="D43" s="445"/>
      <c r="E43" s="446"/>
      <c r="F43" s="171">
        <f t="shared" si="1"/>
        <v>0</v>
      </c>
    </row>
    <row r="44" spans="3:6" ht="24" x14ac:dyDescent="0.2">
      <c r="C44" s="170" t="s">
        <v>150</v>
      </c>
      <c r="D44" s="445"/>
      <c r="E44" s="446"/>
      <c r="F44" s="171">
        <f t="shared" si="1"/>
        <v>0</v>
      </c>
    </row>
    <row r="45" spans="3:6" x14ac:dyDescent="0.2">
      <c r="C45" s="170" t="s">
        <v>151</v>
      </c>
      <c r="D45" s="445"/>
      <c r="E45" s="446"/>
      <c r="F45" s="171">
        <f t="shared" si="1"/>
        <v>0</v>
      </c>
    </row>
    <row r="46" spans="3:6" x14ac:dyDescent="0.2">
      <c r="C46" s="447"/>
      <c r="D46" s="445"/>
      <c r="E46" s="446"/>
      <c r="F46" s="171"/>
    </row>
    <row r="47" spans="3:6" x14ac:dyDescent="0.2">
      <c r="C47" s="447"/>
      <c r="D47" s="445"/>
      <c r="E47" s="446"/>
      <c r="F47" s="171"/>
    </row>
    <row r="48" spans="3:6" x14ac:dyDescent="0.2">
      <c r="C48" s="447"/>
      <c r="D48" s="445"/>
      <c r="E48" s="446"/>
      <c r="F48" s="171"/>
    </row>
    <row r="49" spans="3:6" x14ac:dyDescent="0.2">
      <c r="C49" s="447"/>
      <c r="D49" s="445"/>
      <c r="E49" s="446"/>
      <c r="F49" s="171">
        <f t="shared" si="1"/>
        <v>0</v>
      </c>
    </row>
    <row r="50" spans="3:6" ht="16.5" thickBot="1" x14ac:dyDescent="0.25">
      <c r="C50" s="448"/>
      <c r="D50" s="445"/>
      <c r="E50" s="446"/>
      <c r="F50" s="171">
        <f t="shared" si="1"/>
        <v>0</v>
      </c>
    </row>
    <row r="51" spans="3:6" ht="19.5" thickBot="1" x14ac:dyDescent="0.25">
      <c r="C51" s="89" t="s">
        <v>152</v>
      </c>
      <c r="D51" s="396">
        <f>SUM(D30:D50)</f>
        <v>0</v>
      </c>
      <c r="E51" s="96">
        <f>SUM(E30:E50)</f>
        <v>0</v>
      </c>
      <c r="F51" s="397">
        <f>SUM(F30:F50)</f>
        <v>0</v>
      </c>
    </row>
  </sheetData>
  <sheetProtection password="C2FC" sheet="1" objects="1" scenarios="1"/>
  <mergeCells count="6">
    <mergeCell ref="C16:F16"/>
    <mergeCell ref="C29:F29"/>
    <mergeCell ref="C1:E1"/>
    <mergeCell ref="C2:I2"/>
    <mergeCell ref="C3:I3"/>
    <mergeCell ref="C4:I4"/>
  </mergeCells>
  <phoneticPr fontId="3" type="noConversion"/>
  <conditionalFormatting sqref="E27">
    <cfRule type="cellIs" dxfId="28" priority="2" stopIfTrue="1" operator="notEqual">
      <formula>$C$14</formula>
    </cfRule>
  </conditionalFormatting>
  <conditionalFormatting sqref="E51">
    <cfRule type="cellIs" dxfId="27" priority="4" stopIfTrue="1" operator="notEqual">
      <formula>$B$37</formula>
    </cfRule>
  </conditionalFormatting>
  <conditionalFormatting sqref="F15 F30:F50 F17:F26">
    <cfRule type="cellIs" dxfId="26" priority="6" stopIfTrue="1" operator="lessThan">
      <formula>0</formula>
    </cfRule>
  </conditionalFormatting>
  <conditionalFormatting sqref="C22:C26 D17:E26 D15:E15 C46:C50 D30:E50">
    <cfRule type="expression" dxfId="25" priority="7" stopIfTrue="1">
      <formula>ISBLANK(C15)</formula>
    </cfRule>
  </conditionalFormatting>
  <pageMargins left="0.35433070866141703" right="0.15748031496063" top="0.39370078740157499" bottom="0.39370078740157499" header="0.511811023622047" footer="0.511811023622047"/>
  <pageSetup scale="94" orientation="portrait"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I18"/>
  <sheetViews>
    <sheetView topLeftCell="A10" zoomScaleNormal="100" workbookViewId="0">
      <selection activeCell="F18" sqref="F18"/>
    </sheetView>
  </sheetViews>
  <sheetFormatPr defaultRowHeight="12.75" x14ac:dyDescent="0.2"/>
  <cols>
    <col min="1" max="1" width="4.140625" style="13" customWidth="1"/>
    <col min="2" max="2" width="3.7109375" style="13" customWidth="1"/>
    <col min="3" max="3" width="41.85546875" style="13" bestFit="1" customWidth="1"/>
    <col min="4" max="4" width="9.140625" style="13"/>
    <col min="5" max="5" width="19.7109375" style="13" customWidth="1"/>
    <col min="6" max="8" width="12.85546875" style="13" customWidth="1"/>
    <col min="9" max="16384" width="9.140625" style="13"/>
  </cols>
  <sheetData>
    <row r="1" spans="1:9" ht="21.75" x14ac:dyDescent="0.2">
      <c r="A1" s="349"/>
      <c r="C1" s="498"/>
      <c r="D1" s="498"/>
      <c r="E1" s="498"/>
    </row>
    <row r="2" spans="1:9" ht="18" x14ac:dyDescent="0.25">
      <c r="C2" s="499"/>
      <c r="D2" s="499"/>
      <c r="E2" s="499"/>
      <c r="F2" s="499"/>
      <c r="G2" s="499"/>
      <c r="H2" s="499"/>
      <c r="I2" s="499"/>
    </row>
    <row r="3" spans="1:9" ht="18" x14ac:dyDescent="0.25">
      <c r="C3" s="499"/>
      <c r="D3" s="499"/>
      <c r="E3" s="499"/>
      <c r="F3" s="499"/>
      <c r="G3" s="499"/>
      <c r="H3" s="499"/>
      <c r="I3" s="499"/>
    </row>
    <row r="4" spans="1:9" ht="18" x14ac:dyDescent="0.25">
      <c r="C4" s="499"/>
      <c r="D4" s="499"/>
      <c r="E4" s="499"/>
      <c r="F4" s="499"/>
      <c r="G4" s="499"/>
      <c r="H4" s="499"/>
      <c r="I4" s="499"/>
    </row>
    <row r="5" spans="1:9" ht="37.5" customHeight="1" x14ac:dyDescent="0.2"/>
    <row r="6" spans="1:9" ht="37.5" customHeight="1" x14ac:dyDescent="0.2"/>
    <row r="9" spans="1:9" ht="15" customHeight="1" x14ac:dyDescent="0.25">
      <c r="C9" s="437" t="s">
        <v>417</v>
      </c>
    </row>
    <row r="10" spans="1:9" ht="15" customHeight="1" x14ac:dyDescent="0.25">
      <c r="C10" s="437"/>
    </row>
    <row r="11" spans="1:9" ht="18" x14ac:dyDescent="0.25">
      <c r="C11" s="437" t="s">
        <v>418</v>
      </c>
    </row>
    <row r="13" spans="1:9" ht="36" x14ac:dyDescent="0.2">
      <c r="C13" s="519" t="s">
        <v>153</v>
      </c>
      <c r="D13" s="520"/>
      <c r="E13" s="521"/>
      <c r="F13" s="44" t="s">
        <v>3</v>
      </c>
      <c r="G13" s="44" t="s">
        <v>237</v>
      </c>
      <c r="H13" s="44" t="s">
        <v>154</v>
      </c>
      <c r="I13" s="105"/>
    </row>
    <row r="14" spans="1:9" x14ac:dyDescent="0.2">
      <c r="C14" s="522" t="s">
        <v>238</v>
      </c>
      <c r="D14" s="523"/>
      <c r="E14" s="524"/>
      <c r="F14" s="266">
        <v>0</v>
      </c>
      <c r="G14" s="267"/>
      <c r="H14" s="108">
        <f>F14-G14</f>
        <v>0</v>
      </c>
      <c r="I14" s="109"/>
    </row>
    <row r="15" spans="1:9" x14ac:dyDescent="0.2">
      <c r="C15" s="105"/>
      <c r="D15" s="105"/>
      <c r="E15" s="105"/>
      <c r="F15" s="109"/>
      <c r="G15" s="109"/>
      <c r="H15" s="109"/>
      <c r="I15" s="109"/>
    </row>
    <row r="16" spans="1:9" ht="36" x14ac:dyDescent="0.2">
      <c r="C16" s="519" t="s">
        <v>160</v>
      </c>
      <c r="D16" s="520"/>
      <c r="E16" s="521"/>
      <c r="F16" s="44" t="s">
        <v>3</v>
      </c>
      <c r="G16" s="44" t="s">
        <v>237</v>
      </c>
      <c r="H16" s="44" t="s">
        <v>154</v>
      </c>
      <c r="I16" s="109"/>
    </row>
    <row r="17" spans="3:9" x14ac:dyDescent="0.2">
      <c r="C17" s="522" t="s">
        <v>238</v>
      </c>
      <c r="D17" s="523"/>
      <c r="E17" s="524"/>
      <c r="F17" s="266">
        <v>0</v>
      </c>
      <c r="G17" s="267"/>
      <c r="H17" s="108">
        <f>F17-G17</f>
        <v>0</v>
      </c>
      <c r="I17" s="109"/>
    </row>
    <row r="18" spans="3:9" x14ac:dyDescent="0.2">
      <c r="C18" s="114"/>
      <c r="D18" s="105"/>
      <c r="E18" s="105"/>
      <c r="F18" s="109"/>
      <c r="G18" s="109"/>
      <c r="H18" s="109"/>
      <c r="I18" s="109"/>
    </row>
  </sheetData>
  <sheetProtection password="C2FC" sheet="1" objects="1" scenarios="1"/>
  <mergeCells count="8">
    <mergeCell ref="C16:E16"/>
    <mergeCell ref="C17:E17"/>
    <mergeCell ref="C13:E13"/>
    <mergeCell ref="C14:E14"/>
    <mergeCell ref="C1:E1"/>
    <mergeCell ref="C2:I2"/>
    <mergeCell ref="C3:I3"/>
    <mergeCell ref="C4:I4"/>
  </mergeCells>
  <phoneticPr fontId="3" type="noConversion"/>
  <conditionalFormatting sqref="H17 H14">
    <cfRule type="cellIs" dxfId="24" priority="1" stopIfTrue="1" operator="lessThan">
      <formula>0</formula>
    </cfRule>
  </conditionalFormatting>
  <conditionalFormatting sqref="F14:G14 F17:G17">
    <cfRule type="expression" dxfId="23" priority="2" stopIfTrue="1">
      <formula>ISBLANK(F14)</formula>
    </cfRule>
  </conditionalFormatting>
  <pageMargins left="0.75" right="0.75" top="1" bottom="1" header="0.5" footer="0.5"/>
  <pageSetup scale="90" orientation="landscape"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19"/>
  <sheetViews>
    <sheetView topLeftCell="A16" zoomScaleNormal="100" workbookViewId="0">
      <selection activeCell="E87" sqref="E87"/>
    </sheetView>
  </sheetViews>
  <sheetFormatPr defaultRowHeight="12.75" x14ac:dyDescent="0.2"/>
  <cols>
    <col min="1" max="1" width="3" style="13" customWidth="1"/>
    <col min="2" max="2" width="2.28515625" style="13" customWidth="1"/>
    <col min="3" max="3" width="75.42578125" style="13" customWidth="1"/>
    <col min="4" max="4" width="9.140625" style="13"/>
    <col min="5" max="5" width="13.7109375" style="13" customWidth="1"/>
    <col min="6" max="6" width="16.7109375" style="13" customWidth="1"/>
    <col min="7" max="7" width="13.42578125" style="13" customWidth="1"/>
    <col min="8" max="16384" width="9.140625" style="13"/>
  </cols>
  <sheetData>
    <row r="1" spans="1:9" ht="21.75" x14ac:dyDescent="0.2">
      <c r="A1" s="349"/>
      <c r="C1" s="498"/>
      <c r="D1" s="498"/>
      <c r="E1" s="498"/>
      <c r="F1" s="1"/>
    </row>
    <row r="2" spans="1:9" ht="18" x14ac:dyDescent="0.25">
      <c r="C2" s="499"/>
      <c r="D2" s="499"/>
      <c r="E2" s="499"/>
      <c r="F2" s="499"/>
      <c r="G2" s="499"/>
      <c r="H2" s="499"/>
      <c r="I2" s="499"/>
    </row>
    <row r="3" spans="1:9" ht="18" x14ac:dyDescent="0.25">
      <c r="C3" s="499"/>
      <c r="D3" s="499"/>
      <c r="E3" s="499"/>
      <c r="F3" s="499"/>
      <c r="G3" s="499"/>
      <c r="H3" s="499"/>
      <c r="I3" s="499"/>
    </row>
    <row r="4" spans="1:9" ht="18" x14ac:dyDescent="0.25">
      <c r="C4" s="499"/>
      <c r="D4" s="499"/>
      <c r="E4" s="499"/>
      <c r="F4" s="499"/>
      <c r="G4" s="499"/>
      <c r="H4" s="499"/>
      <c r="I4" s="499"/>
    </row>
    <row r="6" spans="1:9" ht="37.5" customHeight="1" x14ac:dyDescent="0.2"/>
    <row r="8" spans="1:9" ht="23.25" x14ac:dyDescent="0.35">
      <c r="C8" s="321" t="s">
        <v>419</v>
      </c>
    </row>
    <row r="9" spans="1:9" ht="23.25" x14ac:dyDescent="0.35">
      <c r="C9" s="321"/>
    </row>
    <row r="10" spans="1:9" ht="13.5" thickBot="1" x14ac:dyDescent="0.25"/>
    <row r="11" spans="1:9" ht="24" x14ac:dyDescent="0.2">
      <c r="C11" s="183"/>
      <c r="D11" s="184" t="s">
        <v>4</v>
      </c>
      <c r="E11" s="185" t="s">
        <v>5</v>
      </c>
      <c r="F11" s="185" t="s">
        <v>6</v>
      </c>
      <c r="G11" s="186" t="s">
        <v>212</v>
      </c>
    </row>
    <row r="12" spans="1:9" x14ac:dyDescent="0.2">
      <c r="C12" s="187" t="s">
        <v>7</v>
      </c>
      <c r="D12" s="18" t="s">
        <v>0</v>
      </c>
      <c r="E12" s="297">
        <f>2297241+525000</f>
        <v>2822241</v>
      </c>
      <c r="F12" s="268"/>
      <c r="G12" s="188">
        <f>+E12-F12</f>
        <v>2822241</v>
      </c>
    </row>
    <row r="13" spans="1:9" x14ac:dyDescent="0.2">
      <c r="C13" s="189" t="s">
        <v>8</v>
      </c>
      <c r="D13" s="19"/>
      <c r="E13" s="20"/>
      <c r="F13" s="21"/>
      <c r="G13" s="190"/>
    </row>
    <row r="14" spans="1:9" x14ac:dyDescent="0.2">
      <c r="C14" s="191" t="s">
        <v>9</v>
      </c>
      <c r="D14" s="23">
        <v>103</v>
      </c>
      <c r="E14" s="268"/>
      <c r="F14" s="269"/>
      <c r="G14" s="188">
        <f t="shared" ref="G14:G54" si="0">+E14-F14</f>
        <v>0</v>
      </c>
    </row>
    <row r="15" spans="1:9" x14ac:dyDescent="0.2">
      <c r="C15" s="191" t="s">
        <v>10</v>
      </c>
      <c r="D15" s="23">
        <v>104</v>
      </c>
      <c r="E15" s="297">
        <v>4259217</v>
      </c>
      <c r="F15" s="268"/>
      <c r="G15" s="188">
        <f t="shared" si="0"/>
        <v>4259217</v>
      </c>
    </row>
    <row r="16" spans="1:9" x14ac:dyDescent="0.2">
      <c r="C16" s="191" t="s">
        <v>11</v>
      </c>
      <c r="D16" s="23">
        <v>106</v>
      </c>
      <c r="E16" s="268"/>
      <c r="F16" s="268"/>
      <c r="G16" s="188">
        <f t="shared" si="0"/>
        <v>0</v>
      </c>
    </row>
    <row r="17" spans="3:7" x14ac:dyDescent="0.2">
      <c r="C17" s="191" t="s">
        <v>12</v>
      </c>
      <c r="D17" s="23">
        <v>107</v>
      </c>
      <c r="E17" s="268"/>
      <c r="F17" s="269"/>
      <c r="G17" s="188">
        <f t="shared" si="0"/>
        <v>0</v>
      </c>
    </row>
    <row r="18" spans="3:7" x14ac:dyDescent="0.2">
      <c r="C18" s="191" t="s">
        <v>13</v>
      </c>
      <c r="D18" s="23">
        <v>108</v>
      </c>
      <c r="E18" s="268"/>
      <c r="F18" s="269"/>
      <c r="G18" s="188">
        <f t="shared" si="0"/>
        <v>0</v>
      </c>
    </row>
    <row r="19" spans="3:7" x14ac:dyDescent="0.2">
      <c r="C19" s="191" t="s">
        <v>14</v>
      </c>
      <c r="D19" s="23">
        <v>109</v>
      </c>
      <c r="E19" s="268"/>
      <c r="F19" s="268"/>
      <c r="G19" s="188">
        <f t="shared" si="0"/>
        <v>0</v>
      </c>
    </row>
    <row r="20" spans="3:7" x14ac:dyDescent="0.2">
      <c r="C20" s="191" t="s">
        <v>15</v>
      </c>
      <c r="D20" s="23">
        <v>110</v>
      </c>
      <c r="E20" s="268"/>
      <c r="F20" s="268"/>
      <c r="G20" s="188">
        <f t="shared" si="0"/>
        <v>0</v>
      </c>
    </row>
    <row r="21" spans="3:7" x14ac:dyDescent="0.2">
      <c r="C21" s="191" t="s">
        <v>16</v>
      </c>
      <c r="D21" s="23">
        <v>111</v>
      </c>
      <c r="E21" s="268"/>
      <c r="F21" s="269"/>
      <c r="G21" s="188">
        <f t="shared" si="0"/>
        <v>0</v>
      </c>
    </row>
    <row r="22" spans="3:7" x14ac:dyDescent="0.2">
      <c r="C22" s="191" t="s">
        <v>17</v>
      </c>
      <c r="D22" s="23">
        <v>112</v>
      </c>
      <c r="E22" s="297">
        <v>24110</v>
      </c>
      <c r="F22" s="268"/>
      <c r="G22" s="188">
        <f t="shared" si="0"/>
        <v>24110</v>
      </c>
    </row>
    <row r="23" spans="3:7" x14ac:dyDescent="0.2">
      <c r="C23" s="191" t="s">
        <v>18</v>
      </c>
      <c r="D23" s="23">
        <v>113</v>
      </c>
      <c r="E23" s="268"/>
      <c r="F23" s="269"/>
      <c r="G23" s="188">
        <f t="shared" si="0"/>
        <v>0</v>
      </c>
    </row>
    <row r="24" spans="3:7" x14ac:dyDescent="0.2">
      <c r="C24" s="191" t="s">
        <v>19</v>
      </c>
      <c r="D24" s="23">
        <v>114</v>
      </c>
      <c r="E24" s="268"/>
      <c r="F24" s="268"/>
      <c r="G24" s="188">
        <f t="shared" si="0"/>
        <v>0</v>
      </c>
    </row>
    <row r="25" spans="3:7" x14ac:dyDescent="0.2">
      <c r="C25" s="191" t="s">
        <v>20</v>
      </c>
      <c r="D25" s="23">
        <v>116</v>
      </c>
      <c r="E25" s="268"/>
      <c r="F25" s="268"/>
      <c r="G25" s="188">
        <f t="shared" si="0"/>
        <v>0</v>
      </c>
    </row>
    <row r="26" spans="3:7" x14ac:dyDescent="0.2">
      <c r="C26" s="191" t="s">
        <v>21</v>
      </c>
      <c r="D26" s="23">
        <v>118</v>
      </c>
      <c r="E26" s="268">
        <v>60072</v>
      </c>
      <c r="F26" s="268"/>
      <c r="G26" s="188">
        <f t="shared" si="0"/>
        <v>60072</v>
      </c>
    </row>
    <row r="27" spans="3:7" x14ac:dyDescent="0.2">
      <c r="C27" s="191" t="s">
        <v>22</v>
      </c>
      <c r="D27" s="23">
        <v>119</v>
      </c>
      <c r="E27" s="268"/>
      <c r="F27" s="268"/>
      <c r="G27" s="188">
        <f t="shared" si="0"/>
        <v>0</v>
      </c>
    </row>
    <row r="28" spans="3:7" x14ac:dyDescent="0.2">
      <c r="C28" s="191" t="s">
        <v>23</v>
      </c>
      <c r="D28" s="23">
        <v>120</v>
      </c>
      <c r="E28" s="268"/>
      <c r="F28" s="268"/>
      <c r="G28" s="188">
        <f t="shared" si="0"/>
        <v>0</v>
      </c>
    </row>
    <row r="29" spans="3:7" x14ac:dyDescent="0.2">
      <c r="C29" s="191" t="s">
        <v>24</v>
      </c>
      <c r="D29" s="23">
        <v>121</v>
      </c>
      <c r="E29" s="297">
        <v>42018</v>
      </c>
      <c r="F29" s="268"/>
      <c r="G29" s="188">
        <f t="shared" si="0"/>
        <v>42018</v>
      </c>
    </row>
    <row r="30" spans="3:7" x14ac:dyDescent="0.2">
      <c r="C30" s="191" t="s">
        <v>25</v>
      </c>
      <c r="D30" s="23">
        <v>122</v>
      </c>
      <c r="E30" s="268"/>
      <c r="F30" s="268"/>
      <c r="G30" s="188">
        <f t="shared" si="0"/>
        <v>0</v>
      </c>
    </row>
    <row r="31" spans="3:7" x14ac:dyDescent="0.2">
      <c r="C31" s="191" t="s">
        <v>26</v>
      </c>
      <c r="D31" s="23">
        <v>123</v>
      </c>
      <c r="E31" s="268"/>
      <c r="F31" s="268"/>
      <c r="G31" s="188">
        <f t="shared" si="0"/>
        <v>0</v>
      </c>
    </row>
    <row r="32" spans="3:7" x14ac:dyDescent="0.2">
      <c r="C32" s="191" t="s">
        <v>27</v>
      </c>
      <c r="D32" s="23">
        <v>124</v>
      </c>
      <c r="E32" s="268"/>
      <c r="F32" s="268"/>
      <c r="G32" s="188">
        <f t="shared" si="0"/>
        <v>0</v>
      </c>
    </row>
    <row r="33" spans="3:7" x14ac:dyDescent="0.2">
      <c r="C33" s="192" t="s">
        <v>28</v>
      </c>
      <c r="D33" s="25">
        <v>125</v>
      </c>
      <c r="E33" s="268"/>
      <c r="F33" s="270"/>
      <c r="G33" s="188">
        <f t="shared" si="0"/>
        <v>0</v>
      </c>
    </row>
    <row r="34" spans="3:7" x14ac:dyDescent="0.2">
      <c r="C34" s="191" t="s">
        <v>29</v>
      </c>
      <c r="D34" s="23">
        <v>126</v>
      </c>
      <c r="E34" s="268"/>
      <c r="F34" s="269"/>
      <c r="G34" s="188">
        <f t="shared" si="0"/>
        <v>0</v>
      </c>
    </row>
    <row r="35" spans="3:7" x14ac:dyDescent="0.2">
      <c r="C35" s="191" t="s">
        <v>30</v>
      </c>
      <c r="D35" s="23">
        <v>127</v>
      </c>
      <c r="E35" s="268"/>
      <c r="F35" s="268"/>
      <c r="G35" s="188">
        <f t="shared" si="0"/>
        <v>0</v>
      </c>
    </row>
    <row r="36" spans="3:7" x14ac:dyDescent="0.2">
      <c r="C36" s="191" t="s">
        <v>31</v>
      </c>
      <c r="D36" s="23">
        <v>205</v>
      </c>
      <c r="E36" s="268"/>
      <c r="F36" s="268"/>
      <c r="G36" s="188">
        <f t="shared" si="0"/>
        <v>0</v>
      </c>
    </row>
    <row r="37" spans="3:7" x14ac:dyDescent="0.2">
      <c r="C37" s="191" t="s">
        <v>32</v>
      </c>
      <c r="D37" s="23">
        <v>206</v>
      </c>
      <c r="E37" s="268"/>
      <c r="F37" s="268"/>
      <c r="G37" s="188">
        <f t="shared" si="0"/>
        <v>0</v>
      </c>
    </row>
    <row r="38" spans="3:7" x14ac:dyDescent="0.2">
      <c r="C38" s="191" t="s">
        <v>33</v>
      </c>
      <c r="D38" s="23">
        <v>208</v>
      </c>
      <c r="E38" s="268"/>
      <c r="F38" s="268"/>
      <c r="G38" s="188">
        <f t="shared" si="0"/>
        <v>0</v>
      </c>
    </row>
    <row r="39" spans="3:7" x14ac:dyDescent="0.2">
      <c r="C39" s="191" t="s">
        <v>34</v>
      </c>
      <c r="D39" s="23">
        <v>212</v>
      </c>
      <c r="E39" s="268"/>
      <c r="F39" s="268"/>
      <c r="G39" s="188">
        <f t="shared" si="0"/>
        <v>0</v>
      </c>
    </row>
    <row r="40" spans="3:7" x14ac:dyDescent="0.2">
      <c r="C40" s="191" t="s">
        <v>35</v>
      </c>
      <c r="D40" s="23">
        <v>216</v>
      </c>
      <c r="E40" s="268"/>
      <c r="F40" s="268"/>
      <c r="G40" s="188">
        <f t="shared" si="0"/>
        <v>0</v>
      </c>
    </row>
    <row r="41" spans="3:7" x14ac:dyDescent="0.2">
      <c r="C41" s="191" t="s">
        <v>36</v>
      </c>
      <c r="D41" s="23">
        <v>220</v>
      </c>
      <c r="E41" s="268"/>
      <c r="F41" s="268"/>
      <c r="G41" s="188">
        <f t="shared" si="0"/>
        <v>0</v>
      </c>
    </row>
    <row r="42" spans="3:7" x14ac:dyDescent="0.2">
      <c r="C42" s="191" t="s">
        <v>37</v>
      </c>
      <c r="D42" s="23">
        <v>226</v>
      </c>
      <c r="E42" s="268"/>
      <c r="F42" s="268"/>
      <c r="G42" s="188">
        <f t="shared" si="0"/>
        <v>0</v>
      </c>
    </row>
    <row r="43" spans="3:7" x14ac:dyDescent="0.2">
      <c r="C43" s="191" t="s">
        <v>38</v>
      </c>
      <c r="D43" s="23">
        <v>227</v>
      </c>
      <c r="E43" s="268"/>
      <c r="F43" s="268"/>
      <c r="G43" s="188">
        <f t="shared" si="0"/>
        <v>0</v>
      </c>
    </row>
    <row r="44" spans="3:7" x14ac:dyDescent="0.2">
      <c r="C44" s="191" t="s">
        <v>39</v>
      </c>
      <c r="D44" s="23">
        <v>228</v>
      </c>
      <c r="E44" s="268"/>
      <c r="F44" s="268"/>
      <c r="G44" s="188">
        <f t="shared" si="0"/>
        <v>0</v>
      </c>
    </row>
    <row r="45" spans="3:7" x14ac:dyDescent="0.2">
      <c r="C45" s="191" t="s">
        <v>40</v>
      </c>
      <c r="D45" s="23">
        <v>231</v>
      </c>
      <c r="E45" s="268"/>
      <c r="F45" s="268"/>
      <c r="G45" s="188">
        <f t="shared" si="0"/>
        <v>0</v>
      </c>
    </row>
    <row r="46" spans="3:7" x14ac:dyDescent="0.2">
      <c r="C46" s="191" t="s">
        <v>41</v>
      </c>
      <c r="D46" s="23">
        <v>235</v>
      </c>
      <c r="E46" s="268"/>
      <c r="F46" s="268"/>
      <c r="G46" s="188">
        <f t="shared" si="0"/>
        <v>0</v>
      </c>
    </row>
    <row r="47" spans="3:7" x14ac:dyDescent="0.2">
      <c r="C47" s="191" t="s">
        <v>42</v>
      </c>
      <c r="D47" s="23">
        <v>236</v>
      </c>
      <c r="E47" s="268"/>
      <c r="F47" s="268"/>
      <c r="G47" s="188">
        <f t="shared" si="0"/>
        <v>0</v>
      </c>
    </row>
    <row r="48" spans="3:7" ht="24" x14ac:dyDescent="0.2">
      <c r="C48" s="191" t="s">
        <v>43</v>
      </c>
      <c r="D48" s="23">
        <v>237</v>
      </c>
      <c r="E48" s="268"/>
      <c r="F48" s="268"/>
      <c r="G48" s="193">
        <f t="shared" si="0"/>
        <v>0</v>
      </c>
    </row>
    <row r="49" spans="3:7" x14ac:dyDescent="0.2">
      <c r="C49" s="525" t="s">
        <v>44</v>
      </c>
      <c r="D49" s="526"/>
      <c r="E49" s="526"/>
      <c r="F49" s="526"/>
      <c r="G49" s="527"/>
    </row>
    <row r="50" spans="3:7" x14ac:dyDescent="0.2">
      <c r="C50" s="191" t="s">
        <v>45</v>
      </c>
      <c r="D50" s="23">
        <v>290</v>
      </c>
      <c r="E50" s="268"/>
      <c r="F50" s="268"/>
      <c r="G50" s="194">
        <f t="shared" si="0"/>
        <v>0</v>
      </c>
    </row>
    <row r="51" spans="3:7" x14ac:dyDescent="0.2">
      <c r="C51" s="191" t="s">
        <v>46</v>
      </c>
      <c r="D51" s="23">
        <v>291</v>
      </c>
      <c r="E51" s="268"/>
      <c r="F51" s="268"/>
      <c r="G51" s="194">
        <f t="shared" si="0"/>
        <v>0</v>
      </c>
    </row>
    <row r="52" spans="3:7" x14ac:dyDescent="0.2">
      <c r="C52" s="191" t="s">
        <v>47</v>
      </c>
      <c r="D52" s="23">
        <v>292</v>
      </c>
      <c r="E52" s="268"/>
      <c r="F52" s="268"/>
      <c r="G52" s="194">
        <f t="shared" si="0"/>
        <v>0</v>
      </c>
    </row>
    <row r="53" spans="3:7" x14ac:dyDescent="0.2">
      <c r="C53" s="191" t="s">
        <v>48</v>
      </c>
      <c r="D53" s="23">
        <v>293</v>
      </c>
      <c r="E53" s="268"/>
      <c r="F53" s="268"/>
      <c r="G53" s="194">
        <f t="shared" si="0"/>
        <v>0</v>
      </c>
    </row>
    <row r="54" spans="3:7" x14ac:dyDescent="0.2">
      <c r="C54" s="291" t="s">
        <v>458</v>
      </c>
      <c r="D54" s="23">
        <v>294</v>
      </c>
      <c r="E54" s="297">
        <v>3135</v>
      </c>
      <c r="F54" s="268"/>
      <c r="G54" s="194">
        <f t="shared" si="0"/>
        <v>3135</v>
      </c>
    </row>
    <row r="55" spans="3:7" x14ac:dyDescent="0.2">
      <c r="C55" s="291"/>
      <c r="D55" s="27">
        <v>295</v>
      </c>
      <c r="E55" s="268"/>
      <c r="F55" s="268"/>
      <c r="G55" s="194">
        <f t="shared" ref="G55:G70" si="1">+E55-F55</f>
        <v>0</v>
      </c>
    </row>
    <row r="56" spans="3:7" x14ac:dyDescent="0.2">
      <c r="C56" s="322" t="s">
        <v>342</v>
      </c>
      <c r="D56" s="27"/>
      <c r="E56" s="268"/>
      <c r="F56" s="268"/>
      <c r="G56" s="194">
        <f t="shared" si="1"/>
        <v>0</v>
      </c>
    </row>
    <row r="57" spans="3:7" x14ac:dyDescent="0.2">
      <c r="C57" s="322" t="s">
        <v>343</v>
      </c>
      <c r="D57" s="27"/>
      <c r="E57" s="268"/>
      <c r="F57" s="268"/>
      <c r="G57" s="194">
        <f t="shared" si="1"/>
        <v>0</v>
      </c>
    </row>
    <row r="58" spans="3:7" x14ac:dyDescent="0.2">
      <c r="C58" s="322" t="s">
        <v>344</v>
      </c>
      <c r="D58" s="27"/>
      <c r="E58" s="268"/>
      <c r="F58" s="268"/>
      <c r="G58" s="194">
        <f t="shared" si="1"/>
        <v>0</v>
      </c>
    </row>
    <row r="59" spans="3:7" x14ac:dyDescent="0.2">
      <c r="C59" s="322" t="s">
        <v>345</v>
      </c>
      <c r="D59" s="27"/>
      <c r="E59" s="268"/>
      <c r="F59" s="268"/>
      <c r="G59" s="194">
        <f t="shared" si="1"/>
        <v>0</v>
      </c>
    </row>
    <row r="60" spans="3:7" x14ac:dyDescent="0.2">
      <c r="C60" s="322" t="s">
        <v>346</v>
      </c>
      <c r="D60" s="27"/>
      <c r="E60" s="268"/>
      <c r="F60" s="268"/>
      <c r="G60" s="194">
        <f t="shared" si="1"/>
        <v>0</v>
      </c>
    </row>
    <row r="61" spans="3:7" x14ac:dyDescent="0.2">
      <c r="C61" s="291"/>
      <c r="D61" s="27"/>
      <c r="E61" s="268"/>
      <c r="F61" s="268"/>
      <c r="G61" s="194">
        <f t="shared" si="1"/>
        <v>0</v>
      </c>
    </row>
    <row r="62" spans="3:7" x14ac:dyDescent="0.2">
      <c r="C62" s="291" t="s">
        <v>447</v>
      </c>
      <c r="D62" s="27"/>
      <c r="E62" s="268">
        <v>7507737</v>
      </c>
      <c r="F62" s="268"/>
      <c r="G62" s="194">
        <f t="shared" si="1"/>
        <v>7507737</v>
      </c>
    </row>
    <row r="63" spans="3:7" x14ac:dyDescent="0.2">
      <c r="C63" s="291" t="s">
        <v>441</v>
      </c>
      <c r="D63" s="27"/>
      <c r="E63" s="268">
        <v>654199</v>
      </c>
      <c r="F63" s="268"/>
      <c r="G63" s="194">
        <f t="shared" si="1"/>
        <v>654199</v>
      </c>
    </row>
    <row r="64" spans="3:7" x14ac:dyDescent="0.2">
      <c r="C64" s="291" t="s">
        <v>442</v>
      </c>
      <c r="D64" s="27"/>
      <c r="E64" s="268">
        <v>10000</v>
      </c>
      <c r="F64" s="268"/>
      <c r="G64" s="194">
        <f t="shared" si="1"/>
        <v>10000</v>
      </c>
    </row>
    <row r="65" spans="3:7" x14ac:dyDescent="0.2">
      <c r="C65" s="291" t="s">
        <v>443</v>
      </c>
      <c r="D65" s="27"/>
      <c r="E65" s="268">
        <v>747</v>
      </c>
      <c r="F65" s="268"/>
      <c r="G65" s="194">
        <f t="shared" si="1"/>
        <v>747</v>
      </c>
    </row>
    <row r="66" spans="3:7" x14ac:dyDescent="0.2">
      <c r="C66" s="291" t="s">
        <v>444</v>
      </c>
      <c r="D66" s="27"/>
      <c r="E66" s="268">
        <v>41283</v>
      </c>
      <c r="F66" s="268"/>
      <c r="G66" s="194">
        <f t="shared" si="1"/>
        <v>41283</v>
      </c>
    </row>
    <row r="67" spans="3:7" x14ac:dyDescent="0.2">
      <c r="C67" s="291" t="s">
        <v>445</v>
      </c>
      <c r="D67" s="27"/>
      <c r="E67" s="268">
        <v>1696158</v>
      </c>
      <c r="F67" s="268"/>
      <c r="G67" s="194">
        <f t="shared" si="1"/>
        <v>1696158</v>
      </c>
    </row>
    <row r="68" spans="3:7" x14ac:dyDescent="0.2">
      <c r="C68" s="291" t="s">
        <v>446</v>
      </c>
      <c r="D68" s="27"/>
      <c r="E68" s="268">
        <v>149122</v>
      </c>
      <c r="F68" s="268"/>
      <c r="G68" s="194">
        <f t="shared" si="1"/>
        <v>149122</v>
      </c>
    </row>
    <row r="69" spans="3:7" x14ac:dyDescent="0.2">
      <c r="C69" s="291"/>
      <c r="D69" s="23"/>
      <c r="E69" s="268"/>
      <c r="F69" s="268"/>
      <c r="G69" s="194">
        <f t="shared" si="1"/>
        <v>0</v>
      </c>
    </row>
    <row r="70" spans="3:7" ht="13.5" thickBot="1" x14ac:dyDescent="0.25">
      <c r="C70" s="292"/>
      <c r="D70" s="380"/>
      <c r="E70" s="290"/>
      <c r="F70" s="290"/>
      <c r="G70" s="194">
        <f t="shared" si="1"/>
        <v>0</v>
      </c>
    </row>
    <row r="71" spans="3:7" ht="13.5" thickBot="1" x14ac:dyDescent="0.25">
      <c r="C71" s="28" t="s">
        <v>49</v>
      </c>
      <c r="D71" s="29"/>
      <c r="E71" s="30">
        <f>SUM(E13:E70)</f>
        <v>14447798</v>
      </c>
      <c r="F71" s="30">
        <f>SUM(F13:F70)</f>
        <v>0</v>
      </c>
      <c r="G71" s="293">
        <f>SUM(G13:G70)</f>
        <v>14447798</v>
      </c>
    </row>
    <row r="72" spans="3:7" x14ac:dyDescent="0.2">
      <c r="C72" s="195"/>
      <c r="D72" s="31"/>
      <c r="E72" s="32"/>
      <c r="F72" s="32"/>
      <c r="G72" s="196"/>
    </row>
    <row r="73" spans="3:7" x14ac:dyDescent="0.2">
      <c r="C73" s="197" t="s">
        <v>50</v>
      </c>
      <c r="D73" s="33"/>
      <c r="E73" s="34"/>
      <c r="F73" s="34"/>
      <c r="G73" s="198"/>
    </row>
    <row r="74" spans="3:7" x14ac:dyDescent="0.2">
      <c r="C74" s="191" t="s">
        <v>51</v>
      </c>
      <c r="D74" s="23">
        <v>401</v>
      </c>
      <c r="E74" s="297">
        <v>23293</v>
      </c>
      <c r="F74" s="268"/>
      <c r="G74" s="199">
        <f t="shared" ref="G74:G107" si="2">+E74-F74</f>
        <v>23293</v>
      </c>
    </row>
    <row r="75" spans="3:7" x14ac:dyDescent="0.2">
      <c r="C75" s="192" t="s">
        <v>52</v>
      </c>
      <c r="D75" s="23">
        <v>402</v>
      </c>
      <c r="E75" s="268"/>
      <c r="F75" s="268"/>
      <c r="G75" s="199">
        <f t="shared" si="2"/>
        <v>0</v>
      </c>
    </row>
    <row r="76" spans="3:7" x14ac:dyDescent="0.2">
      <c r="C76" s="191" t="s">
        <v>53</v>
      </c>
      <c r="D76" s="23">
        <v>403</v>
      </c>
      <c r="E76" s="268">
        <v>7288780</v>
      </c>
      <c r="F76" s="268"/>
      <c r="G76" s="199">
        <f t="shared" si="2"/>
        <v>7288780</v>
      </c>
    </row>
    <row r="77" spans="3:7" x14ac:dyDescent="0.2">
      <c r="C77" s="192" t="s">
        <v>54</v>
      </c>
      <c r="D77" s="23">
        <v>404</v>
      </c>
      <c r="E77" s="268"/>
      <c r="F77" s="268"/>
      <c r="G77" s="199">
        <f t="shared" si="2"/>
        <v>0</v>
      </c>
    </row>
    <row r="78" spans="3:7" x14ac:dyDescent="0.2">
      <c r="C78" s="191" t="s">
        <v>55</v>
      </c>
      <c r="D78" s="23">
        <v>405</v>
      </c>
      <c r="E78" s="268">
        <v>105640</v>
      </c>
      <c r="F78" s="268"/>
      <c r="G78" s="199">
        <f t="shared" si="2"/>
        <v>105640</v>
      </c>
    </row>
    <row r="79" spans="3:7" x14ac:dyDescent="0.2">
      <c r="C79" s="191" t="s">
        <v>56</v>
      </c>
      <c r="D79" s="23">
        <v>406</v>
      </c>
      <c r="E79" s="268"/>
      <c r="F79" s="268"/>
      <c r="G79" s="199">
        <f t="shared" si="2"/>
        <v>0</v>
      </c>
    </row>
    <row r="80" spans="3:7" x14ac:dyDescent="0.2">
      <c r="C80" s="191" t="s">
        <v>20</v>
      </c>
      <c r="D80" s="23">
        <v>409</v>
      </c>
      <c r="E80" s="268"/>
      <c r="F80" s="268"/>
      <c r="G80" s="199">
        <f t="shared" si="2"/>
        <v>0</v>
      </c>
    </row>
    <row r="81" spans="3:7" x14ac:dyDescent="0.2">
      <c r="C81" s="191" t="s">
        <v>57</v>
      </c>
      <c r="D81" s="23">
        <v>411</v>
      </c>
      <c r="E81" s="268">
        <v>53957</v>
      </c>
      <c r="F81" s="268"/>
      <c r="G81" s="199">
        <f t="shared" si="2"/>
        <v>53957</v>
      </c>
    </row>
    <row r="82" spans="3:7" x14ac:dyDescent="0.2">
      <c r="C82" s="191" t="s">
        <v>58</v>
      </c>
      <c r="D82" s="25">
        <v>413</v>
      </c>
      <c r="E82" s="268"/>
      <c r="F82" s="268"/>
      <c r="G82" s="199">
        <f t="shared" si="2"/>
        <v>0</v>
      </c>
    </row>
    <row r="83" spans="3:7" x14ac:dyDescent="0.2">
      <c r="C83" s="191" t="s">
        <v>59</v>
      </c>
      <c r="D83" s="23">
        <v>414</v>
      </c>
      <c r="E83" s="297"/>
      <c r="F83" s="268"/>
      <c r="G83" s="199">
        <f t="shared" si="2"/>
        <v>0</v>
      </c>
    </row>
    <row r="84" spans="3:7" x14ac:dyDescent="0.2">
      <c r="C84" s="191" t="s">
        <v>60</v>
      </c>
      <c r="D84" s="23">
        <v>416</v>
      </c>
      <c r="E84" s="268"/>
      <c r="F84" s="268"/>
      <c r="G84" s="199">
        <f t="shared" si="2"/>
        <v>0</v>
      </c>
    </row>
    <row r="85" spans="3:7" x14ac:dyDescent="0.2">
      <c r="C85" s="191" t="s">
        <v>61</v>
      </c>
      <c r="D85" s="23">
        <v>305</v>
      </c>
      <c r="E85" s="268"/>
      <c r="F85" s="268"/>
      <c r="G85" s="199">
        <f t="shared" si="2"/>
        <v>0</v>
      </c>
    </row>
    <row r="86" spans="3:7" x14ac:dyDescent="0.2">
      <c r="C86" s="191" t="s">
        <v>62</v>
      </c>
      <c r="D86" s="23">
        <v>306</v>
      </c>
      <c r="E86" s="268"/>
      <c r="F86" s="268"/>
      <c r="G86" s="199">
        <f t="shared" si="2"/>
        <v>0</v>
      </c>
    </row>
    <row r="87" spans="3:7" x14ac:dyDescent="0.2">
      <c r="C87" s="200" t="s">
        <v>63</v>
      </c>
      <c r="D87" s="23"/>
      <c r="E87" s="268"/>
      <c r="F87" s="268"/>
      <c r="G87" s="194"/>
    </row>
    <row r="88" spans="3:7" x14ac:dyDescent="0.2">
      <c r="C88" s="191"/>
      <c r="D88" s="23"/>
      <c r="E88" s="268"/>
      <c r="F88" s="268"/>
      <c r="G88" s="194"/>
    </row>
    <row r="89" spans="3:7" x14ac:dyDescent="0.2">
      <c r="C89" s="192" t="s">
        <v>64</v>
      </c>
      <c r="D89" s="23">
        <v>390</v>
      </c>
      <c r="E89" s="268"/>
      <c r="F89" s="268"/>
      <c r="G89" s="199">
        <f t="shared" si="2"/>
        <v>0</v>
      </c>
    </row>
    <row r="90" spans="3:7" x14ac:dyDescent="0.2">
      <c r="C90" s="192" t="s">
        <v>65</v>
      </c>
      <c r="D90" s="23">
        <v>391</v>
      </c>
      <c r="E90" s="268"/>
      <c r="F90" s="268"/>
      <c r="G90" s="199">
        <f t="shared" si="2"/>
        <v>0</v>
      </c>
    </row>
    <row r="91" spans="3:7" x14ac:dyDescent="0.2">
      <c r="C91" s="191" t="s">
        <v>66</v>
      </c>
      <c r="D91" s="23">
        <v>392</v>
      </c>
      <c r="E91" s="268"/>
      <c r="F91" s="268"/>
      <c r="G91" s="199">
        <f t="shared" si="2"/>
        <v>0</v>
      </c>
    </row>
    <row r="92" spans="3:7" x14ac:dyDescent="0.2">
      <c r="C92" s="268"/>
      <c r="D92" s="23">
        <v>393</v>
      </c>
      <c r="E92" s="268"/>
      <c r="F92" s="268"/>
      <c r="G92" s="199">
        <f t="shared" si="2"/>
        <v>0</v>
      </c>
    </row>
    <row r="93" spans="3:7" x14ac:dyDescent="0.2">
      <c r="C93" s="268"/>
      <c r="D93" s="23">
        <v>394</v>
      </c>
      <c r="E93" s="268"/>
      <c r="F93" s="268"/>
      <c r="G93" s="199">
        <f t="shared" si="2"/>
        <v>0</v>
      </c>
    </row>
    <row r="94" spans="3:7" x14ac:dyDescent="0.2">
      <c r="C94" s="191" t="s">
        <v>347</v>
      </c>
      <c r="D94" s="27"/>
      <c r="E94" s="268"/>
      <c r="F94" s="268"/>
      <c r="G94" s="194">
        <f t="shared" si="2"/>
        <v>0</v>
      </c>
    </row>
    <row r="95" spans="3:7" x14ac:dyDescent="0.2">
      <c r="C95" s="191" t="s">
        <v>348</v>
      </c>
      <c r="D95" s="27"/>
      <c r="E95" s="268"/>
      <c r="F95" s="268"/>
      <c r="G95" s="194">
        <f t="shared" si="2"/>
        <v>0</v>
      </c>
    </row>
    <row r="96" spans="3:7" x14ac:dyDescent="0.2">
      <c r="C96" s="191" t="s">
        <v>349</v>
      </c>
      <c r="D96" s="27"/>
      <c r="E96" s="268"/>
      <c r="F96" s="268"/>
      <c r="G96" s="194">
        <f t="shared" si="2"/>
        <v>0</v>
      </c>
    </row>
    <row r="97" spans="3:7" x14ac:dyDescent="0.2">
      <c r="C97" s="191" t="s">
        <v>350</v>
      </c>
      <c r="D97" s="27"/>
      <c r="E97" s="268"/>
      <c r="F97" s="268"/>
      <c r="G97" s="194">
        <f t="shared" si="2"/>
        <v>0</v>
      </c>
    </row>
    <row r="98" spans="3:7" x14ac:dyDescent="0.2">
      <c r="C98" s="191" t="s">
        <v>351</v>
      </c>
      <c r="D98" s="27"/>
      <c r="E98" s="268"/>
      <c r="F98" s="268"/>
      <c r="G98" s="194">
        <f t="shared" si="2"/>
        <v>0</v>
      </c>
    </row>
    <row r="99" spans="3:7" x14ac:dyDescent="0.2">
      <c r="C99" s="191" t="s">
        <v>352</v>
      </c>
      <c r="D99" s="27"/>
      <c r="E99" s="268"/>
      <c r="F99" s="268"/>
      <c r="G99" s="194">
        <f t="shared" si="2"/>
        <v>0</v>
      </c>
    </row>
    <row r="100" spans="3:7" x14ac:dyDescent="0.2">
      <c r="C100" s="191" t="s">
        <v>353</v>
      </c>
      <c r="D100" s="27"/>
      <c r="E100" s="268"/>
      <c r="F100" s="268"/>
      <c r="G100" s="194">
        <f t="shared" si="2"/>
        <v>0</v>
      </c>
    </row>
    <row r="101" spans="3:7" x14ac:dyDescent="0.2">
      <c r="C101" s="291"/>
      <c r="D101" s="27"/>
      <c r="E101" s="268"/>
      <c r="F101" s="268"/>
      <c r="G101" s="194">
        <f t="shared" si="2"/>
        <v>0</v>
      </c>
    </row>
    <row r="102" spans="3:7" x14ac:dyDescent="0.2">
      <c r="C102" s="291" t="s">
        <v>448</v>
      </c>
      <c r="D102" s="27"/>
      <c r="E102" s="268">
        <v>7079641</v>
      </c>
      <c r="F102" s="268"/>
      <c r="G102" s="194">
        <f t="shared" si="2"/>
        <v>7079641</v>
      </c>
    </row>
    <row r="103" spans="3:7" x14ac:dyDescent="0.2">
      <c r="C103" s="291" t="s">
        <v>449</v>
      </c>
      <c r="D103" s="27"/>
      <c r="E103" s="268">
        <v>512630</v>
      </c>
      <c r="F103" s="268"/>
      <c r="G103" s="194">
        <f t="shared" si="2"/>
        <v>512630</v>
      </c>
    </row>
    <row r="104" spans="3:7" x14ac:dyDescent="0.2">
      <c r="C104" s="291" t="s">
        <v>450</v>
      </c>
      <c r="D104" s="27"/>
      <c r="E104" s="268">
        <v>255211</v>
      </c>
      <c r="F104" s="268"/>
      <c r="G104" s="194">
        <f t="shared" si="2"/>
        <v>255211</v>
      </c>
    </row>
    <row r="105" spans="3:7" x14ac:dyDescent="0.2">
      <c r="C105" s="291" t="s">
        <v>451</v>
      </c>
      <c r="D105" s="27"/>
      <c r="E105" s="268">
        <v>64000</v>
      </c>
      <c r="F105" s="268"/>
      <c r="G105" s="194">
        <f t="shared" si="2"/>
        <v>64000</v>
      </c>
    </row>
    <row r="106" spans="3:7" x14ac:dyDescent="0.2">
      <c r="C106" s="291"/>
      <c r="D106" s="27"/>
      <c r="E106" s="268"/>
      <c r="F106" s="268"/>
      <c r="G106" s="194">
        <f t="shared" si="2"/>
        <v>0</v>
      </c>
    </row>
    <row r="107" spans="3:7" x14ac:dyDescent="0.2">
      <c r="C107" s="291"/>
      <c r="D107" s="23"/>
      <c r="E107" s="268"/>
      <c r="F107" s="268"/>
      <c r="G107" s="194">
        <f t="shared" si="2"/>
        <v>0</v>
      </c>
    </row>
    <row r="108" spans="3:7" x14ac:dyDescent="0.2">
      <c r="C108" s="268"/>
      <c r="D108" s="23"/>
      <c r="E108" s="268"/>
      <c r="F108" s="268"/>
      <c r="G108" s="199"/>
    </row>
    <row r="109" spans="3:7" x14ac:dyDescent="0.2">
      <c r="C109" s="201" t="s">
        <v>67</v>
      </c>
      <c r="D109" s="23"/>
      <c r="E109" s="37">
        <f>SUM(E74:E108)</f>
        <v>15383152</v>
      </c>
      <c r="F109" s="37">
        <f>SUM(F74:F108)</f>
        <v>0</v>
      </c>
      <c r="G109" s="205">
        <f>SUM(G74:G108)</f>
        <v>15383152</v>
      </c>
    </row>
    <row r="110" spans="3:7" x14ac:dyDescent="0.2">
      <c r="C110" s="202"/>
      <c r="D110" s="23"/>
      <c r="E110" s="39"/>
      <c r="F110" s="39"/>
      <c r="G110" s="203"/>
    </row>
    <row r="111" spans="3:7" x14ac:dyDescent="0.2">
      <c r="C111" s="204" t="s">
        <v>68</v>
      </c>
      <c r="D111" s="23"/>
      <c r="E111" s="37">
        <f>+E12+E71-E109</f>
        <v>1886887</v>
      </c>
      <c r="F111" s="37">
        <f>+F12+F71-F109</f>
        <v>0</v>
      </c>
      <c r="G111" s="205">
        <f>+G12+G71-G109</f>
        <v>1886887</v>
      </c>
    </row>
    <row r="112" spans="3:7" ht="19.5" customHeight="1" x14ac:dyDescent="0.2">
      <c r="C112" s="528"/>
      <c r="D112" s="529"/>
      <c r="E112" s="529"/>
      <c r="F112" s="529"/>
      <c r="G112" s="530"/>
    </row>
    <row r="113" spans="3:7" x14ac:dyDescent="0.2">
      <c r="C113" s="202" t="s">
        <v>69</v>
      </c>
      <c r="D113" s="23">
        <v>311</v>
      </c>
      <c r="E113" s="268">
        <v>24110</v>
      </c>
      <c r="F113" s="268"/>
      <c r="G113" s="199">
        <f>+E113-F113</f>
        <v>24110</v>
      </c>
    </row>
    <row r="114" spans="3:7" x14ac:dyDescent="0.2">
      <c r="C114" s="202" t="s">
        <v>70</v>
      </c>
      <c r="D114" s="23">
        <v>320</v>
      </c>
      <c r="E114" s="268"/>
      <c r="F114" s="268"/>
      <c r="G114" s="199">
        <f>+E114-F114</f>
        <v>0</v>
      </c>
    </row>
    <row r="115" spans="3:7" x14ac:dyDescent="0.2">
      <c r="C115" s="202" t="s">
        <v>71</v>
      </c>
      <c r="D115" s="23">
        <v>331</v>
      </c>
      <c r="E115" s="268"/>
      <c r="F115" s="268"/>
      <c r="G115" s="199">
        <f>+E115-F115</f>
        <v>0</v>
      </c>
    </row>
    <row r="116" spans="3:7" ht="24" x14ac:dyDescent="0.2">
      <c r="C116" s="202" t="s">
        <v>72</v>
      </c>
      <c r="D116" s="23">
        <v>332</v>
      </c>
      <c r="E116" s="268"/>
      <c r="F116" s="268"/>
      <c r="G116" s="199">
        <f>+E116-F116</f>
        <v>0</v>
      </c>
    </row>
    <row r="117" spans="3:7" x14ac:dyDescent="0.2">
      <c r="C117" s="202" t="s">
        <v>73</v>
      </c>
      <c r="D117" s="23">
        <v>335</v>
      </c>
      <c r="E117" s="268"/>
      <c r="F117" s="268"/>
      <c r="G117" s="199">
        <f>+E117-F117</f>
        <v>0</v>
      </c>
    </row>
    <row r="118" spans="3:7" x14ac:dyDescent="0.2">
      <c r="C118" s="202"/>
      <c r="D118" s="23"/>
      <c r="E118" s="41"/>
      <c r="F118" s="41"/>
      <c r="G118" s="194"/>
    </row>
    <row r="119" spans="3:7" ht="13.5" thickBot="1" x14ac:dyDescent="0.25">
      <c r="C119" s="206" t="s">
        <v>74</v>
      </c>
      <c r="D119" s="207"/>
      <c r="E119" s="208">
        <f>+E111-SUM(E113:E117)</f>
        <v>1862777</v>
      </c>
      <c r="F119" s="208">
        <f>+F111-SUM(F113:F117)</f>
        <v>0</v>
      </c>
      <c r="G119" s="209">
        <f>+G111-SUM(G113:G117)</f>
        <v>1862777</v>
      </c>
    </row>
  </sheetData>
  <sheetProtection password="C2FC" sheet="1" objects="1" scenarios="1"/>
  <mergeCells count="6">
    <mergeCell ref="C49:G49"/>
    <mergeCell ref="C112:G112"/>
    <mergeCell ref="C1:E1"/>
    <mergeCell ref="C2:I2"/>
    <mergeCell ref="C3:I3"/>
    <mergeCell ref="C4:I4"/>
  </mergeCells>
  <phoneticPr fontId="3" type="noConversion"/>
  <conditionalFormatting sqref="G113:G117">
    <cfRule type="cellIs" dxfId="22" priority="1" stopIfTrue="1" operator="lessThan">
      <formula>0</formula>
    </cfRule>
  </conditionalFormatting>
  <conditionalFormatting sqref="E113:F117 E14:F48 E12:F12 C54:C70 E50:F70 E74:F108 C92:C93 C101:C108">
    <cfRule type="expression" dxfId="21" priority="2" stopIfTrue="1">
      <formula>ISBLANK(C12)</formula>
    </cfRule>
  </conditionalFormatting>
  <conditionalFormatting sqref="G12 G14:G48 G50:G70 G74:G86 G89:G108">
    <cfRule type="cellIs" dxfId="20" priority="3" stopIfTrue="1" operator="lessThan">
      <formula>0</formula>
    </cfRule>
  </conditionalFormatting>
  <pageMargins left="0.35433070866141703" right="0.15748031496063" top="0.39370078740157499" bottom="0.39370078740157499" header="0.511811023622047" footer="0.511811023622047"/>
  <pageSetup scale="74" fitToHeight="2" orientation="portrait" r:id="rId1"/>
  <headerFooter alignWithMargins="0"/>
  <rowBreaks count="1" manualBreakCount="1">
    <brk id="7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42</vt:i4>
      </vt:variant>
    </vt:vector>
  </HeadingPairs>
  <TitlesOfParts>
    <vt:vector size="64" baseType="lpstr">
      <vt:lpstr>1. Info</vt:lpstr>
      <vt:lpstr>Table of Contents</vt:lpstr>
      <vt:lpstr>A. Data Input Sheet</vt:lpstr>
      <vt:lpstr>B. Tax Rates &amp; Exemptions</vt:lpstr>
      <vt:lpstr>C. Sch 8 Hist</vt:lpstr>
      <vt:lpstr>D. Schedule 10 CEC Hist</vt:lpstr>
      <vt:lpstr>E. Sch 13 Tax Reserves Hist</vt:lpstr>
      <vt:lpstr>F. Sch 7-1 Loss Cfwd Hist</vt:lpstr>
      <vt:lpstr>G. Adj. Taxable Income Historic</vt:lpstr>
      <vt:lpstr>H. PILs,Tax Provision Historic</vt:lpstr>
      <vt:lpstr>I. Schedule 8 CCA Bridge Year</vt:lpstr>
      <vt:lpstr>J. Schedule 10 CEC Bridge Year</vt:lpstr>
      <vt:lpstr>K. Sch 13 Tax Reserves Bridge</vt:lpstr>
      <vt:lpstr>L. Sch 7-1 Loss Cfwd Bridge</vt:lpstr>
      <vt:lpstr>M. Adj. Taxable Income Bridge</vt:lpstr>
      <vt:lpstr>N. PILs,Tax Provision Bridge</vt:lpstr>
      <vt:lpstr>O. Schedule 8 CCA Test Year  </vt:lpstr>
      <vt:lpstr>P. Schedule 10 CEC Test Year</vt:lpstr>
      <vt:lpstr>Q Sch 13 Tax Reserve Test Year</vt:lpstr>
      <vt:lpstr>R. Sch 7-1 Loss Cfwd</vt:lpstr>
      <vt:lpstr>S. Taxable Income Test Year</vt:lpstr>
      <vt:lpstr>T. PILs,Tax Provision </vt:lpstr>
      <vt:lpstr>Index</vt:lpstr>
      <vt:lpstr>'A. Data Input Sheet'!Print_Area</vt:lpstr>
      <vt:lpstr>'B. Tax Rates &amp; Exemptions'!Print_Area</vt:lpstr>
      <vt:lpstr>'C. Sch 8 Hist'!Print_Area</vt:lpstr>
      <vt:lpstr>'D. Schedule 10 CEC Hist'!Print_Area</vt:lpstr>
      <vt:lpstr>'E. Sch 13 Tax Reserves Hist'!Print_Area</vt:lpstr>
      <vt:lpstr>'F. Sch 7-1 Loss Cfwd Hist'!Print_Area</vt:lpstr>
      <vt:lpstr>'G. Adj. Taxable Income Historic'!Print_Area</vt:lpstr>
      <vt:lpstr>'H. PILs,Tax Provision Historic'!Print_Area</vt:lpstr>
      <vt:lpstr>'I. Schedule 8 CCA Bridge Year'!Print_Area</vt:lpstr>
      <vt:lpstr>'J. Schedule 10 CEC Bridge Year'!Print_Area</vt:lpstr>
      <vt:lpstr>'L. Sch 7-1 Loss Cfwd Bridge'!Print_Area</vt:lpstr>
      <vt:lpstr>'M. Adj. Taxable Income Bridge'!Print_Area</vt:lpstr>
      <vt:lpstr>'N. PILs,Tax Provision Bridge'!Print_Area</vt:lpstr>
      <vt:lpstr>'P. Schedule 10 CEC Test Year'!Print_Area</vt:lpstr>
      <vt:lpstr>'R. Sch 7-1 Loss Cfwd'!Print_Area</vt:lpstr>
      <vt:lpstr>'S. Taxable Income Test Year'!Print_Area</vt:lpstr>
      <vt:lpstr>'T. PILs,Tax Provision '!Print_Area</vt:lpstr>
      <vt:lpstr>'Table of Contents'!Print_Area</vt:lpstr>
      <vt:lpstr>'M. Adj. Taxable Income Bridge'!Print_Titles</vt:lpstr>
      <vt:lpstr>Start_1</vt:lpstr>
      <vt:lpstr>Start_10</vt:lpstr>
      <vt:lpstr>Start_11</vt:lpstr>
      <vt:lpstr>Start_12</vt:lpstr>
      <vt:lpstr>Start_13</vt:lpstr>
      <vt:lpstr>Start_14</vt:lpstr>
      <vt:lpstr>Start_15</vt:lpstr>
      <vt:lpstr>Start_16</vt:lpstr>
      <vt:lpstr>Start_17</vt:lpstr>
      <vt:lpstr>Start_18</vt:lpstr>
      <vt:lpstr>Start_19</vt:lpstr>
      <vt:lpstr>Start_20</vt:lpstr>
      <vt:lpstr>Start_21</vt:lpstr>
      <vt:lpstr>Start_22</vt:lpstr>
      <vt:lpstr>Start_23</vt:lpstr>
      <vt:lpstr>Start_3</vt:lpstr>
      <vt:lpstr>Start_4</vt:lpstr>
      <vt:lpstr>Start_5</vt:lpstr>
      <vt:lpstr>Start_6</vt:lpstr>
      <vt:lpstr>Start_7</vt:lpstr>
      <vt:lpstr>Start_8</vt:lpstr>
      <vt:lpstr>Start_9</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BenumMa</dc:creator>
  <cp:lastModifiedBy>Anna Luciani-Marzo</cp:lastModifiedBy>
  <cp:lastPrinted>2012-10-16T14:03:22Z</cp:lastPrinted>
  <dcterms:created xsi:type="dcterms:W3CDTF">2009-04-07T15:39:48Z</dcterms:created>
  <dcterms:modified xsi:type="dcterms:W3CDTF">2012-10-22T19:49:02Z</dcterms:modified>
</cp:coreProperties>
</file>