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900" yWindow="-150" windowWidth="12945" windowHeight="8580" tabRatio="968" activeTab="8"/>
  </bookViews>
  <sheets>
    <sheet name="1. Info" sheetId="26" r:id="rId1"/>
    <sheet name="2. Table of Contents" sheetId="17" r:id="rId2"/>
    <sheet name="3. Data_Input_Sheet" sheetId="22" r:id="rId3"/>
    <sheet name="4. Rate_Base" sheetId="14" r:id="rId4"/>
    <sheet name="5. Utility Income" sheetId="13" r:id="rId5"/>
    <sheet name="6. Taxes_PILs" sheetId="15" r:id="rId6"/>
    <sheet name="7. Cost_of_Capital" sheetId="12" r:id="rId7"/>
    <sheet name="8. Rev_Def_Suff" sheetId="23" r:id="rId8"/>
    <sheet name="9. Rev_Reqt" sheetId="11" r:id="rId9"/>
  </sheets>
  <externalReferences>
    <externalReference r:id="rId10"/>
    <externalReference r:id="rId11"/>
  </externalReferences>
  <definedNames>
    <definedName name="LDC_LIST">[1]lists!$AM$1:$AM$80</definedName>
    <definedName name="_xlnm.Print_Area" localSheetId="0">'1. Info'!$A$1:$Q$41</definedName>
    <definedName name="_xlnm.Print_Area" localSheetId="1">'2. Table of Contents'!$A$1:$O$30</definedName>
    <definedName name="_xlnm.Print_Area" localSheetId="2">'3. Data_Input_Sheet'!$A$1:$X$90</definedName>
    <definedName name="_xlnm.Print_Area" localSheetId="3">'4. Rate_Base'!$A$1:$X$42</definedName>
    <definedName name="_xlnm.Print_Area" localSheetId="4">'5. Utility Income'!$A$1:$W$59</definedName>
    <definedName name="_xlnm.Print_Area" localSheetId="5">'6. Taxes_PILs'!$A$1:$R$53</definedName>
    <definedName name="_xlnm.Print_Area" localSheetId="6">'7. Cost_of_Capital'!$A$1:$T$69</definedName>
    <definedName name="_xlnm.Print_Area" localSheetId="7">'8. Rev_Def_Suff'!$B$1:$Q$62</definedName>
    <definedName name="_xlnm.Print_Area" localSheetId="8">'9. Rev_Reqt'!$A$1:$R$47</definedName>
    <definedName name="ratedescription">[2]hidden1!$D$1:$D$122</definedName>
    <definedName name="units">[2]hidden1!$J$3:$J$8</definedName>
  </definedNames>
  <calcPr calcId="145621"/>
</workbook>
</file>

<file path=xl/calcChain.xml><?xml version="1.0" encoding="utf-8"?>
<calcChain xmlns="http://schemas.openxmlformats.org/spreadsheetml/2006/main">
  <c r="E44" i="22" l="1"/>
  <c r="E46" i="22"/>
  <c r="E62" i="22"/>
  <c r="E16" i="22"/>
  <c r="N26" i="23" l="1"/>
  <c r="V34" i="13"/>
  <c r="R34" i="13" s="1"/>
  <c r="N34" i="13"/>
  <c r="Q67" i="22"/>
  <c r="I67" i="22"/>
  <c r="F34" i="13"/>
  <c r="J34" i="13" l="1"/>
  <c r="P26" i="23"/>
  <c r="J26" i="23"/>
  <c r="L26" i="23" s="1"/>
  <c r="F26" i="23"/>
  <c r="J13" i="23"/>
  <c r="O11" i="14"/>
  <c r="H26" i="23" l="1"/>
  <c r="N13" i="13"/>
  <c r="J13" i="13" s="1"/>
  <c r="K12" i="15"/>
  <c r="J13" i="11"/>
  <c r="N24" i="11"/>
  <c r="J24" i="11"/>
  <c r="F24" i="11"/>
  <c r="N28" i="11"/>
  <c r="G40" i="15"/>
  <c r="K40" i="15" s="1"/>
  <c r="G39" i="15"/>
  <c r="K39" i="15" s="1"/>
  <c r="O39" i="15" s="1"/>
  <c r="G24" i="15"/>
  <c r="K24" i="15" s="1"/>
  <c r="O24" i="15" s="1"/>
  <c r="G25" i="15"/>
  <c r="K25" i="15" s="1"/>
  <c r="O25" i="15" s="1"/>
  <c r="U36" i="22"/>
  <c r="V22" i="13" s="1"/>
  <c r="N15" i="11" s="1"/>
  <c r="U37" i="22"/>
  <c r="V23" i="13" s="1"/>
  <c r="N16" i="11" s="1"/>
  <c r="L17" i="12"/>
  <c r="L49" i="12" s="1"/>
  <c r="G13" i="14"/>
  <c r="K13" i="14"/>
  <c r="S13" i="14"/>
  <c r="G14" i="14"/>
  <c r="K14" i="14"/>
  <c r="S14" i="14"/>
  <c r="S15" i="14" s="1"/>
  <c r="G24" i="14"/>
  <c r="K24" i="14"/>
  <c r="S24" i="14"/>
  <c r="G25" i="14"/>
  <c r="G26" i="14" s="1"/>
  <c r="K25" i="14"/>
  <c r="S25" i="14"/>
  <c r="S26" i="14" s="1"/>
  <c r="M21" i="22"/>
  <c r="U21" i="22" s="1"/>
  <c r="W28" i="14" s="1"/>
  <c r="F33" i="12"/>
  <c r="F49" i="12" s="1"/>
  <c r="L18" i="12"/>
  <c r="L50" i="12" s="1"/>
  <c r="F34" i="12"/>
  <c r="F50" i="12" s="1"/>
  <c r="L22" i="12"/>
  <c r="L54" i="12" s="1"/>
  <c r="F38" i="12"/>
  <c r="F54" i="12" s="1"/>
  <c r="L23" i="12"/>
  <c r="L55" i="12" s="1"/>
  <c r="F39" i="12"/>
  <c r="F55" i="12" s="1"/>
  <c r="J28" i="11"/>
  <c r="M36" i="22"/>
  <c r="N22" i="13" s="1"/>
  <c r="J15" i="11" s="1"/>
  <c r="M37" i="22"/>
  <c r="N23" i="13" s="1"/>
  <c r="J16" i="11" s="1"/>
  <c r="L33" i="12"/>
  <c r="L34" i="12"/>
  <c r="L38" i="12"/>
  <c r="L39" i="12"/>
  <c r="F28" i="11"/>
  <c r="F18" i="11"/>
  <c r="F22" i="13"/>
  <c r="F15" i="11" s="1"/>
  <c r="F23" i="13"/>
  <c r="F16" i="11" s="1"/>
  <c r="F24" i="13"/>
  <c r="F17" i="11" s="1"/>
  <c r="F26" i="13"/>
  <c r="F20" i="11" s="1"/>
  <c r="G28" i="14"/>
  <c r="F17" i="12"/>
  <c r="F18" i="12"/>
  <c r="F22" i="12"/>
  <c r="F24" i="12" s="1"/>
  <c r="F23" i="12"/>
  <c r="Q33" i="22"/>
  <c r="I33" i="22"/>
  <c r="AC1" i="26"/>
  <c r="F29" i="12" s="1"/>
  <c r="N46" i="13"/>
  <c r="N47" i="13"/>
  <c r="V47" i="13" s="1"/>
  <c r="N48" i="13"/>
  <c r="N49" i="13"/>
  <c r="V49" i="13" s="1"/>
  <c r="F46" i="13"/>
  <c r="F47" i="13"/>
  <c r="F48" i="13"/>
  <c r="F49" i="13"/>
  <c r="M16" i="22"/>
  <c r="N16" i="13"/>
  <c r="V16" i="13" s="1"/>
  <c r="R16" i="13" s="1"/>
  <c r="F40" i="12"/>
  <c r="L40" i="12" s="1"/>
  <c r="P36" i="23"/>
  <c r="P31" i="23"/>
  <c r="N20" i="23"/>
  <c r="V46" i="13"/>
  <c r="V48" i="13"/>
  <c r="U38" i="22"/>
  <c r="V24" i="13" s="1"/>
  <c r="N17" i="11" s="1"/>
  <c r="U40" i="22"/>
  <c r="V26" i="13" s="1"/>
  <c r="N20" i="11" s="1"/>
  <c r="N31" i="23"/>
  <c r="N36" i="23"/>
  <c r="M38" i="22"/>
  <c r="N24" i="13" s="1"/>
  <c r="J17" i="11" s="1"/>
  <c r="M40" i="22"/>
  <c r="N26" i="13" s="1"/>
  <c r="J20" i="11" s="1"/>
  <c r="L36" i="23"/>
  <c r="L31" i="23"/>
  <c r="J20" i="23"/>
  <c r="J31" i="23"/>
  <c r="J36" i="23"/>
  <c r="G35" i="15"/>
  <c r="K35" i="15" s="1"/>
  <c r="O35" i="15" s="1"/>
  <c r="Q31" i="22"/>
  <c r="R49" i="13" s="1"/>
  <c r="Q30" i="22"/>
  <c r="R48" i="13" s="1"/>
  <c r="Q29" i="22"/>
  <c r="Q28" i="22"/>
  <c r="R46" i="13" s="1"/>
  <c r="Q26" i="22"/>
  <c r="Q25" i="22"/>
  <c r="I26" i="22"/>
  <c r="I25" i="22"/>
  <c r="I29" i="22"/>
  <c r="J47" i="13" s="1"/>
  <c r="I30" i="22"/>
  <c r="J48" i="13" s="1"/>
  <c r="I31" i="22"/>
  <c r="J49" i="13" s="1"/>
  <c r="I28" i="22"/>
  <c r="J46" i="13" s="1"/>
  <c r="R22" i="13"/>
  <c r="R23" i="13"/>
  <c r="R24" i="13"/>
  <c r="R26" i="13"/>
  <c r="J22" i="13"/>
  <c r="J23" i="13"/>
  <c r="J24" i="13"/>
  <c r="J26" i="13"/>
  <c r="F16" i="13"/>
  <c r="J16" i="13" s="1"/>
  <c r="M20" i="22"/>
  <c r="M19" i="22"/>
  <c r="M17" i="22"/>
  <c r="N13" i="11"/>
  <c r="P1" i="23"/>
  <c r="N13" i="23"/>
  <c r="F20" i="23"/>
  <c r="F31" i="23"/>
  <c r="F36" i="23"/>
  <c r="H31" i="23"/>
  <c r="H36" i="23"/>
  <c r="D62" i="12"/>
  <c r="O12" i="15"/>
  <c r="G18" i="15"/>
  <c r="O18" i="15" s="1"/>
  <c r="K18" i="15"/>
  <c r="V13" i="13"/>
  <c r="R47" i="13"/>
  <c r="Q12" i="22"/>
  <c r="S11" i="14" s="1"/>
  <c r="W11" i="14"/>
  <c r="U1" i="22"/>
  <c r="I12" i="22"/>
  <c r="K11" i="14" s="1"/>
  <c r="U16" i="22"/>
  <c r="U17" i="22"/>
  <c r="U19" i="22"/>
  <c r="U20" i="22"/>
  <c r="E39" i="22"/>
  <c r="M39" i="22"/>
  <c r="U39" i="22"/>
  <c r="E47" i="22"/>
  <c r="M47" i="22"/>
  <c r="U47" i="22"/>
  <c r="E59" i="22"/>
  <c r="M59" i="22"/>
  <c r="U59" i="22"/>
  <c r="E60" i="22"/>
  <c r="M60" i="22"/>
  <c r="U60" i="22"/>
  <c r="N18" i="11" l="1"/>
  <c r="V25" i="13"/>
  <c r="F56" i="12"/>
  <c r="L56" i="12" s="1"/>
  <c r="J32" i="11"/>
  <c r="F25" i="13"/>
  <c r="F27" i="13" s="1"/>
  <c r="F35" i="12"/>
  <c r="L35" i="12" s="1"/>
  <c r="G26" i="15"/>
  <c r="F19" i="12"/>
  <c r="L19" i="12" s="1"/>
  <c r="O28" i="14"/>
  <c r="O24" i="14"/>
  <c r="G15" i="14"/>
  <c r="O13" i="14"/>
  <c r="W25" i="14"/>
  <c r="K26" i="14"/>
  <c r="W24" i="14"/>
  <c r="K15" i="14"/>
  <c r="O25" i="14"/>
  <c r="F32" i="11"/>
  <c r="F42" i="12"/>
  <c r="N25" i="13"/>
  <c r="R25" i="13" s="1"/>
  <c r="R27" i="13" s="1"/>
  <c r="J25" i="13"/>
  <c r="J27" i="13" s="1"/>
  <c r="N32" i="11"/>
  <c r="O14" i="14"/>
  <c r="G41" i="15"/>
  <c r="J50" i="13"/>
  <c r="G30" i="14"/>
  <c r="G17" i="14" s="1"/>
  <c r="N44" i="23"/>
  <c r="P44" i="23"/>
  <c r="N50" i="13"/>
  <c r="J21" i="23" s="1"/>
  <c r="F51" i="12"/>
  <c r="L51" i="12" s="1"/>
  <c r="L44" i="23"/>
  <c r="J44" i="23"/>
  <c r="N17" i="13"/>
  <c r="J33" i="11" s="1"/>
  <c r="J34" i="11" s="1"/>
  <c r="R50" i="13"/>
  <c r="F50" i="13"/>
  <c r="F17" i="13" s="1"/>
  <c r="O15" i="14"/>
  <c r="W13" i="14"/>
  <c r="W14" i="14"/>
  <c r="N27" i="13"/>
  <c r="L24" i="23" s="1"/>
  <c r="V50" i="13"/>
  <c r="P21" i="23" s="1"/>
  <c r="J18" i="11"/>
  <c r="K26" i="15"/>
  <c r="F26" i="12"/>
  <c r="L24" i="12"/>
  <c r="L42" i="12"/>
  <c r="J48" i="23" s="1"/>
  <c r="R13" i="13"/>
  <c r="V27" i="13"/>
  <c r="O26" i="15"/>
  <c r="O40" i="15"/>
  <c r="O41" i="15" s="1"/>
  <c r="K41" i="15"/>
  <c r="W26" i="14" l="1"/>
  <c r="W30" i="14" s="1"/>
  <c r="S30" i="14" s="1"/>
  <c r="S17" i="14" s="1"/>
  <c r="S18" i="14" s="1"/>
  <c r="L58" i="12"/>
  <c r="N48" i="23" s="1"/>
  <c r="G18" i="14"/>
  <c r="L26" i="12"/>
  <c r="H48" i="23" s="1"/>
  <c r="S28" i="14"/>
  <c r="K28" i="14"/>
  <c r="O26" i="14"/>
  <c r="O30" i="14" s="1"/>
  <c r="F58" i="12"/>
  <c r="N18" i="13"/>
  <c r="L48" i="23"/>
  <c r="P48" i="23"/>
  <c r="W15" i="14"/>
  <c r="G29" i="15"/>
  <c r="F34" i="23"/>
  <c r="H34" i="23"/>
  <c r="F39" i="23"/>
  <c r="N21" i="23"/>
  <c r="N22" i="23" s="1"/>
  <c r="J17" i="13"/>
  <c r="J18" i="13" s="1"/>
  <c r="L21" i="23"/>
  <c r="J22" i="23"/>
  <c r="F21" i="23"/>
  <c r="F22" i="23" s="1"/>
  <c r="V17" i="13"/>
  <c r="R17" i="13" s="1"/>
  <c r="R18" i="13" s="1"/>
  <c r="H21" i="23"/>
  <c r="O17" i="14"/>
  <c r="O18" i="14" s="1"/>
  <c r="K30" i="14"/>
  <c r="K17" i="14" s="1"/>
  <c r="K18" i="14" s="1"/>
  <c r="W17" i="14"/>
  <c r="J24" i="23"/>
  <c r="F33" i="11"/>
  <c r="F34" i="11" s="1"/>
  <c r="F18" i="13"/>
  <c r="F24" i="23"/>
  <c r="H24" i="23"/>
  <c r="F44" i="23"/>
  <c r="H44" i="23"/>
  <c r="N34" i="23"/>
  <c r="P34" i="23"/>
  <c r="O29" i="15"/>
  <c r="K29" i="15"/>
  <c r="J34" i="23"/>
  <c r="L34" i="23"/>
  <c r="N24" i="23"/>
  <c r="P24" i="23"/>
  <c r="H39" i="23" l="1"/>
  <c r="J26" i="12"/>
  <c r="N33" i="11"/>
  <c r="N34" i="11" s="1"/>
  <c r="F48" i="23"/>
  <c r="W18" i="14"/>
  <c r="N39" i="23" s="1"/>
  <c r="G31" i="15"/>
  <c r="F37" i="13" s="1"/>
  <c r="G33" i="15"/>
  <c r="F19" i="11" s="1"/>
  <c r="V18" i="13"/>
  <c r="J42" i="12"/>
  <c r="J39" i="23"/>
  <c r="L39" i="23"/>
  <c r="K33" i="15"/>
  <c r="J19" i="11" s="1"/>
  <c r="K31" i="15"/>
  <c r="N37" i="13" s="1"/>
  <c r="J37" i="13" s="1"/>
  <c r="O33" i="15"/>
  <c r="N19" i="11" s="1"/>
  <c r="O31" i="15"/>
  <c r="J18" i="12" l="1"/>
  <c r="P18" i="12" s="1"/>
  <c r="J23" i="12"/>
  <c r="P23" i="12" s="1"/>
  <c r="J22" i="12"/>
  <c r="J17" i="12"/>
  <c r="J58" i="12"/>
  <c r="J50" i="12" s="1"/>
  <c r="P50" i="12" s="1"/>
  <c r="P39" i="23"/>
  <c r="J55" i="12"/>
  <c r="P55" i="12" s="1"/>
  <c r="J39" i="12"/>
  <c r="P39" i="12" s="1"/>
  <c r="J34" i="12"/>
  <c r="P34" i="12" s="1"/>
  <c r="J33" i="12"/>
  <c r="J38" i="12"/>
  <c r="V37" i="13"/>
  <c r="R37" i="13" s="1"/>
  <c r="J54" i="12" l="1"/>
  <c r="P54" i="12" s="1"/>
  <c r="J19" i="12"/>
  <c r="P17" i="12"/>
  <c r="P19" i="12" s="1"/>
  <c r="J49" i="12"/>
  <c r="P22" i="12"/>
  <c r="J24" i="12"/>
  <c r="F41" i="23" s="1"/>
  <c r="H41" i="23" s="1"/>
  <c r="J56" i="12"/>
  <c r="N41" i="23" s="1"/>
  <c r="P38" i="12"/>
  <c r="J40" i="12"/>
  <c r="J41" i="23" s="1"/>
  <c r="J35" i="12"/>
  <c r="P33" i="12"/>
  <c r="P35" i="12" s="1"/>
  <c r="P56" i="12"/>
  <c r="P51" i="23" s="1"/>
  <c r="O16" i="15"/>
  <c r="O20" i="15" s="1"/>
  <c r="J51" i="12" l="1"/>
  <c r="P49" i="12"/>
  <c r="P51" i="12" s="1"/>
  <c r="V30" i="13" s="1"/>
  <c r="F30" i="13"/>
  <c r="P24" i="12"/>
  <c r="H51" i="23" s="1"/>
  <c r="F51" i="23" s="1"/>
  <c r="F23" i="11" s="1"/>
  <c r="G16" i="15"/>
  <c r="G20" i="15" s="1"/>
  <c r="P41" i="23"/>
  <c r="P40" i="12"/>
  <c r="L51" i="23" s="1"/>
  <c r="K16" i="15"/>
  <c r="K20" i="15" s="1"/>
  <c r="N30" i="13"/>
  <c r="R30" i="13" s="1"/>
  <c r="R32" i="13" s="1"/>
  <c r="R36" i="13" s="1"/>
  <c r="R39" i="13" s="1"/>
  <c r="L41" i="23"/>
  <c r="P58" i="12"/>
  <c r="N23" i="11"/>
  <c r="N51" i="23"/>
  <c r="P25" i="23"/>
  <c r="P27" i="23" s="1"/>
  <c r="N25" i="23"/>
  <c r="V32" i="13"/>
  <c r="F32" i="13" l="1"/>
  <c r="F36" i="13" s="1"/>
  <c r="F39" i="13" s="1"/>
  <c r="H37" i="23" s="1"/>
  <c r="H25" i="23"/>
  <c r="H27" i="23" s="1"/>
  <c r="F25" i="23"/>
  <c r="P26" i="12"/>
  <c r="V36" i="13"/>
  <c r="V39" i="13" s="1"/>
  <c r="P37" i="23" s="1"/>
  <c r="P47" i="23" s="1"/>
  <c r="P49" i="23" s="1"/>
  <c r="P52" i="23" s="1"/>
  <c r="N27" i="23"/>
  <c r="N29" i="23" s="1"/>
  <c r="N32" i="23" s="1"/>
  <c r="N35" i="23" s="1"/>
  <c r="N37" i="23" s="1"/>
  <c r="N43" i="23" s="1"/>
  <c r="N45" i="23" s="1"/>
  <c r="P43" i="23"/>
  <c r="P45" i="23" s="1"/>
  <c r="J25" i="23"/>
  <c r="L25" i="23"/>
  <c r="L27" i="23" s="1"/>
  <c r="N32" i="13"/>
  <c r="J30" i="13"/>
  <c r="J32" i="13" s="1"/>
  <c r="J36" i="13" s="1"/>
  <c r="J39" i="13" s="1"/>
  <c r="J51" i="23"/>
  <c r="J23" i="11"/>
  <c r="P42" i="12"/>
  <c r="N22" i="11"/>
  <c r="N26" i="11" s="1"/>
  <c r="F27" i="23" l="1"/>
  <c r="F29" i="23" s="1"/>
  <c r="F32" i="23" s="1"/>
  <c r="F35" i="23" s="1"/>
  <c r="F37" i="23" s="1"/>
  <c r="F22" i="11"/>
  <c r="F26" i="11" s="1"/>
  <c r="H43" i="23"/>
  <c r="H45" i="23" s="1"/>
  <c r="H47" i="23"/>
  <c r="H49" i="23" s="1"/>
  <c r="H52" i="23" s="1"/>
  <c r="N36" i="13"/>
  <c r="N39" i="13" s="1"/>
  <c r="L37" i="23" s="1"/>
  <c r="J27" i="23"/>
  <c r="J29" i="23" s="1"/>
  <c r="J32" i="23" s="1"/>
  <c r="J35" i="23" s="1"/>
  <c r="J37" i="23" s="1"/>
  <c r="N52" i="23"/>
  <c r="N53" i="23" s="1"/>
  <c r="P19" i="23" s="1"/>
  <c r="P20" i="23" s="1"/>
  <c r="P22" i="23" s="1"/>
  <c r="P29" i="23" s="1"/>
  <c r="P32" i="23" s="1"/>
  <c r="P35" i="23" s="1"/>
  <c r="N47" i="23"/>
  <c r="N49" i="23" s="1"/>
  <c r="J22" i="11"/>
  <c r="J26" i="11" s="1"/>
  <c r="N29" i="11"/>
  <c r="N36" i="11"/>
  <c r="F29" i="11" l="1"/>
  <c r="F36" i="11"/>
  <c r="F43" i="23"/>
  <c r="F45" i="23" s="1"/>
  <c r="F47" i="23"/>
  <c r="F49" i="23" s="1"/>
  <c r="F52" i="23"/>
  <c r="F53" i="23" s="1"/>
  <c r="H19" i="23" s="1"/>
  <c r="H20" i="23" s="1"/>
  <c r="H22" i="23" s="1"/>
  <c r="H29" i="23" s="1"/>
  <c r="H32" i="23" s="1"/>
  <c r="H35" i="23" s="1"/>
  <c r="L47" i="23"/>
  <c r="L49" i="23" s="1"/>
  <c r="L52" i="23" s="1"/>
  <c r="L43" i="23"/>
  <c r="L45" i="23" s="1"/>
  <c r="J43" i="23"/>
  <c r="J45" i="23" s="1"/>
  <c r="J52" i="23"/>
  <c r="J53" i="23" s="1"/>
  <c r="L19" i="23" s="1"/>
  <c r="L20" i="23" s="1"/>
  <c r="L22" i="23" s="1"/>
  <c r="L29" i="23" s="1"/>
  <c r="L32" i="23" s="1"/>
  <c r="L35" i="23" s="1"/>
  <c r="J47" i="23"/>
  <c r="J49" i="23" s="1"/>
  <c r="J29" i="11"/>
  <c r="J36" i="11"/>
</calcChain>
</file>

<file path=xl/sharedStrings.xml><?xml version="1.0" encoding="utf-8"?>
<sst xmlns="http://schemas.openxmlformats.org/spreadsheetml/2006/main" count="410" uniqueCount="301">
  <si>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</si>
  <si>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</si>
  <si>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</si>
  <si>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</si>
  <si>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</si>
  <si>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</si>
  <si>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</si>
  <si>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</si>
  <si>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</si>
  <si>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</si>
  <si>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</si>
  <si>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</si>
  <si>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</si>
  <si>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</si>
  <si>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</si>
  <si>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</si>
  <si>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</si>
  <si>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</si>
  <si>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</si>
  <si>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</si>
  <si>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</si>
  <si>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</si>
  <si>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</si>
  <si>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</si>
  <si>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</si>
  <si>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</si>
  <si>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</si>
  <si>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</si>
  <si>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</si>
  <si>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</si>
  <si>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</si>
  <si>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</si>
  <si>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</si>
  <si>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</si>
  <si>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</si>
  <si>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</si>
  <si>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</si>
  <si>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</si>
  <si>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</si>
  <si>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</si>
  <si>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</si>
  <si>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</si>
  <si>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</si>
  <si>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</si>
  <si>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</si>
  <si>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</si>
  <si>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</si>
  <si>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</si>
  <si>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</si>
  <si>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</si>
  <si>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</si>
  <si>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</si>
  <si>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</si>
  <si>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</si>
  <si>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</si>
  <si>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</si>
  <si>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</si>
  <si>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</si>
  <si>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</si>
  <si>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</si>
  <si>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</si>
  <si>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</si>
  <si>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</si>
  <si>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</si>
  <si>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</si>
  <si>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</si>
  <si>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</si>
  <si>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</si>
  <si>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</si>
  <si>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</si>
  <si>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</si>
  <si>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</si>
  <si>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</si>
  <si>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</si>
  <si>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</si>
  <si>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</si>
  <si>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</si>
  <si>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</si>
  <si>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</si>
  <si>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</si>
  <si>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</si>
  <si>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</si>
  <si>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</si>
  <si>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</si>
  <si>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</si>
  <si>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</si>
  <si>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</si>
  <si>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</si>
  <si>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</si>
  <si>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</si>
  <si>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</si>
  <si>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</si>
  <si>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</si>
  <si>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</si>
  <si>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</si>
  <si>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</si>
  <si>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</si>
  <si>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</si>
  <si>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</si>
  <si>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</si>
  <si>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</si>
  <si>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</si>
  <si>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</si>
  <si>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</si>
  <si>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</si>
  <si>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</si>
  <si>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</si>
  <si>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</si>
  <si>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</si>
  <si>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</si>
  <si>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</si>
  <si>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</si>
  <si>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</si>
  <si>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</si>
  <si>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</si>
  <si>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</si>
  <si>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</si>
  <si>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</si>
  <si>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</si>
  <si>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</si>
  <si>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</si>
  <si>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</si>
  <si>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</si>
  <si>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</si>
  <si>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</si>
  <si>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</si>
  <si>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</si>
  <si>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</si>
  <si>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</si>
  <si>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</si>
  <si>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</si>
  <si>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</si>
  <si>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</si>
  <si>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</si>
  <si>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</si>
  <si>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</si>
  <si>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</si>
  <si>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</si>
  <si>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</si>
  <si>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</si>
  <si>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</si>
  <si>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</si>
  <si>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</si>
  <si>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</si>
  <si>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</si>
  <si>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</si>
  <si>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</si>
  <si>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</si>
  <si>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</si>
  <si>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</si>
  <si>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</si>
  <si>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</si>
  <si>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</si>
  <si>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</si>
  <si>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</si>
  <si>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</si>
  <si>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</si>
  <si>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</si>
  <si>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</si>
  <si>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</si>
  <si>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</si>
  <si>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</si>
  <si>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</si>
  <si>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</si>
  <si>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</si>
  <si>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</si>
  <si>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</si>
  <si>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</si>
  <si>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</si>
  <si>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</si>
  <si>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Enersource Hydro Mississauga Inc.</t>
  </si>
  <si>
    <t>ENWIN Utilities Ltd.</t>
  </si>
  <si>
    <t>Espanola Regional Hydro Distribution Corporation</t>
  </si>
  <si>
    <t>Essex Powerlines Corporation</t>
  </si>
  <si>
    <t>Festival Hydro Inc.</t>
  </si>
  <si>
    <t>Fort Frances Power Corporation</t>
  </si>
  <si>
    <t>Guelph Hydro Electric Systems Inc.</t>
  </si>
  <si>
    <t>Haldimand County Hydro Inc.</t>
  </si>
  <si>
    <t>Halton Hills Hydro Inc.</t>
  </si>
  <si>
    <t>Horizon Utilities Corporation</t>
  </si>
  <si>
    <t>Hydro 2000 Inc.</t>
  </si>
  <si>
    <t>Hydro Hawkesbury Inc.</t>
  </si>
  <si>
    <t>Hydro One Brampton Networks Inc.</t>
  </si>
  <si>
    <t>Kenora Hydro Electric Corporation Ltd.</t>
  </si>
  <si>
    <t>Kingston Hydro Corporation</t>
  </si>
  <si>
    <t>Kitchener-Wilmot Hydro Inc.</t>
  </si>
  <si>
    <t>Lakefront Utilities Inc.</t>
  </si>
  <si>
    <t>London Hydro Inc.</t>
  </si>
  <si>
    <t>Midland Power Utility Corporation</t>
  </si>
  <si>
    <t>Niagara-on-the-Lake Hydro Inc.</t>
  </si>
  <si>
    <t>North Bay Hydro Distribution Limited</t>
  </si>
  <si>
    <t>Northern Ontario Wires Inc.</t>
  </si>
  <si>
    <t>Orangeville Hydro Limited</t>
  </si>
  <si>
    <t>Oshawa PUC Networks Inc.</t>
  </si>
  <si>
    <t>Ottawa River Power Corporation</t>
  </si>
  <si>
    <t>Parry Sound Power Corporation</t>
  </si>
  <si>
    <t>PowerStream Inc. - Barrie</t>
  </si>
  <si>
    <t>PowerStream Inc. - South</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</si>
  <si>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</si>
  <si>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</si>
  <si>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</si>
  <si>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</si>
  <si>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</si>
  <si>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</si>
  <si>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</si>
  <si>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</si>
  <si>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</si>
  <si>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</si>
  <si>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</si>
  <si>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</si>
  <si>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</si>
  <si>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</si>
  <si>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</si>
  <si>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</si>
  <si>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Fort Albany Power Corporation</t>
  </si>
  <si>
    <t>Greater Sudbury Hydro Inc.</t>
  </si>
  <si>
    <t>Grimsby Power Inc.</t>
  </si>
  <si>
    <t>Hydro Ottawa Limited</t>
  </si>
  <si>
    <t>Kashechewan Power Corporation</t>
  </si>
  <si>
    <t>Lakeland Power Distribution Ltd.</t>
  </si>
  <si>
    <t>Toronto Hydro-Electric System Limited</t>
  </si>
  <si>
    <t>Company Name</t>
  </si>
  <si>
    <t>1. Info</t>
  </si>
  <si>
    <t>3. Data_Input_Sheet</t>
  </si>
  <si>
    <t>4. Rate_Base</t>
  </si>
  <si>
    <t>5. Utility Income</t>
  </si>
  <si>
    <t>6. Taxes_PILs</t>
  </si>
  <si>
    <t>7. Cost_of_Capital</t>
  </si>
  <si>
    <t>9. Rev_Reqt</t>
  </si>
  <si>
    <t>Select option from drop-down list by clicking on cell M10.  This column allows for the application update reflecting the end of discovery or Argument-in-Chief.  Also, the outcome of any Settlement Process can be reflected.</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</si>
  <si>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</si>
  <si>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</si>
  <si>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</si>
  <si>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</si>
  <si>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</si>
  <si>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</si>
  <si>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</si>
  <si>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</si>
  <si>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</si>
  <si>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</si>
  <si>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</si>
  <si>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</si>
  <si>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</si>
  <si>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</si>
  <si>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</si>
  <si>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Data in column E is for Application as originally filed.  For updated revenue requirement as a result of interrogatory responses, technical or settlement conferences, etc., use colimn M and Adjustments in column I</t>
  </si>
  <si>
    <t>(9)</t>
  </si>
  <si>
    <t>Starting with 2013, default Working Capital Allowance factor is 13% (of Cost of Power plus controllable expenses).  Alternatively, WCA factor based on lead-lag study or approved WCA factor for another distributor, with supporting rationale.</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</si>
  <si>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</si>
  <si>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</si>
  <si>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(10)</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</si>
  <si>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</si>
  <si>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</si>
  <si>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</si>
  <si>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</si>
  <si>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</si>
  <si>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</si>
  <si>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</si>
  <si>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</si>
  <si>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</si>
  <si>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</si>
  <si>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Attawapiskat Power Corporation</t>
  </si>
  <si>
    <t>Bluewater Power Distribution Corp.</t>
  </si>
  <si>
    <t>Brant County Power</t>
  </si>
  <si>
    <t>Cambridge and North Dumfries Hydro</t>
  </si>
  <si>
    <t>Canadian Niagara Power Inc. – Eastern Ontario Power/Fort Erie/Port Colborne</t>
  </si>
  <si>
    <t>COLLUS Power Corp.</t>
  </si>
  <si>
    <t>Entegrus Powerlines Inc.</t>
  </si>
  <si>
    <t>Erie Thames Powerlines Corp.</t>
  </si>
  <si>
    <t>Hearst Power Distribution Co. Ltd.</t>
  </si>
  <si>
    <t>Hydro One Networks Inc.</t>
  </si>
  <si>
    <t>Hydro One Remote Communities Inc.</t>
  </si>
  <si>
    <t>Innisfil Hydro Dist. Systems Limited</t>
  </si>
  <si>
    <t>Milton Hydro Distribution Inc.</t>
  </si>
  <si>
    <t>Newmarket – Tay Power Distribution Ltd.</t>
  </si>
  <si>
    <t>Niagara Peninsula Energy Inc.</t>
  </si>
  <si>
    <t>Norfolk Power Distribution Ltd.</t>
  </si>
  <si>
    <t>Oakville Hydro Distribution Inc.</t>
  </si>
  <si>
    <t>Orillia Power Distribution Corp.</t>
  </si>
  <si>
    <t>Peterborough Distribution Inc.</t>
  </si>
  <si>
    <t>Allowance for Working Capital - Derivation</t>
  </si>
  <si>
    <r>
      <t xml:space="preserve">Data Input </t>
    </r>
    <r>
      <rPr>
        <b/>
        <vertAlign val="superscript"/>
        <sz val="14"/>
        <rFont val="Arial"/>
        <family val="2"/>
      </rPr>
      <t>(1)</t>
    </r>
  </si>
  <si>
    <t>Adjustment to Return on Rate Base associated with Deferred PP&amp;E balance as a result of transition from CGAAP to MIFRS</t>
  </si>
  <si>
    <t>Return on Deemed Equity</t>
  </si>
  <si>
    <t>Adjustment to Return on Rate Base associated with Deferred PP&amp;E balance as a result of transition from CGAAP to MIFRS ($)</t>
  </si>
  <si>
    <t>(11)</t>
  </si>
  <si>
    <r>
      <t xml:space="preserve">Some Applicants may have a unique rate as a result of a lead-lag study.  </t>
    </r>
    <r>
      <rPr>
        <sz val="10"/>
        <color rgb="FFFF0000"/>
        <rFont val="Arial"/>
        <family val="2"/>
      </rPr>
      <t>Default rate for 2013 cost of service applications is 13%.</t>
    </r>
  </si>
  <si>
    <t>Tax Adjustments to Accounting               Income per 2013 PILs model</t>
  </si>
  <si>
    <t>Treated as an adjustment pre-tax to avoid an impact on taxes/PILs and hence on revenue sufficiency deficiency</t>
  </si>
  <si>
    <t>Depreciation Expense should include the adjustment resulting from the amortization of the deferred PP&amp;E balance as shown on Appendix 2-EA or Appendix 2-EB  of the Chapter 2 Appendices to the Filing Requirements.</t>
  </si>
  <si>
    <t>Adjustment should include the adjustment to the return on rate base associated with deferred PP&amp;E balance as shown on Appendix 2-EA or Appendix 2-EB of the Chapter 2 Appendices to the Filing Requirements.</t>
  </si>
  <si>
    <t>EB-2012-0107</t>
  </si>
  <si>
    <t>Leslie Dugas, Manager of Regulatory Affairs</t>
  </si>
  <si>
    <t>519-337-8201 Ext 2255</t>
  </si>
  <si>
    <t>ldugas@bluewaterpower.com</t>
  </si>
  <si>
    <t>Increased gross fixed assets by the IFRS adjustment of $364,881</t>
  </si>
  <si>
    <t>See Exhibit 4, Tab 8, Schedule 1 for full explanation.  The Income taxes (grossed up) value of $586,517 includes a one-time adjustment of $92,369.</t>
  </si>
  <si>
    <t xml:space="preserve">to a more accurate representation of the effect on deemed interest expense and deemed return on equty.  </t>
  </si>
  <si>
    <t>Note:  An adjustment to gross fixed assets of $364,881 was made in order to accommodate the IFRS rate base adjustment.  The effect on regulated return on capital is</t>
  </si>
  <si>
    <t>is $22,153. The amount of $22,153 was not included in cell E67 because the adjustment was made to the gross fixed assets instead as this was determined to lead totomore</t>
  </si>
  <si>
    <t>This is not actually an income credit, but rather had to use this cell to adjust for the one-time PILs adjustment of $92,369 (grossed-up)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</si>
</sst>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quot;$&quot;#,##0_);[Red]\(&quot;$&quot;#,##0\);&quot;$&quot;\ \-"/>
    <numFmt numFmtId="168" formatCode="\(#\)"/>
  </numFmts>
  <fonts count="49" x14ac:knownFonts="1">
    <font>
      <sz val="10"/>
      <name val="Arial"/>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sz val="10"/>
      <color rgb="FF000000"/>
      <name val="Arial"/>
      <family val="2"/>
    </font>
    <font>
      <b/>
      <vertAlign val="superscript"/>
      <sz val="14"/>
      <name val="Arial"/>
      <family val="2"/>
    </font>
    <font>
      <sz val="10"/>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19">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cellStyleXfs>
  <cellXfs count="515">
    <xf numFmtId="0" fontId="0" fillId="0" borderId="0" xfId="0"/>
    <xf numFmtId="0" fontId="13" fillId="2" borderId="0" xfId="0" applyFont="1" applyFill="1" applyAlignment="1" applyProtection="1">
      <alignment vertical="top" wrapText="1"/>
    </xf>
    <xf numFmtId="0" fontId="0" fillId="2" borderId="0" xfId="0" applyFill="1" applyBorder="1" applyProtection="1"/>
    <xf numFmtId="0" fontId="5" fillId="2" borderId="0" xfId="0" applyFont="1" applyFill="1" applyBorder="1" applyAlignment="1" applyProtection="1"/>
    <xf numFmtId="0" fontId="3" fillId="0" borderId="0" xfId="0" applyFont="1" applyProtection="1"/>
    <xf numFmtId="0" fontId="0" fillId="0" borderId="0" xfId="0" applyProtection="1"/>
    <xf numFmtId="0" fontId="7" fillId="2" borderId="0" xfId="0" applyFont="1" applyFill="1" applyBorder="1" applyAlignment="1" applyProtection="1">
      <alignment horizontal="left"/>
    </xf>
    <xf numFmtId="0" fontId="0" fillId="2" borderId="0" xfId="0" applyFill="1" applyBorder="1" applyProtection="1">
      <protection locked="0"/>
    </xf>
    <xf numFmtId="0" fontId="13" fillId="2" borderId="0" xfId="0" applyFont="1" applyFill="1" applyAlignment="1" applyProtection="1">
      <alignment horizontal="left" vertical="top" wrapText="1" indent="1"/>
    </xf>
    <xf numFmtId="0" fontId="20" fillId="2" borderId="0" xfId="0" applyFont="1" applyFill="1" applyBorder="1" applyAlignment="1" applyProtection="1">
      <alignment horizontal="center"/>
    </xf>
    <xf numFmtId="0" fontId="21" fillId="2" borderId="0" xfId="0" applyFont="1" applyFill="1" applyBorder="1" applyAlignment="1" applyProtection="1">
      <alignment vertical="top" wrapText="1"/>
    </xf>
    <xf numFmtId="0" fontId="3" fillId="0" borderId="0" xfId="0" quotePrefix="1" applyFont="1" applyAlignment="1" applyProtection="1">
      <alignment vertical="top"/>
    </xf>
    <xf numFmtId="0" fontId="17" fillId="2" borderId="0" xfId="0" applyFont="1" applyFill="1" applyBorder="1" applyAlignment="1" applyProtection="1">
      <alignment horizontal="center"/>
    </xf>
    <xf numFmtId="0" fontId="3" fillId="0" borderId="0" xfId="0" quotePrefix="1"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xf numFmtId="0" fontId="17" fillId="0" borderId="0" xfId="0" applyFont="1" applyProtection="1"/>
    <xf numFmtId="0" fontId="16" fillId="0" borderId="0" xfId="0" applyFont="1" applyBorder="1" applyProtection="1"/>
    <xf numFmtId="0" fontId="3" fillId="0" borderId="0" xfId="0" quotePrefix="1" applyFont="1" applyProtection="1"/>
    <xf numFmtId="164" fontId="0" fillId="0" borderId="0" xfId="2" applyNumberFormat="1" applyFont="1" applyFill="1" applyProtection="1"/>
    <xf numFmtId="0" fontId="18" fillId="0" borderId="0" xfId="0" applyFont="1" applyProtection="1"/>
    <xf numFmtId="164" fontId="0" fillId="0" borderId="0" xfId="0" applyNumberFormat="1" applyFill="1" applyProtection="1"/>
    <xf numFmtId="164" fontId="0" fillId="0" borderId="0" xfId="0" applyNumberFormat="1" applyProtection="1"/>
    <xf numFmtId="0" fontId="16"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Fill="1" applyProtection="1"/>
    <xf numFmtId="0" fontId="16" fillId="0" borderId="0" xfId="0" applyFont="1" applyProtection="1"/>
    <xf numFmtId="0" fontId="0" fillId="0" borderId="0" xfId="0" applyAlignment="1" applyProtection="1">
      <alignment wrapText="1"/>
    </xf>
    <xf numFmtId="167" fontId="0" fillId="0" borderId="0" xfId="2" applyNumberFormat="1" applyFont="1" applyFill="1" applyProtection="1"/>
    <xf numFmtId="0" fontId="0" fillId="0" borderId="0" xfId="0" applyFill="1" applyBorder="1" applyProtection="1"/>
    <xf numFmtId="0" fontId="1" fillId="0" borderId="0" xfId="0" applyFont="1" applyProtection="1"/>
    <xf numFmtId="9" fontId="11"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4" fillId="2" borderId="0" xfId="0" applyFont="1" applyFill="1" applyBorder="1" applyAlignment="1" applyProtection="1">
      <alignment horizontal="left" indent="7"/>
    </xf>
    <xf numFmtId="0" fontId="3" fillId="0" borderId="0" xfId="0" applyFont="1" applyBorder="1" applyAlignment="1" applyProtection="1">
      <alignment horizontal="left"/>
    </xf>
    <xf numFmtId="0" fontId="0" fillId="2" borderId="0" xfId="0" applyFill="1" applyBorder="1" applyAlignment="1" applyProtection="1">
      <alignment horizontal="left" indent="2"/>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2" xfId="0" applyFont="1" applyBorder="1" applyAlignment="1" applyProtection="1">
      <alignment horizontal="right" wrapText="1"/>
    </xf>
    <xf numFmtId="0" fontId="3" fillId="0" borderId="2" xfId="0" applyFont="1" applyBorder="1" applyAlignment="1" applyProtection="1">
      <alignment horizontal="center" vertical="center"/>
    </xf>
    <xf numFmtId="0" fontId="0" fillId="0" borderId="0" xfId="0" applyAlignment="1" applyProtection="1">
      <alignment horizontal="left"/>
    </xf>
    <xf numFmtId="0" fontId="3" fillId="0" borderId="0" xfId="0" applyFont="1" applyBorder="1" applyAlignment="1" applyProtection="1">
      <alignment horizontal="center" vertical="center"/>
    </xf>
    <xf numFmtId="167" fontId="7" fillId="0" borderId="0" xfId="2" applyNumberFormat="1" applyFont="1" applyBorder="1" applyAlignment="1" applyProtection="1">
      <alignment horizontal="right" vertical="center"/>
    </xf>
    <xf numFmtId="167" fontId="0" fillId="0" borderId="0" xfId="2" applyNumberFormat="1" applyFont="1" applyProtection="1"/>
    <xf numFmtId="167" fontId="0" fillId="0" borderId="0" xfId="2" applyNumberFormat="1" applyFont="1" applyBorder="1" applyProtection="1"/>
    <xf numFmtId="167" fontId="0" fillId="0" borderId="0" xfId="2" applyNumberFormat="1" applyFont="1" applyBorder="1" applyAlignment="1" applyProtection="1"/>
    <xf numFmtId="167" fontId="0" fillId="0" borderId="0" xfId="2" applyNumberFormat="1" applyFont="1" applyBorder="1" applyAlignment="1" applyProtection="1">
      <alignment horizontal="right"/>
    </xf>
    <xf numFmtId="167" fontId="0" fillId="0" borderId="3" xfId="2" applyNumberFormat="1" applyFont="1" applyBorder="1" applyAlignment="1" applyProtection="1"/>
    <xf numFmtId="167" fontId="0" fillId="0" borderId="3" xfId="0" applyNumberFormat="1" applyBorder="1" applyAlignment="1" applyProtection="1"/>
    <xf numFmtId="167" fontId="0" fillId="0" borderId="4" xfId="2" applyNumberFormat="1" applyFont="1" applyBorder="1" applyAlignment="1" applyProtection="1"/>
    <xf numFmtId="167" fontId="0" fillId="0" borderId="0" xfId="0" applyNumberFormat="1" applyProtection="1"/>
    <xf numFmtId="167" fontId="0" fillId="0" borderId="2" xfId="2" applyNumberFormat="1" applyFont="1" applyBorder="1" applyProtection="1"/>
    <xf numFmtId="167" fontId="0" fillId="0" borderId="2" xfId="2" applyNumberFormat="1" applyFont="1" applyBorder="1" applyAlignment="1" applyProtection="1"/>
    <xf numFmtId="0" fontId="17" fillId="0" borderId="0" xfId="0" applyFont="1" applyAlignment="1" applyProtection="1">
      <alignment wrapText="1"/>
    </xf>
    <xf numFmtId="166" fontId="0" fillId="0" borderId="0" xfId="0" applyNumberFormat="1" applyFill="1" applyProtection="1"/>
    <xf numFmtId="0" fontId="5" fillId="0" borderId="0" xfId="0" applyFont="1" applyFill="1" applyAlignment="1" applyProtection="1"/>
    <xf numFmtId="0" fontId="5"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3" fillId="0" borderId="0" xfId="0" applyFont="1" applyBorder="1" applyAlignment="1" applyProtection="1">
      <alignment wrapText="1"/>
    </xf>
    <xf numFmtId="0" fontId="0" fillId="0" borderId="5" xfId="0"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0" fillId="0" borderId="5" xfId="0" applyBorder="1" applyProtection="1"/>
    <xf numFmtId="0" fontId="3" fillId="0" borderId="0" xfId="0" applyFont="1" applyBorder="1" applyProtection="1"/>
    <xf numFmtId="0" fontId="3" fillId="0" borderId="1" xfId="0" applyFont="1" applyFill="1" applyBorder="1" applyAlignment="1" applyProtection="1">
      <alignment vertical="center" wrapText="1"/>
    </xf>
    <xf numFmtId="167" fontId="0" fillId="0" borderId="1" xfId="2" applyNumberFormat="1" applyFont="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xf numFmtId="0" fontId="7" fillId="0" borderId="0" xfId="0" applyFont="1" applyAlignment="1" applyProtection="1">
      <alignment wrapText="1"/>
    </xf>
    <xf numFmtId="0" fontId="1" fillId="0" borderId="0" xfId="0" applyFont="1" applyFill="1" applyProtection="1"/>
    <xf numFmtId="0" fontId="3" fillId="0" borderId="0" xfId="0" applyFont="1" applyFill="1" applyBorder="1" applyProtection="1"/>
    <xf numFmtId="0" fontId="3" fillId="0" borderId="0" xfId="0" applyFont="1" applyAlignment="1" applyProtection="1">
      <alignment horizontal="left"/>
    </xf>
    <xf numFmtId="0" fontId="3"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7"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7" fillId="0" borderId="0" xfId="0" applyFont="1" applyBorder="1" applyProtection="1"/>
    <xf numFmtId="10" fontId="0" fillId="0" borderId="6" xfId="5" applyNumberFormat="1" applyFont="1" applyBorder="1" applyProtection="1"/>
    <xf numFmtId="165" fontId="0" fillId="0" borderId="6" xfId="5" applyNumberFormat="1" applyFont="1" applyBorder="1" applyProtection="1"/>
    <xf numFmtId="167" fontId="0" fillId="0" borderId="6" xfId="2" applyNumberFormat="1" applyFont="1" applyBorder="1" applyProtection="1"/>
    <xf numFmtId="165" fontId="0" fillId="0" borderId="0" xfId="5" applyNumberFormat="1" applyFont="1" applyBorder="1" applyProtection="1"/>
    <xf numFmtId="167"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7" fontId="0" fillId="0" borderId="4" xfId="2" applyNumberFormat="1" applyFont="1" applyBorder="1" applyProtection="1"/>
    <xf numFmtId="10" fontId="0" fillId="0" borderId="4" xfId="5" applyNumberFormat="1" applyFont="1" applyBorder="1" applyProtection="1"/>
    <xf numFmtId="0" fontId="5" fillId="2" borderId="0" xfId="0" applyFont="1" applyFill="1" applyBorder="1" applyAlignment="1" applyProtection="1">
      <alignment horizontal="left" indent="1"/>
    </xf>
    <xf numFmtId="0" fontId="8" fillId="0" borderId="0" xfId="0" applyFont="1" applyAlignment="1" applyProtection="1"/>
    <xf numFmtId="0" fontId="8" fillId="0" borderId="0" xfId="0" applyFont="1" applyBorder="1" applyAlignment="1" applyProtection="1"/>
    <xf numFmtId="167" fontId="0" fillId="0" borderId="0" xfId="2" applyNumberFormat="1" applyFont="1" applyFill="1" applyBorder="1" applyProtection="1"/>
    <xf numFmtId="164" fontId="0" fillId="0" borderId="0" xfId="0" applyNumberFormat="1" applyBorder="1" applyProtection="1"/>
    <xf numFmtId="167" fontId="0" fillId="0" borderId="2" xfId="2" applyNumberFormat="1" applyFont="1" applyFill="1" applyBorder="1" applyProtection="1"/>
    <xf numFmtId="0" fontId="8" fillId="0" borderId="0" xfId="0" applyFont="1" applyProtection="1"/>
    <xf numFmtId="0" fontId="8" fillId="0" borderId="0" xfId="0" applyFont="1" applyBorder="1" applyProtection="1"/>
    <xf numFmtId="167" fontId="8" fillId="0" borderId="0" xfId="0" applyNumberFormat="1" applyFont="1" applyProtection="1"/>
    <xf numFmtId="167" fontId="1" fillId="0" borderId="0" xfId="0" applyNumberFormat="1" applyFont="1" applyFill="1" applyAlignment="1" applyProtection="1"/>
    <xf numFmtId="167" fontId="0" fillId="0" borderId="0" xfId="2" applyNumberFormat="1" applyFont="1" applyFill="1" applyBorder="1" applyAlignment="1" applyProtection="1"/>
    <xf numFmtId="164" fontId="0" fillId="0" borderId="0" xfId="0" applyNumberFormat="1" applyBorder="1" applyAlignment="1" applyProtection="1">
      <alignment horizontal="right"/>
    </xf>
    <xf numFmtId="167" fontId="0" fillId="0" borderId="0" xfId="2" applyNumberFormat="1" applyFont="1" applyBorder="1" applyAlignment="1" applyProtection="1">
      <alignment horizontal="center"/>
    </xf>
    <xf numFmtId="0" fontId="9" fillId="0" borderId="0" xfId="0" applyFont="1" applyProtection="1"/>
    <xf numFmtId="0" fontId="9"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6" fillId="0" borderId="0" xfId="0" applyFont="1" applyAlignment="1" applyProtection="1">
      <alignment wrapText="1"/>
    </xf>
    <xf numFmtId="0" fontId="0" fillId="0" borderId="0" xfId="0" applyAlignment="1" applyProtection="1">
      <alignment horizontal="right"/>
    </xf>
    <xf numFmtId="0" fontId="19" fillId="0" borderId="0" xfId="0" applyFont="1" applyProtection="1"/>
    <xf numFmtId="164" fontId="0" fillId="0" borderId="0" xfId="2" applyNumberFormat="1" applyFont="1" applyAlignment="1" applyProtection="1">
      <alignment horizontal="right"/>
    </xf>
    <xf numFmtId="164" fontId="0" fillId="0" borderId="0" xfId="2" applyNumberFormat="1" applyFont="1" applyFill="1" applyBorder="1" applyAlignment="1" applyProtection="1">
      <alignment horizontal="right"/>
    </xf>
    <xf numFmtId="167" fontId="0" fillId="0" borderId="1" xfId="2" applyNumberFormat="1" applyFont="1" applyFill="1" applyBorder="1" applyProtection="1"/>
    <xf numFmtId="0" fontId="0" fillId="0" borderId="7" xfId="0" applyBorder="1" applyProtection="1"/>
    <xf numFmtId="0" fontId="0" fillId="0" borderId="2" xfId="0" applyBorder="1" applyProtection="1"/>
    <xf numFmtId="0" fontId="3" fillId="0" borderId="0" xfId="0" applyFont="1" applyFill="1" applyAlignment="1" applyProtection="1">
      <alignment horizontal="center"/>
    </xf>
    <xf numFmtId="164" fontId="0" fillId="0" borderId="0" xfId="2" applyNumberFormat="1" applyFont="1" applyBorder="1" applyProtection="1"/>
    <xf numFmtId="0" fontId="7" fillId="0" borderId="0" xfId="0" applyFont="1" applyBorder="1" applyAlignment="1" applyProtection="1"/>
    <xf numFmtId="0" fontId="0" fillId="0" borderId="5" xfId="0" applyBorder="1" applyAlignment="1" applyProtection="1"/>
    <xf numFmtId="0" fontId="0" fillId="0" borderId="1" xfId="0" applyBorder="1" applyAlignment="1" applyProtection="1"/>
    <xf numFmtId="167" fontId="0" fillId="0" borderId="8" xfId="2" applyNumberFormat="1" applyFont="1" applyFill="1" applyBorder="1" applyProtection="1"/>
    <xf numFmtId="49" fontId="3" fillId="0" borderId="0" xfId="0" applyNumberFormat="1" applyFont="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3" fillId="0" borderId="0" xfId="0" quotePrefix="1" applyFont="1" applyAlignment="1" applyProtection="1">
      <alignment horizontal="right"/>
    </xf>
    <xf numFmtId="0" fontId="3" fillId="0" borderId="0" xfId="0" quotePrefix="1" applyFont="1" applyFill="1" applyAlignment="1" applyProtection="1">
      <alignment horizontal="right"/>
    </xf>
    <xf numFmtId="0" fontId="0" fillId="0" borderId="0" xfId="0" applyProtection="1">
      <protection locked="0"/>
    </xf>
    <xf numFmtId="0" fontId="0" fillId="0" borderId="0" xfId="0" applyAlignment="1" applyProtection="1">
      <protection locked="0"/>
    </xf>
    <xf numFmtId="0" fontId="13" fillId="2" borderId="0" xfId="0" applyFont="1" applyFill="1" applyAlignment="1" applyProtection="1">
      <alignment horizontal="left" vertical="top" wrapText="1" indent="7"/>
    </xf>
    <xf numFmtId="167" fontId="0" fillId="0" borderId="4" xfId="2" applyNumberFormat="1" applyFont="1" applyBorder="1" applyAlignment="1" applyProtection="1">
      <alignment horizontal="right"/>
    </xf>
    <xf numFmtId="164" fontId="0" fillId="0" borderId="0" xfId="0" applyNumberFormat="1" applyFill="1" applyAlignment="1" applyProtection="1"/>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25" fillId="2" borderId="0" xfId="0" applyFont="1" applyFill="1" applyProtection="1"/>
    <xf numFmtId="0" fontId="27" fillId="2" borderId="0" xfId="0" applyFont="1" applyFill="1" applyAlignment="1" applyProtection="1">
      <alignment horizontal="center" wrapText="1"/>
    </xf>
    <xf numFmtId="0" fontId="10" fillId="0" borderId="0" xfId="0" applyFont="1" applyBorder="1" applyAlignment="1" applyProtection="1">
      <alignment horizontal="left"/>
    </xf>
    <xf numFmtId="167" fontId="0" fillId="0" borderId="0" xfId="2" applyNumberFormat="1" applyFont="1" applyFill="1" applyBorder="1" applyAlignment="1" applyProtection="1">
      <alignment horizontal="right"/>
    </xf>
    <xf numFmtId="167" fontId="0" fillId="0" borderId="0" xfId="0" applyNumberFormat="1" applyAlignment="1" applyProtection="1"/>
    <xf numFmtId="167" fontId="0" fillId="0" borderId="0" xfId="0" applyNumberFormat="1" applyBorder="1" applyAlignment="1" applyProtection="1"/>
    <xf numFmtId="167" fontId="0" fillId="0" borderId="0" xfId="2" applyNumberFormat="1" applyFont="1" applyAlignment="1" applyProtection="1">
      <alignment horizontal="right"/>
    </xf>
    <xf numFmtId="167" fontId="7" fillId="0" borderId="0" xfId="0" applyNumberFormat="1" applyFont="1" applyAlignment="1" applyProtection="1">
      <alignment horizontal="right"/>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164" fontId="0" fillId="0" borderId="0" xfId="2" applyNumberFormat="1" applyFont="1" applyFill="1" applyBorder="1" applyProtection="1"/>
    <xf numFmtId="49" fontId="10" fillId="0" borderId="0" xfId="0" applyNumberFormat="1" applyFont="1" applyBorder="1" applyAlignment="1" applyProtection="1">
      <alignment horizontal="left"/>
    </xf>
    <xf numFmtId="167" fontId="0" fillId="0" borderId="0" xfId="0" applyNumberFormat="1" applyBorder="1" applyAlignment="1" applyProtection="1">
      <alignment horizontal="center"/>
    </xf>
    <xf numFmtId="167" fontId="0" fillId="0" borderId="0" xfId="0" applyNumberFormat="1" applyBorder="1" applyAlignment="1" applyProtection="1">
      <alignment horizontal="right"/>
    </xf>
    <xf numFmtId="167" fontId="0" fillId="0" borderId="0" xfId="0" applyNumberFormat="1" applyFill="1" applyBorder="1" applyAlignment="1" applyProtection="1">
      <alignment horizontal="right"/>
    </xf>
    <xf numFmtId="167" fontId="0" fillId="0" borderId="0" xfId="0" applyNumberFormat="1" applyFill="1" applyBorder="1" applyProtection="1"/>
    <xf numFmtId="10" fontId="0" fillId="0" borderId="0" xfId="0" applyNumberFormat="1" applyBorder="1" applyProtection="1"/>
    <xf numFmtId="164" fontId="0" fillId="0" borderId="0" xfId="0" applyNumberFormat="1" applyFill="1" applyBorder="1" applyAlignment="1" applyProtection="1">
      <alignment horizontal="right"/>
    </xf>
    <xf numFmtId="0" fontId="9" fillId="0" borderId="0" xfId="0" applyFont="1" applyFill="1" applyBorder="1" applyProtection="1"/>
    <xf numFmtId="9" fontId="0" fillId="0" borderId="0" xfId="5" applyFont="1" applyFill="1" applyBorder="1" applyAlignment="1" applyProtection="1">
      <alignment horizontal="right"/>
    </xf>
    <xf numFmtId="0" fontId="3" fillId="0" borderId="0" xfId="0" applyFont="1" applyAlignment="1" applyProtection="1">
      <alignment wrapText="1"/>
    </xf>
    <xf numFmtId="0" fontId="1" fillId="0" borderId="0" xfId="0" applyFont="1" applyFill="1" applyAlignment="1" applyProtection="1">
      <alignment wrapText="1"/>
    </xf>
    <xf numFmtId="0" fontId="12" fillId="0" borderId="0" xfId="0" quotePrefix="1" applyFont="1" applyProtection="1"/>
    <xf numFmtId="0" fontId="3"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3" fillId="0" borderId="0" xfId="0" applyFont="1" applyAlignment="1" applyProtection="1">
      <alignment vertical="top"/>
    </xf>
    <xf numFmtId="165" fontId="0" fillId="0" borderId="0" xfId="5" applyNumberFormat="1" applyFont="1" applyFill="1" applyBorder="1" applyProtection="1"/>
    <xf numFmtId="165" fontId="0" fillId="0" borderId="6" xfId="5" applyNumberFormat="1" applyFont="1" applyFill="1" applyBorder="1" applyProtection="1"/>
    <xf numFmtId="0" fontId="28" fillId="0" borderId="0" xfId="0" applyFont="1" applyProtection="1"/>
    <xf numFmtId="167" fontId="0" fillId="0" borderId="0" xfId="2" applyNumberFormat="1" applyFont="1" applyAlignment="1" applyProtection="1"/>
    <xf numFmtId="0" fontId="28"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68" fontId="0" fillId="0" borderId="0" xfId="0" applyNumberFormat="1" applyFill="1" applyProtection="1"/>
    <xf numFmtId="168" fontId="3" fillId="0" borderId="0" xfId="0" quotePrefix="1" applyNumberFormat="1" applyFont="1" applyFill="1" applyProtection="1"/>
    <xf numFmtId="165"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3" fillId="0" borderId="0" xfId="0" quotePrefix="1" applyFont="1" applyFill="1" applyProtection="1"/>
    <xf numFmtId="168" fontId="0" fillId="0" borderId="0" xfId="0" applyNumberFormat="1" applyFill="1" applyBorder="1" applyProtection="1"/>
    <xf numFmtId="164" fontId="7" fillId="2" borderId="0" xfId="0" applyNumberFormat="1" applyFont="1" applyFill="1" applyBorder="1" applyAlignment="1" applyProtection="1">
      <alignment horizontal="center" vertical="center"/>
    </xf>
    <xf numFmtId="164" fontId="7" fillId="2" borderId="0" xfId="0" applyNumberFormat="1" applyFont="1" applyFill="1" applyProtection="1"/>
    <xf numFmtId="164" fontId="7" fillId="0" borderId="0" xfId="0" applyNumberFormat="1" applyFont="1" applyBorder="1" applyProtection="1"/>
    <xf numFmtId="164" fontId="7" fillId="0" borderId="0" xfId="0" applyNumberFormat="1" applyFont="1" applyFill="1" applyBorder="1" applyProtection="1"/>
    <xf numFmtId="164" fontId="7" fillId="2" borderId="0" xfId="0" applyNumberFormat="1" applyFont="1" applyFill="1" applyBorder="1" applyAlignment="1" applyProtection="1">
      <alignment horizontal="right"/>
    </xf>
    <xf numFmtId="164" fontId="7" fillId="2" borderId="0" xfId="0" applyNumberFormat="1" applyFont="1" applyFill="1" applyBorder="1" applyAlignment="1" applyProtection="1"/>
    <xf numFmtId="164" fontId="7" fillId="2" borderId="0" xfId="0" applyNumberFormat="1" applyFont="1" applyFill="1" applyBorder="1" applyProtection="1"/>
    <xf numFmtId="164" fontId="7" fillId="0" borderId="0" xfId="0" applyNumberFormat="1" applyFont="1" applyFill="1" applyBorder="1" applyAlignment="1" applyProtection="1">
      <alignment horizontal="right"/>
    </xf>
    <xf numFmtId="164" fontId="3" fillId="2" borderId="0" xfId="0" quotePrefix="1" applyNumberFormat="1" applyFont="1" applyFill="1" applyBorder="1" applyAlignment="1" applyProtection="1">
      <alignment horizontal="right"/>
    </xf>
    <xf numFmtId="0" fontId="3"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3" fillId="0" borderId="0" xfId="0" applyFont="1" applyBorder="1" applyAlignment="1" applyProtection="1">
      <alignment vertical="top"/>
    </xf>
    <xf numFmtId="167" fontId="0" fillId="0" borderId="1" xfId="2" applyNumberFormat="1" applyFont="1" applyBorder="1" applyAlignment="1" applyProtection="1">
      <alignment vertical="top"/>
    </xf>
    <xf numFmtId="167" fontId="0" fillId="0" borderId="5" xfId="2" applyNumberFormat="1" applyFont="1" applyBorder="1" applyAlignment="1" applyProtection="1">
      <alignment vertical="top"/>
    </xf>
    <xf numFmtId="167" fontId="0" fillId="0" borderId="7" xfId="2" applyNumberFormat="1" applyFont="1" applyBorder="1" applyAlignment="1" applyProtection="1">
      <alignment vertical="top"/>
    </xf>
    <xf numFmtId="167" fontId="0" fillId="0" borderId="8" xfId="2" applyNumberFormat="1" applyFont="1" applyBorder="1" applyAlignment="1" applyProtection="1">
      <alignment vertical="top"/>
    </xf>
    <xf numFmtId="167" fontId="0" fillId="0" borderId="11" xfId="2" applyNumberFormat="1" applyFont="1" applyBorder="1" applyAlignment="1" applyProtection="1">
      <alignment vertical="top"/>
    </xf>
    <xf numFmtId="167" fontId="0" fillId="0" borderId="12" xfId="2" applyNumberFormat="1" applyFont="1" applyBorder="1" applyAlignment="1" applyProtection="1">
      <alignment vertical="top"/>
    </xf>
    <xf numFmtId="167" fontId="0" fillId="0" borderId="11" xfId="0" applyNumberFormat="1" applyBorder="1" applyAlignment="1" applyProtection="1">
      <alignment vertical="top"/>
    </xf>
    <xf numFmtId="167" fontId="0" fillId="0" borderId="5" xfId="0" applyNumberFormat="1" applyBorder="1" applyAlignment="1" applyProtection="1">
      <alignment vertical="top"/>
    </xf>
    <xf numFmtId="167"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3" fillId="0" borderId="0" xfId="0" applyNumberFormat="1" applyFont="1" applyBorder="1" applyAlignment="1" applyProtection="1">
      <alignment vertical="top"/>
    </xf>
    <xf numFmtId="10" fontId="0" fillId="0" borderId="0" xfId="0" applyNumberFormat="1" applyAlignment="1" applyProtection="1">
      <alignment vertical="top"/>
    </xf>
    <xf numFmtId="167" fontId="1" fillId="0" borderId="5" xfId="2" applyNumberFormat="1" applyFont="1" applyFill="1" applyBorder="1" applyAlignment="1" applyProtection="1">
      <alignment vertical="top"/>
    </xf>
    <xf numFmtId="0" fontId="3" fillId="0" borderId="0" xfId="0" applyFont="1" applyFill="1" applyBorder="1" applyAlignment="1" applyProtection="1">
      <alignment vertical="top"/>
    </xf>
    <xf numFmtId="167" fontId="1" fillId="0" borderId="1" xfId="0" applyNumberFormat="1" applyFont="1" applyFill="1" applyBorder="1" applyAlignment="1" applyProtection="1">
      <alignment vertical="top"/>
    </xf>
    <xf numFmtId="166" fontId="1" fillId="0" borderId="5" xfId="2" applyNumberFormat="1" applyFont="1" applyFill="1" applyBorder="1" applyAlignment="1" applyProtection="1">
      <alignment vertical="top"/>
    </xf>
    <xf numFmtId="166" fontId="1"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164" fontId="3" fillId="0" borderId="0" xfId="0" applyNumberFormat="1" applyFont="1" applyBorder="1" applyAlignment="1" applyProtection="1">
      <alignment vertical="top"/>
    </xf>
    <xf numFmtId="164" fontId="0" fillId="0" borderId="0" xfId="0" applyNumberFormat="1" applyAlignment="1" applyProtection="1">
      <alignment vertical="top"/>
    </xf>
    <xf numFmtId="164" fontId="3" fillId="0" borderId="2" xfId="0" quotePrefix="1" applyNumberFormat="1" applyFont="1" applyBorder="1" applyAlignment="1" applyProtection="1">
      <alignment vertical="top"/>
    </xf>
    <xf numFmtId="164" fontId="0" fillId="0" borderId="8" xfId="0" applyNumberFormat="1" applyBorder="1" applyAlignment="1" applyProtection="1">
      <alignment vertical="top"/>
    </xf>
    <xf numFmtId="167" fontId="0" fillId="0" borderId="0" xfId="2" applyNumberFormat="1" applyFont="1" applyFill="1" applyAlignment="1" applyProtection="1">
      <alignment vertical="top"/>
    </xf>
    <xf numFmtId="166" fontId="0" fillId="0" borderId="0" xfId="2" applyNumberFormat="1" applyFont="1" applyFill="1" applyBorder="1" applyAlignment="1" applyProtection="1">
      <alignment vertical="top"/>
    </xf>
    <xf numFmtId="164" fontId="0" fillId="0" borderId="0" xfId="2" applyNumberFormat="1" applyFont="1" applyFill="1" applyAlignment="1" applyProtection="1">
      <alignment vertical="top"/>
    </xf>
    <xf numFmtId="166" fontId="0" fillId="0" borderId="0" xfId="2" applyNumberFormat="1" applyFont="1" applyFill="1" applyAlignment="1" applyProtection="1">
      <alignment vertical="top"/>
    </xf>
    <xf numFmtId="164" fontId="0" fillId="0" borderId="0" xfId="0" applyNumberFormat="1" applyFill="1" applyAlignment="1" applyProtection="1">
      <alignment vertical="top"/>
    </xf>
    <xf numFmtId="166" fontId="0" fillId="0" borderId="0" xfId="2" applyNumberFormat="1" applyFont="1" applyAlignment="1" applyProtection="1">
      <alignment vertical="top"/>
    </xf>
    <xf numFmtId="10" fontId="0" fillId="0" borderId="0" xfId="5" applyNumberFormat="1" applyFont="1" applyFill="1" applyAlignment="1" applyProtection="1">
      <alignment vertical="top"/>
    </xf>
    <xf numFmtId="168" fontId="0" fillId="0" borderId="0" xfId="0" applyNumberFormat="1" applyFill="1" applyAlignment="1" applyProtection="1">
      <alignment vertical="top"/>
    </xf>
    <xf numFmtId="0" fontId="0" fillId="0" borderId="0" xfId="0" applyFill="1" applyBorder="1" applyAlignment="1" applyProtection="1">
      <alignment vertical="top"/>
    </xf>
    <xf numFmtId="164" fontId="0" fillId="0" borderId="0" xfId="0" applyNumberFormat="1" applyFill="1" applyBorder="1" applyAlignment="1" applyProtection="1">
      <alignment vertical="top"/>
    </xf>
    <xf numFmtId="168" fontId="3" fillId="0" borderId="0" xfId="0" quotePrefix="1" applyNumberFormat="1" applyFont="1" applyFill="1" applyAlignment="1" applyProtection="1">
      <alignment vertical="top"/>
    </xf>
    <xf numFmtId="165" fontId="0" fillId="0" borderId="0" xfId="0" applyNumberFormat="1" applyFill="1" applyAlignment="1" applyProtection="1">
      <alignment vertical="top"/>
    </xf>
    <xf numFmtId="165" fontId="0" fillId="0" borderId="13" xfId="0" applyNumberFormat="1" applyFill="1" applyBorder="1" applyAlignment="1" applyProtection="1">
      <alignment vertical="top"/>
    </xf>
    <xf numFmtId="9" fontId="11"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7" fontId="0" fillId="0" borderId="2" xfId="2" applyNumberFormat="1" applyFont="1" applyFill="1" applyBorder="1" applyAlignment="1" applyProtection="1">
      <alignment vertical="top"/>
    </xf>
    <xf numFmtId="167" fontId="0" fillId="0" borderId="0" xfId="2" applyNumberFormat="1" applyFont="1" applyFill="1" applyBorder="1" applyAlignment="1" applyProtection="1">
      <alignment vertical="top"/>
    </xf>
    <xf numFmtId="167" fontId="0" fillId="0" borderId="0" xfId="2" applyNumberFormat="1" applyFont="1" applyBorder="1" applyAlignment="1" applyProtection="1">
      <alignment vertical="top"/>
    </xf>
    <xf numFmtId="164" fontId="0" fillId="0" borderId="0" xfId="2" applyNumberFormat="1" applyFont="1" applyAlignment="1" applyProtection="1">
      <alignment vertical="top"/>
    </xf>
    <xf numFmtId="167" fontId="0" fillId="0" borderId="0" xfId="2" applyNumberFormat="1" applyFont="1" applyAlignment="1" applyProtection="1">
      <alignment vertical="top"/>
    </xf>
    <xf numFmtId="167" fontId="0" fillId="0" borderId="0" xfId="2" applyNumberFormat="1" applyFont="1" applyBorder="1" applyAlignment="1" applyProtection="1">
      <alignment horizontal="right" vertical="top"/>
    </xf>
    <xf numFmtId="167" fontId="0" fillId="0" borderId="2" xfId="2" applyNumberFormat="1" applyFont="1" applyBorder="1" applyAlignment="1" applyProtection="1">
      <alignment horizontal="right" vertical="top"/>
    </xf>
    <xf numFmtId="164" fontId="0" fillId="0" borderId="0" xfId="0" applyNumberFormat="1" applyBorder="1" applyAlignment="1" applyProtection="1">
      <alignment vertical="top"/>
    </xf>
    <xf numFmtId="167" fontId="0" fillId="0" borderId="0" xfId="0" applyNumberFormat="1" applyAlignment="1" applyProtection="1">
      <alignment vertical="top"/>
    </xf>
    <xf numFmtId="167" fontId="0" fillId="0" borderId="4" xfId="0" applyNumberFormat="1" applyFill="1" applyBorder="1" applyAlignment="1" applyProtection="1">
      <alignment vertical="top"/>
    </xf>
    <xf numFmtId="167" fontId="0" fillId="0" borderId="0" xfId="0" applyNumberFormat="1" applyFill="1" applyBorder="1" applyAlignment="1" applyProtection="1">
      <alignment vertical="top"/>
    </xf>
    <xf numFmtId="167" fontId="8" fillId="0" borderId="0" xfId="0" applyNumberFormat="1" applyFont="1" applyAlignment="1" applyProtection="1">
      <alignment vertical="top"/>
    </xf>
    <xf numFmtId="164" fontId="8" fillId="0" borderId="0" xfId="0" applyNumberFormat="1" applyFont="1" applyBorder="1" applyAlignment="1" applyProtection="1">
      <alignment vertical="top"/>
    </xf>
    <xf numFmtId="167" fontId="1" fillId="0" borderId="0" xfId="0" applyNumberFormat="1" applyFont="1" applyFill="1" applyAlignment="1" applyProtection="1">
      <alignment vertical="top"/>
    </xf>
    <xf numFmtId="164" fontId="0" fillId="0" borderId="0" xfId="0" applyNumberFormat="1" applyBorder="1" applyAlignment="1" applyProtection="1">
      <alignment horizontal="right" vertical="top"/>
    </xf>
    <xf numFmtId="164" fontId="0" fillId="0" borderId="0" xfId="0" applyNumberFormat="1" applyFill="1" applyBorder="1" applyAlignment="1" applyProtection="1">
      <alignment horizontal="right" vertical="top"/>
    </xf>
    <xf numFmtId="167" fontId="0" fillId="0" borderId="0" xfId="2" applyNumberFormat="1" applyFont="1" applyBorder="1" applyAlignment="1" applyProtection="1">
      <alignment horizontal="center" vertical="top"/>
    </xf>
    <xf numFmtId="167" fontId="0" fillId="0" borderId="4" xfId="2" applyNumberFormat="1" applyFont="1" applyBorder="1" applyAlignment="1" applyProtection="1">
      <alignment horizontal="right" vertical="top"/>
    </xf>
    <xf numFmtId="168" fontId="0" fillId="0" borderId="0" xfId="0" applyNumberFormat="1" applyFill="1" applyAlignment="1" applyProtection="1">
      <alignment vertical="top"/>
      <protection locked="0"/>
    </xf>
    <xf numFmtId="164" fontId="0" fillId="0" borderId="0" xfId="2" applyNumberFormat="1" applyFont="1" applyAlignment="1" applyProtection="1"/>
    <xf numFmtId="164" fontId="0" fillId="0" borderId="0" xfId="2" applyNumberFormat="1" applyFont="1" applyFill="1" applyAlignment="1" applyProtection="1"/>
    <xf numFmtId="0" fontId="26" fillId="0" borderId="0" xfId="4" applyFont="1" applyFill="1" applyBorder="1"/>
    <xf numFmtId="0" fontId="14" fillId="0" borderId="0" xfId="0" applyFont="1" applyFill="1" applyBorder="1" applyAlignment="1" applyProtection="1">
      <alignment horizontal="left"/>
    </xf>
    <xf numFmtId="0" fontId="3" fillId="0" borderId="0" xfId="0" quotePrefix="1" applyFont="1" applyFill="1" applyBorder="1" applyAlignment="1" applyProtection="1">
      <alignment vertical="top"/>
    </xf>
    <xf numFmtId="0" fontId="14" fillId="0" borderId="0" xfId="0" applyFont="1" applyFill="1" applyBorder="1" applyAlignment="1" applyProtection="1">
      <alignment horizontal="left" indent="1"/>
    </xf>
    <xf numFmtId="0" fontId="15" fillId="0" borderId="0" xfId="0" quotePrefix="1" applyFont="1" applyFill="1" applyBorder="1" applyProtection="1"/>
    <xf numFmtId="0" fontId="14" fillId="0" borderId="0" xfId="0" applyFont="1" applyFill="1" applyBorder="1" applyProtection="1"/>
    <xf numFmtId="0" fontId="27" fillId="0" borderId="0" xfId="0" applyFont="1" applyFill="1" applyBorder="1" applyProtection="1"/>
    <xf numFmtId="2" fontId="27" fillId="0" borderId="0" xfId="0" applyNumberFormat="1" applyFont="1" applyFill="1" applyBorder="1" applyAlignment="1" applyProtection="1">
      <alignment horizontal="left" indent="1"/>
    </xf>
    <xf numFmtId="0" fontId="13" fillId="0" borderId="0" xfId="0" applyFont="1" applyFill="1" applyBorder="1" applyAlignment="1" applyProtection="1">
      <alignment vertical="top" wrapText="1"/>
    </xf>
    <xf numFmtId="0" fontId="14"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Protection="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1"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4" fillId="2" borderId="0" xfId="0" applyNumberFormat="1" applyFont="1" applyFill="1" applyAlignment="1" applyProtection="1">
      <alignment vertical="top" wrapText="1"/>
    </xf>
    <xf numFmtId="0" fontId="17" fillId="2" borderId="0" xfId="0" applyNumberFormat="1" applyFont="1" applyFill="1" applyBorder="1" applyAlignment="1" applyProtection="1">
      <alignment horizontal="center"/>
    </xf>
    <xf numFmtId="0" fontId="21" fillId="2" borderId="0" xfId="0" applyFont="1" applyFill="1" applyBorder="1" applyAlignment="1" applyProtection="1">
      <alignment vertical="center" wrapText="1"/>
    </xf>
    <xf numFmtId="0" fontId="18" fillId="2" borderId="0" xfId="0" applyFont="1" applyFill="1" applyBorder="1" applyProtection="1"/>
    <xf numFmtId="0" fontId="35" fillId="2" borderId="0" xfId="0" applyFont="1" applyFill="1" applyBorder="1" applyProtection="1"/>
    <xf numFmtId="0" fontId="34" fillId="2" borderId="0" xfId="0" applyFont="1" applyFill="1" applyBorder="1" applyAlignment="1" applyProtection="1">
      <alignment horizontal="left"/>
      <protection locked="0"/>
    </xf>
    <xf numFmtId="0" fontId="34" fillId="2" borderId="0" xfId="0" applyFont="1" applyFill="1" applyBorder="1" applyProtection="1"/>
    <xf numFmtId="0" fontId="34" fillId="2" borderId="0" xfId="0" applyFont="1" applyFill="1" applyBorder="1" applyAlignment="1" applyProtection="1">
      <alignment horizontal="center"/>
    </xf>
    <xf numFmtId="0" fontId="18" fillId="2" borderId="0" xfId="0" applyFont="1" applyFill="1" applyBorder="1" applyAlignment="1" applyProtection="1"/>
    <xf numFmtId="0" fontId="18" fillId="2" borderId="0" xfId="0" applyFont="1" applyFill="1" applyBorder="1" applyAlignment="1" applyProtection="1">
      <alignment horizontal="left"/>
    </xf>
    <xf numFmtId="0" fontId="36" fillId="2" borderId="0" xfId="0" applyFont="1" applyFill="1" applyBorder="1" applyAlignment="1" applyProtection="1">
      <alignment horizontal="left" indent="7"/>
    </xf>
    <xf numFmtId="0" fontId="12" fillId="0" borderId="0" xfId="0" quotePrefix="1" applyFont="1" applyBorder="1" applyAlignment="1" applyProtection="1"/>
    <xf numFmtId="0" fontId="3" fillId="0" borderId="2" xfId="0" applyFont="1" applyFill="1" applyBorder="1" applyAlignment="1" applyProtection="1">
      <alignment horizontal="center" vertical="center" wrapText="1"/>
    </xf>
    <xf numFmtId="0" fontId="17" fillId="0" borderId="0" xfId="0" applyFont="1" applyAlignment="1" applyProtection="1">
      <alignment horizontal="center"/>
    </xf>
    <xf numFmtId="0" fontId="0" fillId="0" borderId="0" xfId="0" applyAlignment="1" applyProtection="1">
      <alignment horizontal="center"/>
    </xf>
    <xf numFmtId="0" fontId="3" fillId="0" borderId="0" xfId="0" quotePrefix="1" applyFont="1" applyAlignment="1" applyProtection="1">
      <alignment horizontal="center"/>
    </xf>
    <xf numFmtId="168" fontId="3" fillId="0" borderId="0" xfId="0" quotePrefix="1" applyNumberFormat="1" applyFont="1" applyFill="1" applyAlignment="1" applyProtection="1">
      <alignment horizontal="center" vertical="top" wrapText="1"/>
    </xf>
    <xf numFmtId="0" fontId="0" fillId="0" borderId="0" xfId="0" applyFill="1" applyBorder="1" applyAlignment="1" applyProtection="1">
      <alignment horizontal="center"/>
    </xf>
    <xf numFmtId="0" fontId="0" fillId="0" borderId="0" xfId="0" applyFill="1" applyAlignment="1" applyProtection="1"/>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0" xfId="0" applyFont="1" applyFill="1" applyAlignment="1" applyProtection="1">
      <alignment horizontal="center"/>
    </xf>
    <xf numFmtId="0" fontId="5" fillId="2" borderId="0" xfId="0" applyFont="1" applyFill="1" applyAlignment="1" applyProtection="1"/>
    <xf numFmtId="0" fontId="0" fillId="2" borderId="3" xfId="0" applyFill="1" applyBorder="1" applyProtection="1"/>
    <xf numFmtId="0" fontId="0" fillId="2" borderId="0" xfId="0" applyFill="1" applyProtection="1"/>
    <xf numFmtId="0" fontId="19" fillId="0" borderId="0" xfId="0" applyFont="1" applyBorder="1" applyProtection="1"/>
    <xf numFmtId="0" fontId="23" fillId="0" borderId="0" xfId="0" applyFont="1" applyProtection="1"/>
    <xf numFmtId="0" fontId="23" fillId="0" borderId="0" xfId="0" applyFont="1" applyBorder="1" applyProtection="1"/>
    <xf numFmtId="167" fontId="23" fillId="0" borderId="2" xfId="2" applyNumberFormat="1" applyFont="1" applyFill="1" applyBorder="1" applyAlignment="1" applyProtection="1">
      <alignment vertical="top"/>
    </xf>
    <xf numFmtId="167" fontId="23" fillId="0" borderId="0" xfId="2" applyNumberFormat="1" applyFont="1" applyFill="1" applyBorder="1" applyAlignment="1" applyProtection="1">
      <alignment vertical="top"/>
    </xf>
    <xf numFmtId="167" fontId="23" fillId="0" borderId="0" xfId="2" quotePrefix="1" applyNumberFormat="1" applyFont="1" applyFill="1" applyBorder="1" applyAlignment="1" applyProtection="1">
      <alignment vertical="top"/>
    </xf>
    <xf numFmtId="168" fontId="23" fillId="0" borderId="0" xfId="0" applyNumberFormat="1" applyFont="1" applyFill="1" applyAlignment="1" applyProtection="1">
      <alignment vertical="top"/>
    </xf>
    <xf numFmtId="168" fontId="23" fillId="0" borderId="0" xfId="0" quotePrefix="1" applyNumberFormat="1" applyFont="1" applyFill="1" applyAlignment="1" applyProtection="1">
      <alignment vertical="top"/>
    </xf>
    <xf numFmtId="167" fontId="23" fillId="0" borderId="0" xfId="2" applyNumberFormat="1" applyFont="1" applyFill="1" applyBorder="1" applyProtection="1"/>
    <xf numFmtId="168" fontId="23" fillId="0" borderId="0" xfId="0" quotePrefix="1" applyNumberFormat="1" applyFont="1" applyFill="1" applyProtection="1"/>
    <xf numFmtId="0" fontId="22" fillId="0" borderId="0" xfId="0" quotePrefix="1" applyFont="1" applyFill="1" applyProtection="1"/>
    <xf numFmtId="0" fontId="23" fillId="0" borderId="0" xfId="0" applyFont="1" applyFill="1" applyProtection="1"/>
    <xf numFmtId="167" fontId="28" fillId="0" borderId="0" xfId="2" applyNumberFormat="1" applyFont="1" applyProtection="1"/>
    <xf numFmtId="168" fontId="28" fillId="0" borderId="0" xfId="0" applyNumberFormat="1" applyFont="1" applyFill="1" applyBorder="1" applyProtection="1">
      <protection locked="0"/>
    </xf>
    <xf numFmtId="164" fontId="28" fillId="2" borderId="0" xfId="0" applyNumberFormat="1" applyFont="1" applyFill="1" applyProtection="1"/>
    <xf numFmtId="167" fontId="28" fillId="0" borderId="0" xfId="2" applyNumberFormat="1" applyFont="1" applyAlignment="1" applyProtection="1"/>
    <xf numFmtId="167" fontId="28" fillId="0" borderId="0" xfId="0" applyNumberFormat="1" applyFont="1" applyAlignment="1" applyProtection="1"/>
    <xf numFmtId="0" fontId="28" fillId="0" borderId="0" xfId="0" applyFont="1" applyAlignment="1" applyProtection="1">
      <alignment horizontal="center"/>
    </xf>
    <xf numFmtId="164" fontId="28" fillId="0" borderId="0" xfId="2" applyNumberFormat="1" applyFont="1" applyFill="1" applyAlignment="1" applyProtection="1">
      <alignment vertical="top"/>
    </xf>
    <xf numFmtId="0" fontId="28" fillId="0" borderId="0" xfId="0" applyFont="1" applyFill="1" applyAlignment="1" applyProtection="1">
      <alignment vertical="top"/>
    </xf>
    <xf numFmtId="164" fontId="28" fillId="0" borderId="0" xfId="0" applyNumberFormat="1" applyFont="1" applyFill="1" applyAlignment="1" applyProtection="1">
      <alignment vertical="top"/>
    </xf>
    <xf numFmtId="0" fontId="28" fillId="0" borderId="0" xfId="0" applyFont="1" applyAlignment="1" applyProtection="1">
      <alignment vertical="top"/>
    </xf>
    <xf numFmtId="164" fontId="28" fillId="0" borderId="0" xfId="2" applyNumberFormat="1" applyFont="1" applyFill="1" applyProtection="1"/>
    <xf numFmtId="0" fontId="35" fillId="2" borderId="0" xfId="3" applyFont="1" applyFill="1" applyBorder="1" applyAlignment="1" applyProtection="1"/>
    <xf numFmtId="0" fontId="15" fillId="2" borderId="0" xfId="0" applyFont="1" applyFill="1" applyBorder="1" applyAlignment="1" applyProtection="1"/>
    <xf numFmtId="0" fontId="38" fillId="2" borderId="0" xfId="0" applyFont="1" applyFill="1" applyBorder="1" applyProtection="1"/>
    <xf numFmtId="0" fontId="39" fillId="2" borderId="0" xfId="0" applyFont="1" applyFill="1" applyBorder="1" applyProtection="1"/>
    <xf numFmtId="0" fontId="39" fillId="2" borderId="0" xfId="0" applyFont="1" applyFill="1" applyBorder="1" applyProtection="1">
      <protection locked="0"/>
    </xf>
    <xf numFmtId="0" fontId="40" fillId="2" borderId="0" xfId="0" applyFont="1" applyFill="1" applyBorder="1" applyAlignment="1" applyProtection="1">
      <protection locked="0"/>
    </xf>
    <xf numFmtId="0" fontId="40" fillId="2" borderId="0" xfId="0" applyFont="1" applyFill="1" applyBorder="1" applyAlignment="1" applyProtection="1">
      <alignment horizontal="left"/>
      <protection locked="0"/>
    </xf>
    <xf numFmtId="0" fontId="39" fillId="2" borderId="0" xfId="0" applyFont="1" applyFill="1" applyBorder="1" applyAlignment="1" applyProtection="1"/>
    <xf numFmtId="0" fontId="39" fillId="2" borderId="0" xfId="0" applyFont="1" applyFill="1" applyBorder="1" applyAlignment="1" applyProtection="1">
      <alignment horizontal="left"/>
    </xf>
    <xf numFmtId="0" fontId="40" fillId="2" borderId="0" xfId="0" applyFont="1" applyFill="1" applyBorder="1" applyProtection="1">
      <protection locked="0"/>
    </xf>
    <xf numFmtId="0" fontId="38" fillId="0" borderId="0" xfId="0" applyFont="1" applyProtection="1"/>
    <xf numFmtId="167" fontId="0" fillId="0" borderId="0" xfId="2" applyNumberFormat="1" applyFont="1" applyFill="1" applyAlignment="1" applyProtection="1">
      <alignment vertical="top"/>
      <protection locked="0"/>
    </xf>
    <xf numFmtId="168" fontId="0" fillId="0" borderId="0" xfId="0" applyNumberFormat="1" applyFill="1" applyProtection="1">
      <protection locked="0"/>
    </xf>
    <xf numFmtId="167" fontId="0" fillId="0" borderId="6" xfId="2" applyNumberFormat="1" applyFont="1" applyBorder="1" applyAlignment="1" applyProtection="1"/>
    <xf numFmtId="164" fontId="7" fillId="0" borderId="0" xfId="0" applyNumberFormat="1" applyFont="1" applyFill="1" applyBorder="1" applyAlignment="1" applyProtection="1"/>
    <xf numFmtId="0" fontId="3" fillId="0" borderId="0" xfId="0" applyFont="1" applyAlignment="1" applyProtection="1">
      <alignment horizontal="center" vertical="top"/>
    </xf>
    <xf numFmtId="168" fontId="0" fillId="0" borderId="14" xfId="0" applyNumberFormat="1" applyFill="1" applyBorder="1" applyAlignment="1" applyProtection="1">
      <protection locked="0"/>
    </xf>
    <xf numFmtId="168" fontId="0" fillId="0" borderId="0" xfId="0" applyNumberFormat="1" applyFill="1" applyBorder="1" applyProtection="1">
      <protection locked="0"/>
    </xf>
    <xf numFmtId="0" fontId="17" fillId="0" borderId="0" xfId="0" quotePrefix="1" applyFont="1" applyAlignment="1" applyProtection="1">
      <alignment wrapText="1"/>
    </xf>
    <xf numFmtId="10" fontId="0" fillId="0" borderId="0" xfId="0" applyNumberFormat="1" applyFill="1" applyAlignment="1" applyProtection="1">
      <alignment vertical="top"/>
      <protection locked="0"/>
    </xf>
    <xf numFmtId="168" fontId="3" fillId="0" borderId="0" xfId="0" quotePrefix="1" applyNumberFormat="1" applyFont="1" applyFill="1" applyAlignment="1" applyProtection="1">
      <alignment vertical="top"/>
      <protection locked="0"/>
    </xf>
    <xf numFmtId="167"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5" fontId="0" fillId="4" borderId="0" xfId="0" applyNumberFormat="1" applyFill="1" applyAlignment="1" applyProtection="1">
      <alignment vertical="top"/>
      <protection locked="0"/>
    </xf>
    <xf numFmtId="165"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3" fillId="4" borderId="0" xfId="0" quotePrefix="1" applyFont="1" applyFill="1" applyAlignment="1" applyProtection="1">
      <alignment vertical="top"/>
      <protection locked="0"/>
    </xf>
    <xf numFmtId="168" fontId="0" fillId="4" borderId="0" xfId="0" applyNumberFormat="1" applyFill="1" applyAlignment="1" applyProtection="1">
      <alignment vertical="top"/>
      <protection locked="0"/>
    </xf>
    <xf numFmtId="167" fontId="7" fillId="4" borderId="0" xfId="2" applyNumberFormat="1" applyFont="1" applyFill="1" applyAlignment="1" applyProtection="1">
      <alignment vertical="top"/>
      <protection locked="0"/>
    </xf>
    <xf numFmtId="168" fontId="0" fillId="4" borderId="0" xfId="0" applyNumberFormat="1" applyFill="1" applyProtection="1">
      <protection locked="0"/>
    </xf>
    <xf numFmtId="168" fontId="0" fillId="4" borderId="14" xfId="0" applyNumberFormat="1" applyFill="1" applyBorder="1" applyAlignment="1" applyProtection="1">
      <protection locked="0"/>
    </xf>
    <xf numFmtId="168" fontId="0" fillId="4" borderId="0" xfId="0" applyNumberFormat="1" applyFill="1" applyBorder="1" applyProtection="1">
      <protection locked="0"/>
    </xf>
    <xf numFmtId="0" fontId="3" fillId="4" borderId="0" xfId="0" applyFont="1" applyFill="1" applyAlignment="1" applyProtection="1">
      <alignment vertical="top"/>
    </xf>
    <xf numFmtId="0" fontId="0" fillId="4" borderId="0" xfId="0" applyFill="1" applyAlignment="1" applyProtection="1">
      <alignment wrapText="1"/>
      <protection locked="0"/>
    </xf>
    <xf numFmtId="0" fontId="3" fillId="4" borderId="0" xfId="0" applyFont="1" applyFill="1" applyProtection="1">
      <protection locked="0"/>
    </xf>
    <xf numFmtId="0" fontId="42" fillId="0" borderId="0" xfId="0" applyFont="1" applyProtection="1"/>
    <xf numFmtId="2" fontId="41" fillId="0" borderId="0" xfId="0" applyNumberFormat="1" applyFont="1" applyAlignment="1" applyProtection="1">
      <alignment horizontal="left"/>
    </xf>
    <xf numFmtId="0" fontId="29" fillId="0" borderId="0" xfId="0" applyFont="1" applyFill="1" applyBorder="1" applyProtection="1"/>
    <xf numFmtId="0" fontId="33" fillId="0" borderId="0" xfId="0" applyFont="1" applyFill="1" applyBorder="1" applyProtection="1"/>
    <xf numFmtId="0" fontId="43" fillId="0" borderId="0" xfId="0" applyFont="1" applyAlignment="1" applyProtection="1">
      <alignment horizontal="right" vertical="center"/>
    </xf>
    <xf numFmtId="0" fontId="0" fillId="0" borderId="0" xfId="0" applyAlignment="1" applyProtection="1">
      <alignment horizontal="right" vertical="center"/>
    </xf>
    <xf numFmtId="0" fontId="43" fillId="0" borderId="0" xfId="0" applyFont="1" applyAlignment="1" applyProtection="1">
      <alignment horizontal="right" vertical="center" indent="1"/>
    </xf>
    <xf numFmtId="0" fontId="44" fillId="0" borderId="0" xfId="0" applyFont="1" applyProtection="1"/>
    <xf numFmtId="0" fontId="44" fillId="0" borderId="0" xfId="0" applyFont="1" applyAlignment="1" applyProtection="1">
      <alignment horizontal="right" vertical="center"/>
    </xf>
    <xf numFmtId="0" fontId="46" fillId="0" borderId="0" xfId="0" applyFont="1" applyFill="1" applyBorder="1" applyAlignment="1">
      <alignment vertical="top" wrapText="1"/>
    </xf>
    <xf numFmtId="0" fontId="7" fillId="0" borderId="0" xfId="0" applyFont="1" applyAlignment="1" applyProtection="1">
      <alignment horizontal="left"/>
      <protection locked="0"/>
    </xf>
    <xf numFmtId="0" fontId="15" fillId="0" borderId="0" xfId="0" applyFont="1" applyProtection="1"/>
    <xf numFmtId="0" fontId="15" fillId="0" borderId="0" xfId="0" applyFont="1" applyAlignment="1" applyProtection="1">
      <alignment vertical="center"/>
    </xf>
    <xf numFmtId="0" fontId="15" fillId="0" borderId="0" xfId="0" applyFont="1" applyFill="1" applyBorder="1" applyProtection="1"/>
    <xf numFmtId="0" fontId="15" fillId="0" borderId="0" xfId="0" applyFont="1" applyFill="1" applyAlignment="1" applyProtection="1">
      <alignment horizontal="left"/>
    </xf>
    <xf numFmtId="0" fontId="0" fillId="0" borderId="0" xfId="0" applyAlignment="1" applyProtection="1"/>
    <xf numFmtId="0" fontId="7" fillId="0" borderId="0" xfId="0" applyFont="1" applyAlignment="1" applyProtection="1">
      <alignment vertical="top" wrapText="1"/>
    </xf>
    <xf numFmtId="0" fontId="7" fillId="0" borderId="0" xfId="0" applyFont="1" applyAlignment="1" applyProtection="1">
      <alignment horizontal="left" indent="1"/>
    </xf>
    <xf numFmtId="0" fontId="7" fillId="0" borderId="0" xfId="0" applyFont="1" applyAlignment="1" applyProtection="1">
      <alignment horizontal="left" vertical="top" wrapText="1" indent="1"/>
    </xf>
    <xf numFmtId="167" fontId="0" fillId="0" borderId="3" xfId="2" applyNumberFormat="1" applyFont="1" applyBorder="1" applyAlignment="1" applyProtection="1"/>
    <xf numFmtId="167" fontId="0" fillId="0" borderId="4" xfId="2" applyNumberFormat="1" applyFont="1" applyBorder="1" applyAlignment="1" applyProtection="1"/>
    <xf numFmtId="0" fontId="3" fillId="0" borderId="2" xfId="0" applyFont="1" applyBorder="1" applyAlignment="1" applyProtection="1">
      <alignment horizontal="center" wrapText="1"/>
    </xf>
    <xf numFmtId="167" fontId="0" fillId="0" borderId="0" xfId="2" applyNumberFormat="1" applyFont="1" applyBorder="1" applyAlignment="1" applyProtection="1"/>
    <xf numFmtId="0" fontId="7" fillId="0" borderId="0" xfId="0" applyFont="1" applyAlignment="1" applyProtection="1">
      <alignment wrapText="1"/>
    </xf>
    <xf numFmtId="0" fontId="3" fillId="0" borderId="0" xfId="0" quotePrefix="1" applyFont="1" applyBorder="1" applyAlignment="1" applyProtection="1">
      <alignment vertical="top"/>
    </xf>
    <xf numFmtId="167" fontId="0" fillId="0" borderId="2" xfId="2" applyNumberFormat="1" applyFont="1" applyBorder="1" applyAlignment="1" applyProtection="1">
      <alignment vertical="top"/>
    </xf>
    <xf numFmtId="168" fontId="7" fillId="4" borderId="0" xfId="0" applyNumberFormat="1" applyFont="1" applyFill="1" applyAlignment="1" applyProtection="1">
      <alignment vertical="top"/>
      <protection locked="0"/>
    </xf>
    <xf numFmtId="0" fontId="22" fillId="0" borderId="0" xfId="0" applyFont="1" applyAlignment="1" applyProtection="1">
      <alignment horizontal="center" vertical="top"/>
    </xf>
    <xf numFmtId="0" fontId="3" fillId="0" borderId="0" xfId="0" applyFont="1" applyAlignment="1" applyProtection="1">
      <alignment horizontal="center"/>
    </xf>
    <xf numFmtId="0" fontId="37" fillId="0" borderId="0" xfId="0" applyFont="1" applyAlignment="1" applyProtection="1">
      <alignment horizontal="center" vertical="top"/>
    </xf>
    <xf numFmtId="0" fontId="29" fillId="0" borderId="0" xfId="0" applyFont="1" applyFill="1" applyBorder="1" applyAlignment="1" applyProtection="1">
      <alignment horizontal="left" indent="4"/>
    </xf>
    <xf numFmtId="0" fontId="24" fillId="2" borderId="0" xfId="0" applyNumberFormat="1" applyFont="1" applyFill="1" applyAlignment="1" applyProtection="1">
      <alignment horizontal="left" vertical="top" wrapText="1" indent="4"/>
    </xf>
    <xf numFmtId="0" fontId="31" fillId="0" borderId="0" xfId="0" applyFont="1" applyFill="1" applyAlignment="1" applyProtection="1">
      <alignment horizontal="left"/>
    </xf>
    <xf numFmtId="0" fontId="4" fillId="0" borderId="0" xfId="3" applyFill="1" applyBorder="1" applyAlignment="1" applyProtection="1">
      <alignment horizontal="left"/>
      <protection locked="0"/>
    </xf>
    <xf numFmtId="0" fontId="32" fillId="0" borderId="0" xfId="0" applyFont="1" applyFill="1" applyBorder="1" applyAlignment="1" applyProtection="1">
      <alignment horizontal="left"/>
      <protection locked="0"/>
    </xf>
    <xf numFmtId="0" fontId="44" fillId="4" borderId="16" xfId="0" applyNumberFormat="1" applyFont="1" applyFill="1" applyBorder="1" applyAlignment="1" applyProtection="1">
      <alignment horizontal="left" vertical="center"/>
      <protection locked="0"/>
    </xf>
    <xf numFmtId="0" fontId="44" fillId="4" borderId="17" xfId="0" applyNumberFormat="1" applyFont="1" applyFill="1" applyBorder="1" applyAlignment="1" applyProtection="1">
      <alignment horizontal="left" vertical="center"/>
      <protection locked="0"/>
    </xf>
    <xf numFmtId="0" fontId="44" fillId="4" borderId="18" xfId="0" applyNumberFormat="1" applyFont="1" applyFill="1" applyBorder="1" applyAlignment="1" applyProtection="1">
      <alignment horizontal="left" vertical="center"/>
      <protection locked="0"/>
    </xf>
    <xf numFmtId="0" fontId="44" fillId="5" borderId="16" xfId="0" applyFont="1" applyFill="1" applyBorder="1" applyAlignment="1" applyProtection="1">
      <alignment horizontal="left" vertical="center" wrapText="1"/>
      <protection locked="0"/>
    </xf>
    <xf numFmtId="0" fontId="44" fillId="5" borderId="17"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4" fillId="4" borderId="16" xfId="0" applyFont="1" applyFill="1" applyBorder="1" applyAlignment="1" applyProtection="1">
      <alignment horizontal="left" vertical="center"/>
      <protection locked="0"/>
    </xf>
    <xf numFmtId="0" fontId="44" fillId="4" borderId="17" xfId="0" applyFont="1" applyFill="1" applyBorder="1" applyAlignment="1" applyProtection="1">
      <alignment horizontal="left" vertical="center"/>
      <protection locked="0"/>
    </xf>
    <xf numFmtId="0" fontId="44" fillId="4" borderId="18"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indent="1"/>
      <protection locked="0"/>
    </xf>
    <xf numFmtId="0" fontId="21" fillId="2" borderId="0" xfId="0" applyFont="1" applyFill="1" applyBorder="1" applyAlignment="1" applyProtection="1">
      <alignment horizontal="left" vertical="center" wrapText="1"/>
    </xf>
    <xf numFmtId="0" fontId="7" fillId="4" borderId="0" xfId="0" applyFont="1" applyFill="1" applyBorder="1" applyAlignment="1" applyProtection="1">
      <alignment horizontal="left"/>
    </xf>
    <xf numFmtId="0" fontId="7" fillId="5" borderId="0" xfId="0" applyFont="1" applyFill="1" applyBorder="1" applyAlignment="1" applyProtection="1">
      <alignment horizontal="left"/>
    </xf>
    <xf numFmtId="0" fontId="22" fillId="2" borderId="0" xfId="0" quotePrefix="1" applyFont="1" applyFill="1" applyAlignment="1" applyProtection="1">
      <alignment wrapText="1"/>
    </xf>
    <xf numFmtId="0" fontId="23"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0" fillId="4" borderId="0" xfId="0" applyFill="1" applyAlignment="1" applyProtection="1">
      <alignment horizontal="left" wrapText="1"/>
      <protection locked="0"/>
    </xf>
    <xf numFmtId="0" fontId="0" fillId="0" borderId="0" xfId="0" applyFill="1" applyAlignment="1" applyProtection="1">
      <alignment horizontal="left" vertical="top" wrapText="1"/>
    </xf>
    <xf numFmtId="0" fontId="7" fillId="0" borderId="0" xfId="0" applyFont="1" applyFill="1" applyAlignment="1" applyProtection="1">
      <alignment horizontal="left" vertical="center" wrapText="1"/>
      <protection locked="0"/>
    </xf>
    <xf numFmtId="0" fontId="0" fillId="0" borderId="0" xfId="0" applyAlignment="1">
      <alignment horizontal="left" vertical="center" wrapText="1"/>
    </xf>
    <xf numFmtId="0" fontId="0" fillId="0" borderId="0" xfId="0" applyAlignment="1" applyProtection="1">
      <alignment wrapText="1"/>
    </xf>
    <xf numFmtId="0" fontId="0" fillId="0" borderId="0" xfId="0" applyFill="1" applyAlignment="1" applyProtection="1">
      <alignment horizontal="left" wrapText="1"/>
    </xf>
    <xf numFmtId="0" fontId="0" fillId="0" borderId="0" xfId="0" applyFill="1" applyAlignment="1" applyProtection="1">
      <alignment horizontal="left" wrapText="1"/>
      <protection locked="0"/>
    </xf>
    <xf numFmtId="0" fontId="13" fillId="2" borderId="0" xfId="0" applyFont="1" applyFill="1" applyAlignment="1" applyProtection="1">
      <alignment horizontal="left" vertical="top"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ill="1" applyAlignment="1" applyProtection="1">
      <alignment wrapText="1"/>
    </xf>
    <xf numFmtId="0" fontId="14" fillId="2" borderId="0" xfId="0" applyFont="1" applyFill="1" applyBorder="1" applyAlignment="1" applyProtection="1">
      <alignment horizontal="left" indent="7"/>
    </xf>
    <xf numFmtId="0" fontId="3" fillId="0" borderId="0" xfId="0" quotePrefix="1" applyFont="1" applyFill="1" applyAlignment="1" applyProtection="1">
      <alignment vertical="center" wrapText="1"/>
    </xf>
    <xf numFmtId="0" fontId="0" fillId="0" borderId="0" xfId="0" applyAlignment="1">
      <alignment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13" fillId="2" borderId="0" xfId="0" applyFont="1" applyFill="1" applyAlignment="1" applyProtection="1">
      <alignment horizontal="left" vertical="top" wrapText="1" indent="7"/>
    </xf>
    <xf numFmtId="0" fontId="10" fillId="0" borderId="0" xfId="0" applyFont="1" applyBorder="1" applyAlignment="1" applyProtection="1">
      <alignment horizontal="left" wrapText="1"/>
    </xf>
    <xf numFmtId="167" fontId="0" fillId="0" borderId="3" xfId="2" applyNumberFormat="1" applyFont="1" applyBorder="1" applyAlignment="1" applyProtection="1">
      <alignment horizontal="right"/>
    </xf>
    <xf numFmtId="167" fontId="0" fillId="0" borderId="4" xfId="2" applyNumberFormat="1" applyFont="1" applyBorder="1" applyAlignment="1" applyProtection="1">
      <alignment horizontal="right"/>
    </xf>
    <xf numFmtId="0" fontId="3" fillId="0" borderId="0" xfId="0" applyFont="1" applyBorder="1" applyAlignment="1" applyProtection="1">
      <alignment horizontal="left"/>
    </xf>
    <xf numFmtId="0" fontId="3" fillId="0" borderId="4" xfId="0" applyFont="1" applyBorder="1" applyAlignment="1" applyProtection="1">
      <alignment horizontal="left"/>
    </xf>
    <xf numFmtId="0" fontId="12" fillId="0" borderId="2" xfId="0" applyFont="1" applyFill="1" applyBorder="1" applyAlignment="1" applyProtection="1">
      <alignment horizontal="left"/>
    </xf>
    <xf numFmtId="0" fontId="3" fillId="0" borderId="2" xfId="0" applyFont="1" applyFill="1" applyBorder="1" applyAlignment="1" applyProtection="1">
      <alignment horizontal="left"/>
    </xf>
    <xf numFmtId="0" fontId="7" fillId="0" borderId="0" xfId="0" applyFont="1" applyAlignment="1" applyProtection="1">
      <alignment wrapText="1"/>
    </xf>
    <xf numFmtId="0" fontId="0" fillId="4" borderId="0" xfId="0" applyFill="1" applyAlignment="1" applyProtection="1">
      <alignment wrapText="1"/>
      <protection locked="0"/>
    </xf>
    <xf numFmtId="0" fontId="0" fillId="4" borderId="0" xfId="0" applyFill="1" applyBorder="1" applyAlignment="1" applyProtection="1">
      <alignment wrapText="1"/>
      <protection locked="0"/>
    </xf>
    <xf numFmtId="167" fontId="0" fillId="0" borderId="0" xfId="2" applyNumberFormat="1" applyFont="1" applyBorder="1" applyAlignment="1" applyProtection="1">
      <alignment horizontal="right"/>
    </xf>
    <xf numFmtId="0" fontId="7" fillId="4" borderId="0" xfId="0" applyFont="1" applyFill="1" applyBorder="1" applyAlignment="1" applyProtection="1">
      <alignment wrapText="1"/>
      <protection locked="0"/>
    </xf>
    <xf numFmtId="167" fontId="0" fillId="0" borderId="3" xfId="0" applyNumberFormat="1" applyBorder="1" applyAlignment="1" applyProtection="1">
      <alignment horizontal="right"/>
    </xf>
    <xf numFmtId="167" fontId="0" fillId="0" borderId="4" xfId="0" applyNumberFormat="1" applyBorder="1" applyAlignment="1" applyProtection="1">
      <alignment horizontal="right"/>
    </xf>
    <xf numFmtId="0" fontId="10" fillId="0" borderId="0" xfId="0" applyFont="1" applyBorder="1" applyAlignment="1" applyProtection="1">
      <alignment horizontal="left"/>
    </xf>
    <xf numFmtId="167" fontId="0" fillId="0" borderId="3" xfId="2" applyNumberFormat="1" applyFont="1" applyFill="1" applyBorder="1" applyAlignment="1" applyProtection="1">
      <alignment horizontal="right"/>
    </xf>
    <xf numFmtId="167" fontId="0" fillId="0" borderId="4" xfId="2" applyNumberFormat="1" applyFont="1" applyFill="1" applyBorder="1" applyAlignment="1" applyProtection="1">
      <alignment horizontal="right"/>
    </xf>
    <xf numFmtId="167" fontId="0" fillId="0" borderId="13" xfId="2" applyNumberFormat="1" applyFont="1" applyBorder="1" applyAlignment="1" applyProtection="1">
      <alignment horizontal="right"/>
    </xf>
    <xf numFmtId="167" fontId="0" fillId="0" borderId="2" xfId="2" applyNumberFormat="1" applyFont="1" applyBorder="1" applyAlignment="1" applyProtection="1">
      <alignment horizontal="right"/>
    </xf>
    <xf numFmtId="167" fontId="0" fillId="0" borderId="3" xfId="2" applyNumberFormat="1" applyFont="1" applyBorder="1" applyAlignment="1" applyProtection="1"/>
    <xf numFmtId="167" fontId="0" fillId="0" borderId="2" xfId="2" applyNumberFormat="1" applyFont="1" applyBorder="1" applyAlignment="1" applyProtection="1"/>
    <xf numFmtId="0" fontId="5" fillId="0" borderId="0" xfId="0" applyFont="1" applyFill="1" applyAlignment="1" applyProtection="1">
      <alignment horizontal="center"/>
    </xf>
    <xf numFmtId="49" fontId="10" fillId="0" borderId="0" xfId="0" applyNumberFormat="1" applyFont="1" applyBorder="1" applyAlignment="1" applyProtection="1">
      <alignment horizontal="left"/>
    </xf>
    <xf numFmtId="0" fontId="5" fillId="0" borderId="0" xfId="0" applyFont="1" applyFill="1" applyAlignment="1" applyProtection="1">
      <alignment horizontal="left"/>
    </xf>
    <xf numFmtId="0" fontId="0" fillId="0" borderId="0" xfId="0" applyAlignment="1" applyProtection="1">
      <alignment horizontal="left" wrapText="1"/>
    </xf>
    <xf numFmtId="0" fontId="23" fillId="0" borderId="0" xfId="0" applyFont="1" applyFill="1" applyAlignment="1" applyProtection="1">
      <alignment wrapText="1"/>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0" fontId="3" fillId="6" borderId="0" xfId="0" applyFont="1" applyFill="1" applyBorder="1" applyAlignment="1" applyProtection="1">
      <alignment horizontal="center" vertical="center"/>
    </xf>
    <xf numFmtId="0" fontId="15" fillId="0" borderId="0" xfId="0" applyFont="1" applyFill="1" applyAlignment="1" applyProtection="1">
      <alignment horizontal="left" vertical="center"/>
    </xf>
    <xf numFmtId="0" fontId="3" fillId="0" borderId="2" xfId="0" applyFont="1" applyBorder="1" applyAlignment="1" applyProtection="1">
      <alignment horizontal="center" vertical="center"/>
    </xf>
    <xf numFmtId="0" fontId="0" fillId="0" borderId="0" xfId="0" applyAlignment="1" applyProtection="1">
      <alignment horizontal="left" vertical="top" wrapText="1"/>
    </xf>
    <xf numFmtId="49"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13" fillId="2" borderId="0" xfId="0" applyFont="1" applyFill="1" applyAlignment="1" applyProtection="1">
      <alignment horizontal="left" vertical="top" wrapText="1" indent="6"/>
    </xf>
    <xf numFmtId="0" fontId="14" fillId="2" borderId="0" xfId="0" applyFont="1" applyFill="1" applyBorder="1" applyAlignment="1" applyProtection="1">
      <alignment horizontal="left" indent="6"/>
    </xf>
    <xf numFmtId="0" fontId="3" fillId="0" borderId="0" xfId="0" applyFont="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3" fillId="2" borderId="2" xfId="0" applyFont="1" applyFill="1" applyBorder="1" applyAlignment="1" applyProtection="1">
      <alignment horizontal="center"/>
    </xf>
    <xf numFmtId="0" fontId="0" fillId="4" borderId="0" xfId="0" applyFill="1" applyAlignment="1" applyProtection="1">
      <alignment horizontal="left" vertical="top" wrapText="1"/>
      <protection locked="0"/>
    </xf>
    <xf numFmtId="0" fontId="3" fillId="2" borderId="1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7" fillId="0" borderId="0" xfId="0" applyFont="1" applyFill="1" applyAlignment="1" applyProtection="1">
      <alignment vertical="top" wrapText="1"/>
    </xf>
    <xf numFmtId="0" fontId="0" fillId="0" borderId="0" xfId="0" applyAlignment="1">
      <alignment vertical="top" wrapText="1"/>
    </xf>
    <xf numFmtId="167" fontId="0" fillId="0" borderId="0" xfId="2" applyNumberFormat="1" applyFont="1" applyAlignment="1" applyProtection="1"/>
    <xf numFmtId="167" fontId="0" fillId="0" borderId="0" xfId="0" applyNumberFormat="1" applyAlignment="1" applyProtection="1"/>
    <xf numFmtId="167" fontId="0" fillId="0" borderId="0" xfId="2" applyNumberFormat="1" applyFont="1" applyBorder="1" applyAlignment="1" applyProtection="1"/>
    <xf numFmtId="167" fontId="0" fillId="0" borderId="0" xfId="0" applyNumberFormat="1" applyBorder="1" applyAlignment="1" applyProtection="1"/>
    <xf numFmtId="167" fontId="0" fillId="0" borderId="2" xfId="0" applyNumberFormat="1" applyBorder="1" applyAlignment="1" applyProtection="1"/>
    <xf numFmtId="167" fontId="0" fillId="0" borderId="0" xfId="2" applyNumberFormat="1" applyFont="1" applyFill="1" applyBorder="1" applyAlignment="1" applyProtection="1">
      <alignment horizontal="right"/>
    </xf>
    <xf numFmtId="167" fontId="7" fillId="0" borderId="0" xfId="2" applyNumberFormat="1" applyFont="1" applyBorder="1" applyAlignment="1" applyProtection="1">
      <alignment horizontal="right" vertical="center"/>
    </xf>
    <xf numFmtId="167" fontId="7" fillId="0" borderId="0" xfId="0" applyNumberFormat="1" applyFont="1" applyAlignment="1" applyProtection="1">
      <alignment horizontal="right"/>
    </xf>
    <xf numFmtId="0" fontId="3" fillId="2" borderId="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167" fontId="0" fillId="0" borderId="2" xfId="0" applyNumberFormat="1" applyBorder="1" applyAlignment="1" applyProtection="1">
      <alignment horizontal="right"/>
    </xf>
    <xf numFmtId="167" fontId="0" fillId="0" borderId="3" xfId="0" applyNumberFormat="1" applyFill="1" applyBorder="1" applyAlignment="1" applyProtection="1">
      <alignment horizontal="right"/>
    </xf>
    <xf numFmtId="167" fontId="0" fillId="0" borderId="4" xfId="0" applyNumberFormat="1" applyFill="1" applyBorder="1" applyAlignment="1" applyProtection="1">
      <alignment horizontal="right"/>
    </xf>
    <xf numFmtId="0" fontId="27" fillId="2" borderId="0" xfId="0" applyFont="1" applyFill="1" applyAlignment="1" applyProtection="1">
      <alignment horizontal="left" wrapText="1"/>
    </xf>
    <xf numFmtId="167" fontId="0" fillId="0" borderId="0" xfId="2" applyNumberFormat="1" applyFont="1" applyAlignment="1" applyProtection="1">
      <alignment horizontal="right"/>
    </xf>
    <xf numFmtId="167" fontId="28" fillId="0" borderId="0" xfId="2" applyNumberFormat="1" applyFont="1" applyAlignment="1" applyProtection="1"/>
    <xf numFmtId="167" fontId="28" fillId="0" borderId="0" xfId="0" applyNumberFormat="1" applyFont="1" applyAlignment="1" applyProtection="1"/>
    <xf numFmtId="167" fontId="0" fillId="0" borderId="0" xfId="0" applyNumberFormat="1" applyBorder="1" applyAlignment="1" applyProtection="1">
      <alignment horizontal="center"/>
    </xf>
    <xf numFmtId="167" fontId="0" fillId="0" borderId="6" xfId="2" applyNumberFormat="1" applyFont="1" applyBorder="1" applyAlignment="1" applyProtection="1">
      <alignment horizontal="right"/>
    </xf>
  </cellXfs>
  <cellStyles count="6">
    <cellStyle name="Comma" xfId="1" builtinId="3"/>
    <cellStyle name="Currency" xfId="2" builtinId="4"/>
    <cellStyle name="Hyperlink" xfId="3" builtinId="8"/>
    <cellStyle name="Normal" xfId="0" builtinId="0"/>
    <cellStyle name="Normal_Sheet3" xfId="4"/>
    <cellStyle name="Percent" xfId="5" builtinId="5"/>
  </cellStyles>
  <dxfs count="12">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ill>
        <patternFill>
          <bgColor indexed="9"/>
        </patternFill>
      </fill>
      <border>
        <bottom style="thin">
          <color indexed="64"/>
        </bottom>
      </border>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s>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10</xdr:col>
      <xdr:colOff>476250</xdr:colOff>
      <xdr:row>12</xdr:row>
      <xdr:rowOff>104775</xdr:rowOff>
    </xdr:from>
    <xdr:to>
      <xdr:col>12</xdr:col>
      <xdr:colOff>257175</xdr:colOff>
      <xdr:row>14</xdr:row>
      <xdr:rowOff>76200</xdr:rowOff>
    </xdr:to>
    <xdr:sp macro="" textlink="">
      <xdr:nvSpPr>
        <xdr:cNvPr id="12325" name="Text Box 37"/>
        <xdr:cNvSpPr txBox="1">
          <a:spLocks noChangeArrowheads="1"/>
        </xdr:cNvSpPr>
      </xdr:nvSpPr>
      <xdr:spPr bwMode="auto">
        <a:xfrm>
          <a:off x="6572250" y="2047875"/>
          <a:ext cx="10001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CA" sz="1200" b="1" i="0" u="none" strike="noStrike" baseline="0">
              <a:solidFill>
                <a:srgbClr val="FFFFFF"/>
              </a:solidFill>
              <a:latin typeface="Book Antiqua"/>
            </a:rPr>
            <a:t>Rate Year:</a:t>
          </a:r>
        </a:p>
      </xdr:txBody>
    </xdr:sp>
    <xdr:clientData/>
  </xdr:twoCellAnchor>
  <xdr:twoCellAnchor>
    <xdr:from>
      <xdr:col>0</xdr:col>
      <xdr:colOff>38100</xdr:colOff>
      <xdr:row>0</xdr:row>
      <xdr:rowOff>9525</xdr:rowOff>
    </xdr:from>
    <xdr:to>
      <xdr:col>14</xdr:col>
      <xdr:colOff>361120</xdr:colOff>
      <xdr:row>11</xdr:row>
      <xdr:rowOff>152399</xdr:rowOff>
    </xdr:to>
    <xdr:grpSp>
      <xdr:nvGrpSpPr>
        <xdr:cNvPr id="25" name="Group 24"/>
        <xdr:cNvGrpSpPr/>
      </xdr:nvGrpSpPr>
      <xdr:grpSpPr>
        <a:xfrm>
          <a:off x="38100" y="9525"/>
          <a:ext cx="8857420" cy="1952624"/>
          <a:chOff x="9524" y="19051"/>
          <a:chExt cx="8537711" cy="1924049"/>
        </a:xfrm>
      </xdr:grpSpPr>
      <xdr:pic>
        <xdr:nvPicPr>
          <xdr:cNvPr id="26" name="Picture 2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7"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8" name="Rectangle 27"/>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twoCellAnchor editAs="oneCell">
    <xdr:from>
      <xdr:col>14</xdr:col>
      <xdr:colOff>609599</xdr:colOff>
      <xdr:row>3</xdr:row>
      <xdr:rowOff>95249</xdr:rowOff>
    </xdr:from>
    <xdr:to>
      <xdr:col>16</xdr:col>
      <xdr:colOff>257174</xdr:colOff>
      <xdr:row>8</xdr:row>
      <xdr:rowOff>152399</xdr:rowOff>
    </xdr:to>
    <xdr:pic macro="[0]!printmacro">
      <xdr:nvPicPr>
        <xdr:cNvPr id="2" name="Picture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43999" y="581024"/>
          <a:ext cx="866775" cy="866775"/>
        </a:xfrm>
        <a:prstGeom prst="rect">
          <a:avLst/>
        </a:prstGeom>
      </xdr:spPr>
    </xdr:pic>
    <xdr:clientData/>
  </xdr:twoCellAnchor>
  <xdr:twoCellAnchor>
    <xdr:from>
      <xdr:col>0</xdr:col>
      <xdr:colOff>19049</xdr:colOff>
      <xdr:row>31</xdr:row>
      <xdr:rowOff>38099</xdr:rowOff>
    </xdr:from>
    <xdr:to>
      <xdr:col>16</xdr:col>
      <xdr:colOff>485774</xdr:colOff>
      <xdr:row>38</xdr:row>
      <xdr:rowOff>123824</xdr:rowOff>
    </xdr:to>
    <xdr:sp macro="" textlink="">
      <xdr:nvSpPr>
        <xdr:cNvPr id="30" name="Text Box 50"/>
        <xdr:cNvSpPr txBox="1">
          <a:spLocks noChangeArrowheads="1"/>
        </xdr:cNvSpPr>
      </xdr:nvSpPr>
      <xdr:spPr bwMode="auto">
        <a:xfrm>
          <a:off x="19049" y="5791199"/>
          <a:ext cx="10220325"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28575</xdr:colOff>
      <xdr:row>0</xdr:row>
      <xdr:rowOff>47625</xdr:rowOff>
    </xdr:from>
    <xdr:to>
      <xdr:col>14</xdr:col>
      <xdr:colOff>351595</xdr:colOff>
      <xdr:row>8</xdr:row>
      <xdr:rowOff>219074</xdr:rowOff>
    </xdr:to>
    <xdr:grpSp>
      <xdr:nvGrpSpPr>
        <xdr:cNvPr id="11" name="Group 10"/>
        <xdr:cNvGrpSpPr/>
      </xdr:nvGrpSpPr>
      <xdr:grpSpPr>
        <a:xfrm>
          <a:off x="28575" y="47625"/>
          <a:ext cx="8857420" cy="1952624"/>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18</xdr:col>
      <xdr:colOff>84895</xdr:colOff>
      <xdr:row>7</xdr:row>
      <xdr:rowOff>266699</xdr:rowOff>
    </xdr:to>
    <xdr:grpSp>
      <xdr:nvGrpSpPr>
        <xdr:cNvPr id="11" name="Group 10"/>
        <xdr:cNvGrpSpPr/>
      </xdr:nvGrpSpPr>
      <xdr:grpSpPr>
        <a:xfrm>
          <a:off x="0" y="0"/>
          <a:ext cx="8857420" cy="1952624"/>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22</xdr:col>
      <xdr:colOff>904875</xdr:colOff>
      <xdr:row>4</xdr:row>
      <xdr:rowOff>85724</xdr:rowOff>
    </xdr:to>
    <xdr:grpSp>
      <xdr:nvGrpSpPr>
        <xdr:cNvPr id="17" name="Group 16"/>
        <xdr:cNvGrpSpPr/>
      </xdr:nvGrpSpPr>
      <xdr:grpSpPr>
        <a:xfrm>
          <a:off x="0" y="0"/>
          <a:ext cx="9315450" cy="1952624"/>
          <a:chOff x="9524" y="19051"/>
          <a:chExt cx="8537711" cy="1924049"/>
        </a:xfrm>
      </xdr:grpSpPr>
      <xdr:pic>
        <xdr:nvPicPr>
          <xdr:cNvPr id="18" name="Picture 1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9"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0" name="Rectangle 19"/>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42</xdr:row>
      <xdr:rowOff>28575</xdr:rowOff>
    </xdr:from>
    <xdr:to>
      <xdr:col>5</xdr:col>
      <xdr:colOff>762000</xdr:colOff>
      <xdr:row>44</xdr:row>
      <xdr:rowOff>19050</xdr:rowOff>
    </xdr:to>
    <xdr:grpSp>
      <xdr:nvGrpSpPr>
        <xdr:cNvPr id="4113" name="Group 17"/>
        <xdr:cNvGrpSpPr>
          <a:grpSpLocks/>
        </xdr:cNvGrpSpPr>
      </xdr:nvGrpSpPr>
      <xdr:grpSpPr bwMode="auto">
        <a:xfrm>
          <a:off x="895350" y="8591550"/>
          <a:ext cx="2686050" cy="314325"/>
          <a:chOff x="614" y="394"/>
          <a:chExt cx="197" cy="36"/>
        </a:xfrm>
      </xdr:grpSpPr>
      <xdr:pic>
        <xdr:nvPicPr>
          <xdr:cNvPr id="4114"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editAs="absolute">
    <xdr:from>
      <xdr:col>0</xdr:col>
      <xdr:colOff>0</xdr:colOff>
      <xdr:row>0</xdr:row>
      <xdr:rowOff>0</xdr:rowOff>
    </xdr:from>
    <xdr:to>
      <xdr:col>21</xdr:col>
      <xdr:colOff>981075</xdr:colOff>
      <xdr:row>9</xdr:row>
      <xdr:rowOff>104774</xdr:rowOff>
    </xdr:to>
    <xdr:grpSp>
      <xdr:nvGrpSpPr>
        <xdr:cNvPr id="14" name="Group 13"/>
        <xdr:cNvGrpSpPr/>
      </xdr:nvGrpSpPr>
      <xdr:grpSpPr>
        <a:xfrm>
          <a:off x="0" y="0"/>
          <a:ext cx="9563100" cy="1952624"/>
          <a:chOff x="9524" y="19051"/>
          <a:chExt cx="8537711" cy="1924049"/>
        </a:xfrm>
      </xdr:grpSpPr>
      <xdr:pic>
        <xdr:nvPicPr>
          <xdr:cNvPr id="15" name="Picture 1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6" name="Picture 3"/>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7" name="Rectangle 16"/>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542925</xdr:colOff>
      <xdr:row>7</xdr:row>
      <xdr:rowOff>161924</xdr:rowOff>
    </xdr:to>
    <xdr:grpSp>
      <xdr:nvGrpSpPr>
        <xdr:cNvPr id="11" name="Group 10"/>
        <xdr:cNvGrpSpPr/>
      </xdr:nvGrpSpPr>
      <xdr:grpSpPr>
        <a:xfrm>
          <a:off x="0" y="0"/>
          <a:ext cx="8572500" cy="1952624"/>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20</xdr:col>
      <xdr:colOff>28575</xdr:colOff>
      <xdr:row>4</xdr:row>
      <xdr:rowOff>85724</xdr:rowOff>
    </xdr:to>
    <xdr:grpSp>
      <xdr:nvGrpSpPr>
        <xdr:cNvPr id="20" name="Group 19"/>
        <xdr:cNvGrpSpPr/>
      </xdr:nvGrpSpPr>
      <xdr:grpSpPr>
        <a:xfrm>
          <a:off x="1" y="0"/>
          <a:ext cx="8229599" cy="1952624"/>
          <a:chOff x="9524" y="19051"/>
          <a:chExt cx="8537711" cy="1924049"/>
        </a:xfrm>
      </xdr:grpSpPr>
      <xdr:pic>
        <xdr:nvPicPr>
          <xdr:cNvPr id="21" name="Picture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2"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3" name="Rectangle 22"/>
          <xdr:cNvSpPr/>
        </xdr:nvSpPr>
        <xdr:spPr>
          <a:xfrm>
            <a:off x="2690981" y="552314"/>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95249</xdr:colOff>
      <xdr:row>0</xdr:row>
      <xdr:rowOff>0</xdr:rowOff>
    </xdr:from>
    <xdr:to>
      <xdr:col>15</xdr:col>
      <xdr:colOff>971550</xdr:colOff>
      <xdr:row>8</xdr:row>
      <xdr:rowOff>66674</xdr:rowOff>
    </xdr:to>
    <xdr:grpSp>
      <xdr:nvGrpSpPr>
        <xdr:cNvPr id="11" name="Group 10"/>
        <xdr:cNvGrpSpPr/>
      </xdr:nvGrpSpPr>
      <xdr:grpSpPr>
        <a:xfrm>
          <a:off x="180974" y="0"/>
          <a:ext cx="9372601" cy="1952624"/>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85725</xdr:colOff>
      <xdr:row>9</xdr:row>
      <xdr:rowOff>95249</xdr:rowOff>
    </xdr:to>
    <xdr:grpSp>
      <xdr:nvGrpSpPr>
        <xdr:cNvPr id="11" name="Group 10"/>
        <xdr:cNvGrpSpPr/>
      </xdr:nvGrpSpPr>
      <xdr:grpSpPr>
        <a:xfrm>
          <a:off x="0" y="0"/>
          <a:ext cx="8039100" cy="1952624"/>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leslie\LOCALS~1\Temp\Final%202013%20IRM%20R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G107"/>
  <sheetViews>
    <sheetView showGridLines="0" zoomScaleNormal="100" zoomScaleSheetLayoutView="100" workbookViewId="0">
      <selection activeCell="G26" sqref="G26:K26"/>
    </sheetView>
  </sheetViews>
  <sheetFormatPr defaultRowHeight="12.75" x14ac:dyDescent="0.2"/>
  <cols>
    <col min="1" max="22" width="9.140625" style="5"/>
    <col min="23" max="25" width="0" style="5" hidden="1" customWidth="1"/>
    <col min="26" max="26" width="3.42578125" style="280" hidden="1" customWidth="1"/>
    <col min="27" max="27" width="46.5703125" style="280" hidden="1" customWidth="1"/>
    <col min="28" max="28" width="42.85546875" style="280" hidden="1" customWidth="1"/>
    <col min="29" max="29" width="16.42578125" style="280" hidden="1" customWidth="1"/>
    <col min="30" max="30" width="13.42578125" style="280" hidden="1" customWidth="1"/>
    <col min="31" max="31" width="13.85546875" style="281" customWidth="1"/>
    <col min="32" max="32" width="24.5703125" style="281" customWidth="1"/>
    <col min="33" max="16384" width="9.140625" style="5"/>
  </cols>
  <sheetData>
    <row r="1" spans="3:33" x14ac:dyDescent="0.2">
      <c r="C1" s="404"/>
      <c r="D1" s="404"/>
      <c r="E1" s="404"/>
      <c r="F1" s="404"/>
      <c r="G1" s="404"/>
      <c r="H1" s="404"/>
      <c r="I1" s="404"/>
      <c r="J1" s="404"/>
      <c r="K1" s="404"/>
      <c r="L1" s="404"/>
      <c r="M1" s="404"/>
      <c r="AC1" s="280" t="str">
        <f>IF('3. Data_Input_Sheet'!M12=0, "", '3. Data_Input_Sheet'!M12)</f>
        <v/>
      </c>
    </row>
    <row r="2" spans="3:33" x14ac:dyDescent="0.2">
      <c r="C2" s="404"/>
      <c r="D2" s="404"/>
      <c r="E2" s="404"/>
      <c r="F2" s="404"/>
      <c r="G2" s="404"/>
      <c r="H2" s="404"/>
      <c r="I2" s="404"/>
      <c r="J2" s="404"/>
      <c r="K2" s="404"/>
      <c r="L2" s="404"/>
      <c r="M2" s="404"/>
      <c r="AE2" s="280"/>
      <c r="AF2" s="280"/>
      <c r="AG2" s="280"/>
    </row>
    <row r="3" spans="3:33" x14ac:dyDescent="0.2">
      <c r="C3" s="404"/>
      <c r="D3" s="404"/>
      <c r="E3" s="404"/>
      <c r="F3" s="404"/>
      <c r="G3" s="404"/>
      <c r="H3" s="404"/>
      <c r="I3" s="404"/>
      <c r="J3" s="404"/>
      <c r="K3" s="404"/>
      <c r="L3" s="404"/>
      <c r="M3" s="404"/>
    </row>
    <row r="4" spans="3:33" x14ac:dyDescent="0.2">
      <c r="C4" s="404"/>
      <c r="D4" s="404"/>
      <c r="E4" s="404"/>
      <c r="F4" s="404"/>
      <c r="G4" s="404"/>
      <c r="H4" s="404"/>
      <c r="I4" s="404"/>
      <c r="J4" s="404"/>
      <c r="K4" s="404"/>
      <c r="L4" s="404"/>
      <c r="M4" s="404"/>
    </row>
    <row r="11" spans="3:33" ht="15" x14ac:dyDescent="0.25">
      <c r="P11" s="372" t="s">
        <v>254</v>
      </c>
      <c r="Q11" s="373">
        <v>3</v>
      </c>
    </row>
    <row r="15" spans="3:33" ht="13.5" thickBot="1" x14ac:dyDescent="0.25"/>
    <row r="16" spans="3:33" ht="29.25" customHeight="1" thickTop="1" thickBot="1" x14ac:dyDescent="0.25">
      <c r="F16" s="376" t="s">
        <v>255</v>
      </c>
      <c r="G16" s="410" t="s">
        <v>262</v>
      </c>
      <c r="H16" s="411"/>
      <c r="I16" s="411"/>
      <c r="J16" s="411"/>
      <c r="K16" s="411"/>
      <c r="L16" s="411"/>
      <c r="M16" s="412"/>
    </row>
    <row r="17" spans="2:32" ht="13.5" thickBot="1" x14ac:dyDescent="0.25">
      <c r="F17" s="377"/>
      <c r="G17" s="200"/>
      <c r="H17" s="201"/>
      <c r="I17" s="200"/>
      <c r="J17" s="200"/>
      <c r="K17" s="200"/>
    </row>
    <row r="18" spans="2:32" ht="16.5" thickTop="1" thickBot="1" x14ac:dyDescent="0.25">
      <c r="F18" s="378" t="s">
        <v>256</v>
      </c>
      <c r="G18" s="413"/>
      <c r="H18" s="414"/>
      <c r="I18" s="414"/>
      <c r="J18" s="414"/>
      <c r="K18" s="415"/>
    </row>
    <row r="19" spans="2:32" ht="15" thickBot="1" x14ac:dyDescent="0.25">
      <c r="F19" s="379"/>
    </row>
    <row r="20" spans="2:32" ht="18" thickTop="1" thickBot="1" x14ac:dyDescent="0.35">
      <c r="C20" s="282"/>
      <c r="F20" s="378" t="s">
        <v>257</v>
      </c>
      <c r="G20" s="416" t="s">
        <v>291</v>
      </c>
      <c r="H20" s="417"/>
      <c r="I20" s="417"/>
      <c r="J20" s="417"/>
      <c r="K20" s="418"/>
      <c r="Z20" s="283"/>
      <c r="AA20" s="283" t="s">
        <v>221</v>
      </c>
      <c r="AB20" s="283"/>
      <c r="AC20" s="283"/>
      <c r="AD20" s="283"/>
      <c r="AE20" s="284"/>
      <c r="AF20" s="284"/>
    </row>
    <row r="21" spans="2:32" ht="15" thickBot="1" x14ac:dyDescent="0.25">
      <c r="F21" s="379"/>
      <c r="Z21" s="280">
        <v>1</v>
      </c>
      <c r="AA21" s="381" t="s">
        <v>162</v>
      </c>
      <c r="AE21" s="286"/>
      <c r="AF21" s="287"/>
    </row>
    <row r="22" spans="2:32" ht="18" thickTop="1" thickBot="1" x14ac:dyDescent="0.35">
      <c r="B22" s="402"/>
      <c r="C22" s="402"/>
      <c r="D22" s="30"/>
      <c r="F22" s="378" t="s">
        <v>258</v>
      </c>
      <c r="G22" s="416" t="s">
        <v>292</v>
      </c>
      <c r="H22" s="417"/>
      <c r="I22" s="417"/>
      <c r="J22" s="417"/>
      <c r="K22" s="418"/>
      <c r="Z22" s="280">
        <v>2</v>
      </c>
      <c r="AA22" s="381" t="s">
        <v>163</v>
      </c>
      <c r="AE22" s="286"/>
      <c r="AF22" s="287"/>
    </row>
    <row r="23" spans="2:32" ht="17.25" thickBot="1" x14ac:dyDescent="0.35">
      <c r="B23" s="30"/>
      <c r="C23" s="374"/>
      <c r="D23" s="30"/>
      <c r="F23" s="380"/>
      <c r="G23" s="200"/>
      <c r="H23" s="201"/>
      <c r="I23" s="200"/>
      <c r="J23" s="200"/>
      <c r="K23" s="200"/>
      <c r="Z23" s="280">
        <v>3</v>
      </c>
      <c r="AA23" s="381" t="s">
        <v>261</v>
      </c>
      <c r="AE23" s="286"/>
      <c r="AF23" s="287"/>
    </row>
    <row r="24" spans="2:32" ht="18" thickTop="1" thickBot="1" x14ac:dyDescent="0.35">
      <c r="B24" s="402"/>
      <c r="C24" s="402"/>
      <c r="D24" s="30"/>
      <c r="F24" s="376" t="s">
        <v>259</v>
      </c>
      <c r="G24" s="416" t="s">
        <v>293</v>
      </c>
      <c r="H24" s="417"/>
      <c r="I24" s="417"/>
      <c r="J24" s="417"/>
      <c r="K24" s="418"/>
      <c r="Z24" s="280">
        <v>4</v>
      </c>
      <c r="AA24" s="381" t="s">
        <v>262</v>
      </c>
      <c r="AE24" s="286"/>
      <c r="AF24" s="287"/>
    </row>
    <row r="25" spans="2:32" ht="17.25" thickBot="1" x14ac:dyDescent="0.35">
      <c r="B25" s="30"/>
      <c r="C25" s="374"/>
      <c r="D25" s="30"/>
      <c r="F25" s="380"/>
      <c r="G25" s="200"/>
      <c r="H25" s="201"/>
      <c r="I25" s="200"/>
      <c r="J25" s="200"/>
      <c r="K25" s="200"/>
      <c r="Z25" s="280">
        <v>5</v>
      </c>
      <c r="AA25" s="381" t="s">
        <v>263</v>
      </c>
      <c r="AE25" s="286"/>
      <c r="AF25" s="287"/>
    </row>
    <row r="26" spans="2:32" ht="18" thickTop="1" thickBot="1" x14ac:dyDescent="0.35">
      <c r="B26" s="402"/>
      <c r="C26" s="402"/>
      <c r="D26" s="402"/>
      <c r="F26" s="376" t="s">
        <v>260</v>
      </c>
      <c r="G26" s="407" t="s">
        <v>294</v>
      </c>
      <c r="H26" s="408"/>
      <c r="I26" s="408"/>
      <c r="J26" s="408"/>
      <c r="K26" s="409"/>
      <c r="Z26" s="280">
        <v>6</v>
      </c>
      <c r="AA26" s="381" t="s">
        <v>164</v>
      </c>
      <c r="AE26" s="286"/>
      <c r="AF26" s="287"/>
    </row>
    <row r="27" spans="2:32" ht="16.5" x14ac:dyDescent="0.3">
      <c r="B27" s="30"/>
      <c r="C27" s="374"/>
      <c r="D27" s="30"/>
      <c r="E27" s="375"/>
      <c r="F27" s="30"/>
      <c r="G27" s="30"/>
      <c r="H27" s="30"/>
      <c r="I27" s="30"/>
      <c r="J27" s="30"/>
      <c r="Z27" s="280">
        <v>7</v>
      </c>
      <c r="AA27" s="381" t="s">
        <v>165</v>
      </c>
      <c r="AE27" s="286"/>
      <c r="AF27" s="287"/>
    </row>
    <row r="28" spans="2:32" ht="16.5" x14ac:dyDescent="0.3">
      <c r="B28" s="402"/>
      <c r="C28" s="402"/>
      <c r="D28" s="402"/>
      <c r="E28" s="405"/>
      <c r="F28" s="406"/>
      <c r="G28" s="406"/>
      <c r="H28" s="406"/>
      <c r="I28" s="406"/>
      <c r="J28" s="406"/>
      <c r="Z28" s="280">
        <v>8</v>
      </c>
      <c r="AA28" s="381" t="s">
        <v>264</v>
      </c>
      <c r="AE28" s="286"/>
      <c r="AF28" s="287"/>
    </row>
    <row r="29" spans="2:32" ht="25.5" x14ac:dyDescent="0.2">
      <c r="B29" s="30"/>
      <c r="C29" s="30"/>
      <c r="D29" s="30"/>
      <c r="E29" s="30"/>
      <c r="F29" s="30"/>
      <c r="G29" s="30"/>
      <c r="H29" s="30"/>
      <c r="I29" s="30"/>
      <c r="J29" s="30"/>
      <c r="Z29" s="280">
        <v>9</v>
      </c>
      <c r="AA29" s="381" t="s">
        <v>265</v>
      </c>
      <c r="AE29" s="286"/>
      <c r="AF29" s="287"/>
    </row>
    <row r="30" spans="2:32" x14ac:dyDescent="0.2">
      <c r="Z30" s="280">
        <v>10</v>
      </c>
      <c r="AA30" s="381" t="s">
        <v>166</v>
      </c>
      <c r="AE30" s="286"/>
      <c r="AF30" s="287"/>
    </row>
    <row r="31" spans="2:32" x14ac:dyDescent="0.2">
      <c r="Z31" s="280">
        <v>11</v>
      </c>
      <c r="AA31" s="381" t="s">
        <v>167</v>
      </c>
      <c r="AE31" s="286"/>
      <c r="AF31" s="287"/>
    </row>
    <row r="32" spans="2:32" x14ac:dyDescent="0.2">
      <c r="Z32" s="280">
        <v>12</v>
      </c>
      <c r="AA32" s="381" t="s">
        <v>266</v>
      </c>
      <c r="AE32" s="286"/>
      <c r="AF32" s="287"/>
    </row>
    <row r="33" spans="2:32" x14ac:dyDescent="0.2">
      <c r="Z33" s="280">
        <v>13</v>
      </c>
      <c r="AA33" s="381" t="s">
        <v>168</v>
      </c>
      <c r="AE33" s="286"/>
      <c r="AF33" s="287"/>
    </row>
    <row r="34" spans="2:32" x14ac:dyDescent="0.2">
      <c r="Z34" s="280">
        <v>14</v>
      </c>
      <c r="AA34" s="381" t="s">
        <v>169</v>
      </c>
      <c r="AE34" s="286"/>
      <c r="AF34" s="287"/>
    </row>
    <row r="35" spans="2:32" x14ac:dyDescent="0.2">
      <c r="B35" s="403"/>
      <c r="C35" s="403"/>
      <c r="D35" s="403"/>
      <c r="E35" s="403"/>
      <c r="F35" s="403"/>
      <c r="G35" s="403"/>
      <c r="H35" s="403"/>
      <c r="I35" s="403"/>
      <c r="J35" s="403"/>
      <c r="K35" s="403"/>
      <c r="L35" s="403"/>
      <c r="Z35" s="280">
        <v>15</v>
      </c>
      <c r="AA35" s="381" t="s">
        <v>170</v>
      </c>
      <c r="AE35" s="286"/>
      <c r="AF35" s="287"/>
    </row>
    <row r="36" spans="2:32" x14ac:dyDescent="0.2">
      <c r="B36" s="403"/>
      <c r="C36" s="403"/>
      <c r="D36" s="403"/>
      <c r="E36" s="403"/>
      <c r="F36" s="403"/>
      <c r="G36" s="403"/>
      <c r="H36" s="403"/>
      <c r="I36" s="403"/>
      <c r="J36" s="403"/>
      <c r="K36" s="403"/>
      <c r="L36" s="403"/>
      <c r="Z36" s="280">
        <v>16</v>
      </c>
      <c r="AA36" s="381" t="s">
        <v>267</v>
      </c>
      <c r="AE36" s="286"/>
      <c r="AF36" s="287"/>
    </row>
    <row r="37" spans="2:32" x14ac:dyDescent="0.2">
      <c r="B37" s="403"/>
      <c r="C37" s="403"/>
      <c r="D37" s="403"/>
      <c r="E37" s="403"/>
      <c r="F37" s="403"/>
      <c r="G37" s="403"/>
      <c r="H37" s="403"/>
      <c r="I37" s="403"/>
      <c r="J37" s="403"/>
      <c r="K37" s="403"/>
      <c r="L37" s="403"/>
      <c r="Z37" s="280">
        <v>17</v>
      </c>
      <c r="AA37" s="381" t="s">
        <v>171</v>
      </c>
      <c r="AE37" s="286"/>
      <c r="AF37" s="287"/>
    </row>
    <row r="38" spans="2:32" x14ac:dyDescent="0.2">
      <c r="B38" s="403"/>
      <c r="C38" s="403"/>
      <c r="D38" s="403"/>
      <c r="E38" s="403"/>
      <c r="F38" s="403"/>
      <c r="G38" s="403"/>
      <c r="H38" s="403"/>
      <c r="I38" s="403"/>
      <c r="J38" s="403"/>
      <c r="K38" s="403"/>
      <c r="L38" s="403"/>
      <c r="Z38" s="280">
        <v>18</v>
      </c>
      <c r="AA38" s="381" t="s">
        <v>268</v>
      </c>
      <c r="AE38" s="286"/>
      <c r="AF38" s="287"/>
    </row>
    <row r="39" spans="2:32" x14ac:dyDescent="0.2">
      <c r="B39" s="403"/>
      <c r="C39" s="403"/>
      <c r="D39" s="403"/>
      <c r="E39" s="403"/>
      <c r="F39" s="403"/>
      <c r="G39" s="403"/>
      <c r="H39" s="403"/>
      <c r="I39" s="403"/>
      <c r="J39" s="403"/>
      <c r="K39" s="403"/>
      <c r="L39" s="403"/>
      <c r="Z39" s="280">
        <v>19</v>
      </c>
      <c r="AA39" s="381" t="s">
        <v>172</v>
      </c>
      <c r="AE39" s="286"/>
      <c r="AF39" s="287"/>
    </row>
    <row r="40" spans="2:32" x14ac:dyDescent="0.2">
      <c r="B40" s="403"/>
      <c r="C40" s="403"/>
      <c r="D40" s="403"/>
      <c r="E40" s="403"/>
      <c r="F40" s="403"/>
      <c r="G40" s="403"/>
      <c r="H40" s="403"/>
      <c r="I40" s="403"/>
      <c r="J40" s="403"/>
      <c r="K40" s="403"/>
      <c r="L40" s="403"/>
      <c r="Z40" s="280">
        <v>20</v>
      </c>
      <c r="AA40" s="381" t="s">
        <v>173</v>
      </c>
      <c r="AE40" s="286"/>
      <c r="AF40" s="287"/>
    </row>
    <row r="41" spans="2:32" x14ac:dyDescent="0.2">
      <c r="B41" s="403"/>
      <c r="C41" s="403"/>
      <c r="D41" s="403"/>
      <c r="E41" s="403"/>
      <c r="F41" s="403"/>
      <c r="G41" s="403"/>
      <c r="H41" s="403"/>
      <c r="I41" s="403"/>
      <c r="J41" s="403"/>
      <c r="K41" s="403"/>
      <c r="L41" s="403"/>
      <c r="Z41" s="280">
        <v>21</v>
      </c>
      <c r="AA41" s="381" t="s">
        <v>174</v>
      </c>
      <c r="AE41" s="286"/>
      <c r="AF41" s="287"/>
    </row>
    <row r="42" spans="2:32" x14ac:dyDescent="0.2">
      <c r="Z42" s="280">
        <v>22</v>
      </c>
      <c r="AA42" s="381" t="s">
        <v>214</v>
      </c>
      <c r="AE42" s="286"/>
      <c r="AF42" s="287"/>
    </row>
    <row r="43" spans="2:32" x14ac:dyDescent="0.2">
      <c r="Z43" s="280">
        <v>23</v>
      </c>
      <c r="AA43" s="381" t="s">
        <v>175</v>
      </c>
      <c r="AE43" s="286"/>
      <c r="AF43" s="287"/>
    </row>
    <row r="44" spans="2:32" x14ac:dyDescent="0.2">
      <c r="Z44" s="280">
        <v>24</v>
      </c>
      <c r="AA44" s="381" t="s">
        <v>215</v>
      </c>
      <c r="AE44" s="286"/>
      <c r="AF44" s="287"/>
    </row>
    <row r="45" spans="2:32" x14ac:dyDescent="0.2">
      <c r="Z45" s="280">
        <v>25</v>
      </c>
      <c r="AA45" s="381" t="s">
        <v>216</v>
      </c>
      <c r="AE45" s="286"/>
      <c r="AF45" s="287"/>
    </row>
    <row r="46" spans="2:32" x14ac:dyDescent="0.2">
      <c r="Z46" s="280">
        <v>26</v>
      </c>
      <c r="AA46" s="381" t="s">
        <v>176</v>
      </c>
      <c r="AE46" s="286"/>
      <c r="AF46" s="287"/>
    </row>
    <row r="47" spans="2:32" x14ac:dyDescent="0.2">
      <c r="Z47" s="280">
        <v>27</v>
      </c>
      <c r="AA47" s="381" t="s">
        <v>177</v>
      </c>
      <c r="AE47" s="286"/>
      <c r="AF47" s="287"/>
    </row>
    <row r="48" spans="2:32" x14ac:dyDescent="0.2">
      <c r="Z48" s="280">
        <v>28</v>
      </c>
      <c r="AA48" s="381" t="s">
        <v>178</v>
      </c>
      <c r="AE48" s="286"/>
      <c r="AF48" s="287"/>
    </row>
    <row r="49" spans="2:32" x14ac:dyDescent="0.2">
      <c r="B49" s="288"/>
      <c r="C49" s="288"/>
      <c r="D49" s="288"/>
      <c r="Z49" s="280">
        <v>29</v>
      </c>
      <c r="AA49" s="381" t="s">
        <v>269</v>
      </c>
      <c r="AE49" s="286"/>
      <c r="AF49" s="287"/>
    </row>
    <row r="50" spans="2:32" x14ac:dyDescent="0.2">
      <c r="Z50" s="280">
        <v>30</v>
      </c>
      <c r="AA50" s="381" t="s">
        <v>179</v>
      </c>
      <c r="AE50" s="286"/>
      <c r="AF50" s="287"/>
    </row>
    <row r="51" spans="2:32" x14ac:dyDescent="0.2">
      <c r="Z51" s="280">
        <v>31</v>
      </c>
      <c r="AA51" s="381" t="s">
        <v>180</v>
      </c>
      <c r="AE51" s="286"/>
      <c r="AF51" s="287"/>
    </row>
    <row r="52" spans="2:32" x14ac:dyDescent="0.2">
      <c r="Z52" s="280">
        <v>32</v>
      </c>
      <c r="AA52" s="381" t="s">
        <v>181</v>
      </c>
      <c r="AE52" s="286"/>
      <c r="AF52" s="287"/>
    </row>
    <row r="53" spans="2:32" x14ac:dyDescent="0.2">
      <c r="Z53" s="280">
        <v>33</v>
      </c>
      <c r="AA53" s="381" t="s">
        <v>182</v>
      </c>
      <c r="AE53" s="286"/>
      <c r="AF53" s="287"/>
    </row>
    <row r="54" spans="2:32" x14ac:dyDescent="0.2">
      <c r="Z54" s="280">
        <v>34</v>
      </c>
      <c r="AA54" s="381" t="s">
        <v>270</v>
      </c>
      <c r="AE54" s="286"/>
      <c r="AF54" s="287"/>
    </row>
    <row r="55" spans="2:32" x14ac:dyDescent="0.2">
      <c r="Z55" s="280">
        <v>35</v>
      </c>
      <c r="AA55" s="381" t="s">
        <v>271</v>
      </c>
      <c r="AE55" s="286"/>
      <c r="AF55" s="287"/>
    </row>
    <row r="56" spans="2:32" x14ac:dyDescent="0.2">
      <c r="Z56" s="280">
        <v>36</v>
      </c>
      <c r="AA56" s="381" t="s">
        <v>217</v>
      </c>
      <c r="AE56" s="286"/>
      <c r="AF56" s="287"/>
    </row>
    <row r="57" spans="2:32" x14ac:dyDescent="0.2">
      <c r="Z57" s="280">
        <v>37</v>
      </c>
      <c r="AA57" s="381" t="s">
        <v>272</v>
      </c>
      <c r="AE57" s="286"/>
      <c r="AF57" s="287"/>
    </row>
    <row r="58" spans="2:32" x14ac:dyDescent="0.2">
      <c r="Z58" s="280">
        <v>38</v>
      </c>
      <c r="AA58" s="381" t="s">
        <v>218</v>
      </c>
      <c r="AE58" s="286"/>
      <c r="AF58" s="287"/>
    </row>
    <row r="59" spans="2:32" x14ac:dyDescent="0.2">
      <c r="Z59" s="280">
        <v>39</v>
      </c>
      <c r="AA59" s="381" t="s">
        <v>183</v>
      </c>
      <c r="AE59" s="286"/>
      <c r="AF59" s="287"/>
    </row>
    <row r="60" spans="2:32" x14ac:dyDescent="0.2">
      <c r="Z60" s="280">
        <v>40</v>
      </c>
      <c r="AA60" s="381" t="s">
        <v>184</v>
      </c>
      <c r="AE60" s="286"/>
      <c r="AF60" s="287"/>
    </row>
    <row r="61" spans="2:32" x14ac:dyDescent="0.2">
      <c r="Z61" s="280">
        <v>41</v>
      </c>
      <c r="AA61" s="381" t="s">
        <v>185</v>
      </c>
      <c r="AE61" s="286"/>
      <c r="AF61" s="287"/>
    </row>
    <row r="62" spans="2:32" x14ac:dyDescent="0.2">
      <c r="Z62" s="280">
        <v>42</v>
      </c>
      <c r="AA62" s="381" t="s">
        <v>186</v>
      </c>
      <c r="AE62" s="286"/>
      <c r="AF62" s="287"/>
    </row>
    <row r="63" spans="2:32" x14ac:dyDescent="0.2">
      <c r="Z63" s="280">
        <v>43</v>
      </c>
      <c r="AA63" s="381" t="s">
        <v>219</v>
      </c>
      <c r="AE63" s="286"/>
      <c r="AF63" s="287"/>
    </row>
    <row r="64" spans="2:32" x14ac:dyDescent="0.2">
      <c r="Z64" s="280">
        <v>44</v>
      </c>
      <c r="AA64" s="381" t="s">
        <v>187</v>
      </c>
      <c r="AE64" s="286"/>
      <c r="AF64" s="287"/>
    </row>
    <row r="65" spans="26:32" x14ac:dyDescent="0.2">
      <c r="Z65" s="280">
        <v>45</v>
      </c>
      <c r="AA65" s="381" t="s">
        <v>188</v>
      </c>
      <c r="AE65" s="286"/>
      <c r="AF65" s="287"/>
    </row>
    <row r="66" spans="26:32" x14ac:dyDescent="0.2">
      <c r="Z66" s="280">
        <v>46</v>
      </c>
      <c r="AA66" s="381" t="s">
        <v>273</v>
      </c>
      <c r="AE66" s="286"/>
      <c r="AF66" s="287"/>
    </row>
    <row r="67" spans="26:32" x14ac:dyDescent="0.2">
      <c r="Z67" s="280">
        <v>47</v>
      </c>
      <c r="AA67" s="381" t="s">
        <v>274</v>
      </c>
      <c r="AE67" s="286"/>
      <c r="AF67" s="287"/>
    </row>
    <row r="68" spans="26:32" x14ac:dyDescent="0.2">
      <c r="Z68" s="280">
        <v>48</v>
      </c>
      <c r="AA68" s="381" t="s">
        <v>275</v>
      </c>
      <c r="AE68" s="286"/>
      <c r="AF68" s="287"/>
    </row>
    <row r="69" spans="26:32" x14ac:dyDescent="0.2">
      <c r="Z69" s="280">
        <v>49</v>
      </c>
      <c r="AA69" s="381" t="s">
        <v>189</v>
      </c>
      <c r="AE69" s="286"/>
      <c r="AF69" s="287"/>
    </row>
    <row r="70" spans="26:32" x14ac:dyDescent="0.2">
      <c r="Z70" s="280">
        <v>50</v>
      </c>
      <c r="AA70" s="381" t="s">
        <v>276</v>
      </c>
      <c r="AE70" s="286"/>
      <c r="AF70" s="287"/>
    </row>
    <row r="71" spans="26:32" x14ac:dyDescent="0.2">
      <c r="Z71" s="280">
        <v>51</v>
      </c>
      <c r="AA71" s="381" t="s">
        <v>190</v>
      </c>
      <c r="AE71" s="286"/>
      <c r="AF71" s="287"/>
    </row>
    <row r="72" spans="26:32" x14ac:dyDescent="0.2">
      <c r="Z72" s="280">
        <v>52</v>
      </c>
      <c r="AA72" s="381" t="s">
        <v>191</v>
      </c>
      <c r="AE72" s="286"/>
      <c r="AF72" s="287"/>
    </row>
    <row r="73" spans="26:32" x14ac:dyDescent="0.2">
      <c r="Z73" s="280">
        <v>53</v>
      </c>
      <c r="AA73" s="381" t="s">
        <v>277</v>
      </c>
      <c r="AE73" s="286"/>
      <c r="AF73" s="287"/>
    </row>
    <row r="74" spans="26:32" x14ac:dyDescent="0.2">
      <c r="Z74" s="280">
        <v>54</v>
      </c>
      <c r="AA74" s="381" t="s">
        <v>192</v>
      </c>
      <c r="AE74" s="286"/>
      <c r="AF74" s="287"/>
    </row>
    <row r="75" spans="26:32" x14ac:dyDescent="0.2">
      <c r="Z75" s="280">
        <v>55</v>
      </c>
      <c r="AA75" s="381" t="s">
        <v>278</v>
      </c>
      <c r="AE75" s="286"/>
      <c r="AF75" s="287"/>
    </row>
    <row r="76" spans="26:32" x14ac:dyDescent="0.2">
      <c r="Z76" s="280">
        <v>56</v>
      </c>
      <c r="AA76" s="381" t="s">
        <v>193</v>
      </c>
      <c r="AE76" s="286"/>
      <c r="AF76" s="287"/>
    </row>
    <row r="77" spans="26:32" x14ac:dyDescent="0.2">
      <c r="Z77" s="280">
        <v>57</v>
      </c>
      <c r="AA77" s="381" t="s">
        <v>194</v>
      </c>
      <c r="AE77" s="286"/>
      <c r="AF77" s="287"/>
    </row>
    <row r="78" spans="26:32" x14ac:dyDescent="0.2">
      <c r="Z78" s="280">
        <v>58</v>
      </c>
      <c r="AA78" s="381" t="s">
        <v>195</v>
      </c>
      <c r="AE78" s="286"/>
      <c r="AF78" s="287"/>
    </row>
    <row r="79" spans="26:32" x14ac:dyDescent="0.2">
      <c r="Z79" s="280">
        <v>59</v>
      </c>
      <c r="AA79" s="381" t="s">
        <v>279</v>
      </c>
      <c r="AE79" s="286"/>
      <c r="AF79" s="287"/>
    </row>
    <row r="80" spans="26:32" x14ac:dyDescent="0.2">
      <c r="Z80" s="280">
        <v>60</v>
      </c>
      <c r="AA80" s="381" t="s">
        <v>196</v>
      </c>
      <c r="AE80" s="286"/>
      <c r="AF80" s="287"/>
    </row>
    <row r="81" spans="26:32" x14ac:dyDescent="0.2">
      <c r="Z81" s="280">
        <v>61</v>
      </c>
      <c r="AA81" s="382" t="s">
        <v>197</v>
      </c>
      <c r="AE81" s="286"/>
      <c r="AF81" s="287"/>
    </row>
    <row r="82" spans="26:32" x14ac:dyDescent="0.2">
      <c r="Z82" s="280">
        <v>62</v>
      </c>
      <c r="AA82" s="381" t="s">
        <v>198</v>
      </c>
      <c r="AE82" s="286"/>
      <c r="AF82" s="287"/>
    </row>
    <row r="83" spans="26:32" x14ac:dyDescent="0.2">
      <c r="Z83" s="280">
        <v>63</v>
      </c>
      <c r="AA83" s="381" t="s">
        <v>199</v>
      </c>
      <c r="AE83" s="286"/>
      <c r="AF83" s="287"/>
    </row>
    <row r="84" spans="26:32" x14ac:dyDescent="0.2">
      <c r="Z84" s="280">
        <v>64</v>
      </c>
      <c r="AA84" s="381" t="s">
        <v>200</v>
      </c>
      <c r="AE84" s="286"/>
      <c r="AF84" s="287"/>
    </row>
    <row r="85" spans="26:32" x14ac:dyDescent="0.2">
      <c r="Z85" s="280">
        <v>65</v>
      </c>
      <c r="AA85" s="381" t="s">
        <v>202</v>
      </c>
      <c r="AE85" s="286"/>
      <c r="AF85" s="287"/>
    </row>
    <row r="86" spans="26:32" x14ac:dyDescent="0.2">
      <c r="Z86" s="280">
        <v>66</v>
      </c>
      <c r="AA86" s="381" t="s">
        <v>201</v>
      </c>
      <c r="AE86" s="287"/>
      <c r="AF86" s="287"/>
    </row>
    <row r="87" spans="26:32" x14ac:dyDescent="0.2">
      <c r="Z87" s="280">
        <v>67</v>
      </c>
      <c r="AA87" s="381" t="s">
        <v>203</v>
      </c>
      <c r="AE87" s="287"/>
      <c r="AF87" s="287"/>
    </row>
    <row r="88" spans="26:32" x14ac:dyDescent="0.2">
      <c r="Z88" s="280">
        <v>68</v>
      </c>
      <c r="AA88" s="381" t="s">
        <v>204</v>
      </c>
      <c r="AE88" s="287"/>
      <c r="AF88" s="287"/>
    </row>
    <row r="89" spans="26:32" x14ac:dyDescent="0.2">
      <c r="Z89" s="280">
        <v>69</v>
      </c>
      <c r="AA89" s="381" t="s">
        <v>220</v>
      </c>
      <c r="AE89" s="287"/>
      <c r="AF89" s="287"/>
    </row>
    <row r="90" spans="26:32" x14ac:dyDescent="0.2">
      <c r="Z90" s="280">
        <v>70</v>
      </c>
      <c r="AA90" s="381" t="s">
        <v>205</v>
      </c>
      <c r="AE90" s="287"/>
      <c r="AF90" s="287"/>
    </row>
    <row r="91" spans="26:32" x14ac:dyDescent="0.2">
      <c r="Z91" s="280">
        <v>71</v>
      </c>
      <c r="AA91" s="381" t="s">
        <v>206</v>
      </c>
      <c r="AE91" s="287"/>
      <c r="AF91" s="287"/>
    </row>
    <row r="92" spans="26:32" x14ac:dyDescent="0.2">
      <c r="Z92" s="280">
        <v>72</v>
      </c>
      <c r="AA92" s="381" t="s">
        <v>207</v>
      </c>
      <c r="AE92" s="287"/>
      <c r="AF92" s="287"/>
    </row>
    <row r="93" spans="26:32" x14ac:dyDescent="0.2">
      <c r="Z93" s="280">
        <v>73</v>
      </c>
      <c r="AA93" s="381" t="s">
        <v>208</v>
      </c>
      <c r="AE93" s="287"/>
      <c r="AF93" s="287"/>
    </row>
    <row r="94" spans="26:32" x14ac:dyDescent="0.2">
      <c r="Z94" s="280">
        <v>74</v>
      </c>
      <c r="AA94" s="381" t="s">
        <v>209</v>
      </c>
      <c r="AE94" s="287"/>
      <c r="AF94" s="287"/>
    </row>
    <row r="95" spans="26:32" x14ac:dyDescent="0.2">
      <c r="Z95" s="280">
        <v>75</v>
      </c>
      <c r="AA95" s="381" t="s">
        <v>210</v>
      </c>
      <c r="AE95" s="287"/>
      <c r="AF95" s="287"/>
    </row>
    <row r="96" spans="26:32" x14ac:dyDescent="0.2">
      <c r="Z96" s="280">
        <v>76</v>
      </c>
      <c r="AA96" s="381" t="s">
        <v>211</v>
      </c>
      <c r="AE96" s="287"/>
      <c r="AF96" s="287"/>
    </row>
    <row r="97" spans="26:32" x14ac:dyDescent="0.2">
      <c r="Z97" s="280">
        <v>77</v>
      </c>
      <c r="AA97" s="381" t="s">
        <v>212</v>
      </c>
      <c r="AE97" s="287"/>
      <c r="AF97" s="287"/>
    </row>
    <row r="98" spans="26:32" x14ac:dyDescent="0.2">
      <c r="Z98" s="280">
        <v>78</v>
      </c>
      <c r="AA98" s="381" t="s">
        <v>213</v>
      </c>
      <c r="AE98" s="287"/>
      <c r="AF98" s="287"/>
    </row>
    <row r="99" spans="26:32" ht="15" x14ac:dyDescent="0.25">
      <c r="AA99" s="270"/>
      <c r="AB99" s="285"/>
      <c r="AE99" s="287"/>
      <c r="AF99" s="287"/>
    </row>
    <row r="100" spans="26:32" ht="15" x14ac:dyDescent="0.25">
      <c r="AA100" s="270"/>
      <c r="AB100" s="285"/>
      <c r="AE100" s="287"/>
      <c r="AF100" s="287"/>
    </row>
    <row r="101" spans="26:32" ht="15" x14ac:dyDescent="0.25">
      <c r="AA101" s="270"/>
      <c r="AB101" s="285"/>
      <c r="AE101" s="287"/>
      <c r="AF101" s="287"/>
    </row>
    <row r="102" spans="26:32" ht="15" x14ac:dyDescent="0.25">
      <c r="AA102" s="270"/>
      <c r="AB102" s="285"/>
      <c r="AE102" s="287"/>
      <c r="AF102" s="287"/>
    </row>
    <row r="103" spans="26:32" ht="15" x14ac:dyDescent="0.25">
      <c r="AA103" s="270"/>
      <c r="AB103" s="285"/>
      <c r="AE103" s="287"/>
      <c r="AF103" s="287"/>
    </row>
    <row r="104" spans="26:32" ht="15" x14ac:dyDescent="0.25">
      <c r="AA104" s="270"/>
      <c r="AB104" s="285"/>
      <c r="AE104" s="287"/>
      <c r="AF104" s="287"/>
    </row>
    <row r="105" spans="26:32" ht="15" x14ac:dyDescent="0.25">
      <c r="AA105" s="270"/>
      <c r="AB105" s="285"/>
      <c r="AE105" s="287"/>
      <c r="AF105" s="287"/>
    </row>
    <row r="106" spans="26:32" ht="15" x14ac:dyDescent="0.25">
      <c r="AA106" s="270"/>
      <c r="AB106" s="285"/>
      <c r="AE106" s="287"/>
      <c r="AF106" s="287"/>
    </row>
    <row r="107" spans="26:32" ht="15" x14ac:dyDescent="0.25">
      <c r="AA107" s="270"/>
      <c r="AB107" s="285"/>
      <c r="AE107" s="287"/>
      <c r="AF107" s="287"/>
    </row>
  </sheetData>
  <sheetProtection password="82A3" sheet="1" objects="1" scenarios="1" formatColumns="0" formatRows="0"/>
  <mergeCells count="14">
    <mergeCell ref="B28:D28"/>
    <mergeCell ref="B35:L41"/>
    <mergeCell ref="C1:M2"/>
    <mergeCell ref="C3:M4"/>
    <mergeCell ref="E28:J28"/>
    <mergeCell ref="G26:K26"/>
    <mergeCell ref="B22:C22"/>
    <mergeCell ref="G16:M16"/>
    <mergeCell ref="G18:K18"/>
    <mergeCell ref="G20:K20"/>
    <mergeCell ref="G22:K22"/>
    <mergeCell ref="G24:K24"/>
    <mergeCell ref="B24:C24"/>
    <mergeCell ref="B26:D26"/>
  </mergeCells>
  <phoneticPr fontId="30" type="noConversion"/>
  <conditionalFormatting sqref="E22:J22 E24:J24 E26:J26 E28:J28">
    <cfRule type="cellIs" dxfId="11" priority="1" stopIfTrue="1" operator="notEqual">
      <formula>""</formula>
    </cfRule>
  </conditionalFormatting>
  <dataValidations count="2">
    <dataValidation allowBlank="1" showInputMessage="1" showErrorMessage="1" prompt="First and last name, title" sqref="G22:K22"/>
    <dataValidation type="list" allowBlank="1" showInputMessage="1" showErrorMessage="1" sqref="G16:M16">
      <formula1>$AA$21:$AA$98</formula1>
    </dataValidation>
  </dataValidations>
  <pageMargins left="0.75" right="0.75" top="1" bottom="1" header="0.5" footer="0.5"/>
  <pageSetup scale="78" orientation="landscape" r:id="rId1"/>
  <headerFooter alignWithMargins="0"/>
  <colBreaks count="1" manualBreakCount="1">
    <brk id="17" max="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46"/>
  <sheetViews>
    <sheetView showGridLines="0" zoomScaleNormal="100" zoomScaleSheetLayoutView="100" workbookViewId="0"/>
  </sheetViews>
  <sheetFormatPr defaultRowHeight="12.75" x14ac:dyDescent="0.2"/>
  <cols>
    <col min="1" max="7" width="9.140625" style="5"/>
    <col min="8" max="8" width="7" style="5" customWidth="1"/>
    <col min="9" max="9" width="11.28515625" style="5" customWidth="1"/>
    <col min="10" max="13" width="9.140625" style="5"/>
    <col min="15" max="16384" width="9.140625" style="5"/>
  </cols>
  <sheetData>
    <row r="1" spans="3:11" s="2" customFormat="1" ht="21.75" x14ac:dyDescent="0.2">
      <c r="C1" s="419"/>
      <c r="D1" s="419"/>
      <c r="E1" s="419"/>
      <c r="F1" s="278"/>
      <c r="G1" s="278"/>
      <c r="H1" s="278"/>
      <c r="I1" s="1"/>
    </row>
    <row r="2" spans="3:11" s="2" customFormat="1" ht="18" x14ac:dyDescent="0.25">
      <c r="C2" s="271"/>
      <c r="D2" s="420"/>
      <c r="E2" s="420"/>
      <c r="F2" s="420"/>
      <c r="G2" s="420"/>
      <c r="H2" s="272"/>
    </row>
    <row r="3" spans="3:11" s="2" customFormat="1" ht="18" x14ac:dyDescent="0.25">
      <c r="C3" s="271"/>
      <c r="D3" s="273"/>
      <c r="E3" s="273"/>
      <c r="F3" s="273"/>
      <c r="G3" s="273"/>
      <c r="H3" s="274"/>
    </row>
    <row r="4" spans="3:11" s="2" customFormat="1" ht="18" x14ac:dyDescent="0.25">
      <c r="C4" s="275"/>
      <c r="D4" s="420"/>
      <c r="E4" s="420"/>
      <c r="F4" s="275"/>
      <c r="G4" s="275"/>
      <c r="H4" s="30"/>
      <c r="I4" s="9"/>
    </row>
    <row r="5" spans="3:11" s="2" customFormat="1" ht="18" x14ac:dyDescent="0.25">
      <c r="C5" s="275"/>
      <c r="D5" s="273"/>
      <c r="E5" s="273"/>
      <c r="F5" s="275"/>
      <c r="G5" s="275"/>
      <c r="H5" s="30"/>
      <c r="I5" s="9"/>
    </row>
    <row r="6" spans="3:11" s="2" customFormat="1" ht="18" x14ac:dyDescent="0.25">
      <c r="C6" s="275"/>
      <c r="D6" s="279"/>
      <c r="E6" s="275"/>
      <c r="F6" s="276"/>
      <c r="G6" s="277"/>
      <c r="H6" s="30"/>
    </row>
    <row r="7" spans="3:11" s="2" customFormat="1" ht="15.75" x14ac:dyDescent="0.25">
      <c r="F7" s="3"/>
      <c r="G7" s="3"/>
      <c r="J7" s="7"/>
    </row>
    <row r="8" spans="3:11" s="2" customFormat="1" x14ac:dyDescent="0.2"/>
    <row r="9" spans="3:11" s="2" customFormat="1" ht="18" x14ac:dyDescent="0.25">
      <c r="C9" s="338"/>
    </row>
    <row r="10" spans="3:11" s="2" customFormat="1" ht="18" x14ac:dyDescent="0.25">
      <c r="C10" s="338"/>
    </row>
    <row r="11" spans="3:11" s="2" customFormat="1" ht="15" x14ac:dyDescent="0.2">
      <c r="D11" s="337" t="s">
        <v>222</v>
      </c>
      <c r="E11" s="339"/>
      <c r="F11" s="340"/>
      <c r="G11" s="340"/>
      <c r="H11" s="340"/>
      <c r="I11" s="337" t="s">
        <v>226</v>
      </c>
      <c r="J11" s="341"/>
      <c r="K11" s="291"/>
    </row>
    <row r="12" spans="3:11" s="2" customFormat="1" ht="15" x14ac:dyDescent="0.2">
      <c r="D12" s="292"/>
      <c r="E12" s="340"/>
      <c r="F12" s="340"/>
      <c r="G12" s="340"/>
      <c r="H12" s="340"/>
      <c r="J12" s="341"/>
      <c r="K12" s="291"/>
    </row>
    <row r="13" spans="3:11" s="2" customFormat="1" ht="15.75" x14ac:dyDescent="0.25">
      <c r="D13" s="337" t="s">
        <v>237</v>
      </c>
      <c r="E13" s="340"/>
      <c r="F13" s="340"/>
      <c r="G13" s="340"/>
      <c r="H13" s="340"/>
      <c r="I13" s="337" t="s">
        <v>227</v>
      </c>
      <c r="J13" s="342"/>
      <c r="K13" s="291"/>
    </row>
    <row r="14" spans="3:11" s="2" customFormat="1" ht="15.75" x14ac:dyDescent="0.25">
      <c r="D14" s="292"/>
      <c r="E14" s="340"/>
      <c r="F14" s="340"/>
      <c r="G14" s="340"/>
      <c r="H14" s="340"/>
      <c r="I14" s="293"/>
      <c r="J14" s="343"/>
      <c r="K14" s="291"/>
    </row>
    <row r="15" spans="3:11" s="2" customFormat="1" ht="15.75" x14ac:dyDescent="0.25">
      <c r="D15" s="337" t="s">
        <v>223</v>
      </c>
      <c r="E15" s="340"/>
      <c r="F15" s="340"/>
      <c r="G15" s="340"/>
      <c r="H15" s="340"/>
      <c r="I15" s="337" t="s">
        <v>236</v>
      </c>
      <c r="J15" s="342"/>
      <c r="K15" s="291"/>
    </row>
    <row r="16" spans="3:11" s="2" customFormat="1" ht="15.75" x14ac:dyDescent="0.25">
      <c r="D16" s="292"/>
      <c r="E16" s="340"/>
      <c r="F16" s="340"/>
      <c r="G16" s="340"/>
      <c r="H16" s="340"/>
      <c r="I16" s="294"/>
      <c r="J16" s="343"/>
      <c r="K16" s="291"/>
    </row>
    <row r="17" spans="1:13" s="2" customFormat="1" ht="15.75" x14ac:dyDescent="0.25">
      <c r="D17" s="337" t="s">
        <v>224</v>
      </c>
      <c r="E17" s="340"/>
      <c r="F17" s="340"/>
      <c r="G17" s="340"/>
      <c r="H17" s="340"/>
      <c r="I17" s="337" t="s">
        <v>228</v>
      </c>
      <c r="J17" s="342"/>
      <c r="K17" s="291"/>
    </row>
    <row r="18" spans="1:13" s="2" customFormat="1" ht="15.75" x14ac:dyDescent="0.25">
      <c r="D18" s="292"/>
      <c r="E18" s="340"/>
      <c r="F18" s="340"/>
      <c r="G18" s="340"/>
      <c r="H18" s="340"/>
      <c r="J18" s="343"/>
      <c r="K18" s="291"/>
    </row>
    <row r="19" spans="1:13" s="2" customFormat="1" ht="15.75" x14ac:dyDescent="0.25">
      <c r="D19" s="337" t="s">
        <v>225</v>
      </c>
      <c r="E19" s="340"/>
      <c r="F19" s="340"/>
      <c r="G19" s="340"/>
      <c r="H19" s="340"/>
      <c r="J19" s="342"/>
      <c r="K19" s="291"/>
    </row>
    <row r="20" spans="1:13" s="2" customFormat="1" ht="15.75" x14ac:dyDescent="0.25">
      <c r="D20" s="295"/>
      <c r="E20" s="340"/>
      <c r="F20" s="340"/>
      <c r="G20" s="340"/>
      <c r="H20" s="344"/>
      <c r="I20" s="292"/>
      <c r="K20" s="291"/>
    </row>
    <row r="21" spans="1:13" s="2" customFormat="1" ht="15.75" x14ac:dyDescent="0.25">
      <c r="D21" s="337"/>
      <c r="E21" s="340"/>
      <c r="F21" s="340"/>
      <c r="G21" s="340"/>
      <c r="H21" s="344"/>
      <c r="I21" s="292"/>
      <c r="J21" s="342"/>
      <c r="K21" s="291"/>
    </row>
    <row r="22" spans="1:13" s="2" customFormat="1" ht="15.75" x14ac:dyDescent="0.25">
      <c r="D22" s="295"/>
      <c r="E22" s="340"/>
      <c r="F22" s="340"/>
      <c r="G22" s="340"/>
      <c r="H22" s="345"/>
      <c r="I22" s="292"/>
      <c r="J22" s="343"/>
      <c r="K22" s="297"/>
    </row>
    <row r="23" spans="1:13" s="2" customFormat="1" ht="15.75" x14ac:dyDescent="0.25">
      <c r="C23" s="289"/>
      <c r="D23" s="346"/>
      <c r="E23" s="340"/>
      <c r="F23" s="343"/>
      <c r="G23" s="345"/>
      <c r="H23" s="345"/>
      <c r="I23" s="340"/>
      <c r="J23" s="340"/>
      <c r="K23" s="291"/>
    </row>
    <row r="24" spans="1:13" s="2" customFormat="1" ht="15.75" x14ac:dyDescent="0.25">
      <c r="A24" s="4" t="s">
        <v>42</v>
      </c>
      <c r="B24" s="5"/>
      <c r="C24" s="5"/>
      <c r="D24" s="347"/>
      <c r="E24" s="347"/>
      <c r="F24" s="343"/>
      <c r="G24" s="345"/>
      <c r="H24" s="345"/>
      <c r="I24" s="340"/>
      <c r="J24" s="340"/>
      <c r="K24" s="291"/>
    </row>
    <row r="25" spans="1:13" s="2" customFormat="1" x14ac:dyDescent="0.2">
      <c r="A25" s="185" t="s">
        <v>2</v>
      </c>
      <c r="B25" s="422" t="s">
        <v>51</v>
      </c>
      <c r="C25" s="422"/>
      <c r="D25" s="422"/>
      <c r="E25" s="422"/>
      <c r="F25" s="422"/>
      <c r="G25" s="422"/>
      <c r="H25" s="422"/>
    </row>
    <row r="26" spans="1:13" s="2" customFormat="1" x14ac:dyDescent="0.2">
      <c r="A26" s="185" t="s">
        <v>3</v>
      </c>
      <c r="B26" s="422" t="s">
        <v>233</v>
      </c>
      <c r="C26" s="422"/>
      <c r="D26" s="422"/>
      <c r="E26" s="422"/>
      <c r="F26" s="422"/>
      <c r="G26" s="422"/>
      <c r="H26" s="422"/>
    </row>
    <row r="27" spans="1:13" s="2" customFormat="1" x14ac:dyDescent="0.2">
      <c r="A27" s="185" t="s">
        <v>98</v>
      </c>
      <c r="B27" s="423" t="s">
        <v>232</v>
      </c>
      <c r="C27" s="423"/>
      <c r="D27" s="423"/>
      <c r="E27" s="423"/>
      <c r="F27" s="423"/>
      <c r="G27" s="423"/>
      <c r="H27" s="423"/>
    </row>
    <row r="28" spans="1:13" s="2" customFormat="1" x14ac:dyDescent="0.2">
      <c r="A28" s="11" t="s">
        <v>122</v>
      </c>
      <c r="B28" s="421" t="s">
        <v>141</v>
      </c>
      <c r="C28" s="421"/>
      <c r="D28" s="421"/>
      <c r="E28" s="421"/>
      <c r="F28" s="421"/>
      <c r="G28" s="421"/>
      <c r="H28" s="421"/>
      <c r="I28" s="421"/>
      <c r="J28" s="421"/>
      <c r="K28" s="421"/>
      <c r="L28" s="421"/>
    </row>
    <row r="29" spans="1:13" s="2" customFormat="1" x14ac:dyDescent="0.2">
      <c r="A29" s="11" t="s">
        <v>123</v>
      </c>
      <c r="B29" s="421" t="s">
        <v>159</v>
      </c>
      <c r="C29" s="421"/>
      <c r="D29" s="421"/>
      <c r="E29" s="421"/>
      <c r="F29" s="421"/>
      <c r="G29" s="421"/>
      <c r="H29" s="421"/>
      <c r="I29" s="421"/>
      <c r="J29" s="421"/>
      <c r="K29" s="421"/>
      <c r="L29" s="421"/>
      <c r="M29" s="290"/>
    </row>
    <row r="30" spans="1:13" ht="15.75" x14ac:dyDescent="0.25">
      <c r="A30" s="146"/>
      <c r="B30" s="290"/>
      <c r="C30" s="290"/>
      <c r="D30" s="290"/>
      <c r="E30" s="290"/>
      <c r="F30" s="290"/>
      <c r="G30" s="290"/>
      <c r="H30" s="290"/>
      <c r="I30" s="290"/>
      <c r="J30" s="290"/>
      <c r="K30" s="290"/>
      <c r="L30" s="290"/>
      <c r="M30" s="290"/>
    </row>
    <row r="32" spans="1:13" x14ac:dyDescent="0.2">
      <c r="C32" s="12"/>
    </row>
    <row r="33" spans="1:256" x14ac:dyDescent="0.2">
      <c r="H33" s="6"/>
    </row>
    <row r="34" spans="1:256" x14ac:dyDescent="0.2">
      <c r="F34" s="6"/>
      <c r="G34" s="6"/>
      <c r="H34" s="6"/>
    </row>
    <row r="35" spans="1:256" x14ac:dyDescent="0.2">
      <c r="F35" s="6"/>
      <c r="G35" s="6"/>
      <c r="H35" s="10"/>
      <c r="I35" s="10"/>
    </row>
    <row r="36" spans="1:256" x14ac:dyDescent="0.2">
      <c r="F36" s="290"/>
      <c r="G36" s="290"/>
      <c r="H36" s="10"/>
      <c r="I36" s="10"/>
    </row>
    <row r="37" spans="1:256" x14ac:dyDescent="0.2">
      <c r="F37" s="290"/>
      <c r="G37" s="290"/>
      <c r="H37" s="10"/>
      <c r="I37" s="10"/>
    </row>
    <row r="38" spans="1:256" ht="15.75" x14ac:dyDescent="0.25">
      <c r="F38" s="146"/>
      <c r="G38" s="146"/>
      <c r="H38" s="146"/>
      <c r="I38" s="146"/>
      <c r="J38" s="146"/>
      <c r="K38" s="146"/>
      <c r="L38" s="146"/>
      <c r="M38" s="146"/>
      <c r="O38" s="146"/>
      <c r="P38" s="146"/>
      <c r="Q38" s="146"/>
      <c r="R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146"/>
      <c r="DH38" s="146"/>
      <c r="DI38" s="146"/>
      <c r="DJ38" s="146"/>
      <c r="DK38" s="146"/>
      <c r="DL38" s="146"/>
      <c r="DM38" s="146"/>
      <c r="DN38" s="146"/>
      <c r="DO38" s="146"/>
      <c r="DP38" s="146"/>
      <c r="DQ38" s="146"/>
      <c r="DR38" s="146"/>
      <c r="DS38" s="146"/>
      <c r="DT38" s="146"/>
      <c r="DU38" s="146"/>
      <c r="DV38" s="146"/>
      <c r="DW38" s="146"/>
      <c r="DX38" s="146"/>
      <c r="DY38" s="146"/>
      <c r="DZ38" s="146"/>
      <c r="EA38" s="146"/>
      <c r="EB38" s="146"/>
      <c r="EC38" s="146"/>
      <c r="ED38" s="146"/>
      <c r="EE38" s="146"/>
      <c r="EF38" s="146"/>
      <c r="EG38" s="146"/>
      <c r="EH38" s="146"/>
      <c r="EI38" s="146"/>
      <c r="EJ38" s="146"/>
      <c r="EK38" s="146"/>
      <c r="EL38" s="146"/>
      <c r="EM38" s="146"/>
      <c r="EN38" s="146"/>
      <c r="EO38" s="146"/>
      <c r="EP38" s="146"/>
      <c r="EQ38" s="146"/>
      <c r="ER38" s="146"/>
      <c r="ES38" s="146"/>
      <c r="ET38" s="146"/>
      <c r="EU38" s="146"/>
      <c r="EV38" s="146"/>
      <c r="EW38" s="146"/>
      <c r="EX38" s="146"/>
      <c r="EY38" s="146"/>
      <c r="EZ38" s="146"/>
      <c r="FA38" s="146"/>
      <c r="FB38" s="146"/>
      <c r="FC38" s="146"/>
      <c r="FD38" s="146"/>
      <c r="FE38" s="146"/>
      <c r="FF38" s="146"/>
      <c r="FG38" s="146"/>
      <c r="FH38" s="146"/>
      <c r="FI38" s="146"/>
      <c r="FJ38" s="146"/>
      <c r="FK38" s="146"/>
      <c r="FL38" s="146"/>
      <c r="FM38" s="146"/>
      <c r="FN38" s="146"/>
      <c r="FO38" s="146"/>
      <c r="FP38" s="146"/>
      <c r="FQ38" s="146"/>
      <c r="FR38" s="146"/>
      <c r="FS38" s="146"/>
      <c r="FT38" s="146"/>
      <c r="FU38" s="146"/>
      <c r="FV38" s="146"/>
      <c r="FW38" s="146"/>
      <c r="FX38" s="146"/>
      <c r="FY38" s="146"/>
      <c r="FZ38" s="146"/>
      <c r="GA38" s="146"/>
      <c r="GB38" s="146"/>
      <c r="GC38" s="146"/>
      <c r="GD38" s="146"/>
      <c r="GE38" s="146"/>
      <c r="GF38" s="146"/>
      <c r="GG38" s="146"/>
      <c r="GH38" s="146"/>
      <c r="GI38" s="146"/>
      <c r="GJ38" s="146"/>
      <c r="GK38" s="146"/>
      <c r="GL38" s="146"/>
      <c r="GM38" s="146"/>
      <c r="GN38" s="146"/>
      <c r="GO38" s="146"/>
      <c r="GP38" s="146"/>
      <c r="GQ38" s="146"/>
      <c r="GR38" s="146"/>
      <c r="GS38" s="146"/>
      <c r="GT38" s="146"/>
      <c r="GU38" s="146"/>
      <c r="GV38" s="146"/>
      <c r="GW38" s="146"/>
      <c r="GX38" s="146"/>
      <c r="GY38" s="146"/>
      <c r="GZ38" s="146"/>
      <c r="HA38" s="146"/>
      <c r="HB38" s="146"/>
      <c r="HC38" s="146"/>
      <c r="HD38" s="146"/>
      <c r="HE38" s="146"/>
      <c r="HF38" s="146"/>
      <c r="HG38" s="146"/>
      <c r="HH38" s="146"/>
      <c r="HI38" s="146"/>
      <c r="HJ38" s="146"/>
      <c r="HK38" s="146"/>
      <c r="HL38" s="146"/>
      <c r="HM38" s="146"/>
      <c r="HN38" s="146"/>
      <c r="HO38" s="146"/>
      <c r="HP38" s="146"/>
      <c r="HQ38" s="146"/>
      <c r="HR38" s="146"/>
      <c r="HS38" s="146"/>
      <c r="HT38" s="146"/>
      <c r="HU38" s="146"/>
      <c r="HV38" s="146"/>
      <c r="HW38" s="146"/>
      <c r="HX38" s="146"/>
      <c r="HY38" s="146"/>
      <c r="HZ38" s="146"/>
      <c r="IA38" s="146"/>
      <c r="IB38" s="146"/>
      <c r="IC38" s="146"/>
      <c r="ID38" s="146"/>
      <c r="IE38" s="146"/>
      <c r="IF38" s="146"/>
      <c r="IG38" s="146"/>
      <c r="IH38" s="146"/>
      <c r="II38" s="146"/>
      <c r="IJ38" s="146"/>
      <c r="IK38" s="146"/>
      <c r="IL38" s="146"/>
      <c r="IM38" s="146"/>
      <c r="IN38" s="146"/>
      <c r="IO38" s="146"/>
      <c r="IP38" s="146"/>
      <c r="IQ38" s="146"/>
      <c r="IR38" s="146"/>
      <c r="IS38" s="146"/>
      <c r="IT38" s="146"/>
      <c r="IU38" s="146"/>
      <c r="IV38" s="146"/>
    </row>
    <row r="39" spans="1:256" x14ac:dyDescent="0.2">
      <c r="F39" s="288"/>
      <c r="G39" s="288"/>
    </row>
    <row r="40" spans="1:256" x14ac:dyDescent="0.2">
      <c r="F40" s="288"/>
      <c r="G40" s="288"/>
    </row>
    <row r="41" spans="1:256" x14ac:dyDescent="0.2">
      <c r="F41" s="288"/>
      <c r="G41" s="288"/>
    </row>
    <row r="42" spans="1:256" x14ac:dyDescent="0.2">
      <c r="F42" s="288"/>
      <c r="G42" s="288"/>
    </row>
    <row r="43" spans="1:256" x14ac:dyDescent="0.2">
      <c r="F43" s="288"/>
      <c r="G43" s="288"/>
    </row>
    <row r="44" spans="1:256" x14ac:dyDescent="0.2">
      <c r="F44" s="288"/>
      <c r="G44" s="288"/>
    </row>
    <row r="45" spans="1:256" x14ac:dyDescent="0.2">
      <c r="F45" s="288"/>
      <c r="G45" s="288"/>
    </row>
    <row r="46" spans="1:256" x14ac:dyDescent="0.2">
      <c r="A46" s="288"/>
      <c r="B46" s="288"/>
      <c r="C46" s="288"/>
      <c r="D46" s="288"/>
      <c r="E46" s="288"/>
      <c r="F46" s="288"/>
      <c r="G46" s="288"/>
    </row>
  </sheetData>
  <sheetProtection password="82A3" sheet="1" objects="1" scenarios="1" formatColumns="0" formatRows="0"/>
  <mergeCells count="8">
    <mergeCell ref="C1:E1"/>
    <mergeCell ref="D2:G2"/>
    <mergeCell ref="D4:E4"/>
    <mergeCell ref="B29:L29"/>
    <mergeCell ref="B25:H25"/>
    <mergeCell ref="B26:H26"/>
    <mergeCell ref="B27:H27"/>
    <mergeCell ref="B28:L28"/>
  </mergeCells>
  <phoneticPr fontId="2" type="noConversion"/>
  <hyperlinks>
    <hyperlink ref="D11" location="'1. Info'!A1" display="1. Info"/>
    <hyperlink ref="D13" location="'2. Table of Contents'!A1" display="2. Table of Contents"/>
    <hyperlink ref="D15" location="'3. Data_Input_Sheet'!A1" display="3. Data_Input_Sheet"/>
    <hyperlink ref="D17" location="'4. Rate_Base'!A1" display="4. Rate_Base"/>
    <hyperlink ref="I13" location="'7. Cost_of_Capital'!A1" display="7. Cost_of_Capital"/>
    <hyperlink ref="I15" location="'8. Rev_Def_Suff'!A1" display="8. Rev_Def_Suff"/>
    <hyperlink ref="I17" location="'9. Rev_Reqt'!A1" display="9. Rev_Reqt"/>
    <hyperlink ref="D19" location="'5. Utility Income'!A1" display="5. Utility Income"/>
    <hyperlink ref="I11" location="'6. Taxes_PILs'!A1" display="6. Taxes_PILs"/>
  </hyperlinks>
  <pageMargins left="0.75" right="0.75" top="1" bottom="1" header="0.5" footer="0.5"/>
  <pageSetup scale="84" orientation="landscape" horizontalDpi="4294967293" r:id="rId1"/>
  <headerFooter alignWithMargins="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90"/>
  <sheetViews>
    <sheetView showGridLines="0" topLeftCell="B58" zoomScaleNormal="100" zoomScaleSheetLayoutView="100" workbookViewId="0">
      <selection activeCell="C88" sqref="C88:U88"/>
    </sheetView>
  </sheetViews>
  <sheetFormatPr defaultRowHeight="12.75" x14ac:dyDescent="0.2"/>
  <cols>
    <col min="1" max="1" width="2.7109375" style="5" customWidth="1"/>
    <col min="2" max="2" width="10.7109375" style="5" customWidth="1"/>
    <col min="3" max="3" width="2.140625" style="5" customWidth="1"/>
    <col min="4" max="4" width="39.42578125" style="5" customWidth="1"/>
    <col min="5" max="5" width="15.28515625" style="5" customWidth="1"/>
    <col min="6" max="6" width="1" style="5" customWidth="1"/>
    <col min="7" max="7" width="4" style="5" customWidth="1"/>
    <col min="8" max="8" width="1" style="5" customWidth="1"/>
    <col min="9" max="9" width="13.140625" style="5" customWidth="1"/>
    <col min="10" max="10" width="1.140625" style="5" customWidth="1"/>
    <col min="11" max="11" width="2.5703125" style="5" customWidth="1"/>
    <col min="12" max="12" width="1.140625" style="5" customWidth="1"/>
    <col min="13" max="13" width="14.7109375" style="5" customWidth="1"/>
    <col min="14" max="14" width="1.140625" style="5" customWidth="1"/>
    <col min="15" max="15" width="3.855468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7109375" style="5" customWidth="1"/>
    <col min="22" max="22" width="0.85546875" style="5" customWidth="1"/>
    <col min="23" max="23" width="3.7109375" style="5" customWidth="1"/>
    <col min="24" max="24" width="1.7109375" style="5" customWidth="1"/>
    <col min="25" max="16384" width="9.140625" style="5"/>
  </cols>
  <sheetData>
    <row r="1" spans="2:24" s="2" customFormat="1" ht="21.75" x14ac:dyDescent="0.2">
      <c r="C1" s="436"/>
      <c r="D1" s="436"/>
      <c r="E1" s="436"/>
      <c r="F1" s="436"/>
      <c r="G1" s="436"/>
      <c r="H1" s="436"/>
      <c r="I1" s="436"/>
      <c r="J1" s="436"/>
      <c r="K1" s="436"/>
      <c r="L1" s="436"/>
      <c r="M1" s="436"/>
      <c r="N1" s="8"/>
      <c r="O1" s="8"/>
      <c r="P1" s="8"/>
      <c r="Q1" s="8"/>
      <c r="R1" s="8"/>
      <c r="S1" s="8"/>
      <c r="T1" s="8"/>
      <c r="U1" s="147" t="str">
        <f>CONCATENATE('2. Table of Contents'!$F$6," ",'2. Table of Contents'!$G$6)</f>
        <v xml:space="preserve"> </v>
      </c>
      <c r="V1" s="1"/>
    </row>
    <row r="2" spans="2:24" s="2" customFormat="1" ht="18" x14ac:dyDescent="0.25">
      <c r="C2" s="440"/>
      <c r="D2" s="440"/>
      <c r="E2" s="440"/>
      <c r="F2" s="440"/>
      <c r="G2" s="440"/>
      <c r="H2" s="440"/>
      <c r="I2" s="440"/>
      <c r="J2" s="440"/>
      <c r="K2" s="440"/>
      <c r="L2" s="36"/>
      <c r="N2" s="36"/>
      <c r="O2" s="36"/>
      <c r="P2" s="36"/>
      <c r="Q2" s="36"/>
      <c r="R2" s="36"/>
      <c r="S2" s="36"/>
      <c r="T2" s="36"/>
      <c r="U2" s="298"/>
    </row>
    <row r="3" spans="2:24" s="2" customFormat="1" ht="18" x14ac:dyDescent="0.25">
      <c r="C3" s="440"/>
      <c r="D3" s="440"/>
      <c r="E3" s="440"/>
      <c r="F3" s="440"/>
      <c r="G3" s="440"/>
      <c r="H3" s="440"/>
      <c r="I3" s="440"/>
      <c r="J3" s="440"/>
      <c r="K3" s="440"/>
      <c r="L3" s="36"/>
      <c r="N3" s="36"/>
      <c r="O3" s="36"/>
      <c r="P3" s="36"/>
      <c r="Q3" s="36"/>
      <c r="R3" s="36"/>
      <c r="S3" s="36"/>
      <c r="T3" s="36"/>
      <c r="U3" s="298"/>
    </row>
    <row r="4" spans="2:24" s="2" customFormat="1" ht="18" x14ac:dyDescent="0.25">
      <c r="C4" s="440"/>
      <c r="D4" s="440"/>
      <c r="E4" s="440"/>
      <c r="F4" s="440"/>
      <c r="G4" s="440"/>
      <c r="H4" s="440"/>
      <c r="I4" s="440"/>
      <c r="J4" s="440"/>
      <c r="K4" s="440"/>
      <c r="L4" s="36"/>
      <c r="N4" s="36"/>
      <c r="O4" s="36"/>
      <c r="P4" s="36"/>
      <c r="Q4" s="36"/>
      <c r="R4" s="36"/>
      <c r="S4" s="36"/>
      <c r="T4" s="36"/>
      <c r="U4" s="296"/>
    </row>
    <row r="5" spans="2:24" s="2" customFormat="1" ht="15.75" x14ac:dyDescent="0.25">
      <c r="G5" s="3"/>
      <c r="H5" s="3"/>
      <c r="I5" s="3"/>
      <c r="J5" s="3"/>
      <c r="U5" s="291"/>
    </row>
    <row r="6" spans="2:24" s="2" customFormat="1" ht="36.75" customHeight="1" x14ac:dyDescent="0.2">
      <c r="U6" s="291"/>
    </row>
    <row r="7" spans="2:24" ht="4.5" customHeight="1" x14ac:dyDescent="0.2"/>
    <row r="8" spans="2:24" ht="22.5" customHeight="1" x14ac:dyDescent="0.2">
      <c r="E8" s="437"/>
      <c r="F8" s="437"/>
      <c r="G8" s="437"/>
      <c r="H8" s="437"/>
      <c r="I8" s="437"/>
      <c r="J8" s="437"/>
      <c r="K8" s="437"/>
      <c r="L8" s="437"/>
      <c r="M8" s="437"/>
      <c r="N8" s="437"/>
      <c r="O8" s="437"/>
      <c r="P8" s="437"/>
      <c r="Q8" s="437"/>
      <c r="R8" s="437"/>
      <c r="S8" s="437"/>
      <c r="T8" s="437"/>
      <c r="U8" s="437"/>
      <c r="V8" s="144"/>
      <c r="W8" s="13"/>
      <c r="X8" s="14"/>
    </row>
    <row r="9" spans="2:24" ht="22.5" customHeight="1" x14ac:dyDescent="0.25">
      <c r="B9" s="383" t="s">
        <v>281</v>
      </c>
      <c r="D9" s="25"/>
      <c r="E9" s="144"/>
      <c r="F9" s="144"/>
      <c r="G9" s="144"/>
      <c r="H9" s="144"/>
      <c r="I9" s="144"/>
      <c r="J9" s="144"/>
      <c r="K9" s="144"/>
      <c r="L9" s="144"/>
      <c r="M9" s="144"/>
      <c r="N9" s="144"/>
      <c r="O9" s="144"/>
      <c r="P9" s="144"/>
      <c r="Q9" s="144"/>
      <c r="R9" s="144"/>
      <c r="S9" s="144"/>
      <c r="T9" s="144"/>
      <c r="U9" s="144"/>
      <c r="V9" s="144"/>
      <c r="W9" s="13"/>
      <c r="X9" s="14"/>
    </row>
    <row r="10" spans="2:24" ht="22.5" customHeight="1" x14ac:dyDescent="0.2">
      <c r="D10" s="25"/>
      <c r="E10" s="144"/>
      <c r="F10" s="144"/>
      <c r="G10" s="144"/>
      <c r="H10" s="144"/>
      <c r="I10" s="144"/>
      <c r="J10" s="144"/>
      <c r="K10" s="144"/>
      <c r="L10" s="144"/>
      <c r="M10" s="144"/>
      <c r="N10" s="144"/>
      <c r="O10" s="144"/>
      <c r="P10" s="144"/>
      <c r="Q10" s="144"/>
      <c r="R10" s="144"/>
      <c r="S10" s="144"/>
      <c r="T10" s="144"/>
      <c r="U10" s="144"/>
      <c r="V10" s="144"/>
      <c r="W10" s="13"/>
      <c r="X10" s="14"/>
    </row>
    <row r="11" spans="2:24" ht="10.5" customHeight="1" x14ac:dyDescent="0.2">
      <c r="V11" s="26"/>
    </row>
    <row r="12" spans="2:24" ht="12.75" customHeight="1" x14ac:dyDescent="0.2">
      <c r="E12" s="443" t="s">
        <v>155</v>
      </c>
      <c r="F12" s="69"/>
      <c r="G12" s="441" t="s">
        <v>3</v>
      </c>
      <c r="H12" s="26"/>
      <c r="I12" s="438" t="str">
        <f>IF(ISBLANK(M12),"","Adjustments")</f>
        <v/>
      </c>
      <c r="J12" s="69"/>
      <c r="K12" s="306"/>
      <c r="L12" s="306"/>
      <c r="M12" s="445"/>
      <c r="N12" s="306"/>
      <c r="O12" s="441" t="s">
        <v>147</v>
      </c>
      <c r="P12" s="306"/>
      <c r="Q12" s="438" t="str">
        <f>IF(ISBLANK(M12),"","Adjustments")</f>
        <v/>
      </c>
      <c r="R12" s="306"/>
      <c r="S12" s="306"/>
      <c r="T12" s="306"/>
      <c r="U12" s="443" t="s">
        <v>154</v>
      </c>
      <c r="V12" s="145"/>
    </row>
    <row r="13" spans="2:24" ht="27" customHeight="1" x14ac:dyDescent="0.2">
      <c r="E13" s="444"/>
      <c r="F13" s="69"/>
      <c r="G13" s="442"/>
      <c r="H13" s="26"/>
      <c r="I13" s="438"/>
      <c r="J13" s="69"/>
      <c r="K13" s="306"/>
      <c r="L13" s="306"/>
      <c r="M13" s="446"/>
      <c r="N13" s="306"/>
      <c r="O13" s="442"/>
      <c r="P13" s="306"/>
      <c r="Q13" s="438"/>
      <c r="R13" s="306"/>
      <c r="S13" s="306"/>
      <c r="T13" s="306"/>
      <c r="U13" s="444"/>
      <c r="V13" s="145"/>
    </row>
    <row r="14" spans="2:24" ht="10.5" customHeight="1" x14ac:dyDescent="0.2">
      <c r="J14" s="26"/>
      <c r="V14" s="26"/>
    </row>
    <row r="15" spans="2:24" x14ac:dyDescent="0.2">
      <c r="B15" s="301">
        <v>1</v>
      </c>
      <c r="C15" s="17" t="s">
        <v>7</v>
      </c>
      <c r="D15" s="17"/>
      <c r="J15" s="26"/>
      <c r="V15" s="26"/>
    </row>
    <row r="16" spans="2:24" x14ac:dyDescent="0.2">
      <c r="B16" s="302"/>
      <c r="C16" s="5" t="s">
        <v>100</v>
      </c>
      <c r="E16" s="358">
        <f>60240927+364881</f>
        <v>60605808</v>
      </c>
      <c r="F16" s="233"/>
      <c r="G16" s="363">
        <v>13</v>
      </c>
      <c r="H16" s="11"/>
      <c r="I16" s="365"/>
      <c r="J16" s="233"/>
      <c r="K16" s="364"/>
      <c r="L16" s="198"/>
      <c r="M16" s="234">
        <f>IF(ISBLANK(E16),0,E16+I16)</f>
        <v>60605808</v>
      </c>
      <c r="N16" s="198"/>
      <c r="O16" s="364"/>
      <c r="P16" s="198"/>
      <c r="Q16" s="358"/>
      <c r="R16" s="233"/>
      <c r="S16" s="364"/>
      <c r="T16" s="198"/>
      <c r="U16" s="235">
        <f>IF(ISBLANK(E16),"",E16+I16+Q16)</f>
        <v>60605808</v>
      </c>
      <c r="V16" s="19"/>
    </row>
    <row r="17" spans="2:29" x14ac:dyDescent="0.2">
      <c r="B17" s="302"/>
      <c r="C17" s="5" t="s">
        <v>101</v>
      </c>
      <c r="E17" s="358">
        <v>-7153078</v>
      </c>
      <c r="F17" s="233"/>
      <c r="G17" s="11" t="s">
        <v>123</v>
      </c>
      <c r="H17" s="11"/>
      <c r="I17" s="358"/>
      <c r="J17" s="233"/>
      <c r="K17" s="364"/>
      <c r="L17" s="198"/>
      <c r="M17" s="235">
        <f>IF(ISBLANK(E17),0,E17+I17)</f>
        <v>-7153078</v>
      </c>
      <c r="N17" s="198"/>
      <c r="O17" s="364"/>
      <c r="P17" s="198"/>
      <c r="Q17" s="358"/>
      <c r="R17" s="233"/>
      <c r="S17" s="364"/>
      <c r="T17" s="198"/>
      <c r="U17" s="235">
        <f>IF(ISBLANK(E17),"",E17+I17+Q17)</f>
        <v>-7153078</v>
      </c>
      <c r="V17" s="19"/>
    </row>
    <row r="18" spans="2:29" x14ac:dyDescent="0.2">
      <c r="B18" s="302"/>
      <c r="C18" s="20" t="s">
        <v>85</v>
      </c>
      <c r="D18" s="20"/>
      <c r="E18" s="237"/>
      <c r="F18" s="237"/>
      <c r="G18" s="202"/>
      <c r="H18" s="202"/>
      <c r="I18" s="237"/>
      <c r="J18" s="237"/>
      <c r="K18" s="197"/>
      <c r="L18" s="197"/>
      <c r="M18" s="238"/>
      <c r="N18" s="197"/>
      <c r="O18" s="197"/>
      <c r="P18" s="197"/>
      <c r="Q18" s="237"/>
      <c r="R18" s="237"/>
      <c r="S18" s="197"/>
      <c r="T18" s="197"/>
      <c r="U18" s="237"/>
      <c r="V18" s="21"/>
    </row>
    <row r="19" spans="2:29" x14ac:dyDescent="0.2">
      <c r="B19" s="302"/>
      <c r="C19" s="5" t="s">
        <v>61</v>
      </c>
      <c r="E19" s="358">
        <v>13302742</v>
      </c>
      <c r="F19" s="233"/>
      <c r="G19" s="364"/>
      <c r="H19" s="197"/>
      <c r="I19" s="358"/>
      <c r="J19" s="233"/>
      <c r="K19" s="364"/>
      <c r="L19" s="198"/>
      <c r="M19" s="236">
        <f>IF(ISBLANK(E19),0,E19+I19)</f>
        <v>13302742</v>
      </c>
      <c r="N19" s="198"/>
      <c r="O19" s="364"/>
      <c r="P19" s="198"/>
      <c r="Q19" s="358"/>
      <c r="R19" s="233"/>
      <c r="S19" s="364"/>
      <c r="T19" s="198"/>
      <c r="U19" s="235">
        <f>IF(ISBLANK(E19),"",E19+I19+Q19)</f>
        <v>13302742</v>
      </c>
      <c r="V19" s="19"/>
    </row>
    <row r="20" spans="2:29" x14ac:dyDescent="0.2">
      <c r="B20" s="302"/>
      <c r="C20" s="5" t="s">
        <v>62</v>
      </c>
      <c r="E20" s="358">
        <v>89374845</v>
      </c>
      <c r="F20" s="233"/>
      <c r="G20" s="364"/>
      <c r="H20" s="197"/>
      <c r="I20" s="358"/>
      <c r="J20" s="233"/>
      <c r="K20" s="364"/>
      <c r="L20" s="198"/>
      <c r="M20" s="236">
        <f>IF(ISBLANK(E20),0,E20+I20)</f>
        <v>89374845</v>
      </c>
      <c r="N20" s="198"/>
      <c r="O20" s="364"/>
      <c r="P20" s="198"/>
      <c r="Q20" s="358"/>
      <c r="R20" s="233"/>
      <c r="S20" s="364"/>
      <c r="T20" s="198"/>
      <c r="U20" s="235">
        <f>IF(ISBLANK(E20),"",E20+I20+Q20)</f>
        <v>89374845</v>
      </c>
      <c r="V20" s="19"/>
      <c r="Y20" s="438"/>
    </row>
    <row r="21" spans="2:29" x14ac:dyDescent="0.2">
      <c r="B21" s="302"/>
      <c r="C21" s="5" t="s">
        <v>63</v>
      </c>
      <c r="E21" s="359">
        <v>0.13</v>
      </c>
      <c r="F21" s="239"/>
      <c r="G21" s="11" t="s">
        <v>246</v>
      </c>
      <c r="H21" s="197"/>
      <c r="I21" s="237"/>
      <c r="J21" s="237"/>
      <c r="K21" s="197"/>
      <c r="L21" s="197"/>
      <c r="M21" s="359">
        <f>IF(ISBLANK(E21),0,E21)</f>
        <v>0.13</v>
      </c>
      <c r="N21" s="239"/>
      <c r="O21" s="11" t="s">
        <v>246</v>
      </c>
      <c r="P21" s="197"/>
      <c r="Q21" s="197"/>
      <c r="R21" s="197"/>
      <c r="S21" s="197"/>
      <c r="T21" s="197"/>
      <c r="U21" s="359">
        <f>IF(ISBLANK(M21),IF(ISBLANK(E21),0,E21),M21)</f>
        <v>0.13</v>
      </c>
      <c r="V21" s="179"/>
      <c r="W21" s="11" t="s">
        <v>246</v>
      </c>
      <c r="Y21" s="438"/>
    </row>
    <row r="22" spans="2:29" ht="10.5" customHeight="1" x14ac:dyDescent="0.2">
      <c r="B22" s="302"/>
      <c r="E22" s="230"/>
      <c r="F22" s="237"/>
      <c r="G22" s="197"/>
      <c r="H22" s="197"/>
      <c r="I22" s="230"/>
      <c r="J22" s="237"/>
      <c r="K22" s="197"/>
      <c r="L22" s="197"/>
      <c r="M22" s="239"/>
      <c r="N22" s="239"/>
      <c r="O22" s="240"/>
      <c r="P22" s="197"/>
      <c r="Q22" s="197"/>
      <c r="R22" s="197"/>
      <c r="S22" s="197"/>
      <c r="T22" s="197"/>
      <c r="U22" s="230"/>
      <c r="V22" s="21"/>
    </row>
    <row r="23" spans="2:29" x14ac:dyDescent="0.2">
      <c r="B23" s="301">
        <v>2</v>
      </c>
      <c r="C23" s="23" t="s">
        <v>47</v>
      </c>
      <c r="D23" s="23"/>
      <c r="E23" s="230"/>
      <c r="F23" s="237"/>
      <c r="G23" s="197"/>
      <c r="H23" s="197"/>
      <c r="I23" s="230"/>
      <c r="J23" s="237"/>
      <c r="K23" s="197"/>
      <c r="L23" s="197"/>
      <c r="M23" s="197"/>
      <c r="N23" s="197"/>
      <c r="O23" s="197"/>
      <c r="P23" s="197"/>
      <c r="Q23" s="197"/>
      <c r="R23" s="197"/>
      <c r="S23" s="197"/>
      <c r="T23" s="197"/>
      <c r="U23" s="230"/>
      <c r="V23" s="143"/>
      <c r="W23" s="15"/>
      <c r="X23" s="15"/>
      <c r="Y23" s="15"/>
      <c r="Z23" s="15"/>
      <c r="AA23" s="15"/>
      <c r="AB23" s="15"/>
      <c r="AC23" s="15"/>
    </row>
    <row r="24" spans="2:29" x14ac:dyDescent="0.2">
      <c r="B24" s="302"/>
      <c r="C24" s="24" t="s">
        <v>24</v>
      </c>
      <c r="D24" s="24"/>
      <c r="E24" s="230"/>
      <c r="F24" s="237"/>
      <c r="G24" s="197"/>
      <c r="H24" s="197"/>
      <c r="I24" s="230"/>
      <c r="J24" s="237"/>
      <c r="K24" s="197"/>
      <c r="L24" s="197"/>
      <c r="M24" s="197"/>
      <c r="N24" s="197"/>
      <c r="O24" s="197"/>
      <c r="P24" s="197"/>
      <c r="Q24" s="197"/>
      <c r="R24" s="197"/>
      <c r="S24" s="197"/>
      <c r="T24" s="197"/>
      <c r="U24" s="230"/>
      <c r="V24" s="143"/>
      <c r="W24" s="15"/>
      <c r="X24" s="15"/>
      <c r="Y24" s="15"/>
      <c r="Z24" s="15"/>
      <c r="AA24" s="15"/>
      <c r="AB24" s="15"/>
      <c r="AC24" s="15"/>
    </row>
    <row r="25" spans="2:29" x14ac:dyDescent="0.2">
      <c r="B25" s="302"/>
      <c r="C25" s="25" t="s">
        <v>113</v>
      </c>
      <c r="D25" s="25"/>
      <c r="E25" s="358">
        <v>18420657</v>
      </c>
      <c r="F25" s="233"/>
      <c r="G25" s="364"/>
      <c r="H25" s="197"/>
      <c r="I25" s="237" t="str">
        <f>IF(ISBLANK(M25),"",IF(ISBLANK(E25),"",M25-E25))</f>
        <v/>
      </c>
      <c r="J25" s="237"/>
      <c r="K25" s="197"/>
      <c r="L25" s="197"/>
      <c r="M25" s="358"/>
      <c r="N25" s="233"/>
      <c r="O25" s="364"/>
      <c r="P25" s="197"/>
      <c r="Q25" s="237" t="str">
        <f>IF(ISBLANK(U25),"",IF(ISBLANK(M25),"",U25-M25))</f>
        <v/>
      </c>
      <c r="R25" s="197"/>
      <c r="S25" s="197"/>
      <c r="T25" s="197"/>
      <c r="U25" s="358"/>
      <c r="V25" s="29"/>
      <c r="W25" s="366"/>
    </row>
    <row r="26" spans="2:29" x14ac:dyDescent="0.2">
      <c r="B26" s="302"/>
      <c r="C26" s="5" t="s">
        <v>109</v>
      </c>
      <c r="E26" s="358">
        <v>21876690</v>
      </c>
      <c r="F26" s="233"/>
      <c r="G26" s="364"/>
      <c r="H26" s="197"/>
      <c r="I26" s="237" t="str">
        <f>IF(ISBLANK(M26),"",IF(ISBLANK(E26),"",M26-E26))</f>
        <v/>
      </c>
      <c r="J26" s="235"/>
      <c r="K26" s="197"/>
      <c r="L26" s="197"/>
      <c r="M26" s="358"/>
      <c r="N26" s="233"/>
      <c r="O26" s="364"/>
      <c r="P26" s="197"/>
      <c r="Q26" s="237" t="str">
        <f>IF(ISBLANK(U26),"",IF(ISBLANK(M26),"",U26-M26))</f>
        <v/>
      </c>
      <c r="R26" s="197"/>
      <c r="S26" s="197"/>
      <c r="T26" s="197"/>
      <c r="U26" s="358"/>
      <c r="V26" s="29"/>
      <c r="W26" s="366"/>
    </row>
    <row r="27" spans="2:29" x14ac:dyDescent="0.2">
      <c r="B27" s="302"/>
      <c r="C27" s="20" t="s">
        <v>86</v>
      </c>
      <c r="D27" s="20"/>
      <c r="E27" s="230"/>
      <c r="F27" s="237"/>
      <c r="G27" s="197"/>
      <c r="H27" s="197"/>
      <c r="I27" s="230"/>
      <c r="J27" s="237"/>
      <c r="K27" s="197"/>
      <c r="L27" s="197"/>
      <c r="M27" s="230"/>
      <c r="N27" s="237"/>
      <c r="O27" s="197"/>
      <c r="P27" s="197"/>
      <c r="Q27" s="230"/>
      <c r="R27" s="197"/>
      <c r="S27" s="197"/>
      <c r="T27" s="197"/>
      <c r="U27" s="230"/>
      <c r="V27" s="21"/>
    </row>
    <row r="28" spans="2:29" x14ac:dyDescent="0.2">
      <c r="B28" s="302"/>
      <c r="C28" s="5" t="s">
        <v>68</v>
      </c>
      <c r="E28" s="358">
        <v>571199</v>
      </c>
      <c r="F28" s="233"/>
      <c r="G28" s="364"/>
      <c r="H28" s="197"/>
      <c r="I28" s="237" t="str">
        <f>IF(ISBLANK(M28),"",IF(ISBLANK(E28),"",M28-E28))</f>
        <v/>
      </c>
      <c r="J28" s="237"/>
      <c r="K28" s="197"/>
      <c r="L28" s="197"/>
      <c r="M28" s="358"/>
      <c r="N28" s="233"/>
      <c r="O28" s="364"/>
      <c r="P28" s="197"/>
      <c r="Q28" s="237" t="str">
        <f>IF(ISBLANK(U28),"",IF(ISBLANK(M28),"",U28-M28))</f>
        <v/>
      </c>
      <c r="R28" s="197"/>
      <c r="S28" s="197"/>
      <c r="T28" s="197"/>
      <c r="U28" s="358"/>
      <c r="V28" s="29"/>
      <c r="W28" s="366"/>
    </row>
    <row r="29" spans="2:29" x14ac:dyDescent="0.2">
      <c r="B29" s="302"/>
      <c r="C29" s="5" t="s">
        <v>69</v>
      </c>
      <c r="E29" s="358">
        <v>232694</v>
      </c>
      <c r="F29" s="233"/>
      <c r="G29" s="364"/>
      <c r="H29" s="197"/>
      <c r="I29" s="237" t="str">
        <f>IF(ISBLANK(M29),"",IF(ISBLANK(E29),"",M29-E29))</f>
        <v/>
      </c>
      <c r="J29" s="237"/>
      <c r="K29" s="197"/>
      <c r="L29" s="197"/>
      <c r="M29" s="358"/>
      <c r="N29" s="233"/>
      <c r="O29" s="364"/>
      <c r="P29" s="197"/>
      <c r="Q29" s="237" t="str">
        <f>IF(ISBLANK(U29),"",IF(ISBLANK(M29),"",U29-M29))</f>
        <v/>
      </c>
      <c r="R29" s="197"/>
      <c r="S29" s="197"/>
      <c r="T29" s="197"/>
      <c r="U29" s="358"/>
      <c r="V29" s="29"/>
      <c r="W29" s="366"/>
    </row>
    <row r="30" spans="2:29" x14ac:dyDescent="0.2">
      <c r="B30" s="302"/>
      <c r="C30" s="5" t="s">
        <v>70</v>
      </c>
      <c r="E30" s="358">
        <v>180257</v>
      </c>
      <c r="F30" s="233"/>
      <c r="G30" s="364"/>
      <c r="H30" s="197"/>
      <c r="I30" s="237" t="str">
        <f>IF(ISBLANK(M30),"",IF(ISBLANK(E30),"",M30-E30))</f>
        <v/>
      </c>
      <c r="J30" s="237"/>
      <c r="K30" s="197"/>
      <c r="L30" s="197"/>
      <c r="M30" s="358"/>
      <c r="N30" s="233"/>
      <c r="O30" s="364"/>
      <c r="P30" s="197"/>
      <c r="Q30" s="237" t="str">
        <f>IF(ISBLANK(U30),"",IF(ISBLANK(M30),"",U30-M30))</f>
        <v/>
      </c>
      <c r="R30" s="197"/>
      <c r="S30" s="197"/>
      <c r="T30" s="197"/>
      <c r="U30" s="358"/>
      <c r="V30" s="29"/>
      <c r="W30" s="366"/>
    </row>
    <row r="31" spans="2:29" x14ac:dyDescent="0.2">
      <c r="B31" s="302"/>
      <c r="C31" s="5" t="s">
        <v>71</v>
      </c>
      <c r="E31" s="358">
        <v>96099</v>
      </c>
      <c r="F31" s="233"/>
      <c r="G31" s="364"/>
      <c r="H31" s="197"/>
      <c r="I31" s="237" t="str">
        <f>IF(ISBLANK(M31),"",IF(ISBLANK(E31),"",M31-E31))</f>
        <v/>
      </c>
      <c r="J31" s="237"/>
      <c r="K31" s="197"/>
      <c r="L31" s="197"/>
      <c r="M31" s="358"/>
      <c r="N31" s="233"/>
      <c r="O31" s="364"/>
      <c r="P31" s="197"/>
      <c r="Q31" s="237" t="str">
        <f>IF(ISBLANK(U31),"",IF(ISBLANK(M31),"",U31-M31))</f>
        <v/>
      </c>
      <c r="R31" s="197"/>
      <c r="S31" s="197"/>
      <c r="T31" s="197"/>
      <c r="U31" s="358"/>
      <c r="V31" s="29"/>
      <c r="W31" s="366"/>
    </row>
    <row r="32" spans="2:29" x14ac:dyDescent="0.2">
      <c r="B32" s="302"/>
      <c r="D32" s="26"/>
      <c r="E32" s="348"/>
      <c r="F32" s="233"/>
      <c r="G32" s="267"/>
      <c r="H32" s="198"/>
      <c r="I32" s="237"/>
      <c r="J32" s="237"/>
      <c r="K32" s="198"/>
      <c r="L32" s="198"/>
      <c r="M32" s="348"/>
      <c r="N32" s="233"/>
      <c r="O32" s="267"/>
      <c r="P32" s="198"/>
      <c r="Q32" s="237"/>
      <c r="R32" s="198"/>
      <c r="S32" s="198"/>
      <c r="T32" s="198"/>
      <c r="U32" s="348"/>
      <c r="V32" s="29"/>
      <c r="W32" s="349"/>
    </row>
    <row r="33" spans="2:23" x14ac:dyDescent="0.2">
      <c r="B33" s="302"/>
      <c r="D33" s="5" t="s">
        <v>57</v>
      </c>
      <c r="E33" s="358">
        <v>1080249</v>
      </c>
      <c r="F33" s="233"/>
      <c r="G33" s="11" t="s">
        <v>238</v>
      </c>
      <c r="H33" s="197"/>
      <c r="I33" s="237" t="str">
        <f>IF(ISBLANK(M33),"",IF(ISBLANK(E33),"",M33-E33))</f>
        <v/>
      </c>
      <c r="J33" s="237"/>
      <c r="K33" s="197"/>
      <c r="L33" s="197"/>
      <c r="M33" s="358"/>
      <c r="N33" s="233"/>
      <c r="O33" s="364"/>
      <c r="P33" s="197"/>
      <c r="Q33" s="237" t="str">
        <f>IF(ISBLANK(U33),"",IF(ISBLANK(M33),"",U33-M33))</f>
        <v/>
      </c>
      <c r="R33" s="197"/>
      <c r="S33" s="197"/>
      <c r="T33" s="197"/>
      <c r="U33" s="358"/>
      <c r="V33" s="29"/>
      <c r="W33" s="366"/>
    </row>
    <row r="34" spans="2:23" ht="10.5" customHeight="1" x14ac:dyDescent="0.2">
      <c r="B34" s="302"/>
      <c r="E34" s="237"/>
      <c r="F34" s="237"/>
      <c r="G34" s="198"/>
      <c r="H34" s="198"/>
      <c r="I34" s="237"/>
      <c r="J34" s="237"/>
      <c r="K34" s="198"/>
      <c r="L34" s="198"/>
      <c r="M34" s="198"/>
      <c r="N34" s="198"/>
      <c r="O34" s="198"/>
      <c r="P34" s="198"/>
      <c r="Q34" s="198"/>
      <c r="R34" s="198"/>
      <c r="S34" s="198"/>
      <c r="T34" s="198"/>
      <c r="U34" s="237"/>
      <c r="V34" s="21"/>
    </row>
    <row r="35" spans="2:23" x14ac:dyDescent="0.2">
      <c r="B35" s="302"/>
      <c r="C35" s="20" t="s">
        <v>25</v>
      </c>
      <c r="D35" s="20"/>
      <c r="E35" s="230"/>
      <c r="F35" s="237"/>
      <c r="G35" s="197"/>
      <c r="H35" s="197"/>
      <c r="I35" s="230"/>
      <c r="J35" s="237"/>
      <c r="K35" s="197"/>
      <c r="L35" s="197"/>
      <c r="M35" s="197"/>
      <c r="N35" s="197"/>
      <c r="O35" s="197"/>
      <c r="P35" s="197"/>
      <c r="Q35" s="197"/>
      <c r="R35" s="197"/>
      <c r="S35" s="197"/>
      <c r="T35" s="197"/>
      <c r="U35" s="230"/>
      <c r="V35" s="21"/>
    </row>
    <row r="36" spans="2:23" x14ac:dyDescent="0.2">
      <c r="B36" s="302"/>
      <c r="C36" s="5" t="s">
        <v>65</v>
      </c>
      <c r="E36" s="358">
        <v>13078828</v>
      </c>
      <c r="F36" s="233"/>
      <c r="G36" s="364"/>
      <c r="H36" s="197"/>
      <c r="I36" s="358"/>
      <c r="J36" s="233"/>
      <c r="K36" s="364"/>
      <c r="L36" s="197"/>
      <c r="M36" s="236">
        <f>IF(ISBLANK(E36),"",E36+I36)</f>
        <v>13078828</v>
      </c>
      <c r="N36" s="197"/>
      <c r="O36" s="197"/>
      <c r="P36" s="197"/>
      <c r="Q36" s="358"/>
      <c r="R36" s="233"/>
      <c r="S36" s="364"/>
      <c r="T36" s="197"/>
      <c r="U36" s="235">
        <f>IF(ISBLANK(E36),"",E36+I36+Q36)</f>
        <v>13078828</v>
      </c>
      <c r="V36" s="19"/>
    </row>
    <row r="37" spans="2:23" x14ac:dyDescent="0.2">
      <c r="B37" s="302"/>
      <c r="C37" s="5" t="s">
        <v>143</v>
      </c>
      <c r="E37" s="358">
        <v>5011623</v>
      </c>
      <c r="F37" s="233"/>
      <c r="G37" s="357" t="s">
        <v>250</v>
      </c>
      <c r="H37" s="197"/>
      <c r="I37" s="358"/>
      <c r="J37" s="233"/>
      <c r="K37" s="364"/>
      <c r="L37" s="197"/>
      <c r="M37" s="236">
        <f>IF(ISBLANK(E37),"",E37+I37)</f>
        <v>5011623</v>
      </c>
      <c r="N37" s="197"/>
      <c r="O37" s="197"/>
      <c r="P37" s="197"/>
      <c r="Q37" s="358"/>
      <c r="R37" s="233"/>
      <c r="S37" s="364"/>
      <c r="T37" s="197"/>
      <c r="U37" s="235">
        <f>IF(ISBLANK(E37),"",E37+I37+Q37)</f>
        <v>5011623</v>
      </c>
      <c r="V37" s="19"/>
    </row>
    <row r="38" spans="2:23" x14ac:dyDescent="0.2">
      <c r="B38" s="302"/>
      <c r="C38" s="5" t="s">
        <v>66</v>
      </c>
      <c r="E38" s="358">
        <v>223914</v>
      </c>
      <c r="F38" s="233"/>
      <c r="G38" s="364"/>
      <c r="H38" s="197"/>
      <c r="I38" s="358"/>
      <c r="J38" s="233"/>
      <c r="K38" s="364"/>
      <c r="L38" s="197"/>
      <c r="M38" s="236">
        <f>IF(ISBLANK(E38),"",E38+I38)</f>
        <v>223914</v>
      </c>
      <c r="N38" s="197"/>
      <c r="O38" s="197"/>
      <c r="P38" s="197"/>
      <c r="Q38" s="358"/>
      <c r="R38" s="233"/>
      <c r="S38" s="364"/>
      <c r="T38" s="197"/>
      <c r="U38" s="235">
        <f>IF(ISBLANK(E38),"",E38+I38+Q38)</f>
        <v>223914</v>
      </c>
      <c r="V38" s="19"/>
    </row>
    <row r="39" spans="2:23" s="174" customFormat="1" ht="0.75" customHeight="1" x14ac:dyDescent="0.2">
      <c r="B39" s="331"/>
      <c r="C39" s="174" t="s">
        <v>67</v>
      </c>
      <c r="E39" s="332" t="str">
        <f>IF(ISBLANK(E48),"",E48)</f>
        <v/>
      </c>
      <c r="F39" s="332"/>
      <c r="G39" s="333"/>
      <c r="H39" s="333"/>
      <c r="I39" s="334"/>
      <c r="J39" s="334"/>
      <c r="K39" s="335"/>
      <c r="L39" s="335"/>
      <c r="M39" s="332" t="str">
        <f>IF(ISBLANK(M48),"",M48)</f>
        <v/>
      </c>
      <c r="N39" s="335"/>
      <c r="O39" s="335"/>
      <c r="P39" s="335"/>
      <c r="Q39" s="334"/>
      <c r="R39" s="334"/>
      <c r="S39" s="335"/>
      <c r="T39" s="335"/>
      <c r="U39" s="332" t="str">
        <f>IF(ISBLANK(U48),"",U48)</f>
        <v/>
      </c>
      <c r="V39" s="336"/>
    </row>
    <row r="40" spans="2:23" x14ac:dyDescent="0.2">
      <c r="B40" s="302"/>
      <c r="C40" s="5" t="s">
        <v>93</v>
      </c>
      <c r="E40" s="358"/>
      <c r="F40" s="233"/>
      <c r="G40" s="364"/>
      <c r="H40" s="197"/>
      <c r="I40" s="358"/>
      <c r="J40" s="233"/>
      <c r="K40" s="364"/>
      <c r="L40" s="197"/>
      <c r="M40" s="198" t="str">
        <f>IF(ISBLANK(E40),"",E40+I40)</f>
        <v/>
      </c>
      <c r="N40" s="197"/>
      <c r="O40" s="197"/>
      <c r="P40" s="197"/>
      <c r="Q40" s="358"/>
      <c r="R40" s="233"/>
      <c r="S40" s="364"/>
      <c r="T40" s="197"/>
      <c r="U40" s="235" t="str">
        <f>IF(ISBLANK(E40),"",E40+I40+Q40)</f>
        <v/>
      </c>
      <c r="V40" s="19"/>
    </row>
    <row r="41" spans="2:23" ht="9.75" customHeight="1" x14ac:dyDescent="0.2">
      <c r="B41" s="302"/>
      <c r="E41" s="230"/>
      <c r="F41" s="237"/>
      <c r="G41" s="197"/>
      <c r="H41" s="197"/>
      <c r="I41" s="230"/>
      <c r="J41" s="237"/>
      <c r="K41" s="197"/>
      <c r="L41" s="197"/>
      <c r="M41" s="197"/>
      <c r="N41" s="197"/>
      <c r="O41" s="197"/>
      <c r="P41" s="197"/>
      <c r="Q41" s="197"/>
      <c r="R41" s="197"/>
      <c r="S41" s="197"/>
      <c r="T41" s="197"/>
      <c r="U41" s="230"/>
      <c r="V41" s="21"/>
    </row>
    <row r="42" spans="2:23" x14ac:dyDescent="0.2">
      <c r="B42" s="301">
        <v>3</v>
      </c>
      <c r="C42" s="27" t="s">
        <v>6</v>
      </c>
      <c r="D42" s="27"/>
      <c r="E42" s="230"/>
      <c r="F42" s="237"/>
      <c r="G42" s="197"/>
      <c r="H42" s="197"/>
      <c r="I42" s="230"/>
      <c r="J42" s="237"/>
      <c r="K42" s="197"/>
      <c r="L42" s="197"/>
      <c r="M42" s="197"/>
      <c r="N42" s="197"/>
      <c r="O42" s="197"/>
      <c r="P42" s="197"/>
      <c r="Q42" s="197"/>
      <c r="R42" s="197"/>
      <c r="S42" s="197"/>
      <c r="T42" s="197"/>
      <c r="U42" s="230"/>
      <c r="V42" s="21"/>
    </row>
    <row r="43" spans="2:23" x14ac:dyDescent="0.2">
      <c r="B43" s="302"/>
      <c r="C43" s="5" t="s">
        <v>72</v>
      </c>
      <c r="E43" s="230"/>
      <c r="F43" s="237"/>
      <c r="G43" s="197"/>
      <c r="H43" s="197"/>
      <c r="I43" s="230"/>
      <c r="J43" s="237"/>
      <c r="K43" s="197"/>
      <c r="L43" s="197"/>
      <c r="M43" s="197"/>
      <c r="N43" s="197"/>
      <c r="O43" s="197"/>
      <c r="P43" s="197"/>
      <c r="Q43" s="197"/>
      <c r="R43" s="197"/>
      <c r="S43" s="197"/>
      <c r="T43" s="197"/>
      <c r="U43" s="230"/>
      <c r="V43" s="21"/>
    </row>
    <row r="44" spans="2:23" ht="26.25" customHeight="1" x14ac:dyDescent="0.2">
      <c r="B44" s="302"/>
      <c r="C44" s="28"/>
      <c r="D44" s="28" t="s">
        <v>146</v>
      </c>
      <c r="E44" s="358">
        <f>14759577-15651600</f>
        <v>-892023</v>
      </c>
      <c r="F44" s="233"/>
      <c r="G44" s="11" t="s">
        <v>98</v>
      </c>
      <c r="H44" s="11"/>
      <c r="I44" s="235"/>
      <c r="J44" s="235"/>
      <c r="K44" s="197"/>
      <c r="L44" s="197"/>
      <c r="M44" s="358"/>
      <c r="N44" s="233"/>
      <c r="O44" s="363"/>
      <c r="P44" s="197"/>
      <c r="Q44" s="197"/>
      <c r="R44" s="197"/>
      <c r="S44" s="197"/>
      <c r="T44" s="197"/>
      <c r="U44" s="358"/>
      <c r="V44" s="29"/>
      <c r="W44" s="366"/>
    </row>
    <row r="45" spans="2:23" x14ac:dyDescent="0.2">
      <c r="B45" s="302"/>
      <c r="C45" s="20" t="s">
        <v>73</v>
      </c>
      <c r="D45" s="20"/>
      <c r="E45" s="230"/>
      <c r="F45" s="237"/>
      <c r="G45" s="197"/>
      <c r="H45" s="197"/>
      <c r="I45" s="230"/>
      <c r="J45" s="237"/>
      <c r="K45" s="197"/>
      <c r="L45" s="197"/>
      <c r="M45" s="230"/>
      <c r="N45" s="237"/>
      <c r="O45" s="197"/>
      <c r="P45" s="197"/>
      <c r="Q45" s="197"/>
      <c r="R45" s="197"/>
      <c r="S45" s="197"/>
      <c r="T45" s="197"/>
      <c r="U45" s="230"/>
      <c r="V45" s="21"/>
    </row>
    <row r="46" spans="2:23" x14ac:dyDescent="0.2">
      <c r="B46" s="302"/>
      <c r="C46" s="5" t="s">
        <v>125</v>
      </c>
      <c r="E46" s="358">
        <f>374391+69984</f>
        <v>444375</v>
      </c>
      <c r="F46" s="233"/>
      <c r="G46" s="364">
        <v>12</v>
      </c>
      <c r="H46" s="197"/>
      <c r="I46" s="230"/>
      <c r="J46" s="237"/>
      <c r="K46" s="197"/>
      <c r="L46" s="197"/>
      <c r="M46" s="358"/>
      <c r="N46" s="233"/>
      <c r="O46" s="364"/>
      <c r="P46" s="197"/>
      <c r="Q46" s="197"/>
      <c r="R46" s="197"/>
      <c r="S46" s="197"/>
      <c r="T46" s="197"/>
      <c r="U46" s="358"/>
      <c r="V46" s="29"/>
      <c r="W46" s="366"/>
    </row>
    <row r="47" spans="2:23" x14ac:dyDescent="0.2">
      <c r="B47" s="302"/>
      <c r="C47" s="20" t="s">
        <v>126</v>
      </c>
      <c r="D47" s="20"/>
      <c r="E47" s="233">
        <f>IF(ISBLANK(E46),"",E46/(1-SUM(E49:E50)))</f>
        <v>586513.17087433091</v>
      </c>
      <c r="F47" s="233"/>
      <c r="G47" s="241"/>
      <c r="H47" s="241"/>
      <c r="I47" s="242"/>
      <c r="J47" s="242"/>
      <c r="K47" s="241"/>
      <c r="L47" s="241"/>
      <c r="M47" s="233" t="str">
        <f>IF(ISBLANK(M46),"",M46/(1-SUM(M49:M50)))</f>
        <v/>
      </c>
      <c r="N47" s="233"/>
      <c r="O47" s="241"/>
      <c r="P47" s="241"/>
      <c r="Q47" s="241"/>
      <c r="R47" s="241"/>
      <c r="S47" s="241"/>
      <c r="T47" s="241"/>
      <c r="U47" s="233" t="str">
        <f>IF(ISBLANK(U46),"",U46/(1-SUM(U49:U50)))</f>
        <v/>
      </c>
      <c r="V47" s="29"/>
    </row>
    <row r="48" spans="2:23" ht="0.75" customHeight="1" x14ac:dyDescent="0.2">
      <c r="B48" s="302"/>
      <c r="C48" s="174" t="s">
        <v>87</v>
      </c>
      <c r="D48" s="176"/>
      <c r="E48" s="233"/>
      <c r="F48" s="233"/>
      <c r="G48" s="243"/>
      <c r="H48" s="197"/>
      <c r="I48" s="230"/>
      <c r="J48" s="237"/>
      <c r="K48" s="197"/>
      <c r="L48" s="197"/>
      <c r="M48" s="233"/>
      <c r="N48" s="233"/>
      <c r="O48" s="243"/>
      <c r="P48" s="197"/>
      <c r="Q48" s="197"/>
      <c r="R48" s="197"/>
      <c r="S48" s="197"/>
      <c r="T48" s="197"/>
      <c r="U48" s="239"/>
      <c r="V48" s="29"/>
      <c r="W48" s="181"/>
    </row>
    <row r="49" spans="2:23" x14ac:dyDescent="0.2">
      <c r="B49" s="302"/>
      <c r="C49" s="5" t="s">
        <v>83</v>
      </c>
      <c r="E49" s="359">
        <v>0.15</v>
      </c>
      <c r="F49" s="239"/>
      <c r="G49" s="364"/>
      <c r="H49" s="197"/>
      <c r="I49" s="197"/>
      <c r="J49" s="198"/>
      <c r="K49" s="197"/>
      <c r="L49" s="197"/>
      <c r="M49" s="359"/>
      <c r="N49" s="239"/>
      <c r="O49" s="364"/>
      <c r="P49" s="197"/>
      <c r="Q49" s="197"/>
      <c r="R49" s="197"/>
      <c r="S49" s="197"/>
      <c r="T49" s="197"/>
      <c r="U49" s="359"/>
      <c r="V49" s="179"/>
      <c r="W49" s="366"/>
    </row>
    <row r="50" spans="2:23" x14ac:dyDescent="0.2">
      <c r="B50" s="302"/>
      <c r="C50" s="5" t="s">
        <v>84</v>
      </c>
      <c r="E50" s="359">
        <v>9.2344380199411005E-2</v>
      </c>
      <c r="F50" s="239"/>
      <c r="G50" s="364"/>
      <c r="H50" s="197"/>
      <c r="I50" s="197"/>
      <c r="J50" s="198"/>
      <c r="K50" s="197"/>
      <c r="L50" s="197"/>
      <c r="M50" s="359"/>
      <c r="N50" s="239"/>
      <c r="O50" s="364"/>
      <c r="P50" s="197"/>
      <c r="Q50" s="197"/>
      <c r="R50" s="197"/>
      <c r="S50" s="197"/>
      <c r="T50" s="197"/>
      <c r="U50" s="359"/>
      <c r="V50" s="179"/>
      <c r="W50" s="366"/>
    </row>
    <row r="51" spans="2:23" x14ac:dyDescent="0.2">
      <c r="B51" s="302"/>
      <c r="C51" s="31" t="s">
        <v>116</v>
      </c>
      <c r="D51" s="31"/>
      <c r="E51" s="358">
        <v>69984</v>
      </c>
      <c r="F51" s="233"/>
      <c r="G51" s="364">
        <v>14</v>
      </c>
      <c r="H51" s="197"/>
      <c r="I51" s="197"/>
      <c r="J51" s="198"/>
      <c r="K51" s="197"/>
      <c r="L51" s="197"/>
      <c r="M51" s="358"/>
      <c r="N51" s="233"/>
      <c r="O51" s="364"/>
      <c r="P51" s="197"/>
      <c r="Q51" s="197"/>
      <c r="R51" s="197"/>
      <c r="S51" s="197"/>
      <c r="T51" s="197"/>
      <c r="U51" s="358"/>
      <c r="V51" s="29"/>
      <c r="W51" s="366"/>
    </row>
    <row r="52" spans="2:23" ht="10.5" customHeight="1" x14ac:dyDescent="0.2">
      <c r="B52" s="302"/>
      <c r="C52" s="5" t="s">
        <v>60</v>
      </c>
      <c r="E52" s="197"/>
      <c r="F52" s="198"/>
      <c r="G52" s="197"/>
      <c r="H52" s="197"/>
      <c r="I52" s="197"/>
      <c r="J52" s="198"/>
      <c r="K52" s="197"/>
      <c r="L52" s="197"/>
      <c r="M52" s="197"/>
      <c r="N52" s="198"/>
      <c r="O52" s="197"/>
      <c r="P52" s="197"/>
      <c r="Q52" s="197"/>
      <c r="R52" s="197"/>
      <c r="S52" s="197"/>
      <c r="T52" s="197"/>
      <c r="U52" s="197"/>
      <c r="V52" s="26"/>
    </row>
    <row r="53" spans="2:23" x14ac:dyDescent="0.2">
      <c r="B53" s="301">
        <v>4</v>
      </c>
      <c r="C53" s="27" t="s">
        <v>50</v>
      </c>
      <c r="D53" s="27"/>
      <c r="E53" s="197"/>
      <c r="F53" s="198"/>
      <c r="G53" s="197"/>
      <c r="H53" s="197"/>
      <c r="I53" s="197"/>
      <c r="J53" s="198"/>
      <c r="K53" s="197"/>
      <c r="L53" s="197"/>
      <c r="M53" s="197"/>
      <c r="N53" s="198"/>
      <c r="O53" s="197"/>
      <c r="P53" s="197"/>
      <c r="Q53" s="197"/>
      <c r="R53" s="197"/>
      <c r="S53" s="197"/>
      <c r="T53" s="197"/>
      <c r="U53" s="197"/>
      <c r="V53" s="26"/>
    </row>
    <row r="54" spans="2:23" x14ac:dyDescent="0.2">
      <c r="C54" s="20" t="s">
        <v>88</v>
      </c>
      <c r="D54" s="20"/>
      <c r="E54" s="197"/>
      <c r="F54" s="198"/>
      <c r="G54" s="197"/>
      <c r="H54" s="197"/>
      <c r="I54" s="197"/>
      <c r="J54" s="198"/>
      <c r="K54" s="197"/>
      <c r="L54" s="197"/>
      <c r="M54" s="197"/>
      <c r="N54" s="198"/>
      <c r="O54" s="197"/>
      <c r="P54" s="197"/>
      <c r="Q54" s="197"/>
      <c r="R54" s="197"/>
      <c r="S54" s="197"/>
      <c r="T54" s="197"/>
      <c r="U54" s="197"/>
      <c r="V54" s="26"/>
    </row>
    <row r="55" spans="2:23" x14ac:dyDescent="0.2">
      <c r="C55" s="5" t="s">
        <v>74</v>
      </c>
      <c r="E55" s="360">
        <v>0.56000000000000005</v>
      </c>
      <c r="F55" s="244"/>
      <c r="G55" s="364"/>
      <c r="H55" s="197"/>
      <c r="I55" s="197"/>
      <c r="J55" s="198"/>
      <c r="K55" s="197"/>
      <c r="L55" s="197"/>
      <c r="M55" s="360"/>
      <c r="N55" s="244"/>
      <c r="O55" s="364"/>
      <c r="P55" s="197"/>
      <c r="Q55" s="197"/>
      <c r="R55" s="197"/>
      <c r="S55" s="197"/>
      <c r="T55" s="197"/>
      <c r="U55" s="360"/>
      <c r="V55" s="182"/>
      <c r="W55" s="366"/>
    </row>
    <row r="56" spans="2:23" x14ac:dyDescent="0.2">
      <c r="C56" s="5" t="s">
        <v>75</v>
      </c>
      <c r="E56" s="360">
        <v>0.04</v>
      </c>
      <c r="F56" s="244"/>
      <c r="G56" s="11" t="s">
        <v>244</v>
      </c>
      <c r="H56" s="11"/>
      <c r="I56" s="197"/>
      <c r="J56" s="198"/>
      <c r="K56" s="197"/>
      <c r="L56" s="197"/>
      <c r="M56" s="360"/>
      <c r="N56" s="244"/>
      <c r="O56" s="11" t="s">
        <v>244</v>
      </c>
      <c r="P56" s="197"/>
      <c r="Q56" s="197"/>
      <c r="R56" s="197"/>
      <c r="S56" s="197"/>
      <c r="T56" s="197"/>
      <c r="U56" s="360"/>
      <c r="V56" s="182"/>
      <c r="W56" s="18" t="s">
        <v>244</v>
      </c>
    </row>
    <row r="57" spans="2:23" x14ac:dyDescent="0.2">
      <c r="C57" s="5" t="s">
        <v>76</v>
      </c>
      <c r="E57" s="360">
        <v>0.4</v>
      </c>
      <c r="F57" s="244"/>
      <c r="G57" s="398"/>
      <c r="H57" s="197"/>
      <c r="I57" s="197"/>
      <c r="J57" s="198"/>
      <c r="K57" s="197"/>
      <c r="L57" s="197"/>
      <c r="M57" s="360"/>
      <c r="N57" s="244"/>
      <c r="O57" s="364"/>
      <c r="P57" s="197"/>
      <c r="Q57" s="197"/>
      <c r="R57" s="197"/>
      <c r="S57" s="197"/>
      <c r="T57" s="197"/>
      <c r="U57" s="360"/>
      <c r="V57" s="182"/>
      <c r="W57" s="366"/>
    </row>
    <row r="58" spans="2:23" ht="13.5" thickBot="1" x14ac:dyDescent="0.25">
      <c r="C58" s="5" t="s">
        <v>77</v>
      </c>
      <c r="E58" s="361"/>
      <c r="F58" s="244"/>
      <c r="G58" s="364"/>
      <c r="H58" s="197"/>
      <c r="I58" s="197"/>
      <c r="J58" s="198"/>
      <c r="K58" s="197"/>
      <c r="L58" s="197"/>
      <c r="M58" s="361"/>
      <c r="N58" s="244"/>
      <c r="O58" s="364"/>
      <c r="P58" s="197"/>
      <c r="Q58" s="197"/>
      <c r="R58" s="197"/>
      <c r="S58" s="197"/>
      <c r="T58" s="197"/>
      <c r="U58" s="361"/>
      <c r="V58" s="182"/>
      <c r="W58" s="366"/>
    </row>
    <row r="59" spans="2:23" ht="13.5" thickTop="1" x14ac:dyDescent="0.2">
      <c r="E59" s="245">
        <f>SUM(E55:E58)</f>
        <v>1</v>
      </c>
      <c r="F59" s="244"/>
      <c r="G59" s="240"/>
      <c r="H59" s="198"/>
      <c r="I59" s="198"/>
      <c r="J59" s="198"/>
      <c r="K59" s="198"/>
      <c r="L59" s="198"/>
      <c r="M59" s="245">
        <f>SUM(M55:M58)</f>
        <v>0</v>
      </c>
      <c r="N59" s="244"/>
      <c r="O59" s="240"/>
      <c r="P59" s="198"/>
      <c r="Q59" s="198"/>
      <c r="R59" s="198"/>
      <c r="S59" s="198"/>
      <c r="T59" s="198"/>
      <c r="U59" s="245">
        <f>SUM(U55:U58)</f>
        <v>0</v>
      </c>
      <c r="V59" s="182"/>
      <c r="W59" s="180"/>
    </row>
    <row r="60" spans="2:23" ht="25.5" customHeight="1" x14ac:dyDescent="0.2">
      <c r="E60" s="246" t="str">
        <f>IF(ISBLANK(E57),"",IF(SUM(E55:E58)=100%,"","Capital Structure must total 100%"))</f>
        <v/>
      </c>
      <c r="F60" s="246"/>
      <c r="G60" s="247"/>
      <c r="H60" s="247"/>
      <c r="I60" s="247"/>
      <c r="J60" s="247"/>
      <c r="K60" s="247"/>
      <c r="L60" s="247"/>
      <c r="M60" s="246" t="str">
        <f>IF(ISBLANK(M57),"",IF(SUM(M55:M58)=100%,"","Capital Structure must total 100%"))</f>
        <v/>
      </c>
      <c r="N60" s="247"/>
      <c r="O60" s="247"/>
      <c r="P60" s="247"/>
      <c r="Q60" s="247"/>
      <c r="R60" s="247"/>
      <c r="S60" s="247"/>
      <c r="T60" s="247"/>
      <c r="U60" s="246" t="str">
        <f>IF(ISBLANK(U57),"",IF(SUM(U55:U58)=100%,"","Capital Structure must total 100%"))</f>
        <v/>
      </c>
      <c r="V60" s="32"/>
    </row>
    <row r="61" spans="2:23" x14ac:dyDescent="0.2">
      <c r="C61" s="20" t="s">
        <v>89</v>
      </c>
      <c r="D61" s="20"/>
      <c r="E61" s="197"/>
      <c r="F61" s="198"/>
      <c r="G61" s="197"/>
      <c r="H61" s="197"/>
      <c r="I61" s="197"/>
      <c r="J61" s="198"/>
      <c r="K61" s="197"/>
      <c r="L61" s="197"/>
      <c r="M61" s="197"/>
      <c r="N61" s="197"/>
      <c r="O61" s="197"/>
      <c r="P61" s="197"/>
      <c r="Q61" s="197"/>
      <c r="R61" s="197"/>
      <c r="S61" s="197"/>
      <c r="T61" s="197"/>
      <c r="U61" s="197"/>
      <c r="V61" s="26"/>
    </row>
    <row r="62" spans="2:23" x14ac:dyDescent="0.2">
      <c r="C62" s="5" t="s">
        <v>78</v>
      </c>
      <c r="E62" s="362">
        <f>1563588/37408457</f>
        <v>4.179771435106238E-2</v>
      </c>
      <c r="F62" s="248"/>
      <c r="G62" s="364"/>
      <c r="H62" s="197"/>
      <c r="I62" s="197"/>
      <c r="J62" s="198"/>
      <c r="K62" s="197"/>
      <c r="L62" s="197"/>
      <c r="M62" s="362"/>
      <c r="N62" s="248"/>
      <c r="O62" s="364"/>
      <c r="P62" s="197"/>
      <c r="Q62" s="197"/>
      <c r="R62" s="197"/>
      <c r="S62" s="197"/>
      <c r="T62" s="197"/>
      <c r="U62" s="362"/>
      <c r="V62" s="183"/>
      <c r="W62" s="366"/>
    </row>
    <row r="63" spans="2:23" x14ac:dyDescent="0.2">
      <c r="C63" s="5" t="s">
        <v>79</v>
      </c>
      <c r="E63" s="362">
        <v>2.0799999999999999E-2</v>
      </c>
      <c r="F63" s="248"/>
      <c r="G63" s="364"/>
      <c r="H63" s="197"/>
      <c r="I63" s="197"/>
      <c r="J63" s="198"/>
      <c r="K63" s="197"/>
      <c r="L63" s="197"/>
      <c r="M63" s="362"/>
      <c r="N63" s="248"/>
      <c r="O63" s="364"/>
      <c r="P63" s="197"/>
      <c r="Q63" s="197"/>
      <c r="R63" s="197"/>
      <c r="S63" s="197"/>
      <c r="T63" s="197"/>
      <c r="U63" s="362"/>
      <c r="V63" s="183"/>
      <c r="W63" s="366"/>
    </row>
    <row r="64" spans="2:23" x14ac:dyDescent="0.2">
      <c r="C64" s="5" t="s">
        <v>80</v>
      </c>
      <c r="E64" s="362">
        <v>9.1200000000000003E-2</v>
      </c>
      <c r="F64" s="248"/>
      <c r="G64" s="364"/>
      <c r="H64" s="197"/>
      <c r="I64" s="197"/>
      <c r="J64" s="198"/>
      <c r="K64" s="197"/>
      <c r="L64" s="197"/>
      <c r="M64" s="362"/>
      <c r="N64" s="248"/>
      <c r="O64" s="364"/>
      <c r="P64" s="197"/>
      <c r="Q64" s="197"/>
      <c r="R64" s="197"/>
      <c r="S64" s="197"/>
      <c r="T64" s="197"/>
      <c r="U64" s="362"/>
      <c r="V64" s="183"/>
      <c r="W64" s="366"/>
    </row>
    <row r="65" spans="1:24" x14ac:dyDescent="0.2">
      <c r="C65" s="5" t="s">
        <v>81</v>
      </c>
      <c r="E65" s="362"/>
      <c r="F65" s="248"/>
      <c r="G65" s="364"/>
      <c r="H65" s="197"/>
      <c r="I65" s="197"/>
      <c r="J65" s="198"/>
      <c r="K65" s="197"/>
      <c r="L65" s="197"/>
      <c r="M65" s="362"/>
      <c r="N65" s="248"/>
      <c r="O65" s="364"/>
      <c r="P65" s="197"/>
      <c r="Q65" s="197"/>
      <c r="R65" s="197"/>
      <c r="S65" s="197"/>
      <c r="T65" s="197"/>
      <c r="U65" s="362"/>
      <c r="V65" s="183"/>
      <c r="W65" s="366"/>
    </row>
    <row r="66" spans="1:24" x14ac:dyDescent="0.2">
      <c r="D66" s="26"/>
      <c r="E66" s="356"/>
      <c r="F66" s="248"/>
      <c r="G66" s="267"/>
      <c r="H66" s="198"/>
      <c r="I66" s="198"/>
      <c r="J66" s="198"/>
      <c r="K66" s="198"/>
      <c r="L66" s="198"/>
      <c r="M66" s="356"/>
      <c r="N66" s="248"/>
      <c r="O66" s="267"/>
      <c r="P66" s="198"/>
      <c r="Q66" s="198"/>
      <c r="R66" s="198"/>
      <c r="S66" s="198"/>
      <c r="T66" s="198"/>
      <c r="U66" s="356"/>
      <c r="V66" s="183"/>
      <c r="W66" s="349"/>
      <c r="X66" s="26"/>
    </row>
    <row r="67" spans="1:24" ht="38.25" x14ac:dyDescent="0.2">
      <c r="D67" s="388" t="s">
        <v>284</v>
      </c>
      <c r="E67" s="358"/>
      <c r="F67" s="248"/>
      <c r="G67" s="357" t="s">
        <v>285</v>
      </c>
      <c r="H67" s="197"/>
      <c r="I67" s="237" t="str">
        <f>IF(ISBLANK(M67),"",IF(ISBLANK(E67),"",M67-E67))</f>
        <v/>
      </c>
      <c r="J67" s="198"/>
      <c r="K67" s="197"/>
      <c r="L67" s="197"/>
      <c r="M67" s="358"/>
      <c r="N67" s="248"/>
      <c r="O67" s="357" t="s">
        <v>285</v>
      </c>
      <c r="P67" s="197"/>
      <c r="Q67" s="237" t="str">
        <f>IF(ISBLANK(U67),"",IF(ISBLANK(M67),"",U67-M67))</f>
        <v/>
      </c>
      <c r="R67" s="197"/>
      <c r="S67" s="197"/>
      <c r="T67" s="197"/>
      <c r="U67" s="358"/>
      <c r="V67" s="183"/>
      <c r="W67" s="357" t="s">
        <v>285</v>
      </c>
    </row>
    <row r="68" spans="1:24" ht="10.5" customHeight="1" x14ac:dyDescent="0.2"/>
    <row r="69" spans="1:24" x14ac:dyDescent="0.2">
      <c r="A69" s="4" t="s">
        <v>42</v>
      </c>
      <c r="B69" s="4"/>
      <c r="C69" s="4"/>
      <c r="D69" s="4"/>
    </row>
    <row r="70" spans="1:24" ht="39" customHeight="1" x14ac:dyDescent="0.2">
      <c r="B70" s="352" t="s">
        <v>243</v>
      </c>
      <c r="C70" s="434" t="s">
        <v>248</v>
      </c>
      <c r="D70" s="434"/>
      <c r="E70" s="434"/>
      <c r="F70" s="434"/>
      <c r="G70" s="434"/>
      <c r="H70" s="434"/>
      <c r="I70" s="434"/>
      <c r="J70" s="434"/>
      <c r="K70" s="439"/>
      <c r="L70" s="439"/>
      <c r="M70" s="439"/>
      <c r="N70" s="439"/>
      <c r="O70" s="439"/>
      <c r="P70" s="439"/>
      <c r="Q70" s="439"/>
      <c r="R70" s="439"/>
      <c r="S70" s="439"/>
      <c r="T70" s="439"/>
      <c r="U70" s="439"/>
      <c r="V70" s="28"/>
    </row>
    <row r="71" spans="1:24" x14ac:dyDescent="0.2">
      <c r="B71" s="303" t="s">
        <v>2</v>
      </c>
      <c r="C71" s="428" t="s">
        <v>90</v>
      </c>
      <c r="D71" s="428"/>
      <c r="E71" s="428"/>
      <c r="F71" s="428"/>
      <c r="G71" s="428"/>
      <c r="H71" s="428"/>
      <c r="I71" s="428"/>
      <c r="J71" s="428"/>
      <c r="K71" s="428"/>
      <c r="L71" s="428"/>
      <c r="M71" s="428"/>
      <c r="N71" s="428"/>
      <c r="O71" s="428"/>
      <c r="P71" s="428"/>
      <c r="Q71" s="428"/>
      <c r="R71" s="428"/>
      <c r="S71" s="428"/>
      <c r="T71" s="428"/>
      <c r="U71" s="428"/>
      <c r="V71" s="43"/>
    </row>
    <row r="72" spans="1:24" ht="27" customHeight="1" x14ac:dyDescent="0.2">
      <c r="B72" s="303" t="s">
        <v>3</v>
      </c>
      <c r="C72" s="426" t="s">
        <v>245</v>
      </c>
      <c r="D72" s="426"/>
      <c r="E72" s="426"/>
      <c r="F72" s="426"/>
      <c r="G72" s="426"/>
      <c r="H72" s="426"/>
      <c r="I72" s="426"/>
      <c r="J72" s="426"/>
      <c r="K72" s="426"/>
      <c r="L72" s="426"/>
      <c r="M72" s="426"/>
      <c r="N72" s="426"/>
      <c r="O72" s="426"/>
      <c r="P72" s="426"/>
      <c r="Q72" s="426"/>
      <c r="R72" s="426"/>
      <c r="S72" s="426"/>
      <c r="T72" s="426"/>
      <c r="U72" s="426"/>
      <c r="V72" s="15"/>
    </row>
    <row r="73" spans="1:24" x14ac:dyDescent="0.2">
      <c r="B73" s="303" t="s">
        <v>98</v>
      </c>
      <c r="C73" s="427" t="s">
        <v>99</v>
      </c>
      <c r="D73" s="427"/>
      <c r="E73" s="427"/>
      <c r="F73" s="427"/>
      <c r="G73" s="427"/>
      <c r="H73" s="427"/>
      <c r="I73" s="427"/>
      <c r="J73" s="427"/>
      <c r="K73" s="427"/>
      <c r="L73" s="427"/>
      <c r="M73" s="427"/>
      <c r="N73" s="427"/>
      <c r="O73" s="427"/>
      <c r="P73" s="427"/>
      <c r="Q73" s="427"/>
      <c r="R73" s="427"/>
      <c r="S73" s="427"/>
      <c r="T73" s="427"/>
      <c r="U73" s="427"/>
      <c r="V73" s="15"/>
    </row>
    <row r="74" spans="1:24" x14ac:dyDescent="0.2">
      <c r="B74" s="303" t="s">
        <v>122</v>
      </c>
      <c r="C74" s="433" t="s">
        <v>124</v>
      </c>
      <c r="D74" s="433"/>
      <c r="E74" s="433"/>
      <c r="F74" s="433"/>
      <c r="G74" s="433"/>
      <c r="H74" s="433"/>
      <c r="I74" s="433"/>
      <c r="J74" s="433"/>
      <c r="K74" s="433"/>
      <c r="L74" s="433"/>
      <c r="M74" s="433"/>
      <c r="N74" s="433"/>
      <c r="O74" s="433"/>
      <c r="P74" s="433"/>
      <c r="Q74" s="433"/>
      <c r="R74" s="433"/>
      <c r="S74" s="433"/>
      <c r="T74" s="433"/>
      <c r="U74" s="433"/>
      <c r="V74" s="28"/>
    </row>
    <row r="75" spans="1:24" x14ac:dyDescent="0.2">
      <c r="B75" s="303" t="s">
        <v>123</v>
      </c>
      <c r="C75" s="427" t="s">
        <v>135</v>
      </c>
      <c r="D75" s="427"/>
      <c r="E75" s="427"/>
      <c r="F75" s="427"/>
      <c r="G75" s="427"/>
      <c r="H75" s="427"/>
      <c r="I75" s="427"/>
      <c r="J75" s="427"/>
      <c r="K75" s="427"/>
      <c r="L75" s="427"/>
      <c r="M75" s="427"/>
      <c r="N75" s="427"/>
      <c r="O75" s="427"/>
      <c r="P75" s="427"/>
      <c r="Q75" s="427"/>
      <c r="R75" s="427"/>
      <c r="S75" s="427"/>
      <c r="T75" s="427"/>
      <c r="U75" s="427"/>
      <c r="V75" s="15"/>
    </row>
    <row r="76" spans="1:24" ht="26.25" customHeight="1" x14ac:dyDescent="0.2">
      <c r="B76" s="304" t="s">
        <v>147</v>
      </c>
      <c r="C76" s="430" t="s">
        <v>229</v>
      </c>
      <c r="D76" s="430"/>
      <c r="E76" s="430"/>
      <c r="F76" s="430"/>
      <c r="G76" s="430"/>
      <c r="H76" s="430"/>
      <c r="I76" s="430"/>
      <c r="J76" s="430"/>
      <c r="K76" s="430"/>
      <c r="L76" s="430"/>
      <c r="M76" s="430"/>
      <c r="N76" s="430"/>
      <c r="O76" s="430"/>
      <c r="P76" s="430"/>
      <c r="Q76" s="430"/>
      <c r="R76" s="430"/>
      <c r="S76" s="430"/>
      <c r="T76" s="430"/>
      <c r="U76" s="430"/>
      <c r="V76" s="184"/>
    </row>
    <row r="77" spans="1:24" x14ac:dyDescent="0.2">
      <c r="B77" s="304" t="s">
        <v>238</v>
      </c>
      <c r="C77" s="434" t="s">
        <v>239</v>
      </c>
      <c r="D77" s="434"/>
      <c r="E77" s="434"/>
      <c r="F77" s="434"/>
      <c r="G77" s="434"/>
      <c r="H77" s="434"/>
      <c r="I77" s="434"/>
      <c r="J77" s="434"/>
      <c r="K77" s="434"/>
      <c r="L77" s="434"/>
      <c r="M77" s="434"/>
      <c r="N77" s="434"/>
      <c r="O77" s="434"/>
      <c r="P77" s="434"/>
      <c r="Q77" s="434"/>
      <c r="R77" s="434"/>
      <c r="S77" s="434"/>
      <c r="T77" s="434"/>
      <c r="U77" s="434"/>
      <c r="V77" s="184"/>
    </row>
    <row r="78" spans="1:24" x14ac:dyDescent="0.2">
      <c r="B78" s="304" t="s">
        <v>244</v>
      </c>
      <c r="C78" s="427" t="s">
        <v>92</v>
      </c>
      <c r="D78" s="427"/>
      <c r="E78" s="427"/>
      <c r="F78" s="427"/>
      <c r="G78" s="427"/>
      <c r="H78" s="427"/>
      <c r="I78" s="427"/>
      <c r="J78" s="427"/>
      <c r="K78" s="427"/>
      <c r="L78" s="427"/>
      <c r="M78" s="427"/>
      <c r="N78" s="427"/>
      <c r="O78" s="427"/>
      <c r="P78" s="427"/>
      <c r="Q78" s="427"/>
      <c r="R78" s="427"/>
      <c r="S78" s="427"/>
      <c r="T78" s="427"/>
      <c r="U78" s="427"/>
      <c r="V78" s="184"/>
    </row>
    <row r="79" spans="1:24" x14ac:dyDescent="0.2">
      <c r="B79" s="304" t="s">
        <v>246</v>
      </c>
      <c r="C79" s="435" t="s">
        <v>247</v>
      </c>
      <c r="D79" s="435"/>
      <c r="E79" s="435"/>
      <c r="F79" s="435"/>
      <c r="G79" s="435"/>
      <c r="H79" s="435"/>
      <c r="I79" s="435"/>
      <c r="J79" s="435"/>
      <c r="K79" s="435"/>
      <c r="L79" s="435"/>
      <c r="M79" s="435"/>
      <c r="N79" s="435"/>
      <c r="O79" s="435"/>
      <c r="P79" s="435"/>
      <c r="Q79" s="435"/>
      <c r="R79" s="435"/>
      <c r="S79" s="435"/>
      <c r="T79" s="435"/>
      <c r="U79" s="435"/>
      <c r="V79" s="184"/>
    </row>
    <row r="80" spans="1:24" x14ac:dyDescent="0.2">
      <c r="B80" s="353"/>
      <c r="C80" s="435"/>
      <c r="D80" s="435"/>
      <c r="E80" s="435"/>
      <c r="F80" s="435"/>
      <c r="G80" s="435"/>
      <c r="H80" s="435"/>
      <c r="I80" s="435"/>
      <c r="J80" s="435"/>
      <c r="K80" s="435"/>
      <c r="L80" s="435"/>
      <c r="M80" s="435"/>
      <c r="N80" s="435"/>
      <c r="O80" s="435"/>
      <c r="P80" s="435"/>
      <c r="Q80" s="435"/>
      <c r="R80" s="435"/>
      <c r="S80" s="435"/>
      <c r="T80" s="435"/>
      <c r="U80" s="435"/>
      <c r="V80" s="184"/>
    </row>
    <row r="81" spans="2:22" ht="27.75" customHeight="1" x14ac:dyDescent="0.2">
      <c r="B81" s="304" t="s">
        <v>250</v>
      </c>
      <c r="C81" s="431" t="s">
        <v>289</v>
      </c>
      <c r="D81" s="432"/>
      <c r="E81" s="432"/>
      <c r="F81" s="432"/>
      <c r="G81" s="432"/>
      <c r="H81" s="432"/>
      <c r="I81" s="432"/>
      <c r="J81" s="432"/>
      <c r="K81" s="432"/>
      <c r="L81" s="432"/>
      <c r="M81" s="432"/>
      <c r="N81" s="432"/>
      <c r="O81" s="432"/>
      <c r="P81" s="432"/>
      <c r="Q81" s="432"/>
      <c r="R81" s="432"/>
      <c r="S81" s="432"/>
      <c r="T81" s="432"/>
      <c r="U81" s="432"/>
      <c r="V81" s="184"/>
    </row>
    <row r="82" spans="2:22" ht="27.75" customHeight="1" x14ac:dyDescent="0.2">
      <c r="B82" s="304" t="s">
        <v>285</v>
      </c>
      <c r="C82" s="431" t="s">
        <v>290</v>
      </c>
      <c r="D82" s="432"/>
      <c r="E82" s="432"/>
      <c r="F82" s="432"/>
      <c r="G82" s="432"/>
      <c r="H82" s="432"/>
      <c r="I82" s="432"/>
      <c r="J82" s="432"/>
      <c r="K82" s="432"/>
      <c r="L82" s="432"/>
      <c r="M82" s="432"/>
      <c r="N82" s="432"/>
      <c r="O82" s="432"/>
      <c r="P82" s="432"/>
      <c r="Q82" s="432"/>
      <c r="R82" s="432"/>
      <c r="S82" s="432"/>
      <c r="T82" s="432"/>
      <c r="U82" s="432"/>
      <c r="V82" s="184"/>
    </row>
    <row r="83" spans="2:22" x14ac:dyDescent="0.2">
      <c r="B83" s="367">
        <v>12</v>
      </c>
      <c r="C83" s="429" t="s">
        <v>296</v>
      </c>
      <c r="D83" s="429"/>
      <c r="E83" s="429"/>
      <c r="F83" s="429"/>
      <c r="G83" s="429"/>
      <c r="H83" s="429"/>
      <c r="I83" s="429"/>
      <c r="J83" s="429"/>
      <c r="K83" s="429"/>
      <c r="L83" s="429"/>
      <c r="M83" s="429"/>
      <c r="N83" s="429"/>
      <c r="O83" s="429"/>
      <c r="P83" s="429"/>
      <c r="Q83" s="429"/>
      <c r="R83" s="429"/>
      <c r="S83" s="429"/>
      <c r="T83" s="429"/>
      <c r="U83" s="429"/>
      <c r="V83" s="184"/>
    </row>
    <row r="84" spans="2:22" x14ac:dyDescent="0.2">
      <c r="B84" s="367">
        <v>13</v>
      </c>
      <c r="C84" s="429" t="s">
        <v>295</v>
      </c>
      <c r="D84" s="429"/>
      <c r="E84" s="429"/>
      <c r="F84" s="429"/>
      <c r="G84" s="429"/>
      <c r="H84" s="429"/>
      <c r="I84" s="429"/>
      <c r="J84" s="429"/>
      <c r="K84" s="429"/>
      <c r="L84" s="429"/>
      <c r="M84" s="429"/>
      <c r="N84" s="429"/>
      <c r="O84" s="429"/>
      <c r="P84" s="429"/>
      <c r="Q84" s="429"/>
      <c r="R84" s="429"/>
      <c r="S84" s="429"/>
      <c r="T84" s="429"/>
      <c r="U84" s="429"/>
      <c r="V84" s="184"/>
    </row>
    <row r="85" spans="2:22" x14ac:dyDescent="0.2">
      <c r="B85" s="367">
        <v>11</v>
      </c>
      <c r="C85" s="429" t="s">
        <v>298</v>
      </c>
      <c r="D85" s="429"/>
      <c r="E85" s="429"/>
      <c r="F85" s="429"/>
      <c r="G85" s="429"/>
      <c r="H85" s="429"/>
      <c r="I85" s="429"/>
      <c r="J85" s="429"/>
      <c r="K85" s="429"/>
      <c r="L85" s="429"/>
      <c r="M85" s="429"/>
      <c r="N85" s="429"/>
      <c r="O85" s="429"/>
      <c r="P85" s="429"/>
      <c r="Q85" s="429"/>
      <c r="R85" s="429"/>
      <c r="S85" s="429"/>
      <c r="T85" s="429"/>
      <c r="U85" s="429"/>
      <c r="V85" s="184"/>
    </row>
    <row r="86" spans="2:22" x14ac:dyDescent="0.2">
      <c r="B86" s="367"/>
      <c r="C86" s="429" t="s">
        <v>299</v>
      </c>
      <c r="D86" s="429"/>
      <c r="E86" s="429"/>
      <c r="F86" s="429"/>
      <c r="G86" s="429"/>
      <c r="H86" s="429"/>
      <c r="I86" s="429"/>
      <c r="J86" s="429"/>
      <c r="K86" s="429"/>
      <c r="L86" s="429"/>
      <c r="M86" s="429"/>
      <c r="N86" s="429"/>
      <c r="O86" s="429"/>
      <c r="P86" s="429"/>
      <c r="Q86" s="429"/>
      <c r="R86" s="429"/>
      <c r="S86" s="429"/>
      <c r="T86" s="429"/>
      <c r="U86" s="429"/>
      <c r="V86" s="184"/>
    </row>
    <row r="87" spans="2:22" x14ac:dyDescent="0.2">
      <c r="B87" s="367"/>
      <c r="C87" s="429" t="s">
        <v>297</v>
      </c>
      <c r="D87" s="429"/>
      <c r="E87" s="429"/>
      <c r="F87" s="429"/>
      <c r="G87" s="429"/>
      <c r="H87" s="429"/>
      <c r="I87" s="429"/>
      <c r="J87" s="429"/>
      <c r="K87" s="429"/>
      <c r="L87" s="429"/>
      <c r="M87" s="429"/>
      <c r="N87" s="429"/>
      <c r="O87" s="429"/>
      <c r="P87" s="429"/>
      <c r="Q87" s="429"/>
      <c r="R87" s="429"/>
      <c r="S87" s="429"/>
      <c r="T87" s="429"/>
      <c r="U87" s="429"/>
      <c r="V87" s="184"/>
    </row>
    <row r="88" spans="2:22" x14ac:dyDescent="0.2">
      <c r="B88" s="367">
        <v>14</v>
      </c>
      <c r="C88" s="429" t="s">
        <v>300</v>
      </c>
      <c r="D88" s="429"/>
      <c r="E88" s="429"/>
      <c r="F88" s="429"/>
      <c r="G88" s="429"/>
      <c r="H88" s="429"/>
      <c r="I88" s="429"/>
      <c r="J88" s="429"/>
      <c r="K88" s="429"/>
      <c r="L88" s="429"/>
      <c r="M88" s="429"/>
      <c r="N88" s="429"/>
      <c r="O88" s="429"/>
      <c r="P88" s="429"/>
      <c r="Q88" s="429"/>
      <c r="R88" s="429"/>
      <c r="S88" s="429"/>
      <c r="T88" s="429"/>
      <c r="U88" s="429"/>
      <c r="V88" s="184"/>
    </row>
    <row r="89" spans="2:22" x14ac:dyDescent="0.2">
      <c r="C89" s="424"/>
      <c r="D89" s="424"/>
      <c r="E89" s="425"/>
      <c r="F89" s="425"/>
      <c r="G89" s="425"/>
      <c r="H89" s="425"/>
      <c r="I89" s="425"/>
      <c r="J89" s="425"/>
      <c r="K89" s="425"/>
      <c r="L89" s="425"/>
      <c r="M89" s="425"/>
      <c r="N89" s="425"/>
      <c r="O89" s="425"/>
      <c r="P89" s="425"/>
      <c r="Q89" s="425"/>
      <c r="R89" s="425"/>
      <c r="S89" s="425"/>
      <c r="T89" s="425"/>
      <c r="U89" s="425"/>
      <c r="V89" s="28"/>
    </row>
    <row r="90" spans="2:22" x14ac:dyDescent="0.2">
      <c r="C90" s="425"/>
      <c r="D90" s="425"/>
      <c r="E90" s="425"/>
      <c r="F90" s="425"/>
      <c r="G90" s="425"/>
      <c r="H90" s="425"/>
      <c r="I90" s="425"/>
      <c r="J90" s="425"/>
      <c r="K90" s="425"/>
      <c r="L90" s="425"/>
      <c r="M90" s="425"/>
      <c r="N90" s="425"/>
      <c r="O90" s="425"/>
      <c r="P90" s="425"/>
      <c r="Q90" s="425"/>
      <c r="R90" s="425"/>
      <c r="S90" s="425"/>
      <c r="T90" s="425"/>
      <c r="U90" s="425"/>
      <c r="V90" s="28"/>
    </row>
  </sheetData>
  <sheetProtection password="82A3" sheet="1" objects="1" scenarios="1" formatColumns="0" formatRows="0"/>
  <mergeCells count="32">
    <mergeCell ref="C79:U80"/>
    <mergeCell ref="C81:U81"/>
    <mergeCell ref="C1:M1"/>
    <mergeCell ref="E8:U8"/>
    <mergeCell ref="Y20:Y21"/>
    <mergeCell ref="C70:U70"/>
    <mergeCell ref="C4:K4"/>
    <mergeCell ref="C2:K2"/>
    <mergeCell ref="C3:K3"/>
    <mergeCell ref="O12:O13"/>
    <mergeCell ref="G12:G13"/>
    <mergeCell ref="Q12:Q13"/>
    <mergeCell ref="E12:E13"/>
    <mergeCell ref="I12:I13"/>
    <mergeCell ref="U12:U13"/>
    <mergeCell ref="M12:M13"/>
    <mergeCell ref="C89:U90"/>
    <mergeCell ref="C72:U72"/>
    <mergeCell ref="C73:U73"/>
    <mergeCell ref="C71:U71"/>
    <mergeCell ref="C88:U88"/>
    <mergeCell ref="C76:U76"/>
    <mergeCell ref="C82:U82"/>
    <mergeCell ref="C74:U74"/>
    <mergeCell ref="C77:U77"/>
    <mergeCell ref="C78:U78"/>
    <mergeCell ref="C83:U83"/>
    <mergeCell ref="C84:U84"/>
    <mergeCell ref="C85:U85"/>
    <mergeCell ref="C86:U86"/>
    <mergeCell ref="C87:U87"/>
    <mergeCell ref="C75:U75"/>
  </mergeCells>
  <phoneticPr fontId="2" type="noConversion"/>
  <conditionalFormatting sqref="U59 M59 E59">
    <cfRule type="cellIs" dxfId="10" priority="1" stopIfTrue="1" operator="equal">
      <formula>0</formula>
    </cfRule>
  </conditionalFormatting>
  <conditionalFormatting sqref="M21 U21">
    <cfRule type="cellIs" dxfId="9" priority="2" stopIfTrue="1" operator="equal">
      <formula>0</formula>
    </cfRule>
  </conditionalFormatting>
  <conditionalFormatting sqref="M19:M20 M16">
    <cfRule type="cellIs" dxfId="8" priority="3" stopIfTrue="1" operator="equal">
      <formula>0</formula>
    </cfRule>
  </conditionalFormatting>
  <conditionalFormatting sqref="I12:I13 M12:M13 Q12:Q13">
    <cfRule type="cellIs" dxfId="7" priority="4" stopIfTrue="1" operator="notEqual">
      <formula>""</formula>
    </cfRule>
  </conditionalFormatting>
  <dataValidations disablePrompts="1" count="1">
    <dataValidation type="list" allowBlank="1" showInputMessage="1" showErrorMessage="1" prompt="Select either Interrogatory Responses, Supplementary Interrogatory Responses, Technical Conference, Settlement Agreement, Argument-in-Chief, or Reply Submission" sqref="M12:M13">
      <formula1>"Application Update, Interrogatory Responses, Supplementary Interrogatory Responses, Technical Conference, Settlement Agreement, Argument-in-Chief, Close of Discovery, Reply Submission"</formula1>
    </dataValidation>
  </dataValidations>
  <pageMargins left="0.75" right="0.75" top="0.46" bottom="0.79" header="0.26" footer="0.5"/>
  <pageSetup scale="54" orientation="portrait" r:id="rId1"/>
  <headerFooter alignWithMargins="0">
    <oddFooter>&amp;C2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B42"/>
  <sheetViews>
    <sheetView showGridLines="0" topLeftCell="A5" zoomScaleNormal="100" zoomScaleSheetLayoutView="100" workbookViewId="0">
      <selection activeCell="D39" sqref="D39:W39"/>
    </sheetView>
  </sheetViews>
  <sheetFormatPr defaultRowHeight="12.75" x14ac:dyDescent="0.2"/>
  <cols>
    <col min="1" max="1" width="2.7109375" style="5" customWidth="1"/>
    <col min="2" max="2" width="5.28515625" style="5" customWidth="1"/>
    <col min="3" max="3" width="5.7109375" style="5" customWidth="1"/>
    <col min="4" max="4" width="31.140625" style="5" customWidth="1"/>
    <col min="5" max="5" width="3.7109375" style="5" customWidth="1"/>
    <col min="6" max="6" width="1.285156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7109375" style="5" customWidth="1"/>
    <col min="24" max="24" width="2.85546875" style="5" customWidth="1"/>
    <col min="25" max="16384" width="9.140625" style="5"/>
  </cols>
  <sheetData>
    <row r="1" spans="2:28" s="2" customFormat="1" ht="36.75" customHeight="1" x14ac:dyDescent="0.2">
      <c r="C1" s="447"/>
      <c r="D1" s="447"/>
      <c r="E1" s="447"/>
      <c r="F1" s="447"/>
      <c r="G1" s="447"/>
      <c r="H1" s="447"/>
      <c r="I1" s="447"/>
      <c r="J1" s="447"/>
      <c r="K1" s="447"/>
      <c r="L1" s="141"/>
      <c r="W1" s="147"/>
    </row>
    <row r="2" spans="2:28" s="2" customFormat="1" ht="36.75" customHeight="1" x14ac:dyDescent="0.25">
      <c r="C2" s="440"/>
      <c r="D2" s="440"/>
      <c r="E2" s="440"/>
      <c r="F2" s="440"/>
      <c r="G2" s="440"/>
      <c r="H2" s="440"/>
      <c r="I2" s="440"/>
      <c r="J2" s="440"/>
      <c r="K2" s="440"/>
      <c r="L2" s="440"/>
      <c r="M2" s="440"/>
      <c r="N2" s="440"/>
      <c r="O2" s="440"/>
      <c r="P2" s="440"/>
      <c r="Q2" s="440"/>
      <c r="R2" s="440"/>
      <c r="S2" s="440"/>
      <c r="T2" s="440"/>
      <c r="U2" s="440"/>
      <c r="V2" s="440"/>
      <c r="W2" s="440"/>
    </row>
    <row r="3" spans="2:28" s="2" customFormat="1" ht="36.75" customHeight="1" x14ac:dyDescent="0.25">
      <c r="C3" s="440"/>
      <c r="D3" s="440"/>
      <c r="E3" s="440"/>
      <c r="F3" s="440"/>
      <c r="G3" s="440"/>
      <c r="H3" s="36"/>
      <c r="I3" s="33"/>
      <c r="J3" s="33"/>
      <c r="K3" s="33"/>
      <c r="L3" s="33"/>
    </row>
    <row r="4" spans="2:28" s="2" customFormat="1" ht="36.75" customHeight="1" x14ac:dyDescent="0.25">
      <c r="C4" s="440"/>
      <c r="D4" s="440"/>
      <c r="E4" s="440"/>
      <c r="F4" s="440"/>
      <c r="G4" s="440"/>
      <c r="H4" s="36"/>
      <c r="I4" s="33"/>
      <c r="J4" s="33"/>
      <c r="K4" s="33"/>
      <c r="L4" s="33"/>
    </row>
    <row r="5" spans="2:28" s="2" customFormat="1" ht="15.75" x14ac:dyDescent="0.25">
      <c r="E5" s="3"/>
      <c r="F5" s="3"/>
    </row>
    <row r="6" spans="2:28" s="2" customFormat="1" ht="18" x14ac:dyDescent="0.25">
      <c r="B6" s="386" t="s">
        <v>253</v>
      </c>
    </row>
    <row r="9" spans="2:28" ht="15.75" x14ac:dyDescent="0.25">
      <c r="G9" s="58"/>
      <c r="H9" s="58"/>
      <c r="I9" s="58"/>
      <c r="J9" s="58"/>
      <c r="K9" s="58"/>
      <c r="L9" s="58"/>
      <c r="M9" s="58"/>
      <c r="N9" s="58"/>
      <c r="O9" s="58"/>
      <c r="P9" s="58"/>
      <c r="Q9" s="58"/>
      <c r="R9" s="58"/>
      <c r="S9" s="58"/>
      <c r="T9" s="58"/>
      <c r="U9" s="58"/>
      <c r="V9" s="58"/>
      <c r="W9" s="58"/>
    </row>
    <row r="10" spans="2:28" ht="18" x14ac:dyDescent="0.25">
      <c r="D10" s="383" t="s">
        <v>7</v>
      </c>
      <c r="F10" s="127"/>
      <c r="G10" s="127"/>
      <c r="H10" s="127"/>
      <c r="I10" s="127"/>
      <c r="J10" s="127"/>
      <c r="K10" s="127"/>
      <c r="L10" s="127"/>
      <c r="M10" s="127"/>
      <c r="N10" s="127"/>
      <c r="O10" s="127"/>
      <c r="P10" s="127"/>
      <c r="Q10" s="127"/>
      <c r="R10" s="127"/>
      <c r="S10" s="127"/>
      <c r="T10" s="127"/>
      <c r="U10" s="127"/>
      <c r="V10" s="127"/>
      <c r="W10" s="127"/>
    </row>
    <row r="11" spans="2:28" ht="25.5" x14ac:dyDescent="0.2">
      <c r="B11" s="41" t="s">
        <v>37</v>
      </c>
      <c r="C11" s="28"/>
      <c r="D11" s="42" t="s">
        <v>36</v>
      </c>
      <c r="E11" s="66"/>
      <c r="F11" s="34"/>
      <c r="G11" s="300" t="s">
        <v>155</v>
      </c>
      <c r="H11" s="69"/>
      <c r="I11" s="305"/>
      <c r="J11" s="305"/>
      <c r="K11" s="69" t="str">
        <f>IF(ISBLANK('3. Data_Input_Sheet'!M12),"",'3. Data_Input_Sheet'!I12)</f>
        <v/>
      </c>
      <c r="L11" s="69"/>
      <c r="M11" s="305"/>
      <c r="N11" s="305"/>
      <c r="O11" s="169" t="str">
        <f>IF(ISBLANK('3. Data_Input_Sheet'!M12)," ",'3. Data_Input_Sheet'!M12)</f>
        <v xml:space="preserve"> </v>
      </c>
      <c r="P11" s="305"/>
      <c r="Q11" s="305"/>
      <c r="R11" s="305"/>
      <c r="S11" s="69" t="str">
        <f>IF(ISBLANK('3. Data_Input_Sheet'!Q12),"",'3. Data_Input_Sheet'!Q12)</f>
        <v/>
      </c>
      <c r="T11" s="305"/>
      <c r="U11" s="305"/>
      <c r="V11" s="305"/>
      <c r="W11" s="300" t="str">
        <f>'3. Data_Input_Sheet'!U12</f>
        <v>Per Board Decision</v>
      </c>
    </row>
    <row r="12" spans="2:28" x14ac:dyDescent="0.2">
      <c r="F12" s="34"/>
      <c r="G12" s="34"/>
      <c r="H12" s="34"/>
      <c r="I12" s="34"/>
      <c r="J12" s="34"/>
      <c r="K12" s="34"/>
      <c r="L12" s="34"/>
      <c r="M12" s="34"/>
      <c r="N12" s="34"/>
      <c r="O12" s="34"/>
      <c r="P12" s="34"/>
      <c r="Q12" s="34"/>
      <c r="R12" s="34"/>
      <c r="S12" s="34"/>
      <c r="T12" s="34"/>
      <c r="U12" s="34"/>
      <c r="V12" s="34"/>
      <c r="W12" s="34"/>
    </row>
    <row r="13" spans="2:28" x14ac:dyDescent="0.2">
      <c r="B13" s="4">
        <v>1</v>
      </c>
      <c r="D13" s="5" t="s">
        <v>102</v>
      </c>
      <c r="E13" s="18" t="s">
        <v>98</v>
      </c>
      <c r="F13" s="34"/>
      <c r="G13" s="100">
        <f>'3. Data_Input_Sheet'!E16</f>
        <v>60605808</v>
      </c>
      <c r="H13" s="100"/>
      <c r="I13" s="366"/>
      <c r="J13" s="180"/>
      <c r="K13" s="100">
        <f>'3. Data_Input_Sheet'!I16</f>
        <v>0</v>
      </c>
      <c r="L13" s="100"/>
      <c r="M13" s="366"/>
      <c r="N13" s="180"/>
      <c r="O13" s="100">
        <f>G13+K13</f>
        <v>60605808</v>
      </c>
      <c r="P13" s="180"/>
      <c r="Q13" s="366"/>
      <c r="R13" s="180"/>
      <c r="S13" s="100">
        <f>'3. Data_Input_Sheet'!Q16</f>
        <v>0</v>
      </c>
      <c r="T13" s="180"/>
      <c r="U13" s="366"/>
      <c r="V13" s="180"/>
      <c r="W13" s="100">
        <f>G13+K13+S13</f>
        <v>60605808</v>
      </c>
      <c r="Z13" s="53"/>
      <c r="AA13" s="53"/>
      <c r="AB13" s="53"/>
    </row>
    <row r="14" spans="2:28" x14ac:dyDescent="0.2">
      <c r="B14" s="4">
        <v>2</v>
      </c>
      <c r="D14" s="5" t="s">
        <v>103</v>
      </c>
      <c r="E14" s="18" t="s">
        <v>98</v>
      </c>
      <c r="F14" s="34"/>
      <c r="G14" s="102">
        <f>'3. Data_Input_Sheet'!E17</f>
        <v>-7153078</v>
      </c>
      <c r="H14" s="100"/>
      <c r="I14" s="366"/>
      <c r="J14" s="180"/>
      <c r="K14" s="102">
        <f>'3. Data_Input_Sheet'!I17</f>
        <v>0</v>
      </c>
      <c r="L14" s="100"/>
      <c r="M14" s="366"/>
      <c r="N14" s="180"/>
      <c r="O14" s="102">
        <f>G14+K14</f>
        <v>-7153078</v>
      </c>
      <c r="P14" s="180"/>
      <c r="Q14" s="366"/>
      <c r="R14" s="180"/>
      <c r="S14" s="102">
        <f>'3. Data_Input_Sheet'!Q17</f>
        <v>0</v>
      </c>
      <c r="T14" s="180"/>
      <c r="U14" s="366"/>
      <c r="V14" s="180"/>
      <c r="W14" s="102">
        <f>G14+K14+S14</f>
        <v>-7153078</v>
      </c>
    </row>
    <row r="15" spans="2:28" x14ac:dyDescent="0.2">
      <c r="B15" s="4">
        <v>3</v>
      </c>
      <c r="D15" s="60" t="s">
        <v>104</v>
      </c>
      <c r="E15" s="18" t="s">
        <v>98</v>
      </c>
      <c r="F15" s="34"/>
      <c r="G15" s="47">
        <f>SUM(G13:G14)</f>
        <v>53452730</v>
      </c>
      <c r="H15" s="47"/>
      <c r="I15" s="128"/>
      <c r="J15" s="128"/>
      <c r="K15" s="47">
        <f>SUM(K13:K14)</f>
        <v>0</v>
      </c>
      <c r="L15" s="47"/>
      <c r="M15" s="128"/>
      <c r="N15" s="128"/>
      <c r="O15" s="47">
        <f>SUM(O13:O14)</f>
        <v>53452730</v>
      </c>
      <c r="P15" s="128"/>
      <c r="Q15" s="128"/>
      <c r="R15" s="128"/>
      <c r="S15" s="47">
        <f>SUM(S13:S14)</f>
        <v>0</v>
      </c>
      <c r="T15" s="128"/>
      <c r="U15" s="128"/>
      <c r="V15" s="128"/>
      <c r="W15" s="47">
        <f>SUM(W13:W14)</f>
        <v>53452730</v>
      </c>
    </row>
    <row r="16" spans="2:28" x14ac:dyDescent="0.2">
      <c r="B16" s="4"/>
      <c r="E16" s="4"/>
      <c r="F16" s="34"/>
      <c r="G16" s="47"/>
      <c r="H16" s="47"/>
      <c r="I16" s="128"/>
      <c r="J16" s="128"/>
      <c r="K16" s="47"/>
      <c r="L16" s="47"/>
      <c r="M16" s="128"/>
      <c r="N16" s="128"/>
      <c r="O16" s="47"/>
      <c r="P16" s="128"/>
      <c r="Q16" s="128"/>
      <c r="R16" s="128"/>
      <c r="S16" s="47"/>
      <c r="T16" s="128"/>
      <c r="U16" s="128"/>
      <c r="V16" s="128"/>
      <c r="W16" s="47"/>
    </row>
    <row r="17" spans="2:26" x14ac:dyDescent="0.2">
      <c r="B17" s="4">
        <v>4</v>
      </c>
      <c r="D17" s="126" t="s">
        <v>58</v>
      </c>
      <c r="E17" s="168" t="s">
        <v>2</v>
      </c>
      <c r="F17" s="34"/>
      <c r="G17" s="54">
        <f>G30</f>
        <v>13348086.310000001</v>
      </c>
      <c r="H17" s="47"/>
      <c r="I17" s="128"/>
      <c r="J17" s="128"/>
      <c r="K17" s="54">
        <f>K30</f>
        <v>0</v>
      </c>
      <c r="L17" s="47"/>
      <c r="M17" s="128"/>
      <c r="N17" s="128"/>
      <c r="O17" s="54">
        <f>O30</f>
        <v>13348086.310000001</v>
      </c>
      <c r="P17" s="128"/>
      <c r="Q17" s="128"/>
      <c r="R17" s="128"/>
      <c r="S17" s="54">
        <f>S30</f>
        <v>0</v>
      </c>
      <c r="T17" s="128"/>
      <c r="U17" s="128"/>
      <c r="V17" s="128"/>
      <c r="W17" s="54">
        <f>W30</f>
        <v>13348086.310000001</v>
      </c>
    </row>
    <row r="18" spans="2:26" x14ac:dyDescent="0.2">
      <c r="B18" s="4"/>
      <c r="D18" s="451" t="s">
        <v>1</v>
      </c>
      <c r="E18" s="37"/>
      <c r="F18" s="70"/>
      <c r="G18" s="449">
        <f>G17+G15</f>
        <v>66800816.310000002</v>
      </c>
      <c r="H18" s="49"/>
      <c r="I18" s="128"/>
      <c r="J18" s="128"/>
      <c r="K18" s="449">
        <f>K17+K15</f>
        <v>0</v>
      </c>
      <c r="L18" s="49"/>
      <c r="M18" s="128"/>
      <c r="N18" s="128"/>
      <c r="O18" s="449">
        <f>O17+O15</f>
        <v>66800816.310000002</v>
      </c>
      <c r="P18" s="128"/>
      <c r="Q18" s="128"/>
      <c r="R18" s="128"/>
      <c r="S18" s="449">
        <f>S17+S15</f>
        <v>0</v>
      </c>
      <c r="T18" s="128"/>
      <c r="U18" s="128"/>
      <c r="V18" s="128"/>
      <c r="W18" s="449">
        <f>W15+W17</f>
        <v>66800816.310000002</v>
      </c>
    </row>
    <row r="19" spans="2:26" ht="13.5" thickBot="1" x14ac:dyDescent="0.25">
      <c r="B19" s="4">
        <v>5</v>
      </c>
      <c r="D19" s="452"/>
      <c r="E19" s="37"/>
      <c r="F19" s="70"/>
      <c r="G19" s="450"/>
      <c r="H19" s="49"/>
      <c r="I19" s="101"/>
      <c r="J19" s="101"/>
      <c r="K19" s="450"/>
      <c r="L19" s="49"/>
      <c r="M19" s="101"/>
      <c r="N19" s="101"/>
      <c r="O19" s="450"/>
      <c r="P19" s="101"/>
      <c r="Q19" s="101"/>
      <c r="R19" s="101"/>
      <c r="S19" s="450"/>
      <c r="T19" s="101"/>
      <c r="U19" s="101"/>
      <c r="V19" s="101"/>
      <c r="W19" s="450"/>
    </row>
    <row r="20" spans="2:26" ht="56.25" customHeight="1" thickTop="1" x14ac:dyDescent="0.25">
      <c r="B20" s="4"/>
      <c r="D20" s="385" t="s">
        <v>280</v>
      </c>
    </row>
    <row r="21" spans="2:26" x14ac:dyDescent="0.2">
      <c r="B21" s="66"/>
      <c r="C21" s="34"/>
      <c r="D21" s="34"/>
      <c r="E21" s="34"/>
      <c r="F21" s="34"/>
      <c r="G21" s="34"/>
      <c r="H21" s="34"/>
      <c r="I21" s="34"/>
      <c r="J21" s="34"/>
      <c r="K21" s="34"/>
      <c r="L21" s="34"/>
      <c r="M21" s="34"/>
      <c r="N21" s="34"/>
      <c r="O21" s="34"/>
      <c r="P21" s="34"/>
      <c r="Q21" s="34"/>
      <c r="R21" s="34"/>
      <c r="S21" s="34"/>
      <c r="T21" s="34"/>
      <c r="U21" s="34"/>
      <c r="V21" s="34"/>
      <c r="W21" s="34"/>
      <c r="X21" s="34"/>
    </row>
    <row r="22" spans="2:26" x14ac:dyDescent="0.2">
      <c r="B22" s="70"/>
      <c r="C22" s="299" t="s">
        <v>2</v>
      </c>
      <c r="D22" s="453"/>
      <c r="E22" s="454"/>
      <c r="F22" s="454"/>
      <c r="G22" s="454"/>
      <c r="H22" s="454"/>
      <c r="I22" s="454"/>
      <c r="J22" s="454"/>
      <c r="K22" s="454"/>
      <c r="L22" s="454"/>
      <c r="M22" s="454"/>
      <c r="N22" s="454"/>
      <c r="O22" s="454"/>
      <c r="P22" s="454"/>
      <c r="Q22" s="454"/>
      <c r="R22" s="454"/>
      <c r="S22" s="454"/>
      <c r="T22" s="454"/>
      <c r="U22" s="454"/>
      <c r="V22" s="454"/>
      <c r="W22" s="454"/>
      <c r="X22" s="129"/>
      <c r="Y22" s="15"/>
      <c r="Z22" s="15"/>
    </row>
    <row r="23" spans="2:26" x14ac:dyDescent="0.2">
      <c r="B23" s="70"/>
      <c r="C23" s="89"/>
      <c r="D23" s="130"/>
      <c r="E23" s="89"/>
      <c r="F23" s="89"/>
      <c r="G23" s="89"/>
      <c r="H23" s="89"/>
      <c r="I23" s="89"/>
      <c r="J23" s="89"/>
      <c r="K23" s="89"/>
      <c r="L23" s="89"/>
      <c r="M23" s="89"/>
      <c r="N23" s="89"/>
      <c r="O23" s="89"/>
      <c r="P23" s="89"/>
      <c r="Q23" s="89"/>
      <c r="R23" s="89"/>
      <c r="S23" s="89"/>
      <c r="T23" s="89"/>
      <c r="U23" s="89"/>
      <c r="V23" s="89"/>
      <c r="W23" s="131"/>
      <c r="X23" s="89"/>
      <c r="Y23" s="15"/>
      <c r="Z23" s="15"/>
    </row>
    <row r="24" spans="2:26" x14ac:dyDescent="0.2">
      <c r="B24" s="66">
        <v>6</v>
      </c>
      <c r="C24" s="34"/>
      <c r="D24" s="65" t="s">
        <v>9</v>
      </c>
      <c r="E24" s="34"/>
      <c r="F24" s="34"/>
      <c r="G24" s="100">
        <f>'3. Data_Input_Sheet'!E19</f>
        <v>13302742</v>
      </c>
      <c r="H24" s="100"/>
      <c r="I24" s="366"/>
      <c r="J24" s="180"/>
      <c r="K24" s="100">
        <f>'3. Data_Input_Sheet'!I19</f>
        <v>0</v>
      </c>
      <c r="L24" s="100"/>
      <c r="M24" s="366"/>
      <c r="N24" s="180"/>
      <c r="O24" s="100">
        <f>G24+K24</f>
        <v>13302742</v>
      </c>
      <c r="P24" s="180"/>
      <c r="Q24" s="366"/>
      <c r="R24" s="180"/>
      <c r="S24" s="100">
        <f>'3. Data_Input_Sheet'!Q19</f>
        <v>0</v>
      </c>
      <c r="T24" s="180"/>
      <c r="U24" s="366"/>
      <c r="V24" s="180"/>
      <c r="W24" s="124">
        <f>G24+K24+S24</f>
        <v>13302742</v>
      </c>
      <c r="X24" s="34"/>
    </row>
    <row r="25" spans="2:26" x14ac:dyDescent="0.2">
      <c r="B25" s="66">
        <v>7</v>
      </c>
      <c r="C25" s="34"/>
      <c r="D25" s="125" t="s">
        <v>5</v>
      </c>
      <c r="E25" s="34"/>
      <c r="F25" s="34"/>
      <c r="G25" s="102">
        <f>'3. Data_Input_Sheet'!E20</f>
        <v>89374845</v>
      </c>
      <c r="H25" s="100"/>
      <c r="I25" s="366"/>
      <c r="J25" s="180"/>
      <c r="K25" s="102">
        <f>'3. Data_Input_Sheet'!I20</f>
        <v>0</v>
      </c>
      <c r="L25" s="100"/>
      <c r="M25" s="366"/>
      <c r="N25" s="180"/>
      <c r="O25" s="102">
        <f>G25+K25</f>
        <v>89374845</v>
      </c>
      <c r="P25" s="180"/>
      <c r="Q25" s="366"/>
      <c r="R25" s="180"/>
      <c r="S25" s="102">
        <f>'3. Data_Input_Sheet'!Q20</f>
        <v>0</v>
      </c>
      <c r="T25" s="180"/>
      <c r="U25" s="366"/>
      <c r="V25" s="180"/>
      <c r="W25" s="132">
        <f>G25+K25+S25</f>
        <v>89374845</v>
      </c>
      <c r="X25" s="34"/>
    </row>
    <row r="26" spans="2:26" x14ac:dyDescent="0.2">
      <c r="B26" s="66">
        <v>8</v>
      </c>
      <c r="C26" s="34"/>
      <c r="D26" s="65" t="s">
        <v>10</v>
      </c>
      <c r="E26" s="34"/>
      <c r="F26" s="34"/>
      <c r="G26" s="47">
        <f>SUM(G24:G25)</f>
        <v>102677587</v>
      </c>
      <c r="H26" s="47"/>
      <c r="I26" s="128"/>
      <c r="J26" s="156"/>
      <c r="K26" s="47">
        <f>K24+K25</f>
        <v>0</v>
      </c>
      <c r="L26" s="47"/>
      <c r="M26" s="128"/>
      <c r="N26" s="128"/>
      <c r="O26" s="47">
        <f>SUM(O24:O25)</f>
        <v>102677587</v>
      </c>
      <c r="P26" s="128"/>
      <c r="Q26" s="128"/>
      <c r="R26" s="128"/>
      <c r="S26" s="47">
        <f>S24+S25</f>
        <v>0</v>
      </c>
      <c r="T26" s="128"/>
      <c r="U26" s="128"/>
      <c r="V26" s="128"/>
      <c r="W26" s="68">
        <f>SUM(W24:W25)</f>
        <v>102677587</v>
      </c>
      <c r="X26" s="34"/>
    </row>
    <row r="27" spans="2:26" x14ac:dyDescent="0.2">
      <c r="B27" s="66"/>
      <c r="C27" s="34"/>
      <c r="D27" s="65"/>
      <c r="E27" s="34"/>
      <c r="F27" s="34"/>
      <c r="G27" s="34"/>
      <c r="H27" s="34"/>
      <c r="I27" s="34"/>
      <c r="J27" s="30"/>
      <c r="K27" s="34"/>
      <c r="L27" s="34"/>
      <c r="M27" s="34"/>
      <c r="N27" s="34"/>
      <c r="O27" s="34"/>
      <c r="P27" s="34"/>
      <c r="Q27" s="34"/>
      <c r="R27" s="34"/>
      <c r="S27" s="34"/>
      <c r="T27" s="34"/>
      <c r="U27" s="34"/>
      <c r="V27" s="34"/>
      <c r="W27" s="35"/>
      <c r="X27" s="34"/>
    </row>
    <row r="28" spans="2:26" x14ac:dyDescent="0.2">
      <c r="B28" s="73">
        <v>9</v>
      </c>
      <c r="C28" s="30"/>
      <c r="D28" s="65" t="s">
        <v>82</v>
      </c>
      <c r="E28" s="133" t="s">
        <v>3</v>
      </c>
      <c r="F28" s="34"/>
      <c r="G28" s="80">
        <f>'3. Data_Input_Sheet'!E21</f>
        <v>0.13</v>
      </c>
      <c r="H28" s="80"/>
      <c r="I28" s="366"/>
      <c r="J28" s="180"/>
      <c r="K28" s="88">
        <f>O28-G28</f>
        <v>0</v>
      </c>
      <c r="L28" s="88"/>
      <c r="M28" s="366"/>
      <c r="N28" s="88"/>
      <c r="O28" s="80">
        <f>'3. Data_Input_Sheet'!M21</f>
        <v>0.13</v>
      </c>
      <c r="P28" s="88"/>
      <c r="Q28" s="366"/>
      <c r="R28" s="88"/>
      <c r="S28" s="88">
        <f>W28-O28</f>
        <v>0</v>
      </c>
      <c r="T28" s="88"/>
      <c r="U28" s="366"/>
      <c r="V28" s="88"/>
      <c r="W28" s="134">
        <f>'3. Data_Input_Sheet'!U21</f>
        <v>0.13</v>
      </c>
      <c r="X28" s="34"/>
    </row>
    <row r="29" spans="2:26" ht="13.5" thickBot="1" x14ac:dyDescent="0.25">
      <c r="B29" s="66"/>
      <c r="C29" s="34"/>
      <c r="D29" s="65"/>
      <c r="E29" s="34"/>
      <c r="F29" s="34"/>
      <c r="G29" s="135"/>
      <c r="H29" s="34"/>
      <c r="I29" s="34"/>
      <c r="J29" s="34"/>
      <c r="K29" s="135"/>
      <c r="L29" s="34"/>
      <c r="M29" s="34"/>
      <c r="N29" s="34"/>
      <c r="O29" s="135"/>
      <c r="P29" s="34"/>
      <c r="Q29" s="34"/>
      <c r="R29" s="34"/>
      <c r="S29" s="135"/>
      <c r="T29" s="34"/>
      <c r="U29" s="34"/>
      <c r="V29" s="34"/>
      <c r="W29" s="136"/>
      <c r="X29" s="34"/>
    </row>
    <row r="30" spans="2:26" ht="13.5" thickTop="1" x14ac:dyDescent="0.2">
      <c r="B30" s="73">
        <v>10</v>
      </c>
      <c r="C30" s="30"/>
      <c r="D30" s="125" t="s">
        <v>0</v>
      </c>
      <c r="E30" s="126"/>
      <c r="F30" s="126"/>
      <c r="G30" s="102">
        <f>G26*G28</f>
        <v>13348086.310000001</v>
      </c>
      <c r="H30" s="102"/>
      <c r="I30" s="102"/>
      <c r="J30" s="102"/>
      <c r="K30" s="102">
        <f>O30-G30</f>
        <v>0</v>
      </c>
      <c r="L30" s="102"/>
      <c r="M30" s="102"/>
      <c r="N30" s="102"/>
      <c r="O30" s="102">
        <f>O26*O28</f>
        <v>13348086.310000001</v>
      </c>
      <c r="P30" s="102"/>
      <c r="Q30" s="102"/>
      <c r="R30" s="102"/>
      <c r="S30" s="102">
        <f>W30-O30</f>
        <v>0</v>
      </c>
      <c r="T30" s="102"/>
      <c r="U30" s="102"/>
      <c r="V30" s="102"/>
      <c r="W30" s="132">
        <f>W26*W28</f>
        <v>13348086.310000001</v>
      </c>
      <c r="X30" s="34"/>
    </row>
    <row r="31" spans="2:26" ht="5.25" customHeight="1" x14ac:dyDescent="0.2">
      <c r="B31" s="34"/>
      <c r="C31" s="34"/>
      <c r="D31" s="34"/>
      <c r="E31" s="34"/>
      <c r="F31" s="34"/>
      <c r="G31" s="34"/>
      <c r="H31" s="34"/>
      <c r="I31" s="34"/>
      <c r="J31" s="34"/>
      <c r="K31" s="34"/>
      <c r="L31" s="34"/>
      <c r="M31" s="34"/>
      <c r="N31" s="34"/>
      <c r="O31" s="34"/>
      <c r="P31" s="34"/>
      <c r="Q31" s="34"/>
      <c r="R31" s="34"/>
      <c r="S31" s="34"/>
      <c r="T31" s="34"/>
      <c r="U31" s="34"/>
      <c r="V31" s="34"/>
      <c r="W31" s="34"/>
      <c r="X31" s="34"/>
    </row>
    <row r="32" spans="2:26" ht="6.75" customHeight="1" x14ac:dyDescent="0.2"/>
    <row r="33" spans="2:23" x14ac:dyDescent="0.2">
      <c r="B33" s="448" t="s">
        <v>38</v>
      </c>
      <c r="C33" s="448"/>
      <c r="D33" s="448"/>
      <c r="E33" s="448"/>
      <c r="F33" s="448"/>
      <c r="G33" s="448"/>
      <c r="H33" s="448"/>
      <c r="I33" s="448"/>
      <c r="J33" s="448"/>
      <c r="K33" s="448"/>
      <c r="L33" s="448"/>
      <c r="M33" s="448"/>
      <c r="N33" s="448"/>
      <c r="O33" s="448"/>
      <c r="P33" s="448"/>
      <c r="Q33" s="448"/>
      <c r="R33" s="448"/>
      <c r="S33" s="448"/>
      <c r="T33" s="448"/>
      <c r="U33" s="448"/>
      <c r="V33" s="448"/>
      <c r="W33" s="448"/>
    </row>
    <row r="34" spans="2:23" x14ac:dyDescent="0.2">
      <c r="B34" s="137" t="s">
        <v>3</v>
      </c>
      <c r="D34" s="455" t="s">
        <v>286</v>
      </c>
      <c r="E34" s="433"/>
      <c r="F34" s="433"/>
      <c r="G34" s="433"/>
      <c r="H34" s="433"/>
      <c r="I34" s="433"/>
      <c r="J34" s="433"/>
      <c r="K34" s="433"/>
      <c r="L34" s="433"/>
      <c r="M34" s="433"/>
      <c r="N34" s="433"/>
      <c r="O34" s="433"/>
      <c r="P34" s="433"/>
      <c r="Q34" s="433"/>
      <c r="R34" s="433"/>
      <c r="S34" s="433"/>
      <c r="T34" s="433"/>
      <c r="U34" s="433"/>
      <c r="V34" s="433"/>
      <c r="W34" s="433"/>
    </row>
    <row r="35" spans="2:23" x14ac:dyDescent="0.2">
      <c r="B35" s="138" t="s">
        <v>98</v>
      </c>
      <c r="C35" s="26"/>
      <c r="D35" s="439" t="s">
        <v>133</v>
      </c>
      <c r="E35" s="439"/>
      <c r="F35" s="439"/>
      <c r="G35" s="439"/>
      <c r="H35" s="439"/>
      <c r="I35" s="439"/>
      <c r="J35" s="439"/>
      <c r="K35" s="439"/>
      <c r="L35" s="439"/>
      <c r="M35" s="439"/>
      <c r="N35" s="439"/>
      <c r="O35" s="439"/>
      <c r="P35" s="439"/>
      <c r="Q35" s="439"/>
      <c r="R35" s="439"/>
      <c r="S35" s="439"/>
      <c r="T35" s="439"/>
      <c r="U35" s="439"/>
      <c r="V35" s="439"/>
      <c r="W35" s="439"/>
    </row>
    <row r="36" spans="2:23" x14ac:dyDescent="0.2">
      <c r="B36" s="366"/>
      <c r="D36" s="456"/>
      <c r="E36" s="456"/>
      <c r="F36" s="456"/>
      <c r="G36" s="456"/>
      <c r="H36" s="456"/>
      <c r="I36" s="456"/>
      <c r="J36" s="456"/>
      <c r="K36" s="456"/>
      <c r="L36" s="456"/>
      <c r="M36" s="456"/>
      <c r="N36" s="456"/>
      <c r="O36" s="456"/>
      <c r="P36" s="456"/>
      <c r="Q36" s="456"/>
      <c r="R36" s="456"/>
      <c r="S36" s="456"/>
      <c r="T36" s="456"/>
      <c r="U36" s="456"/>
      <c r="V36" s="456"/>
      <c r="W36" s="456"/>
    </row>
    <row r="37" spans="2:23" x14ac:dyDescent="0.2">
      <c r="B37" s="366"/>
      <c r="D37" s="456"/>
      <c r="E37" s="456"/>
      <c r="F37" s="456"/>
      <c r="G37" s="456"/>
      <c r="H37" s="456"/>
      <c r="I37" s="456"/>
      <c r="J37" s="456"/>
      <c r="K37" s="456"/>
      <c r="L37" s="456"/>
      <c r="M37" s="456"/>
      <c r="N37" s="456"/>
      <c r="O37" s="456"/>
      <c r="P37" s="456"/>
      <c r="Q37" s="456"/>
      <c r="R37" s="456"/>
      <c r="S37" s="456"/>
      <c r="T37" s="456"/>
      <c r="U37" s="456"/>
      <c r="V37" s="456"/>
      <c r="W37" s="456"/>
    </row>
    <row r="38" spans="2:23" x14ac:dyDescent="0.2">
      <c r="B38" s="366"/>
      <c r="D38" s="456"/>
      <c r="E38" s="456"/>
      <c r="F38" s="456"/>
      <c r="G38" s="456"/>
      <c r="H38" s="456"/>
      <c r="I38" s="456"/>
      <c r="J38" s="456"/>
      <c r="K38" s="456"/>
      <c r="L38" s="456"/>
      <c r="M38" s="456"/>
      <c r="N38" s="456"/>
      <c r="O38" s="456"/>
      <c r="P38" s="456"/>
      <c r="Q38" s="456"/>
      <c r="R38" s="456"/>
      <c r="S38" s="456"/>
      <c r="T38" s="456"/>
      <c r="U38" s="456"/>
      <c r="V38" s="456"/>
      <c r="W38" s="456"/>
    </row>
    <row r="39" spans="2:23" x14ac:dyDescent="0.2">
      <c r="B39" s="366"/>
      <c r="D39" s="456"/>
      <c r="E39" s="456"/>
      <c r="F39" s="456"/>
      <c r="G39" s="456"/>
      <c r="H39" s="456"/>
      <c r="I39" s="456"/>
      <c r="J39" s="456"/>
      <c r="K39" s="456"/>
      <c r="L39" s="456"/>
      <c r="M39" s="456"/>
      <c r="N39" s="456"/>
      <c r="O39" s="456"/>
      <c r="P39" s="456"/>
      <c r="Q39" s="456"/>
      <c r="R39" s="456"/>
      <c r="S39" s="456"/>
      <c r="T39" s="456"/>
      <c r="U39" s="456"/>
      <c r="V39" s="456"/>
      <c r="W39" s="456"/>
    </row>
    <row r="40" spans="2:23" x14ac:dyDescent="0.2">
      <c r="B40" s="366"/>
      <c r="D40" s="456"/>
      <c r="E40" s="456"/>
      <c r="F40" s="456"/>
      <c r="G40" s="456"/>
      <c r="H40" s="456"/>
      <c r="I40" s="456"/>
      <c r="J40" s="456"/>
      <c r="K40" s="456"/>
      <c r="L40" s="456"/>
      <c r="M40" s="456"/>
      <c r="N40" s="456"/>
      <c r="O40" s="456"/>
      <c r="P40" s="456"/>
      <c r="Q40" s="456"/>
      <c r="R40" s="456"/>
      <c r="S40" s="456"/>
      <c r="T40" s="456"/>
      <c r="U40" s="456"/>
      <c r="V40" s="456"/>
      <c r="W40" s="456"/>
    </row>
    <row r="41" spans="2:23" x14ac:dyDescent="0.2">
      <c r="B41" s="366"/>
      <c r="D41" s="456"/>
      <c r="E41" s="456"/>
      <c r="F41" s="456"/>
      <c r="G41" s="456"/>
      <c r="H41" s="456"/>
      <c r="I41" s="456"/>
      <c r="J41" s="456"/>
      <c r="K41" s="456"/>
      <c r="L41" s="456"/>
      <c r="M41" s="456"/>
      <c r="N41" s="456"/>
      <c r="O41" s="456"/>
      <c r="P41" s="456"/>
      <c r="Q41" s="456"/>
      <c r="R41" s="456"/>
      <c r="S41" s="456"/>
      <c r="T41" s="456"/>
      <c r="U41" s="456"/>
      <c r="V41" s="456"/>
      <c r="W41" s="456"/>
    </row>
    <row r="42" spans="2:23" x14ac:dyDescent="0.2">
      <c r="B42" s="366"/>
      <c r="D42" s="456"/>
      <c r="E42" s="456"/>
      <c r="F42" s="456"/>
      <c r="G42" s="456"/>
      <c r="H42" s="456"/>
      <c r="I42" s="456"/>
      <c r="J42" s="456"/>
      <c r="K42" s="456"/>
      <c r="L42" s="456"/>
      <c r="M42" s="456"/>
      <c r="N42" s="456"/>
      <c r="O42" s="456"/>
      <c r="P42" s="456"/>
      <c r="Q42" s="456"/>
      <c r="R42" s="456"/>
      <c r="S42" s="456"/>
      <c r="T42" s="456"/>
      <c r="U42" s="456"/>
      <c r="V42" s="456"/>
      <c r="W42" s="456"/>
    </row>
  </sheetData>
  <sheetProtection password="82A3" sheet="1" objects="1" scenarios="1" formatColumns="0" formatRows="0"/>
  <mergeCells count="21">
    <mergeCell ref="D34:W34"/>
    <mergeCell ref="D35:W35"/>
    <mergeCell ref="D36:W36"/>
    <mergeCell ref="D41:W41"/>
    <mergeCell ref="D42:W42"/>
    <mergeCell ref="D37:W37"/>
    <mergeCell ref="D38:W38"/>
    <mergeCell ref="D39:W39"/>
    <mergeCell ref="D40:W40"/>
    <mergeCell ref="C3:G3"/>
    <mergeCell ref="C4:G4"/>
    <mergeCell ref="C1:K1"/>
    <mergeCell ref="C2:W2"/>
    <mergeCell ref="B33:W33"/>
    <mergeCell ref="G18:G19"/>
    <mergeCell ref="K18:K19"/>
    <mergeCell ref="W18:W19"/>
    <mergeCell ref="D18:D19"/>
    <mergeCell ref="D22:W22"/>
    <mergeCell ref="O18:O19"/>
    <mergeCell ref="S18:S19"/>
  </mergeCells>
  <phoneticPr fontId="2" type="noConversion"/>
  <conditionalFormatting sqref="K11 O11 S11">
    <cfRule type="cellIs" dxfId="6" priority="1" stopIfTrue="1" operator="notEqual">
      <formula>""</formula>
    </cfRule>
  </conditionalFormatting>
  <pageMargins left="0.75" right="0.75" top="0.56999999999999995" bottom="1" header="0.34" footer="0.5"/>
  <pageSetup scale="72" orientation="landscape" r:id="rId1"/>
  <headerFooter alignWithMargins="0">
    <oddFooter>&amp;C3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Z59"/>
  <sheetViews>
    <sheetView showGridLines="0" topLeftCell="A20" zoomScaleNormal="100" zoomScaleSheetLayoutView="100" workbookViewId="0">
      <selection activeCell="AE38" sqref="AE38"/>
    </sheetView>
  </sheetViews>
  <sheetFormatPr defaultRowHeight="12.75" x14ac:dyDescent="0.2"/>
  <cols>
    <col min="1" max="1" width="1.42578125" style="5" customWidth="1"/>
    <col min="2" max="2" width="5.28515625" style="5" customWidth="1"/>
    <col min="3" max="3" width="6.7109375" style="5" customWidth="1"/>
    <col min="4" max="4" width="26.140625" style="5" customWidth="1"/>
    <col min="5" max="5" width="2.7109375" style="5" customWidth="1"/>
    <col min="6" max="6" width="15.42578125" style="5" customWidth="1"/>
    <col min="7" max="7" width="1.7109375" style="5" customWidth="1"/>
    <col min="8" max="8" width="2.85546875" style="5" customWidth="1"/>
    <col min="9" max="9" width="1.7109375" style="5" customWidth="1"/>
    <col min="10" max="10" width="15.140625" style="5" customWidth="1"/>
    <col min="11" max="11" width="1.7109375" style="5" customWidth="1"/>
    <col min="12" max="12" width="2.85546875" style="5" customWidth="1"/>
    <col min="13" max="13" width="1.7109375" style="5" customWidth="1"/>
    <col min="14" max="14" width="15.7109375" style="5" customWidth="1"/>
    <col min="15" max="15" width="1.85546875" style="5" customWidth="1"/>
    <col min="16" max="16" width="2.85546875" style="5" customWidth="1"/>
    <col min="17" max="17" width="1.7109375" style="5" customWidth="1"/>
    <col min="18" max="18" width="14.85546875" style="5" customWidth="1"/>
    <col min="19" max="19" width="1.7109375" style="5" customWidth="1"/>
    <col min="20" max="20" width="2.85546875" style="5" customWidth="1"/>
    <col min="21" max="21" width="1.7109375" style="5" customWidth="1"/>
    <col min="22" max="22" width="15.5703125" style="5" customWidth="1"/>
    <col min="23" max="23" width="1.42578125" style="5" customWidth="1"/>
    <col min="24" max="24" width="11.7109375" style="5" bestFit="1" customWidth="1"/>
    <col min="25" max="16384" width="9.140625" style="5"/>
  </cols>
  <sheetData>
    <row r="1" spans="2:23" s="2" customFormat="1" ht="21.75" x14ac:dyDescent="0.2">
      <c r="C1" s="447"/>
      <c r="D1" s="447"/>
      <c r="E1" s="447"/>
      <c r="F1" s="447"/>
      <c r="G1" s="447"/>
      <c r="H1" s="447"/>
      <c r="I1" s="447"/>
      <c r="J1" s="447"/>
      <c r="K1" s="447"/>
      <c r="L1" s="447"/>
      <c r="M1" s="141"/>
      <c r="N1" s="141"/>
      <c r="O1" s="141"/>
      <c r="P1" s="141"/>
      <c r="Q1" s="141"/>
      <c r="R1" s="141"/>
      <c r="S1" s="141"/>
      <c r="T1" s="141"/>
      <c r="U1" s="141"/>
      <c r="V1" s="147"/>
    </row>
    <row r="2" spans="2:23" s="2" customFormat="1" ht="18" x14ac:dyDescent="0.25">
      <c r="C2" s="440"/>
      <c r="D2" s="440"/>
      <c r="E2" s="440"/>
      <c r="F2" s="440"/>
      <c r="G2" s="440"/>
      <c r="H2" s="440"/>
      <c r="I2" s="440"/>
      <c r="J2" s="440"/>
      <c r="K2" s="440"/>
      <c r="L2" s="440"/>
      <c r="M2" s="440"/>
      <c r="N2" s="440"/>
      <c r="O2" s="440"/>
      <c r="P2" s="440"/>
      <c r="Q2" s="440"/>
      <c r="R2" s="440"/>
      <c r="S2" s="440"/>
      <c r="T2" s="440"/>
      <c r="U2" s="440"/>
      <c r="V2" s="440"/>
    </row>
    <row r="3" spans="2:23" s="2" customFormat="1" ht="18" x14ac:dyDescent="0.25">
      <c r="C3" s="440"/>
      <c r="D3" s="440"/>
      <c r="E3" s="440"/>
      <c r="F3" s="440"/>
      <c r="G3" s="440"/>
      <c r="H3" s="440"/>
      <c r="I3" s="36"/>
      <c r="J3" s="33"/>
      <c r="K3" s="33"/>
      <c r="L3" s="33"/>
      <c r="M3" s="33"/>
      <c r="N3" s="33"/>
      <c r="O3" s="33"/>
      <c r="P3" s="33"/>
      <c r="Q3" s="33"/>
      <c r="R3" s="33"/>
      <c r="S3" s="33"/>
      <c r="T3" s="33"/>
      <c r="U3" s="33"/>
    </row>
    <row r="4" spans="2:23" s="2" customFormat="1" ht="18" x14ac:dyDescent="0.25">
      <c r="C4" s="440"/>
      <c r="D4" s="440"/>
      <c r="E4" s="440"/>
      <c r="F4" s="440"/>
      <c r="G4" s="440"/>
      <c r="H4" s="440"/>
      <c r="I4" s="36"/>
      <c r="J4" s="33"/>
      <c r="K4" s="33"/>
      <c r="L4" s="33"/>
      <c r="M4" s="33"/>
      <c r="N4" s="33"/>
      <c r="O4" s="33"/>
      <c r="P4" s="33"/>
      <c r="Q4" s="33"/>
      <c r="R4" s="33"/>
      <c r="S4" s="33"/>
      <c r="T4" s="33"/>
      <c r="U4" s="33"/>
    </row>
    <row r="5" spans="2:23" s="2" customFormat="1" ht="15.75" x14ac:dyDescent="0.25">
      <c r="E5" s="3"/>
      <c r="F5" s="3"/>
      <c r="G5" s="3"/>
    </row>
    <row r="6" spans="2:23" s="2" customFormat="1" x14ac:dyDescent="0.2"/>
    <row r="8" spans="2:23" ht="15.75" x14ac:dyDescent="0.25">
      <c r="E8" s="58"/>
      <c r="F8" s="469"/>
      <c r="G8" s="469"/>
      <c r="H8" s="469"/>
      <c r="I8" s="469"/>
      <c r="J8" s="469"/>
      <c r="K8" s="469"/>
      <c r="L8" s="469"/>
      <c r="M8" s="469"/>
      <c r="N8" s="469"/>
      <c r="O8" s="469"/>
      <c r="P8" s="469"/>
      <c r="Q8" s="469"/>
      <c r="R8" s="469"/>
      <c r="S8" s="469"/>
      <c r="T8" s="469"/>
      <c r="U8" s="469"/>
      <c r="V8" s="469"/>
      <c r="W8" s="58"/>
    </row>
    <row r="11" spans="2:23" ht="33.75" customHeight="1" x14ac:dyDescent="0.2">
      <c r="B11" s="384" t="s">
        <v>47</v>
      </c>
    </row>
    <row r="13" spans="2:23" ht="25.5" x14ac:dyDescent="0.2">
      <c r="B13" s="41" t="s">
        <v>37</v>
      </c>
      <c r="D13" s="42" t="s">
        <v>41</v>
      </c>
      <c r="E13" s="119"/>
      <c r="F13" s="300" t="s">
        <v>156</v>
      </c>
      <c r="G13" s="145"/>
      <c r="H13" s="26"/>
      <c r="I13" s="26"/>
      <c r="J13" s="300" t="str">
        <f>IF(N13="","","Adjustments")</f>
        <v/>
      </c>
      <c r="K13" s="145"/>
      <c r="L13" s="26"/>
      <c r="M13" s="26"/>
      <c r="N13" s="300" t="str">
        <f>IF(ISBLANK('3. Data_Input_Sheet'!M12),"",'3. Data_Input_Sheet'!M12)</f>
        <v/>
      </c>
      <c r="O13" s="26"/>
      <c r="P13" s="26"/>
      <c r="Q13" s="26"/>
      <c r="R13" s="300" t="str">
        <f>IF(N13="","","Adjustments")</f>
        <v/>
      </c>
      <c r="S13" s="26"/>
      <c r="T13" s="26"/>
      <c r="U13" s="26"/>
      <c r="V13" s="300" t="str">
        <f>'3. Data_Input_Sheet'!U12</f>
        <v>Per Board Decision</v>
      </c>
    </row>
    <row r="15" spans="2:23" x14ac:dyDescent="0.2">
      <c r="D15" s="27" t="s">
        <v>24</v>
      </c>
    </row>
    <row r="16" spans="2:23" ht="25.5" x14ac:dyDescent="0.2">
      <c r="B16" s="171">
        <v>1</v>
      </c>
      <c r="D16" s="28" t="s">
        <v>129</v>
      </c>
      <c r="E16" s="120"/>
      <c r="F16" s="233">
        <f>'3. Data_Input_Sheet'!E26</f>
        <v>21876690</v>
      </c>
      <c r="G16" s="233"/>
      <c r="H16" s="364"/>
      <c r="I16" s="240"/>
      <c r="J16" s="233">
        <f>N16-F16</f>
        <v>-21876690</v>
      </c>
      <c r="K16" s="233"/>
      <c r="L16" s="364"/>
      <c r="M16" s="240"/>
      <c r="N16" s="233">
        <f>'3. Data_Input_Sheet'!M26</f>
        <v>0</v>
      </c>
      <c r="O16" s="240"/>
      <c r="P16" s="364"/>
      <c r="Q16" s="240"/>
      <c r="R16" s="233">
        <f>V16-N16</f>
        <v>0</v>
      </c>
      <c r="S16" s="240"/>
      <c r="T16" s="364"/>
      <c r="U16" s="240"/>
      <c r="V16" s="233">
        <f>IF(ISBLANK('3. Data_Input_Sheet'!U26),'5. Utility Income'!N16,'3. Data_Input_Sheet'!U26)</f>
        <v>0</v>
      </c>
    </row>
    <row r="17" spans="2:26" x14ac:dyDescent="0.2">
      <c r="B17" s="171">
        <v>2</v>
      </c>
      <c r="D17" s="5" t="s">
        <v>64</v>
      </c>
      <c r="E17" s="18" t="s">
        <v>2</v>
      </c>
      <c r="F17" s="249">
        <f>F50</f>
        <v>1080249</v>
      </c>
      <c r="G17" s="250"/>
      <c r="H17" s="364"/>
      <c r="I17" s="240"/>
      <c r="J17" s="249">
        <f>N17-F17</f>
        <v>-1080249</v>
      </c>
      <c r="K17" s="250"/>
      <c r="L17" s="364"/>
      <c r="M17" s="240"/>
      <c r="N17" s="249">
        <f>N50</f>
        <v>0</v>
      </c>
      <c r="O17" s="240"/>
      <c r="P17" s="364"/>
      <c r="Q17" s="240"/>
      <c r="R17" s="249">
        <f>V17-N17</f>
        <v>0</v>
      </c>
      <c r="S17" s="240"/>
      <c r="T17" s="364"/>
      <c r="U17" s="240"/>
      <c r="V17" s="249">
        <f>V50</f>
        <v>0</v>
      </c>
    </row>
    <row r="18" spans="2:26" x14ac:dyDescent="0.2">
      <c r="B18" s="171"/>
      <c r="F18" s="467">
        <f>SUM(F16:F17)</f>
        <v>22956939</v>
      </c>
      <c r="G18" s="48"/>
      <c r="H18" s="268"/>
      <c r="I18" s="268"/>
      <c r="J18" s="467">
        <f>SUM(J16:J17)</f>
        <v>-22956939</v>
      </c>
      <c r="K18" s="48"/>
      <c r="L18" s="268"/>
      <c r="M18" s="269"/>
      <c r="N18" s="467">
        <f>SUM(N16:N17)</f>
        <v>0</v>
      </c>
      <c r="O18" s="269"/>
      <c r="P18" s="268"/>
      <c r="Q18" s="269"/>
      <c r="R18" s="467">
        <f>SUM(R16:R17)</f>
        <v>0</v>
      </c>
      <c r="S18" s="269"/>
      <c r="T18" s="268"/>
      <c r="U18" s="269"/>
      <c r="V18" s="467">
        <f>SUM(V16:V17)</f>
        <v>0</v>
      </c>
    </row>
    <row r="19" spans="2:26" x14ac:dyDescent="0.2">
      <c r="B19" s="171">
        <v>3</v>
      </c>
      <c r="D19" s="5" t="s">
        <v>114</v>
      </c>
      <c r="F19" s="468"/>
      <c r="G19" s="48"/>
      <c r="H19" s="268"/>
      <c r="I19" s="268"/>
      <c r="J19" s="468"/>
      <c r="K19" s="48"/>
      <c r="L19" s="268"/>
      <c r="M19" s="269"/>
      <c r="N19" s="468"/>
      <c r="O19" s="269"/>
      <c r="P19" s="268"/>
      <c r="Q19" s="269"/>
      <c r="R19" s="468"/>
      <c r="S19" s="269"/>
      <c r="T19" s="268"/>
      <c r="U19" s="269"/>
      <c r="V19" s="468"/>
    </row>
    <row r="20" spans="2:26" x14ac:dyDescent="0.2">
      <c r="B20" s="171"/>
      <c r="F20" s="253"/>
      <c r="G20" s="253"/>
      <c r="H20" s="252"/>
      <c r="I20" s="252"/>
      <c r="J20" s="253"/>
      <c r="K20" s="253"/>
      <c r="L20" s="252"/>
      <c r="M20" s="235"/>
      <c r="N20" s="253"/>
      <c r="O20" s="235"/>
      <c r="P20" s="252"/>
      <c r="Q20" s="235"/>
      <c r="R20" s="253"/>
      <c r="S20" s="235"/>
      <c r="T20" s="252"/>
      <c r="U20" s="235"/>
      <c r="V20" s="253"/>
    </row>
    <row r="21" spans="2:26" x14ac:dyDescent="0.2">
      <c r="B21" s="171"/>
      <c r="D21" s="27" t="s">
        <v>25</v>
      </c>
      <c r="F21" s="253"/>
      <c r="G21" s="253"/>
      <c r="H21" s="252"/>
      <c r="I21" s="252"/>
      <c r="J21" s="253"/>
      <c r="K21" s="253"/>
      <c r="L21" s="252"/>
      <c r="M21" s="235"/>
      <c r="N21" s="253"/>
      <c r="O21" s="235"/>
      <c r="P21" s="252"/>
      <c r="Q21" s="235"/>
      <c r="R21" s="253"/>
      <c r="S21" s="235"/>
      <c r="T21" s="252"/>
      <c r="U21" s="235"/>
      <c r="V21" s="253"/>
    </row>
    <row r="22" spans="2:26" x14ac:dyDescent="0.2">
      <c r="B22" s="171">
        <v>4</v>
      </c>
      <c r="D22" s="5" t="s">
        <v>39</v>
      </c>
      <c r="F22" s="233">
        <f>'3. Data_Input_Sheet'!E36</f>
        <v>13078828</v>
      </c>
      <c r="G22" s="233"/>
      <c r="H22" s="364"/>
      <c r="I22" s="240"/>
      <c r="J22" s="233">
        <f>'3. Data_Input_Sheet'!I36</f>
        <v>0</v>
      </c>
      <c r="K22" s="233"/>
      <c r="L22" s="364"/>
      <c r="M22" s="240"/>
      <c r="N22" s="233">
        <f>'3. Data_Input_Sheet'!M36</f>
        <v>13078828</v>
      </c>
      <c r="O22" s="240"/>
      <c r="P22" s="364"/>
      <c r="Q22" s="240"/>
      <c r="R22" s="233">
        <f>'3. Data_Input_Sheet'!Q36</f>
        <v>0</v>
      </c>
      <c r="S22" s="240"/>
      <c r="T22" s="364"/>
      <c r="U22" s="240"/>
      <c r="V22" s="233">
        <f>'3. Data_Input_Sheet'!U36</f>
        <v>13078828</v>
      </c>
    </row>
    <row r="23" spans="2:26" x14ac:dyDescent="0.2">
      <c r="B23" s="171">
        <v>5</v>
      </c>
      <c r="D23" s="5" t="s">
        <v>26</v>
      </c>
      <c r="F23" s="233">
        <f>'3. Data_Input_Sheet'!E37</f>
        <v>5011623</v>
      </c>
      <c r="G23" s="233"/>
      <c r="H23" s="364"/>
      <c r="I23" s="240"/>
      <c r="J23" s="233">
        <f>'3. Data_Input_Sheet'!I37</f>
        <v>0</v>
      </c>
      <c r="K23" s="233"/>
      <c r="L23" s="364"/>
      <c r="M23" s="240"/>
      <c r="N23" s="233">
        <f>'3. Data_Input_Sheet'!M37</f>
        <v>5011623</v>
      </c>
      <c r="O23" s="240"/>
      <c r="P23" s="364"/>
      <c r="Q23" s="240"/>
      <c r="R23" s="233">
        <f>'3. Data_Input_Sheet'!Q37</f>
        <v>0</v>
      </c>
      <c r="S23" s="240"/>
      <c r="T23" s="364"/>
      <c r="U23" s="240"/>
      <c r="V23" s="233">
        <f>'3. Data_Input_Sheet'!U37</f>
        <v>5011623</v>
      </c>
    </row>
    <row r="24" spans="2:26" x14ac:dyDescent="0.2">
      <c r="B24" s="171">
        <v>6</v>
      </c>
      <c r="C24" s="15"/>
      <c r="D24" s="15" t="s">
        <v>44</v>
      </c>
      <c r="E24" s="15"/>
      <c r="F24" s="233">
        <f>'3. Data_Input_Sheet'!E38</f>
        <v>223914</v>
      </c>
      <c r="G24" s="233"/>
      <c r="H24" s="364"/>
      <c r="I24" s="240"/>
      <c r="J24" s="233">
        <f>'3. Data_Input_Sheet'!I38</f>
        <v>0</v>
      </c>
      <c r="K24" s="233"/>
      <c r="L24" s="364"/>
      <c r="M24" s="240"/>
      <c r="N24" s="233">
        <f>'3. Data_Input_Sheet'!M38</f>
        <v>223914</v>
      </c>
      <c r="O24" s="240"/>
      <c r="P24" s="364"/>
      <c r="Q24" s="240"/>
      <c r="R24" s="233">
        <f>'3. Data_Input_Sheet'!Q38</f>
        <v>0</v>
      </c>
      <c r="S24" s="240"/>
      <c r="T24" s="364"/>
      <c r="U24" s="240"/>
      <c r="V24" s="233">
        <f>'3. Data_Input_Sheet'!U38</f>
        <v>223914</v>
      </c>
      <c r="W24" s="15"/>
      <c r="X24" s="15"/>
      <c r="Y24" s="15"/>
      <c r="Z24" s="15"/>
    </row>
    <row r="25" spans="2:26" x14ac:dyDescent="0.2">
      <c r="B25" s="171">
        <v>7</v>
      </c>
      <c r="C25" s="15"/>
      <c r="D25" s="15" t="s">
        <v>43</v>
      </c>
      <c r="E25" s="15"/>
      <c r="F25" s="251">
        <f>'6. Taxes_PILs'!G25</f>
        <v>0</v>
      </c>
      <c r="G25" s="251"/>
      <c r="H25" s="364"/>
      <c r="I25" s="240"/>
      <c r="J25" s="251">
        <f>N25-F25</f>
        <v>0</v>
      </c>
      <c r="K25" s="251"/>
      <c r="L25" s="364"/>
      <c r="M25" s="240"/>
      <c r="N25" s="251">
        <f>'6. Taxes_PILs'!K25</f>
        <v>0</v>
      </c>
      <c r="O25" s="240"/>
      <c r="P25" s="398"/>
      <c r="Q25" s="240"/>
      <c r="R25" s="251">
        <f>V25-N25</f>
        <v>0</v>
      </c>
      <c r="S25" s="240"/>
      <c r="T25" s="364"/>
      <c r="U25" s="240"/>
      <c r="V25" s="251">
        <f>'6. Taxes_PILs'!O25</f>
        <v>0</v>
      </c>
      <c r="W25" s="15"/>
      <c r="X25" s="15"/>
      <c r="Y25" s="15"/>
      <c r="Z25" s="15"/>
    </row>
    <row r="26" spans="2:26" x14ac:dyDescent="0.2">
      <c r="B26" s="171">
        <v>8</v>
      </c>
      <c r="D26" s="5" t="s">
        <v>94</v>
      </c>
      <c r="F26" s="249">
        <f>'3. Data_Input_Sheet'!E40</f>
        <v>0</v>
      </c>
      <c r="G26" s="250"/>
      <c r="H26" s="364"/>
      <c r="I26" s="240"/>
      <c r="J26" s="249">
        <f>'3. Data_Input_Sheet'!I40</f>
        <v>0</v>
      </c>
      <c r="K26" s="250"/>
      <c r="L26" s="364"/>
      <c r="M26" s="240"/>
      <c r="N26" s="249" t="str">
        <f>'3. Data_Input_Sheet'!M40</f>
        <v/>
      </c>
      <c r="O26" s="240"/>
      <c r="P26" s="364"/>
      <c r="Q26" s="240"/>
      <c r="R26" s="249">
        <f>'3. Data_Input_Sheet'!Q40</f>
        <v>0</v>
      </c>
      <c r="S26" s="240"/>
      <c r="T26" s="364"/>
      <c r="U26" s="240"/>
      <c r="V26" s="249" t="str">
        <f>'3. Data_Input_Sheet'!U40</f>
        <v/>
      </c>
    </row>
    <row r="27" spans="2:26" x14ac:dyDescent="0.2">
      <c r="B27" s="171"/>
      <c r="D27" s="25"/>
      <c r="F27" s="449">
        <f>SUM(F22:F26)</f>
        <v>18314365</v>
      </c>
      <c r="G27" s="49"/>
      <c r="H27" s="268"/>
      <c r="I27" s="268"/>
      <c r="J27" s="449">
        <f>SUM(J22:J26)</f>
        <v>0</v>
      </c>
      <c r="K27" s="49"/>
      <c r="L27" s="268"/>
      <c r="M27" s="268"/>
      <c r="N27" s="449">
        <f>SUM(N22:N26)</f>
        <v>18314365</v>
      </c>
      <c r="O27" s="268"/>
      <c r="P27" s="268"/>
      <c r="Q27" s="268"/>
      <c r="R27" s="449">
        <f>SUM(R22:R26)</f>
        <v>0</v>
      </c>
      <c r="S27" s="268"/>
      <c r="T27" s="268"/>
      <c r="U27" s="268"/>
      <c r="V27" s="449">
        <f>SUM(V22:V26)</f>
        <v>18314365</v>
      </c>
    </row>
    <row r="28" spans="2:26" x14ac:dyDescent="0.2">
      <c r="B28" s="171">
        <v>9</v>
      </c>
      <c r="D28" s="121" t="s">
        <v>157</v>
      </c>
      <c r="F28" s="458"/>
      <c r="G28" s="49"/>
      <c r="H28" s="268"/>
      <c r="I28" s="268"/>
      <c r="J28" s="458"/>
      <c r="K28" s="49"/>
      <c r="L28" s="268"/>
      <c r="M28" s="268"/>
      <c r="N28" s="458"/>
      <c r="O28" s="268"/>
      <c r="P28" s="268"/>
      <c r="Q28" s="268"/>
      <c r="R28" s="458"/>
      <c r="S28" s="268"/>
      <c r="T28" s="268"/>
      <c r="U28" s="268"/>
      <c r="V28" s="458"/>
    </row>
    <row r="29" spans="2:26" x14ac:dyDescent="0.2">
      <c r="B29" s="171"/>
      <c r="F29" s="254"/>
      <c r="G29" s="254"/>
      <c r="H29" s="252"/>
      <c r="I29" s="252"/>
      <c r="J29" s="254"/>
      <c r="K29" s="254"/>
      <c r="L29" s="252"/>
      <c r="M29" s="252"/>
      <c r="N29" s="254"/>
      <c r="O29" s="252"/>
      <c r="P29" s="252"/>
      <c r="Q29" s="252"/>
      <c r="R29" s="254"/>
      <c r="S29" s="252"/>
      <c r="T29" s="252"/>
      <c r="U29" s="252"/>
      <c r="V29" s="254"/>
    </row>
    <row r="30" spans="2:26" x14ac:dyDescent="0.2">
      <c r="B30" s="171">
        <v>10</v>
      </c>
      <c r="D30" s="25" t="s">
        <v>95</v>
      </c>
      <c r="F30" s="255">
        <f>'7. Cost_of_Capital'!P19</f>
        <v>1619166.2847540947</v>
      </c>
      <c r="G30" s="254"/>
      <c r="H30" s="252"/>
      <c r="I30" s="252"/>
      <c r="J30" s="255">
        <f>N30-F30</f>
        <v>-1619166.2847540947</v>
      </c>
      <c r="K30" s="254"/>
      <c r="L30" s="252"/>
      <c r="M30" s="252"/>
      <c r="N30" s="255">
        <f>'7. Cost_of_Capital'!P35</f>
        <v>0</v>
      </c>
      <c r="O30" s="252"/>
      <c r="P30" s="252"/>
      <c r="Q30" s="252"/>
      <c r="R30" s="255">
        <f>V30-N30</f>
        <v>0</v>
      </c>
      <c r="S30" s="252"/>
      <c r="T30" s="252"/>
      <c r="U30" s="252"/>
      <c r="V30" s="255">
        <f>'7. Cost_of_Capital'!P51</f>
        <v>0</v>
      </c>
    </row>
    <row r="31" spans="2:26" x14ac:dyDescent="0.2">
      <c r="B31" s="171"/>
      <c r="F31" s="254"/>
      <c r="G31" s="254"/>
      <c r="H31" s="252"/>
      <c r="I31" s="252"/>
      <c r="J31" s="254"/>
      <c r="K31" s="254"/>
      <c r="L31" s="252"/>
      <c r="M31" s="252"/>
      <c r="N31" s="254"/>
      <c r="O31" s="252"/>
      <c r="P31" s="252"/>
      <c r="Q31" s="252"/>
      <c r="R31" s="254"/>
      <c r="S31" s="252"/>
      <c r="T31" s="252"/>
      <c r="U31" s="252"/>
      <c r="V31" s="254"/>
    </row>
    <row r="32" spans="2:26" x14ac:dyDescent="0.2">
      <c r="B32" s="171">
        <v>11</v>
      </c>
      <c r="D32" s="121" t="s">
        <v>158</v>
      </c>
      <c r="F32" s="254">
        <f>F27+F30</f>
        <v>19933531.284754094</v>
      </c>
      <c r="G32" s="254"/>
      <c r="H32" s="252"/>
      <c r="I32" s="252"/>
      <c r="J32" s="254">
        <f>J30+J27</f>
        <v>-1619166.2847540947</v>
      </c>
      <c r="K32" s="254"/>
      <c r="L32" s="252"/>
      <c r="M32" s="252"/>
      <c r="N32" s="254">
        <f>N30+N27</f>
        <v>18314365</v>
      </c>
      <c r="O32" s="252"/>
      <c r="P32" s="252"/>
      <c r="Q32" s="252"/>
      <c r="R32" s="254">
        <f>R30+R27</f>
        <v>0</v>
      </c>
      <c r="S32" s="252"/>
      <c r="T32" s="252"/>
      <c r="U32" s="252"/>
      <c r="V32" s="254">
        <f>V27+V30</f>
        <v>18314365</v>
      </c>
    </row>
    <row r="33" spans="2:24" x14ac:dyDescent="0.2">
      <c r="B33" s="171"/>
      <c r="F33" s="391"/>
      <c r="G33" s="48"/>
      <c r="H33" s="268"/>
      <c r="I33" s="268"/>
      <c r="J33" s="391"/>
      <c r="K33" s="48"/>
      <c r="L33" s="268"/>
      <c r="M33" s="268"/>
      <c r="N33" s="391"/>
      <c r="O33" s="268"/>
      <c r="P33" s="268"/>
      <c r="Q33" s="268"/>
      <c r="R33" s="391"/>
      <c r="S33" s="268"/>
      <c r="T33" s="268"/>
      <c r="U33" s="268"/>
      <c r="V33" s="391"/>
    </row>
    <row r="34" spans="2:24" ht="63.75" x14ac:dyDescent="0.2">
      <c r="B34" s="171">
        <v>12</v>
      </c>
      <c r="D34" s="395" t="s">
        <v>282</v>
      </c>
      <c r="F34" s="397">
        <f>'3. Data_Input_Sheet'!E67</f>
        <v>0</v>
      </c>
      <c r="G34" s="251"/>
      <c r="H34" s="252"/>
      <c r="I34" s="252"/>
      <c r="J34" s="397">
        <f>N34-F34</f>
        <v>0</v>
      </c>
      <c r="K34" s="251"/>
      <c r="L34" s="252"/>
      <c r="M34" s="252"/>
      <c r="N34" s="397">
        <f>'3. Data_Input_Sheet'!M67</f>
        <v>0</v>
      </c>
      <c r="O34" s="252"/>
      <c r="P34" s="252"/>
      <c r="Q34" s="252"/>
      <c r="R34" s="397">
        <f>V34-N34</f>
        <v>0</v>
      </c>
      <c r="S34" s="252"/>
      <c r="T34" s="252"/>
      <c r="U34" s="252"/>
      <c r="V34" s="397">
        <f>'3. Data_Input_Sheet'!U67</f>
        <v>0</v>
      </c>
    </row>
    <row r="35" spans="2:24" x14ac:dyDescent="0.2">
      <c r="B35" s="171"/>
      <c r="F35" s="394"/>
      <c r="G35" s="394"/>
      <c r="H35" s="268"/>
      <c r="I35" s="268"/>
      <c r="J35" s="394"/>
      <c r="K35" s="394"/>
      <c r="L35" s="268"/>
      <c r="M35" s="268"/>
      <c r="N35" s="394"/>
      <c r="O35" s="268"/>
      <c r="P35" s="268"/>
      <c r="Q35" s="268"/>
      <c r="R35" s="394"/>
      <c r="S35" s="268"/>
      <c r="T35" s="268"/>
      <c r="U35" s="268"/>
      <c r="V35" s="394"/>
    </row>
    <row r="36" spans="2:24" ht="26.25" thickBot="1" x14ac:dyDescent="0.25">
      <c r="B36" s="171">
        <v>13</v>
      </c>
      <c r="D36" s="56" t="s">
        <v>97</v>
      </c>
      <c r="E36" s="120"/>
      <c r="F36" s="392">
        <f>F18-(F32+F34)</f>
        <v>3023407.7152459063</v>
      </c>
      <c r="G36" s="48"/>
      <c r="H36" s="122"/>
      <c r="I36" s="122"/>
      <c r="J36" s="392">
        <f>J18-(J32+J34)</f>
        <v>-21337772.715245906</v>
      </c>
      <c r="K36" s="48"/>
      <c r="L36" s="123"/>
      <c r="M36" s="123"/>
      <c r="N36" s="392">
        <f>N18-(N32+N34)</f>
        <v>-18314365</v>
      </c>
      <c r="O36" s="123"/>
      <c r="P36" s="123"/>
      <c r="Q36" s="123"/>
      <c r="R36" s="392">
        <f>R18-(R32+R34)</f>
        <v>0</v>
      </c>
      <c r="S36" s="123"/>
      <c r="T36" s="123"/>
      <c r="U36" s="123"/>
      <c r="V36" s="392">
        <f>V18-(V32+V34)</f>
        <v>-18314365</v>
      </c>
      <c r="X36" s="22"/>
    </row>
    <row r="37" spans="2:24" ht="13.5" thickTop="1" x14ac:dyDescent="0.2">
      <c r="B37" s="171"/>
      <c r="F37" s="465">
        <f>'6. Taxes_PILs'!G31</f>
        <v>586513.17087433091</v>
      </c>
      <c r="G37" s="49"/>
      <c r="H37" s="268"/>
      <c r="I37" s="268"/>
      <c r="J37" s="465">
        <f>N37-F37</f>
        <v>0</v>
      </c>
      <c r="K37" s="49"/>
      <c r="L37" s="268"/>
      <c r="M37" s="268"/>
      <c r="N37" s="465">
        <f>'6. Taxes_PILs'!K31</f>
        <v>586513.17087433091</v>
      </c>
      <c r="O37" s="268"/>
      <c r="P37" s="268"/>
      <c r="Q37" s="268"/>
      <c r="R37" s="465">
        <f>V37-N37</f>
        <v>0</v>
      </c>
      <c r="S37" s="268"/>
      <c r="T37" s="268"/>
      <c r="U37" s="268"/>
      <c r="V37" s="465">
        <f>IF('6. Taxes_PILs'!O31=0,N37,'6. Taxes_PILs'!O31)</f>
        <v>586513.17087433091</v>
      </c>
    </row>
    <row r="38" spans="2:24" x14ac:dyDescent="0.2">
      <c r="B38" s="171">
        <v>14</v>
      </c>
      <c r="D38" s="25" t="s">
        <v>108</v>
      </c>
      <c r="F38" s="466"/>
      <c r="G38" s="49"/>
      <c r="H38" s="268"/>
      <c r="I38" s="268"/>
      <c r="J38" s="466"/>
      <c r="K38" s="49"/>
      <c r="L38" s="268"/>
      <c r="M38" s="268"/>
      <c r="N38" s="466"/>
      <c r="O38" s="268"/>
      <c r="P38" s="268"/>
      <c r="Q38" s="268"/>
      <c r="R38" s="466"/>
      <c r="S38" s="268"/>
      <c r="T38" s="268"/>
      <c r="U38" s="268"/>
      <c r="V38" s="466"/>
    </row>
    <row r="39" spans="2:24" x14ac:dyDescent="0.2">
      <c r="B39" s="171"/>
      <c r="F39" s="463">
        <f>F36-F37</f>
        <v>2436894.5443715751</v>
      </c>
      <c r="G39" s="149"/>
      <c r="H39" s="268"/>
      <c r="I39" s="268"/>
      <c r="J39" s="463">
        <f>J36-J37</f>
        <v>-21337772.715245906</v>
      </c>
      <c r="K39" s="149"/>
      <c r="L39" s="268"/>
      <c r="M39" s="268"/>
      <c r="N39" s="463">
        <f>N36-N37</f>
        <v>-18900878.170874331</v>
      </c>
      <c r="O39" s="268"/>
      <c r="P39" s="268"/>
      <c r="Q39" s="268"/>
      <c r="R39" s="463">
        <f>R36-R37</f>
        <v>0</v>
      </c>
      <c r="S39" s="268"/>
      <c r="T39" s="268"/>
      <c r="U39" s="268"/>
      <c r="V39" s="463">
        <f>V36-V37</f>
        <v>-18900878.170874331</v>
      </c>
    </row>
    <row r="40" spans="2:24" ht="13.5" thickBot="1" x14ac:dyDescent="0.25">
      <c r="B40" s="171">
        <v>15</v>
      </c>
      <c r="D40" s="16" t="s">
        <v>105</v>
      </c>
      <c r="F40" s="464"/>
      <c r="G40" s="149"/>
      <c r="H40" s="122"/>
      <c r="I40" s="122"/>
      <c r="J40" s="464"/>
      <c r="K40" s="149"/>
      <c r="L40" s="122"/>
      <c r="M40" s="122"/>
      <c r="N40" s="464"/>
      <c r="O40" s="122"/>
      <c r="P40" s="122"/>
      <c r="Q40" s="122"/>
      <c r="R40" s="464"/>
      <c r="S40" s="122"/>
      <c r="T40" s="122"/>
      <c r="U40" s="122"/>
      <c r="V40" s="464"/>
    </row>
    <row r="41" spans="2:24" ht="13.5" thickTop="1" x14ac:dyDescent="0.2"/>
    <row r="42" spans="2:24" ht="7.5" customHeight="1" x14ac:dyDescent="0.2"/>
    <row r="44" spans="2:24" x14ac:dyDescent="0.2">
      <c r="B44" s="462" t="s">
        <v>38</v>
      </c>
      <c r="C44" s="462"/>
      <c r="D44" s="462"/>
      <c r="E44" s="462"/>
      <c r="F44" s="462"/>
      <c r="G44" s="462"/>
      <c r="H44" s="462"/>
      <c r="I44" s="462"/>
      <c r="J44" s="462"/>
      <c r="K44" s="462"/>
      <c r="L44" s="462"/>
      <c r="M44" s="462"/>
      <c r="N44" s="462"/>
      <c r="O44" s="462"/>
      <c r="P44" s="462"/>
      <c r="Q44" s="462"/>
      <c r="R44" s="462"/>
      <c r="S44" s="462"/>
      <c r="T44" s="462"/>
      <c r="U44" s="462"/>
      <c r="V44" s="462"/>
    </row>
    <row r="45" spans="2:24" x14ac:dyDescent="0.2">
      <c r="D45" s="82"/>
      <c r="E45" s="34"/>
      <c r="F45" s="34"/>
      <c r="G45" s="34"/>
      <c r="H45" s="34"/>
      <c r="I45" s="34"/>
      <c r="J45" s="34"/>
      <c r="K45" s="34"/>
      <c r="L45" s="34"/>
      <c r="M45" s="34"/>
      <c r="N45" s="34"/>
      <c r="O45" s="34"/>
      <c r="P45" s="34"/>
      <c r="Q45" s="34"/>
      <c r="R45" s="34"/>
      <c r="S45" s="34"/>
      <c r="T45" s="34"/>
      <c r="U45" s="34"/>
      <c r="V45" s="34"/>
    </row>
    <row r="46" spans="2:24" x14ac:dyDescent="0.2">
      <c r="B46" s="18" t="s">
        <v>2</v>
      </c>
      <c r="D46" s="78" t="s">
        <v>53</v>
      </c>
      <c r="E46" s="34"/>
      <c r="F46" s="100">
        <f>'3. Data_Input_Sheet'!E28</f>
        <v>571199</v>
      </c>
      <c r="G46" s="100"/>
      <c r="H46" s="368"/>
      <c r="I46" s="186"/>
      <c r="J46" s="100" t="str">
        <f>'3. Data_Input_Sheet'!I28</f>
        <v/>
      </c>
      <c r="K46" s="100"/>
      <c r="L46" s="368"/>
      <c r="M46" s="34"/>
      <c r="N46" s="100">
        <f>'3. Data_Input_Sheet'!M28</f>
        <v>0</v>
      </c>
      <c r="O46" s="100"/>
      <c r="P46" s="368"/>
      <c r="Q46" s="34"/>
      <c r="R46" s="100" t="str">
        <f>'3. Data_Input_Sheet'!Q28</f>
        <v/>
      </c>
      <c r="S46" s="100"/>
      <c r="T46" s="368"/>
      <c r="U46" s="34"/>
      <c r="V46" s="100">
        <f>IF(ISBLANK('3. Data_Input_Sheet'!U28),N46,'3. Data_Input_Sheet'!U28)</f>
        <v>0</v>
      </c>
    </row>
    <row r="47" spans="2:24" x14ac:dyDescent="0.2">
      <c r="D47" s="78" t="s">
        <v>54</v>
      </c>
      <c r="E47" s="34"/>
      <c r="F47" s="100">
        <f>'3. Data_Input_Sheet'!E29</f>
        <v>232694</v>
      </c>
      <c r="G47" s="100"/>
      <c r="H47" s="368"/>
      <c r="I47" s="186"/>
      <c r="J47" s="100" t="str">
        <f>'3. Data_Input_Sheet'!I29</f>
        <v/>
      </c>
      <c r="K47" s="100"/>
      <c r="L47" s="368"/>
      <c r="M47" s="34"/>
      <c r="N47" s="100">
        <f>'3. Data_Input_Sheet'!M29</f>
        <v>0</v>
      </c>
      <c r="O47" s="100"/>
      <c r="P47" s="368"/>
      <c r="Q47" s="34"/>
      <c r="R47" s="100" t="str">
        <f>'3. Data_Input_Sheet'!Q29</f>
        <v/>
      </c>
      <c r="S47" s="100"/>
      <c r="T47" s="368"/>
      <c r="U47" s="34"/>
      <c r="V47" s="100">
        <f>IF(ISBLANK('3. Data_Input_Sheet'!U29),N47,'3. Data_Input_Sheet'!U29)</f>
        <v>0</v>
      </c>
    </row>
    <row r="48" spans="2:24" x14ac:dyDescent="0.2">
      <c r="D48" s="78" t="s">
        <v>55</v>
      </c>
      <c r="E48" s="34"/>
      <c r="F48" s="100">
        <f>'3. Data_Input_Sheet'!E30</f>
        <v>180257</v>
      </c>
      <c r="G48" s="100"/>
      <c r="H48" s="368"/>
      <c r="I48" s="186"/>
      <c r="J48" s="100" t="str">
        <f>'3. Data_Input_Sheet'!I30</f>
        <v/>
      </c>
      <c r="K48" s="100"/>
      <c r="L48" s="368"/>
      <c r="M48" s="34"/>
      <c r="N48" s="100">
        <f>'3. Data_Input_Sheet'!M30</f>
        <v>0</v>
      </c>
      <c r="O48" s="100"/>
      <c r="P48" s="368"/>
      <c r="Q48" s="34"/>
      <c r="R48" s="100" t="str">
        <f>'3. Data_Input_Sheet'!Q30</f>
        <v/>
      </c>
      <c r="S48" s="100"/>
      <c r="T48" s="368"/>
      <c r="U48" s="34"/>
      <c r="V48" s="100">
        <f>IF(ISBLANK('3. Data_Input_Sheet'!U30),N48,'3. Data_Input_Sheet'!U30)</f>
        <v>0</v>
      </c>
    </row>
    <row r="49" spans="2:22" x14ac:dyDescent="0.2">
      <c r="D49" s="78" t="s">
        <v>56</v>
      </c>
      <c r="E49" s="34"/>
      <c r="F49" s="100">
        <f>'3. Data_Input_Sheet'!E31</f>
        <v>96099</v>
      </c>
      <c r="G49" s="100"/>
      <c r="H49" s="368"/>
      <c r="I49" s="186"/>
      <c r="J49" s="100" t="str">
        <f>'3. Data_Input_Sheet'!I31</f>
        <v/>
      </c>
      <c r="K49" s="100"/>
      <c r="L49" s="368"/>
      <c r="M49" s="34"/>
      <c r="N49" s="100">
        <f>'3. Data_Input_Sheet'!M31</f>
        <v>0</v>
      </c>
      <c r="O49" s="100"/>
      <c r="P49" s="368"/>
      <c r="Q49" s="34"/>
      <c r="R49" s="100" t="str">
        <f>'3. Data_Input_Sheet'!Q31</f>
        <v/>
      </c>
      <c r="S49" s="100"/>
      <c r="T49" s="368"/>
      <c r="U49" s="34"/>
      <c r="V49" s="100">
        <f>IF(ISBLANK('3. Data_Input_Sheet'!U31),N49,'3. Data_Input_Sheet'!U31)</f>
        <v>0</v>
      </c>
    </row>
    <row r="50" spans="2:22" x14ac:dyDescent="0.2">
      <c r="D50" s="78"/>
      <c r="E50" s="34"/>
      <c r="F50" s="460">
        <f>SUM(F46:F49)</f>
        <v>1080249</v>
      </c>
      <c r="G50" s="159"/>
      <c r="H50" s="34"/>
      <c r="I50" s="34"/>
      <c r="J50" s="460">
        <f>SUM(J46:J49)</f>
        <v>0</v>
      </c>
      <c r="K50" s="34"/>
      <c r="L50" s="34"/>
      <c r="M50" s="34"/>
      <c r="N50" s="460">
        <f>SUM(N46:N49)</f>
        <v>0</v>
      </c>
      <c r="O50" s="34"/>
      <c r="P50" s="34"/>
      <c r="Q50" s="34"/>
      <c r="R50" s="460">
        <f>SUM(R46:R49)</f>
        <v>0</v>
      </c>
      <c r="S50" s="34"/>
      <c r="T50" s="34"/>
      <c r="U50" s="34"/>
      <c r="V50" s="460">
        <f>SUM(V46:V49)</f>
        <v>0</v>
      </c>
    </row>
    <row r="51" spans="2:22" ht="13.5" thickBot="1" x14ac:dyDescent="0.25">
      <c r="D51" s="314" t="s">
        <v>57</v>
      </c>
      <c r="E51" s="34"/>
      <c r="F51" s="461"/>
      <c r="G51" s="159"/>
      <c r="H51" s="34"/>
      <c r="I51" s="34"/>
      <c r="J51" s="461"/>
      <c r="K51" s="34"/>
      <c r="L51" s="34"/>
      <c r="M51" s="34"/>
      <c r="N51" s="461"/>
      <c r="O51" s="34"/>
      <c r="P51" s="34"/>
      <c r="Q51" s="34"/>
      <c r="R51" s="461"/>
      <c r="S51" s="34"/>
      <c r="T51" s="34"/>
      <c r="U51" s="34"/>
      <c r="V51" s="461"/>
    </row>
    <row r="52" spans="2:22" ht="13.5" thickTop="1" x14ac:dyDescent="0.2">
      <c r="D52" s="34"/>
      <c r="E52" s="34"/>
      <c r="F52" s="34"/>
      <c r="G52" s="34"/>
      <c r="H52" s="34"/>
      <c r="I52" s="34"/>
      <c r="J52" s="34"/>
      <c r="K52" s="34"/>
      <c r="L52" s="34"/>
      <c r="M52" s="34"/>
      <c r="N52" s="34"/>
      <c r="O52" s="34"/>
      <c r="P52" s="34"/>
      <c r="Q52" s="34"/>
      <c r="R52" s="34"/>
      <c r="S52" s="34"/>
      <c r="T52" s="34"/>
      <c r="U52" s="34"/>
      <c r="V52" s="34"/>
    </row>
    <row r="53" spans="2:22" x14ac:dyDescent="0.2">
      <c r="D53" s="34"/>
      <c r="E53" s="34"/>
      <c r="F53" s="34"/>
      <c r="G53" s="34"/>
      <c r="H53" s="34"/>
      <c r="I53" s="34"/>
      <c r="J53" s="34"/>
      <c r="K53" s="34"/>
      <c r="L53" s="34"/>
      <c r="M53" s="34"/>
      <c r="N53" s="34"/>
      <c r="O53" s="34"/>
      <c r="P53" s="34"/>
      <c r="Q53" s="34"/>
      <c r="R53" s="34"/>
      <c r="S53" s="34"/>
      <c r="T53" s="34"/>
      <c r="U53" s="34"/>
      <c r="V53" s="34"/>
    </row>
    <row r="54" spans="2:22" x14ac:dyDescent="0.2">
      <c r="B54" s="369"/>
      <c r="D54" s="457"/>
      <c r="E54" s="457"/>
      <c r="F54" s="457"/>
      <c r="G54" s="457"/>
      <c r="H54" s="457"/>
      <c r="I54" s="457"/>
      <c r="J54" s="457"/>
      <c r="K54" s="457"/>
      <c r="L54" s="457"/>
      <c r="M54" s="457"/>
      <c r="N54" s="457"/>
      <c r="O54" s="457"/>
      <c r="P54" s="457"/>
      <c r="Q54" s="457"/>
      <c r="R54" s="457"/>
      <c r="S54" s="457"/>
      <c r="T54" s="457"/>
      <c r="U54" s="457"/>
      <c r="V54" s="457"/>
    </row>
    <row r="55" spans="2:22" x14ac:dyDescent="0.2">
      <c r="B55" s="369"/>
      <c r="D55" s="457"/>
      <c r="E55" s="457"/>
      <c r="F55" s="457"/>
      <c r="G55" s="457"/>
      <c r="H55" s="457"/>
      <c r="I55" s="457"/>
      <c r="J55" s="457"/>
      <c r="K55" s="457"/>
      <c r="L55" s="457"/>
      <c r="M55" s="457"/>
      <c r="N55" s="457"/>
      <c r="O55" s="457"/>
      <c r="P55" s="457"/>
      <c r="Q55" s="457"/>
      <c r="R55" s="457"/>
      <c r="S55" s="457"/>
      <c r="T55" s="457"/>
      <c r="U55" s="457"/>
      <c r="V55" s="457"/>
    </row>
    <row r="56" spans="2:22" x14ac:dyDescent="0.2">
      <c r="B56" s="369"/>
      <c r="D56" s="459"/>
      <c r="E56" s="457"/>
      <c r="F56" s="457"/>
      <c r="G56" s="457"/>
      <c r="H56" s="457"/>
      <c r="I56" s="457"/>
      <c r="J56" s="457"/>
      <c r="K56" s="457"/>
      <c r="L56" s="457"/>
      <c r="M56" s="457"/>
      <c r="N56" s="457"/>
      <c r="O56" s="457"/>
      <c r="P56" s="457"/>
      <c r="Q56" s="457"/>
      <c r="R56" s="457"/>
      <c r="S56" s="457"/>
      <c r="T56" s="457"/>
      <c r="U56" s="457"/>
      <c r="V56" s="457"/>
    </row>
    <row r="57" spans="2:22" x14ac:dyDescent="0.2">
      <c r="B57" s="369"/>
      <c r="D57" s="457"/>
      <c r="E57" s="457"/>
      <c r="F57" s="457"/>
      <c r="G57" s="457"/>
      <c r="H57" s="457"/>
      <c r="I57" s="457"/>
      <c r="J57" s="457"/>
      <c r="K57" s="457"/>
      <c r="L57" s="457"/>
      <c r="M57" s="457"/>
      <c r="N57" s="457"/>
      <c r="O57" s="457"/>
      <c r="P57" s="457"/>
      <c r="Q57" s="457"/>
      <c r="R57" s="457"/>
      <c r="S57" s="457"/>
      <c r="T57" s="457"/>
      <c r="U57" s="457"/>
      <c r="V57" s="457"/>
    </row>
    <row r="58" spans="2:22" x14ac:dyDescent="0.2">
      <c r="B58" s="369"/>
      <c r="D58" s="457"/>
      <c r="E58" s="457"/>
      <c r="F58" s="457"/>
      <c r="G58" s="457"/>
      <c r="H58" s="457"/>
      <c r="I58" s="457"/>
      <c r="J58" s="457"/>
      <c r="K58" s="457"/>
      <c r="L58" s="457"/>
      <c r="M58" s="457"/>
      <c r="N58" s="457"/>
      <c r="O58" s="457"/>
      <c r="P58" s="457"/>
      <c r="Q58" s="457"/>
      <c r="R58" s="457"/>
      <c r="S58" s="457"/>
      <c r="T58" s="457"/>
      <c r="U58" s="457"/>
      <c r="V58" s="457"/>
    </row>
    <row r="59" spans="2:22" x14ac:dyDescent="0.2">
      <c r="B59" s="369"/>
      <c r="D59" s="457"/>
      <c r="E59" s="457"/>
      <c r="F59" s="457"/>
      <c r="G59" s="457"/>
      <c r="H59" s="457"/>
      <c r="I59" s="457"/>
      <c r="J59" s="457"/>
      <c r="K59" s="457"/>
      <c r="L59" s="457"/>
      <c r="M59" s="457"/>
      <c r="N59" s="457"/>
      <c r="O59" s="457"/>
      <c r="P59" s="457"/>
      <c r="Q59" s="457"/>
      <c r="R59" s="457"/>
      <c r="S59" s="457"/>
      <c r="T59" s="457"/>
      <c r="U59" s="457"/>
      <c r="V59" s="457"/>
    </row>
  </sheetData>
  <sheetProtection password="82A3" sheet="1" objects="1" scenarios="1" formatColumns="0" formatRows="0"/>
  <mergeCells count="37">
    <mergeCell ref="J50:J51"/>
    <mergeCell ref="N50:N51"/>
    <mergeCell ref="R50:R51"/>
    <mergeCell ref="J37:J38"/>
    <mergeCell ref="J39:J40"/>
    <mergeCell ref="J27:J28"/>
    <mergeCell ref="V37:V38"/>
    <mergeCell ref="F37:F38"/>
    <mergeCell ref="V39:V40"/>
    <mergeCell ref="F39:F40"/>
    <mergeCell ref="R39:R40"/>
    <mergeCell ref="C1:L1"/>
    <mergeCell ref="C3:H3"/>
    <mergeCell ref="C4:H4"/>
    <mergeCell ref="C2:V2"/>
    <mergeCell ref="V18:V19"/>
    <mergeCell ref="N18:N19"/>
    <mergeCell ref="R18:R19"/>
    <mergeCell ref="F8:V8"/>
    <mergeCell ref="F18:F19"/>
    <mergeCell ref="J18:J19"/>
    <mergeCell ref="D59:V59"/>
    <mergeCell ref="D57:V57"/>
    <mergeCell ref="D58:V58"/>
    <mergeCell ref="D54:V54"/>
    <mergeCell ref="F27:F28"/>
    <mergeCell ref="D56:V56"/>
    <mergeCell ref="D55:V55"/>
    <mergeCell ref="F50:F51"/>
    <mergeCell ref="V50:V51"/>
    <mergeCell ref="B44:V44"/>
    <mergeCell ref="N39:N40"/>
    <mergeCell ref="V27:V28"/>
    <mergeCell ref="N27:N28"/>
    <mergeCell ref="N37:N38"/>
    <mergeCell ref="R27:R28"/>
    <mergeCell ref="R37:R38"/>
  </mergeCells>
  <phoneticPr fontId="2" type="noConversion"/>
  <conditionalFormatting sqref="J13">
    <cfRule type="cellIs" dxfId="5" priority="1" stopIfTrue="1" operator="equal">
      <formula>""</formula>
    </cfRule>
  </conditionalFormatting>
  <conditionalFormatting sqref="N13 R13">
    <cfRule type="cellIs" dxfId="4" priority="2" stopIfTrue="1" operator="equal">
      <formula>""</formula>
    </cfRule>
  </conditionalFormatting>
  <printOptions horizontalCentered="1"/>
  <pageMargins left="0.74803149606299213" right="0.74803149606299213" top="0.47244094488188981" bottom="0.98425196850393704" header="0.31496062992125984" footer="0.51181102362204722"/>
  <pageSetup scale="58" orientation="landscape" r:id="rId1"/>
  <headerFooter alignWithMargins="0">
    <oddFooter>&amp;C4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U53"/>
  <sheetViews>
    <sheetView showGridLines="0" topLeftCell="A8" zoomScaleNormal="100" zoomScaleSheetLayoutView="100" workbookViewId="0">
      <selection activeCell="H35" sqref="H35"/>
    </sheetView>
  </sheetViews>
  <sheetFormatPr defaultRowHeight="12.75" x14ac:dyDescent="0.2"/>
  <cols>
    <col min="1" max="1" width="1.7109375" style="5" customWidth="1"/>
    <col min="2" max="2" width="5.85546875" style="5" customWidth="1"/>
    <col min="3" max="3" width="5.7109375" style="5" customWidth="1"/>
    <col min="4" max="4" width="22.28515625" style="5" customWidth="1"/>
    <col min="5" max="5" width="15.28515625" style="5" customWidth="1"/>
    <col min="6" max="6" width="1.7109375" style="5" customWidth="1"/>
    <col min="7" max="7" width="15.7109375" style="5" customWidth="1"/>
    <col min="8" max="8" width="1.7109375" style="5" customWidth="1"/>
    <col min="9" max="9" width="3.42578125" style="5" customWidth="1"/>
    <col min="10" max="10" width="1.7109375" style="5" customWidth="1"/>
    <col min="11" max="11" width="15.7109375" style="5" customWidth="1"/>
    <col min="12" max="12" width="1.7109375" style="5" customWidth="1"/>
    <col min="13" max="13" width="3.42578125" style="5" customWidth="1"/>
    <col min="14" max="14" width="1.7109375" style="5" customWidth="1"/>
    <col min="15" max="15" width="15.7109375" style="5" customWidth="1"/>
    <col min="16" max="16" width="1.28515625" style="5" customWidth="1"/>
    <col min="17" max="17" width="5.7109375" style="5" customWidth="1"/>
    <col min="18" max="18" width="8.28515625" style="5" customWidth="1"/>
    <col min="19" max="16384" width="9.140625" style="5"/>
  </cols>
  <sheetData>
    <row r="1" spans="2:16" s="2" customFormat="1" ht="21.75" x14ac:dyDescent="0.2">
      <c r="D1" s="436"/>
      <c r="E1" s="436"/>
      <c r="F1" s="436"/>
      <c r="G1" s="436"/>
      <c r="H1" s="436"/>
      <c r="I1" s="436"/>
      <c r="J1" s="436"/>
      <c r="K1" s="436"/>
      <c r="L1" s="436"/>
      <c r="M1" s="436"/>
      <c r="N1" s="1"/>
      <c r="O1" s="147"/>
      <c r="P1" s="147"/>
    </row>
    <row r="2" spans="2:16" s="2" customFormat="1" ht="18" x14ac:dyDescent="0.25">
      <c r="C2" s="440"/>
      <c r="D2" s="440"/>
      <c r="E2" s="440"/>
      <c r="F2" s="440"/>
      <c r="G2" s="440"/>
      <c r="H2" s="440"/>
      <c r="I2" s="440"/>
      <c r="J2" s="440"/>
      <c r="K2" s="440"/>
      <c r="L2" s="440"/>
      <c r="M2" s="440"/>
      <c r="N2" s="440"/>
      <c r="O2" s="440"/>
      <c r="P2" s="36"/>
    </row>
    <row r="3" spans="2:16" s="2" customFormat="1" ht="18" x14ac:dyDescent="0.25">
      <c r="C3" s="440"/>
      <c r="D3" s="440"/>
      <c r="E3" s="440"/>
      <c r="F3" s="440"/>
      <c r="G3" s="440"/>
      <c r="H3" s="36"/>
      <c r="I3" s="36"/>
      <c r="J3" s="36"/>
      <c r="K3" s="36"/>
      <c r="L3" s="33"/>
      <c r="M3" s="33"/>
      <c r="N3" s="33"/>
      <c r="O3" s="33"/>
      <c r="P3" s="33"/>
    </row>
    <row r="4" spans="2:16" s="2" customFormat="1" ht="18" x14ac:dyDescent="0.25">
      <c r="C4" s="440"/>
      <c r="D4" s="440"/>
      <c r="E4" s="440"/>
      <c r="F4" s="440"/>
      <c r="G4" s="440"/>
      <c r="H4" s="36"/>
      <c r="I4" s="36"/>
      <c r="J4" s="36"/>
      <c r="K4" s="36"/>
      <c r="L4" s="33"/>
      <c r="M4" s="33"/>
      <c r="N4" s="33"/>
      <c r="O4" s="33"/>
      <c r="P4" s="33"/>
    </row>
    <row r="5" spans="2:16" s="2" customFormat="1" ht="15.75" x14ac:dyDescent="0.25">
      <c r="C5" s="33"/>
      <c r="D5" s="33"/>
      <c r="E5" s="97"/>
      <c r="F5" s="97"/>
      <c r="G5" s="33"/>
      <c r="H5" s="33"/>
      <c r="I5" s="33"/>
      <c r="J5" s="33"/>
      <c r="K5" s="33"/>
      <c r="L5" s="33"/>
      <c r="M5" s="33"/>
      <c r="N5" s="33"/>
      <c r="O5" s="33"/>
      <c r="P5" s="33"/>
    </row>
    <row r="6" spans="2:16" s="2" customFormat="1" ht="36.75" customHeight="1" x14ac:dyDescent="0.2"/>
    <row r="8" spans="2:16" ht="15.75" x14ac:dyDescent="0.25">
      <c r="P8" s="59"/>
    </row>
    <row r="9" spans="2:16" ht="15.75" x14ac:dyDescent="0.25">
      <c r="B9" s="471" t="s">
        <v>6</v>
      </c>
      <c r="C9" s="471"/>
      <c r="D9" s="471"/>
      <c r="E9" s="471"/>
      <c r="F9" s="471"/>
      <c r="G9" s="471"/>
      <c r="H9" s="471"/>
      <c r="I9" s="471"/>
      <c r="J9" s="471"/>
      <c r="K9" s="471"/>
      <c r="L9" s="471"/>
      <c r="M9" s="471"/>
      <c r="P9" s="59"/>
    </row>
    <row r="10" spans="2:16" ht="15.75" x14ac:dyDescent="0.25">
      <c r="P10" s="59"/>
    </row>
    <row r="11" spans="2:16" ht="15.75" x14ac:dyDescent="0.25">
      <c r="P11" s="59"/>
    </row>
    <row r="12" spans="2:16" ht="25.5" x14ac:dyDescent="0.2">
      <c r="B12" s="393" t="s">
        <v>37</v>
      </c>
      <c r="D12" s="42" t="s">
        <v>59</v>
      </c>
      <c r="E12" s="44"/>
      <c r="F12" s="44"/>
      <c r="G12" s="307" t="s">
        <v>4</v>
      </c>
      <c r="H12" s="308"/>
      <c r="I12" s="308"/>
      <c r="J12" s="308"/>
      <c r="K12" s="309" t="str">
        <f>IF(ISBLANK('3. Data_Input_Sheet'!M12),"",'3. Data_Input_Sheet'!M12)</f>
        <v/>
      </c>
      <c r="L12" s="308"/>
      <c r="M12" s="308"/>
      <c r="N12" s="308"/>
      <c r="O12" s="309" t="str">
        <f>'3. Data_Input_Sheet'!U12</f>
        <v>Per Board Decision</v>
      </c>
      <c r="P12" s="145"/>
    </row>
    <row r="13" spans="2:16" x14ac:dyDescent="0.2">
      <c r="B13" s="302"/>
      <c r="F13" s="34"/>
      <c r="L13" s="34"/>
      <c r="M13" s="34"/>
      <c r="N13" s="34"/>
    </row>
    <row r="14" spans="2:16" x14ac:dyDescent="0.2">
      <c r="B14" s="302"/>
      <c r="D14" s="23" t="s">
        <v>28</v>
      </c>
      <c r="E14" s="98"/>
      <c r="F14" s="99"/>
      <c r="G14" s="98"/>
      <c r="H14" s="98"/>
      <c r="I14" s="98"/>
      <c r="J14" s="98"/>
      <c r="K14" s="98"/>
      <c r="L14" s="99"/>
      <c r="M14" s="99"/>
      <c r="N14" s="99"/>
      <c r="O14" s="98"/>
      <c r="P14" s="98"/>
    </row>
    <row r="15" spans="2:16" x14ac:dyDescent="0.2">
      <c r="B15" s="302"/>
      <c r="F15" s="34"/>
      <c r="L15" s="34"/>
      <c r="M15" s="34"/>
      <c r="N15" s="34"/>
    </row>
    <row r="16" spans="2:16" x14ac:dyDescent="0.2">
      <c r="B16" s="352">
        <v>1</v>
      </c>
      <c r="D16" s="428" t="s">
        <v>145</v>
      </c>
      <c r="E16" s="428"/>
      <c r="F16" s="34"/>
      <c r="G16" s="250">
        <f>'7. Cost_of_Capital'!P22</f>
        <v>2436893.7789888005</v>
      </c>
      <c r="H16" s="250"/>
      <c r="I16" s="250"/>
      <c r="J16" s="250"/>
      <c r="K16" s="250">
        <f>'7. Cost_of_Capital'!P38</f>
        <v>0</v>
      </c>
      <c r="L16" s="256"/>
      <c r="M16" s="256"/>
      <c r="N16" s="256"/>
      <c r="O16" s="250">
        <f>'7. Cost_of_Capital'!P54</f>
        <v>0</v>
      </c>
      <c r="P16" s="100"/>
    </row>
    <row r="17" spans="2:21" x14ac:dyDescent="0.2">
      <c r="B17" s="352"/>
      <c r="F17" s="34"/>
      <c r="G17" s="257"/>
      <c r="H17" s="257"/>
      <c r="I17" s="257"/>
      <c r="J17" s="257"/>
      <c r="K17" s="257"/>
      <c r="L17" s="256"/>
      <c r="M17" s="256"/>
      <c r="N17" s="256"/>
      <c r="O17" s="257"/>
      <c r="P17" s="53"/>
    </row>
    <row r="18" spans="2:21" ht="24.75" customHeight="1" x14ac:dyDescent="0.2">
      <c r="B18" s="352">
        <v>2</v>
      </c>
      <c r="D18" s="472" t="s">
        <v>29</v>
      </c>
      <c r="E18" s="472"/>
      <c r="F18" s="34"/>
      <c r="G18" s="249">
        <f>'3. Data_Input_Sheet'!E44</f>
        <v>-892023</v>
      </c>
      <c r="H18" s="250"/>
      <c r="I18" s="364"/>
      <c r="J18" s="250"/>
      <c r="K18" s="249">
        <f>'3. Data_Input_Sheet'!M44</f>
        <v>0</v>
      </c>
      <c r="L18" s="240"/>
      <c r="M18" s="364"/>
      <c r="N18" s="240"/>
      <c r="O18" s="249">
        <f>IF(ISBLANK('3. Data_Input_Sheet'!U44),G18,'3. Data_Input_Sheet'!U44)</f>
        <v>-892023</v>
      </c>
      <c r="P18" s="100"/>
      <c r="Q18" s="364"/>
    </row>
    <row r="19" spans="2:21" x14ac:dyDescent="0.2">
      <c r="B19" s="352"/>
      <c r="F19" s="34"/>
      <c r="G19" s="257"/>
      <c r="H19" s="257"/>
      <c r="I19" s="257"/>
      <c r="J19" s="257"/>
      <c r="K19" s="257"/>
      <c r="L19" s="256"/>
      <c r="M19" s="256"/>
      <c r="N19" s="256"/>
      <c r="O19" s="257"/>
      <c r="P19" s="53"/>
    </row>
    <row r="20" spans="2:21" ht="13.5" thickBot="1" x14ac:dyDescent="0.25">
      <c r="B20" s="352">
        <v>3</v>
      </c>
      <c r="D20" s="428" t="s">
        <v>30</v>
      </c>
      <c r="E20" s="428"/>
      <c r="F20" s="34"/>
      <c r="G20" s="258">
        <f>G16+G18</f>
        <v>1544870.7789888005</v>
      </c>
      <c r="H20" s="259"/>
      <c r="I20" s="259"/>
      <c r="J20" s="259"/>
      <c r="K20" s="258">
        <f>K16+K18</f>
        <v>0</v>
      </c>
      <c r="L20" s="256"/>
      <c r="M20" s="256"/>
      <c r="N20" s="256"/>
      <c r="O20" s="258">
        <f>O16+O18</f>
        <v>-892023</v>
      </c>
      <c r="P20" s="161"/>
    </row>
    <row r="21" spans="2:21" ht="13.5" thickTop="1" x14ac:dyDescent="0.2">
      <c r="B21" s="352"/>
      <c r="F21" s="34"/>
      <c r="G21" s="257"/>
      <c r="H21" s="257"/>
      <c r="I21" s="257"/>
      <c r="J21" s="257"/>
      <c r="K21" s="257"/>
      <c r="L21" s="256"/>
      <c r="M21" s="256"/>
      <c r="N21" s="256"/>
      <c r="O21" s="257"/>
      <c r="P21" s="53"/>
    </row>
    <row r="22" spans="2:21" x14ac:dyDescent="0.2">
      <c r="B22" s="352"/>
      <c r="D22" s="27" t="s">
        <v>31</v>
      </c>
      <c r="E22" s="103"/>
      <c r="F22" s="104"/>
      <c r="G22" s="260"/>
      <c r="H22" s="260"/>
      <c r="I22" s="260"/>
      <c r="J22" s="260"/>
      <c r="K22" s="260"/>
      <c r="L22" s="261"/>
      <c r="M22" s="261"/>
      <c r="N22" s="261"/>
      <c r="O22" s="260"/>
      <c r="P22" s="105"/>
    </row>
    <row r="23" spans="2:21" x14ac:dyDescent="0.2">
      <c r="B23" s="352"/>
      <c r="C23" s="15"/>
      <c r="D23" s="15"/>
      <c r="E23" s="15"/>
      <c r="F23" s="89"/>
      <c r="G23" s="262"/>
      <c r="H23" s="262"/>
      <c r="I23" s="262"/>
      <c r="J23" s="262"/>
      <c r="K23" s="262"/>
      <c r="L23" s="256"/>
      <c r="M23" s="256"/>
      <c r="N23" s="256"/>
      <c r="O23" s="262"/>
      <c r="P23" s="106"/>
      <c r="Q23" s="15"/>
      <c r="R23" s="15"/>
      <c r="S23" s="15"/>
      <c r="T23" s="15"/>
      <c r="U23" s="15"/>
    </row>
    <row r="24" spans="2:21" x14ac:dyDescent="0.2">
      <c r="B24" s="352">
        <v>4</v>
      </c>
      <c r="C24" s="15"/>
      <c r="D24" s="15" t="s">
        <v>27</v>
      </c>
      <c r="E24" s="15"/>
      <c r="F24" s="89"/>
      <c r="G24" s="250">
        <f>'3. Data_Input_Sheet'!E46</f>
        <v>444375</v>
      </c>
      <c r="H24" s="250"/>
      <c r="I24" s="364"/>
      <c r="J24" s="250"/>
      <c r="K24" s="250">
        <f>IF(ISBLANK('3. Data_Input_Sheet'!M46),'6. Taxes_PILs'!G24,'3. Data_Input_Sheet'!M46)</f>
        <v>444375</v>
      </c>
      <c r="L24" s="240"/>
      <c r="M24" s="364"/>
      <c r="N24" s="240"/>
      <c r="O24" s="250">
        <f>IF(ISBLANK('3. Data_Input_Sheet'!U46),'6. Taxes_PILs'!K24,'3. Data_Input_Sheet'!U46)</f>
        <v>444375</v>
      </c>
      <c r="P24" s="107"/>
      <c r="Q24" s="364"/>
      <c r="R24" s="15"/>
      <c r="S24" s="15"/>
      <c r="T24" s="15"/>
      <c r="U24" s="15"/>
    </row>
    <row r="25" spans="2:21" ht="3" customHeight="1" x14ac:dyDescent="0.2">
      <c r="B25" s="399">
        <v>5</v>
      </c>
      <c r="C25" s="315"/>
      <c r="D25" s="315" t="s">
        <v>43</v>
      </c>
      <c r="E25" s="315"/>
      <c r="F25" s="316"/>
      <c r="G25" s="317">
        <f>'3. Data_Input_Sheet'!E48</f>
        <v>0</v>
      </c>
      <c r="H25" s="318"/>
      <c r="I25" s="319"/>
      <c r="J25" s="318"/>
      <c r="K25" s="317">
        <f>IF(ISBLANK('3. Data_Input_Sheet'!M48),'6. Taxes_PILs'!G25,'3. Data_Input_Sheet'!M48)</f>
        <v>0</v>
      </c>
      <c r="L25" s="320"/>
      <c r="M25" s="321"/>
      <c r="N25" s="320"/>
      <c r="O25" s="317">
        <f>IF(ISBLANK('3. Data_Input_Sheet'!U48),'6. Taxes_PILs'!K25,'3. Data_Input_Sheet'!U48)</f>
        <v>0</v>
      </c>
      <c r="P25" s="322"/>
      <c r="Q25" s="323"/>
    </row>
    <row r="26" spans="2:21" x14ac:dyDescent="0.2">
      <c r="B26" s="352"/>
      <c r="F26" s="34"/>
      <c r="G26" s="449">
        <f>SUM(G24:G25)</f>
        <v>444375</v>
      </c>
      <c r="H26" s="49"/>
      <c r="I26" s="49"/>
      <c r="J26" s="49"/>
      <c r="K26" s="449">
        <f>SUM(K24:K25)</f>
        <v>444375</v>
      </c>
      <c r="L26" s="108"/>
      <c r="M26" s="108"/>
      <c r="N26" s="163"/>
      <c r="O26" s="449">
        <f>SUM(O24:O25)</f>
        <v>444375</v>
      </c>
      <c r="P26" s="49"/>
    </row>
    <row r="27" spans="2:21" ht="13.5" thickBot="1" x14ac:dyDescent="0.25">
      <c r="B27" s="352">
        <v>6</v>
      </c>
      <c r="D27" s="5" t="s">
        <v>32</v>
      </c>
      <c r="F27" s="34"/>
      <c r="G27" s="450"/>
      <c r="H27" s="49"/>
      <c r="I27" s="49"/>
      <c r="J27" s="49"/>
      <c r="K27" s="450"/>
      <c r="L27" s="108"/>
      <c r="M27" s="108"/>
      <c r="N27" s="163"/>
      <c r="O27" s="450"/>
      <c r="P27" s="49"/>
    </row>
    <row r="28" spans="2:21" ht="13.5" thickTop="1" x14ac:dyDescent="0.2">
      <c r="B28" s="352"/>
      <c r="F28" s="34"/>
      <c r="G28" s="265"/>
      <c r="H28" s="265"/>
      <c r="I28" s="265"/>
      <c r="J28" s="265"/>
      <c r="K28" s="265"/>
      <c r="L28" s="256"/>
      <c r="M28" s="256"/>
      <c r="N28" s="242"/>
      <c r="O28" s="265"/>
      <c r="P28" s="109"/>
    </row>
    <row r="29" spans="2:21" x14ac:dyDescent="0.2">
      <c r="B29" s="352">
        <v>7</v>
      </c>
      <c r="D29" s="5" t="s">
        <v>96</v>
      </c>
      <c r="F29" s="34"/>
      <c r="G29" s="255">
        <f>(G24/(1-G41))-G24</f>
        <v>142138.17087433091</v>
      </c>
      <c r="H29" s="254"/>
      <c r="I29" s="254"/>
      <c r="J29" s="254"/>
      <c r="K29" s="255">
        <f>(K24/(1-K41))-K24</f>
        <v>142138.17087433091</v>
      </c>
      <c r="L29" s="263"/>
      <c r="M29" s="263"/>
      <c r="N29" s="264"/>
      <c r="O29" s="255">
        <f>(O24/(1-O41))-O24</f>
        <v>142138.17087433091</v>
      </c>
      <c r="P29" s="49"/>
    </row>
    <row r="30" spans="2:21" x14ac:dyDescent="0.2">
      <c r="B30" s="352"/>
      <c r="F30" s="34"/>
      <c r="G30" s="254"/>
      <c r="H30" s="254"/>
      <c r="I30" s="254"/>
      <c r="J30" s="254"/>
      <c r="K30" s="254"/>
      <c r="L30" s="263"/>
      <c r="M30" s="263"/>
      <c r="N30" s="264"/>
      <c r="O30" s="254"/>
      <c r="P30" s="49"/>
    </row>
    <row r="31" spans="2:21" ht="13.5" thickBot="1" x14ac:dyDescent="0.25">
      <c r="B31" s="352">
        <v>8</v>
      </c>
      <c r="D31" s="5" t="s">
        <v>106</v>
      </c>
      <c r="F31" s="34"/>
      <c r="G31" s="266">
        <f>G24+G29</f>
        <v>586513.17087433091</v>
      </c>
      <c r="H31" s="254"/>
      <c r="I31" s="254"/>
      <c r="J31" s="254"/>
      <c r="K31" s="266">
        <f>K24+K29</f>
        <v>586513.17087433091</v>
      </c>
      <c r="L31" s="263"/>
      <c r="M31" s="263"/>
      <c r="N31" s="264"/>
      <c r="O31" s="266">
        <f>O24+O29</f>
        <v>586513.17087433091</v>
      </c>
      <c r="P31" s="49"/>
    </row>
    <row r="32" spans="2:21" ht="13.5" thickTop="1" x14ac:dyDescent="0.2">
      <c r="B32" s="352"/>
      <c r="F32" s="34"/>
      <c r="G32" s="254"/>
      <c r="H32" s="254"/>
      <c r="I32" s="254"/>
      <c r="J32" s="254"/>
      <c r="K32" s="254"/>
      <c r="L32" s="263"/>
      <c r="M32" s="263"/>
      <c r="N32" s="264"/>
      <c r="O32" s="254"/>
      <c r="P32" s="49"/>
    </row>
    <row r="33" spans="2:17" ht="25.5" customHeight="1" thickBot="1" x14ac:dyDescent="0.25">
      <c r="B33" s="352">
        <v>9</v>
      </c>
      <c r="D33" s="433" t="s">
        <v>107</v>
      </c>
      <c r="E33" s="433"/>
      <c r="F33" s="34"/>
      <c r="G33" s="142">
        <f>G26+G29</f>
        <v>586513.17087433091</v>
      </c>
      <c r="H33" s="49"/>
      <c r="I33" s="49"/>
      <c r="J33" s="49"/>
      <c r="K33" s="142">
        <f>K29+K26</f>
        <v>586513.17087433091</v>
      </c>
      <c r="L33" s="108"/>
      <c r="M33" s="108"/>
      <c r="N33" s="163"/>
      <c r="O33" s="142">
        <f>O29+O26</f>
        <v>586513.17087433091</v>
      </c>
      <c r="P33" s="49"/>
    </row>
    <row r="34" spans="2:17" ht="12.75" customHeight="1" thickTop="1" x14ac:dyDescent="0.2">
      <c r="B34" s="352"/>
      <c r="D34" s="28"/>
      <c r="E34" s="28"/>
      <c r="F34" s="34"/>
      <c r="G34" s="254"/>
      <c r="H34" s="254"/>
      <c r="I34" s="254"/>
      <c r="J34" s="254"/>
      <c r="K34" s="254"/>
      <c r="L34" s="263"/>
      <c r="M34" s="263"/>
      <c r="N34" s="264"/>
      <c r="O34" s="254"/>
      <c r="P34" s="49"/>
    </row>
    <row r="35" spans="2:17" ht="14.25" customHeight="1" x14ac:dyDescent="0.2">
      <c r="B35" s="352">
        <v>10</v>
      </c>
      <c r="D35" s="28" t="s">
        <v>131</v>
      </c>
      <c r="E35" s="28"/>
      <c r="F35" s="34"/>
      <c r="G35" s="254">
        <f>'3. Data_Input_Sheet'!E51</f>
        <v>69984</v>
      </c>
      <c r="H35" s="254"/>
      <c r="I35" s="364"/>
      <c r="J35" s="254"/>
      <c r="K35" s="254">
        <f>IF(ISBLANK('3. Data_Input_Sheet'!M51),G35,'3. Data_Input_Sheet'!M51)</f>
        <v>69984</v>
      </c>
      <c r="L35" s="240"/>
      <c r="M35" s="364"/>
      <c r="N35" s="267"/>
      <c r="O35" s="254">
        <f>IF(ISBLANK('3. Data_Input_Sheet'!U51),K35,'3. Data_Input_Sheet'!U51)</f>
        <v>69984</v>
      </c>
      <c r="P35" s="49"/>
      <c r="Q35" s="364"/>
    </row>
    <row r="36" spans="2:17" x14ac:dyDescent="0.2">
      <c r="B36" s="352"/>
      <c r="F36" s="34"/>
      <c r="L36" s="30"/>
      <c r="M36" s="34"/>
      <c r="N36" s="30"/>
    </row>
    <row r="37" spans="2:17" x14ac:dyDescent="0.2">
      <c r="B37" s="352"/>
      <c r="D37" s="27" t="s">
        <v>33</v>
      </c>
      <c r="E37" s="110"/>
      <c r="F37" s="111"/>
      <c r="G37" s="110"/>
      <c r="H37" s="110"/>
      <c r="I37" s="110"/>
      <c r="J37" s="110"/>
      <c r="L37" s="164"/>
      <c r="M37" s="111"/>
      <c r="N37" s="164"/>
    </row>
    <row r="38" spans="2:17" x14ac:dyDescent="0.2">
      <c r="B38" s="352"/>
      <c r="F38" s="34"/>
      <c r="G38" s="112"/>
      <c r="H38" s="112"/>
      <c r="I38" s="112"/>
      <c r="J38" s="112"/>
      <c r="K38" s="114"/>
      <c r="L38" s="165"/>
      <c r="M38" s="113"/>
      <c r="N38" s="165"/>
      <c r="O38" s="114"/>
      <c r="P38" s="114"/>
    </row>
    <row r="39" spans="2:17" x14ac:dyDescent="0.2">
      <c r="B39" s="352">
        <v>11</v>
      </c>
      <c r="D39" s="5" t="s">
        <v>136</v>
      </c>
      <c r="F39" s="34"/>
      <c r="G39" s="80">
        <f>'3. Data_Input_Sheet'!E49</f>
        <v>0.15</v>
      </c>
      <c r="H39" s="80"/>
      <c r="I39" s="364"/>
      <c r="J39" s="80"/>
      <c r="K39" s="115">
        <f>IF(ISBLANK('3. Data_Input_Sheet'!M49),G39,'3. Data_Input_Sheet'!M49)</f>
        <v>0.15</v>
      </c>
      <c r="L39" s="180"/>
      <c r="M39" s="364"/>
      <c r="N39" s="180"/>
      <c r="O39" s="115">
        <f>IF(ISBLANK('3. Data_Input_Sheet'!U49),K39,'3. Data_Input_Sheet'!U49)</f>
        <v>0.15</v>
      </c>
      <c r="P39" s="115"/>
      <c r="Q39" s="364"/>
    </row>
    <row r="40" spans="2:17" x14ac:dyDescent="0.2">
      <c r="B40" s="352">
        <v>12</v>
      </c>
      <c r="D40" s="5" t="s">
        <v>137</v>
      </c>
      <c r="F40" s="34"/>
      <c r="G40" s="81">
        <f>'3. Data_Input_Sheet'!E50</f>
        <v>9.2344380199411005E-2</v>
      </c>
      <c r="H40" s="80"/>
      <c r="I40" s="364"/>
      <c r="J40" s="80"/>
      <c r="K40" s="93">
        <f>IF(ISBLANK('3. Data_Input_Sheet'!M50),G40,'3. Data_Input_Sheet'!M50)</f>
        <v>9.2344380199411005E-2</v>
      </c>
      <c r="L40" s="180"/>
      <c r="M40" s="364"/>
      <c r="N40" s="180"/>
      <c r="O40" s="93">
        <f>IF(ISBLANK('3. Data_Input_Sheet'!U50),K40,'3. Data_Input_Sheet'!U50)</f>
        <v>9.2344380199411005E-2</v>
      </c>
      <c r="P40" s="92"/>
      <c r="Q40" s="364"/>
    </row>
    <row r="41" spans="2:17" ht="13.5" thickBot="1" x14ac:dyDescent="0.25">
      <c r="B41" s="352">
        <v>13</v>
      </c>
      <c r="D41" s="5" t="s">
        <v>138</v>
      </c>
      <c r="F41" s="34"/>
      <c r="G41" s="116">
        <f>G39+G40</f>
        <v>0.24234438019941101</v>
      </c>
      <c r="H41" s="162"/>
      <c r="I41" s="162"/>
      <c r="J41" s="162"/>
      <c r="K41" s="118">
        <f>K39+K40</f>
        <v>0.24234438019941101</v>
      </c>
      <c r="L41" s="117"/>
      <c r="M41" s="117"/>
      <c r="N41" s="117"/>
      <c r="O41" s="118">
        <f>O39+O40</f>
        <v>0.24234438019941101</v>
      </c>
      <c r="P41" s="91"/>
    </row>
    <row r="42" spans="2:17" ht="13.5" thickTop="1" x14ac:dyDescent="0.2">
      <c r="F42" s="34"/>
      <c r="L42" s="34"/>
      <c r="M42" s="34"/>
      <c r="N42" s="34"/>
    </row>
    <row r="43" spans="2:17" x14ac:dyDescent="0.2">
      <c r="L43" s="34"/>
      <c r="M43" s="34"/>
      <c r="N43" s="34"/>
    </row>
    <row r="44" spans="2:17" x14ac:dyDescent="0.2">
      <c r="B44" s="470" t="s">
        <v>38</v>
      </c>
      <c r="C44" s="470"/>
      <c r="D44" s="470"/>
      <c r="E44" s="470"/>
      <c r="F44" s="470"/>
      <c r="G44" s="470"/>
      <c r="H44" s="470"/>
      <c r="I44" s="470"/>
      <c r="J44" s="470"/>
      <c r="K44" s="470"/>
      <c r="L44" s="470"/>
      <c r="M44" s="470"/>
      <c r="N44" s="470"/>
      <c r="O44" s="470"/>
      <c r="P44" s="157"/>
    </row>
    <row r="45" spans="2:17" ht="12.75" customHeight="1" x14ac:dyDescent="0.2">
      <c r="B45" s="324"/>
      <c r="C45" s="325"/>
      <c r="D45" s="473" t="s">
        <v>148</v>
      </c>
      <c r="E45" s="473"/>
      <c r="F45" s="473"/>
      <c r="G45" s="473"/>
      <c r="H45" s="473"/>
      <c r="I45" s="473"/>
      <c r="J45" s="473"/>
      <c r="K45" s="473"/>
      <c r="L45" s="473"/>
      <c r="M45" s="473"/>
      <c r="N45" s="473"/>
      <c r="O45" s="473"/>
      <c r="P45" s="177"/>
    </row>
    <row r="46" spans="2:17" x14ac:dyDescent="0.2">
      <c r="B46" s="371"/>
      <c r="D46" s="456"/>
      <c r="E46" s="456"/>
      <c r="F46" s="456"/>
      <c r="G46" s="456"/>
      <c r="H46" s="456"/>
      <c r="I46" s="456"/>
      <c r="J46" s="456"/>
      <c r="K46" s="456"/>
      <c r="L46" s="456"/>
      <c r="M46" s="456"/>
      <c r="N46" s="456"/>
      <c r="O46" s="456"/>
      <c r="P46" s="177"/>
    </row>
    <row r="47" spans="2:17" x14ac:dyDescent="0.2">
      <c r="B47" s="371"/>
      <c r="D47" s="370"/>
      <c r="E47" s="370"/>
      <c r="F47" s="370"/>
      <c r="G47" s="370"/>
      <c r="H47" s="370"/>
      <c r="I47" s="370"/>
      <c r="J47" s="370"/>
      <c r="K47" s="370"/>
      <c r="L47" s="370"/>
      <c r="M47" s="370"/>
      <c r="N47" s="370"/>
      <c r="O47" s="370"/>
      <c r="P47" s="177"/>
    </row>
    <row r="48" spans="2:17" x14ac:dyDescent="0.2">
      <c r="B48" s="371"/>
      <c r="D48" s="370"/>
      <c r="E48" s="370"/>
      <c r="F48" s="370"/>
      <c r="G48" s="370"/>
      <c r="H48" s="370"/>
      <c r="I48" s="370"/>
      <c r="J48" s="370"/>
      <c r="K48" s="370"/>
      <c r="L48" s="370"/>
      <c r="M48" s="370"/>
      <c r="N48" s="370"/>
      <c r="O48" s="370"/>
      <c r="P48" s="177"/>
    </row>
    <row r="49" spans="2:16" x14ac:dyDescent="0.2">
      <c r="B49" s="371"/>
      <c r="D49" s="370"/>
      <c r="E49" s="370"/>
      <c r="F49" s="370"/>
      <c r="G49" s="370"/>
      <c r="H49" s="370"/>
      <c r="I49" s="370"/>
      <c r="J49" s="370"/>
      <c r="K49" s="370"/>
      <c r="L49" s="370"/>
      <c r="M49" s="370"/>
      <c r="N49" s="370"/>
      <c r="O49" s="370"/>
      <c r="P49" s="177"/>
    </row>
    <row r="50" spans="2:16" x14ac:dyDescent="0.2">
      <c r="B50" s="371"/>
      <c r="D50" s="456"/>
      <c r="E50" s="456"/>
      <c r="F50" s="456"/>
      <c r="G50" s="456"/>
      <c r="H50" s="456"/>
      <c r="I50" s="456"/>
      <c r="J50" s="456"/>
      <c r="K50" s="456"/>
      <c r="L50" s="456"/>
      <c r="M50" s="456"/>
      <c r="N50" s="456"/>
      <c r="O50" s="456"/>
      <c r="P50" s="177"/>
    </row>
    <row r="51" spans="2:16" x14ac:dyDescent="0.2">
      <c r="B51" s="371"/>
      <c r="D51" s="456"/>
      <c r="E51" s="456"/>
      <c r="F51" s="456"/>
      <c r="G51" s="456"/>
      <c r="H51" s="456"/>
      <c r="I51" s="456"/>
      <c r="J51" s="456"/>
      <c r="K51" s="456"/>
      <c r="L51" s="456"/>
      <c r="M51" s="456"/>
      <c r="N51" s="456"/>
      <c r="O51" s="456"/>
      <c r="P51" s="177"/>
    </row>
    <row r="52" spans="2:16" x14ac:dyDescent="0.2">
      <c r="B52" s="371"/>
      <c r="D52" s="456"/>
      <c r="E52" s="456"/>
      <c r="F52" s="456"/>
      <c r="G52" s="456"/>
      <c r="H52" s="456"/>
      <c r="I52" s="456"/>
      <c r="J52" s="456"/>
      <c r="K52" s="456"/>
      <c r="L52" s="456"/>
      <c r="M52" s="456"/>
      <c r="N52" s="456"/>
      <c r="O52" s="456"/>
      <c r="P52" s="177"/>
    </row>
    <row r="53" spans="2:16" x14ac:dyDescent="0.2">
      <c r="B53" s="371"/>
      <c r="D53" s="456"/>
      <c r="E53" s="456"/>
      <c r="F53" s="456"/>
      <c r="G53" s="456"/>
      <c r="H53" s="456"/>
      <c r="I53" s="456"/>
      <c r="J53" s="456"/>
      <c r="K53" s="456"/>
      <c r="L53" s="456"/>
      <c r="M53" s="456"/>
      <c r="N53" s="456"/>
      <c r="O53" s="456"/>
      <c r="P53" s="177"/>
    </row>
  </sheetData>
  <sheetProtection password="82A3" sheet="1" objects="1" scenarios="1" formatColumns="0" formatRows="0"/>
  <mergeCells count="19">
    <mergeCell ref="D45:O45"/>
    <mergeCell ref="D52:O52"/>
    <mergeCell ref="D53:O53"/>
    <mergeCell ref="D46:O46"/>
    <mergeCell ref="D50:O50"/>
    <mergeCell ref="D51:O51"/>
    <mergeCell ref="D1:M1"/>
    <mergeCell ref="C3:G3"/>
    <mergeCell ref="C4:G4"/>
    <mergeCell ref="C2:O2"/>
    <mergeCell ref="B44:O44"/>
    <mergeCell ref="B9:M9"/>
    <mergeCell ref="G26:G27"/>
    <mergeCell ref="O26:O27"/>
    <mergeCell ref="D16:E16"/>
    <mergeCell ref="D18:E18"/>
    <mergeCell ref="D20:E20"/>
    <mergeCell ref="D33:E33"/>
    <mergeCell ref="K26:K27"/>
  </mergeCells>
  <phoneticPr fontId="2" type="noConversion"/>
  <conditionalFormatting sqref="K12">
    <cfRule type="cellIs" dxfId="3" priority="1" stopIfTrue="1" operator="equal">
      <formula>""</formula>
    </cfRule>
  </conditionalFormatting>
  <pageMargins left="0.75" right="0.75" top="0.47" bottom="1" header="0.31" footer="0.5"/>
  <pageSetup scale="70" orientation="portrait" r:id="rId1"/>
  <headerFooter alignWithMargins="0">
    <oddFooter>&amp;C5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68"/>
  <sheetViews>
    <sheetView showGridLines="0" topLeftCell="A8" zoomScaleNormal="100" zoomScaleSheetLayoutView="100" workbookViewId="0">
      <selection activeCell="P24" sqref="P24"/>
    </sheetView>
  </sheetViews>
  <sheetFormatPr defaultRowHeight="12.75" x14ac:dyDescent="0.2"/>
  <cols>
    <col min="1" max="1" width="2.7109375" style="5" customWidth="1"/>
    <col min="2" max="2" width="5" style="5" customWidth="1"/>
    <col min="3" max="3" width="6.7109375" style="5" customWidth="1"/>
    <col min="4" max="4" width="17.28515625" style="5" customWidth="1"/>
    <col min="5" max="5" width="3.7109375" style="5" customWidth="1"/>
    <col min="6" max="6" width="9.28515625" style="5" customWidth="1"/>
    <col min="7" max="7" width="2.7109375" style="5" customWidth="1"/>
    <col min="8" max="8" width="3.7109375" style="5" customWidth="1"/>
    <col min="9" max="9" width="2.7109375" style="5" customWidth="1"/>
    <col min="10" max="10" width="18.7109375" style="5" customWidth="1"/>
    <col min="11" max="11" width="2.7109375" style="5" customWidth="1"/>
    <col min="12" max="12" width="9" style="5" customWidth="1"/>
    <col min="13" max="13" width="2.7109375" style="5" customWidth="1"/>
    <col min="14" max="14" width="3.85546875" style="5" customWidth="1"/>
    <col min="15" max="15" width="2.7109375" style="5" customWidth="1"/>
    <col min="16" max="16" width="16.7109375" style="5" customWidth="1"/>
    <col min="17" max="17" width="2.7109375" style="5" customWidth="1"/>
    <col min="18" max="18" width="2.85546875" style="5" customWidth="1"/>
    <col min="19" max="19" width="3" style="5" customWidth="1"/>
    <col min="20" max="20" width="4.140625" style="5" customWidth="1"/>
    <col min="21" max="16384" width="9.140625" style="5"/>
  </cols>
  <sheetData>
    <row r="1" spans="1:18" s="2" customFormat="1" ht="36.75" customHeight="1" x14ac:dyDescent="0.2">
      <c r="C1" s="474"/>
      <c r="D1" s="474"/>
      <c r="E1" s="474"/>
      <c r="F1" s="474"/>
      <c r="G1" s="474"/>
      <c r="H1" s="474"/>
      <c r="I1" s="474"/>
      <c r="J1" s="474"/>
      <c r="K1" s="474"/>
      <c r="L1" s="474"/>
      <c r="M1" s="474"/>
      <c r="N1" s="474"/>
      <c r="O1" s="154"/>
      <c r="P1" s="147"/>
    </row>
    <row r="2" spans="1:18" s="2" customFormat="1" ht="36.75" customHeight="1" x14ac:dyDescent="0.25">
      <c r="C2" s="475"/>
      <c r="D2" s="475"/>
      <c r="E2" s="475"/>
      <c r="F2" s="475"/>
      <c r="G2" s="475"/>
      <c r="H2" s="475"/>
      <c r="I2" s="475"/>
      <c r="J2" s="475"/>
      <c r="K2" s="475"/>
      <c r="L2" s="475"/>
      <c r="M2" s="475"/>
      <c r="N2" s="475"/>
      <c r="O2" s="475"/>
      <c r="P2" s="475"/>
      <c r="Q2" s="475"/>
      <c r="R2" s="475"/>
    </row>
    <row r="3" spans="1:18" s="2" customFormat="1" ht="36.75" customHeight="1" x14ac:dyDescent="0.25">
      <c r="C3" s="475"/>
      <c r="D3" s="475"/>
      <c r="E3" s="475"/>
      <c r="F3" s="475"/>
      <c r="G3" s="475"/>
      <c r="H3" s="475"/>
      <c r="I3" s="475"/>
      <c r="J3" s="475"/>
      <c r="K3" s="475"/>
      <c r="L3" s="475"/>
      <c r="M3" s="475"/>
      <c r="N3" s="475"/>
      <c r="O3" s="155"/>
    </row>
    <row r="4" spans="1:18" s="2" customFormat="1" ht="36.75" customHeight="1" x14ac:dyDescent="0.25">
      <c r="C4" s="475"/>
      <c r="D4" s="475"/>
      <c r="E4" s="475"/>
      <c r="F4" s="475"/>
      <c r="G4" s="475"/>
      <c r="H4" s="475"/>
      <c r="I4" s="475"/>
      <c r="J4" s="475"/>
      <c r="K4" s="38"/>
      <c r="L4" s="38"/>
      <c r="M4" s="38"/>
      <c r="N4" s="38"/>
      <c r="O4" s="38"/>
    </row>
    <row r="5" spans="1:18" s="2" customFormat="1" ht="36.75" customHeight="1" x14ac:dyDescent="0.2">
      <c r="B5" s="477" t="s">
        <v>50</v>
      </c>
      <c r="C5" s="477"/>
      <c r="D5" s="477"/>
      <c r="E5" s="477"/>
      <c r="F5" s="477"/>
      <c r="G5" s="477"/>
      <c r="H5" s="477"/>
      <c r="I5" s="477"/>
      <c r="J5" s="477"/>
      <c r="K5" s="477"/>
      <c r="L5" s="477"/>
      <c r="M5" s="477"/>
      <c r="N5" s="477"/>
    </row>
    <row r="6" spans="1:18" s="2" customFormat="1" ht="2.25" customHeight="1" x14ac:dyDescent="0.2"/>
    <row r="7" spans="1:18" ht="2.25" customHeight="1" x14ac:dyDescent="0.2"/>
    <row r="8" spans="1:18" ht="2.25" customHeight="1" x14ac:dyDescent="0.25">
      <c r="Q8" s="58"/>
    </row>
    <row r="9" spans="1:18" ht="2.25" customHeight="1" x14ac:dyDescent="0.2"/>
    <row r="10" spans="1:18" x14ac:dyDescent="0.2">
      <c r="C10" s="34"/>
      <c r="D10" s="34"/>
      <c r="E10" s="34"/>
      <c r="F10" s="34"/>
      <c r="G10" s="34"/>
      <c r="H10" s="34"/>
      <c r="I10" s="34"/>
      <c r="J10" s="34"/>
      <c r="K10" s="34"/>
      <c r="L10" s="34"/>
      <c r="M10" s="34"/>
      <c r="N10" s="34"/>
      <c r="O10" s="34"/>
      <c r="P10" s="34"/>
      <c r="Q10" s="34"/>
    </row>
    <row r="11" spans="1:18" ht="25.5" x14ac:dyDescent="0.2">
      <c r="A11" s="4"/>
      <c r="B11" s="41" t="s">
        <v>37</v>
      </c>
      <c r="C11" s="34"/>
      <c r="D11" s="42" t="s">
        <v>36</v>
      </c>
      <c r="E11" s="34"/>
      <c r="F11" s="478" t="s">
        <v>46</v>
      </c>
      <c r="G11" s="478"/>
      <c r="H11" s="478"/>
      <c r="I11" s="478"/>
      <c r="J11" s="478"/>
      <c r="K11" s="75"/>
      <c r="L11" s="42" t="s">
        <v>21</v>
      </c>
      <c r="M11" s="44"/>
      <c r="N11" s="34"/>
      <c r="O11" s="34"/>
      <c r="P11" s="42" t="s">
        <v>22</v>
      </c>
      <c r="Q11" s="34"/>
    </row>
    <row r="12" spans="1:18" x14ac:dyDescent="0.2">
      <c r="A12" s="4"/>
      <c r="B12" s="4"/>
      <c r="C12" s="34"/>
      <c r="D12" s="34"/>
      <c r="E12" s="34"/>
      <c r="F12" s="34"/>
      <c r="G12" s="34"/>
      <c r="H12" s="34"/>
      <c r="I12" s="34"/>
      <c r="J12" s="76"/>
      <c r="K12" s="76"/>
      <c r="L12" s="34"/>
      <c r="M12" s="34"/>
      <c r="N12" s="34"/>
      <c r="O12" s="34"/>
      <c r="P12" s="34"/>
      <c r="Q12" s="34"/>
    </row>
    <row r="13" spans="1:18" x14ac:dyDescent="0.2">
      <c r="A13" s="4"/>
      <c r="B13" s="66"/>
      <c r="C13" s="34"/>
      <c r="D13" s="34"/>
      <c r="E13" s="34"/>
      <c r="F13" s="476" t="s">
        <v>155</v>
      </c>
      <c r="G13" s="476"/>
      <c r="H13" s="476"/>
      <c r="I13" s="476"/>
      <c r="J13" s="476"/>
      <c r="K13" s="76"/>
      <c r="L13" s="34"/>
      <c r="M13" s="34"/>
      <c r="N13" s="34"/>
      <c r="O13" s="34"/>
      <c r="P13" s="34"/>
      <c r="Q13" s="34"/>
    </row>
    <row r="14" spans="1:18" x14ac:dyDescent="0.2">
      <c r="A14" s="4"/>
      <c r="B14" s="66"/>
      <c r="C14" s="77"/>
      <c r="D14" s="480"/>
      <c r="E14" s="480"/>
      <c r="F14" s="480"/>
      <c r="G14" s="480"/>
      <c r="H14" s="480"/>
      <c r="I14" s="480"/>
      <c r="J14" s="480"/>
      <c r="K14" s="480"/>
      <c r="L14" s="480"/>
      <c r="M14" s="480"/>
      <c r="N14" s="480"/>
      <c r="O14" s="480"/>
      <c r="P14" s="480"/>
      <c r="Q14" s="34"/>
    </row>
    <row r="15" spans="1:18" x14ac:dyDescent="0.2">
      <c r="A15" s="4"/>
      <c r="B15" s="66"/>
      <c r="C15" s="34"/>
      <c r="D15" s="34"/>
      <c r="E15" s="34"/>
      <c r="F15" s="170" t="s">
        <v>20</v>
      </c>
      <c r="G15" s="170"/>
      <c r="H15" s="170"/>
      <c r="I15" s="170"/>
      <c r="J15" s="170" t="s">
        <v>8</v>
      </c>
      <c r="K15" s="76"/>
      <c r="L15" s="170" t="s">
        <v>20</v>
      </c>
      <c r="M15" s="170"/>
      <c r="N15" s="76"/>
      <c r="O15" s="76"/>
      <c r="P15" s="76" t="s">
        <v>8</v>
      </c>
      <c r="Q15" s="34"/>
    </row>
    <row r="16" spans="1:18" x14ac:dyDescent="0.2">
      <c r="A16" s="4"/>
      <c r="B16" s="66"/>
      <c r="C16" s="34"/>
      <c r="D16" s="79" t="s">
        <v>11</v>
      </c>
      <c r="E16" s="34"/>
      <c r="F16" s="34"/>
      <c r="G16" s="34"/>
      <c r="H16" s="34"/>
      <c r="I16" s="34"/>
      <c r="J16" s="34"/>
      <c r="K16" s="34"/>
      <c r="L16" s="34"/>
      <c r="M16" s="34"/>
      <c r="N16" s="34"/>
      <c r="O16" s="34"/>
      <c r="P16" s="34"/>
      <c r="Q16" s="34"/>
    </row>
    <row r="17" spans="1:18" x14ac:dyDescent="0.2">
      <c r="A17" s="4"/>
      <c r="B17" s="66">
        <v>1</v>
      </c>
      <c r="C17" s="34"/>
      <c r="D17" s="78" t="s">
        <v>12</v>
      </c>
      <c r="E17" s="34"/>
      <c r="F17" s="80">
        <f>'3. Data_Input_Sheet'!E55</f>
        <v>0.56000000000000005</v>
      </c>
      <c r="G17" s="80"/>
      <c r="H17" s="368"/>
      <c r="I17" s="186"/>
      <c r="J17" s="47">
        <f>$J$26*F17</f>
        <v>37408457.133600004</v>
      </c>
      <c r="K17" s="34"/>
      <c r="L17" s="80">
        <f>'3. Data_Input_Sheet'!E62</f>
        <v>4.179771435106238E-2</v>
      </c>
      <c r="M17" s="80"/>
      <c r="N17" s="368"/>
      <c r="O17" s="186"/>
      <c r="P17" s="47">
        <f>L17*J17</f>
        <v>1563588.0055841748</v>
      </c>
      <c r="Q17" s="34"/>
    </row>
    <row r="18" spans="1:18" x14ac:dyDescent="0.2">
      <c r="A18" s="4"/>
      <c r="B18" s="66">
        <v>2</v>
      </c>
      <c r="C18" s="34"/>
      <c r="D18" s="78" t="s">
        <v>13</v>
      </c>
      <c r="E18" s="34"/>
      <c r="F18" s="81">
        <f>'3. Data_Input_Sheet'!E56</f>
        <v>0.04</v>
      </c>
      <c r="G18" s="80"/>
      <c r="H18" s="368"/>
      <c r="I18" s="186"/>
      <c r="J18" s="54">
        <f>$J$26*F18</f>
        <v>2672032.6524</v>
      </c>
      <c r="K18" s="34"/>
      <c r="L18" s="81">
        <f>'3. Data_Input_Sheet'!E63</f>
        <v>2.0799999999999999E-2</v>
      </c>
      <c r="M18" s="80"/>
      <c r="N18" s="368"/>
      <c r="O18" s="186"/>
      <c r="P18" s="54">
        <f>L18*J18</f>
        <v>55578.279169919995</v>
      </c>
      <c r="Q18" s="34"/>
    </row>
    <row r="19" spans="1:18" ht="13.5" thickBot="1" x14ac:dyDescent="0.25">
      <c r="A19" s="4"/>
      <c r="B19" s="66">
        <v>3</v>
      </c>
      <c r="C19" s="34"/>
      <c r="D19" s="82" t="s">
        <v>14</v>
      </c>
      <c r="E19" s="34"/>
      <c r="F19" s="83">
        <f>SUM(F17:F18)</f>
        <v>0.60000000000000009</v>
      </c>
      <c r="G19" s="83"/>
      <c r="H19" s="84"/>
      <c r="I19" s="173"/>
      <c r="J19" s="85">
        <f>SUM(J17:J18)</f>
        <v>40080489.786000006</v>
      </c>
      <c r="K19" s="34"/>
      <c r="L19" s="83">
        <f>IF(F19=0,0,SUMPRODUCT(F17:F18,L17:L18)/F19)</f>
        <v>4.0397866727658216E-2</v>
      </c>
      <c r="M19" s="88"/>
      <c r="N19" s="34"/>
      <c r="O19" s="30"/>
      <c r="P19" s="85">
        <f>SUM(P17:P18)</f>
        <v>1619166.2847540947</v>
      </c>
      <c r="Q19" s="34"/>
    </row>
    <row r="20" spans="1:18" ht="13.5" thickTop="1" x14ac:dyDescent="0.2">
      <c r="A20" s="4"/>
      <c r="B20" s="66"/>
      <c r="C20" s="34"/>
      <c r="D20" s="34"/>
      <c r="E20" s="34"/>
      <c r="F20" s="86"/>
      <c r="G20" s="86"/>
      <c r="H20" s="86"/>
      <c r="I20" s="172"/>
      <c r="J20" s="87"/>
      <c r="K20" s="34"/>
      <c r="L20" s="88"/>
      <c r="M20" s="88"/>
      <c r="N20" s="34"/>
      <c r="O20" s="30"/>
      <c r="P20" s="87"/>
      <c r="Q20" s="34"/>
    </row>
    <row r="21" spans="1:18" x14ac:dyDescent="0.2">
      <c r="A21" s="4"/>
      <c r="B21" s="66"/>
      <c r="C21" s="34"/>
      <c r="D21" s="79" t="s">
        <v>15</v>
      </c>
      <c r="E21" s="34"/>
      <c r="F21" s="86"/>
      <c r="G21" s="86"/>
      <c r="H21" s="86"/>
      <c r="I21" s="172"/>
      <c r="J21" s="87"/>
      <c r="K21" s="34"/>
      <c r="L21" s="88"/>
      <c r="M21" s="88"/>
      <c r="N21" s="34"/>
      <c r="O21" s="30"/>
      <c r="P21" s="87"/>
      <c r="Q21" s="34"/>
    </row>
    <row r="22" spans="1:18" x14ac:dyDescent="0.2">
      <c r="A22" s="4"/>
      <c r="B22" s="70">
        <v>4</v>
      </c>
      <c r="C22" s="89"/>
      <c r="D22" s="90" t="s">
        <v>16</v>
      </c>
      <c r="E22" s="89"/>
      <c r="F22" s="91">
        <f>'3. Data_Input_Sheet'!E57</f>
        <v>0.4</v>
      </c>
      <c r="G22" s="91"/>
      <c r="H22" s="368"/>
      <c r="I22" s="186"/>
      <c r="J22" s="48">
        <f>$J$26*F22</f>
        <v>26720326.524000004</v>
      </c>
      <c r="K22" s="89"/>
      <c r="L22" s="92">
        <f>'3. Data_Input_Sheet'!E64</f>
        <v>9.1200000000000003E-2</v>
      </c>
      <c r="M22" s="92"/>
      <c r="N22" s="368"/>
      <c r="O22" s="186"/>
      <c r="P22" s="48">
        <f>L22*J22</f>
        <v>2436893.7789888005</v>
      </c>
      <c r="Q22" s="89"/>
      <c r="R22" s="15"/>
    </row>
    <row r="23" spans="1:18" x14ac:dyDescent="0.2">
      <c r="A23" s="4"/>
      <c r="B23" s="70">
        <v>5</v>
      </c>
      <c r="C23" s="89"/>
      <c r="D23" s="90" t="s">
        <v>17</v>
      </c>
      <c r="E23" s="89"/>
      <c r="F23" s="93">
        <f>'3. Data_Input_Sheet'!E58</f>
        <v>0</v>
      </c>
      <c r="G23" s="92"/>
      <c r="H23" s="368"/>
      <c r="I23" s="186"/>
      <c r="J23" s="55">
        <f>$J$26*F23</f>
        <v>0</v>
      </c>
      <c r="K23" s="89"/>
      <c r="L23" s="93">
        <f>'3. Data_Input_Sheet'!E65</f>
        <v>0</v>
      </c>
      <c r="M23" s="92"/>
      <c r="N23" s="368"/>
      <c r="O23" s="186"/>
      <c r="P23" s="55">
        <f>L23*J23</f>
        <v>0</v>
      </c>
      <c r="Q23" s="89"/>
      <c r="R23" s="15"/>
    </row>
    <row r="24" spans="1:18" ht="13.5" thickBot="1" x14ac:dyDescent="0.25">
      <c r="A24" s="4"/>
      <c r="B24" s="66">
        <v>6</v>
      </c>
      <c r="C24" s="34"/>
      <c r="D24" s="82" t="s">
        <v>18</v>
      </c>
      <c r="E24" s="34"/>
      <c r="F24" s="83">
        <f>SUM(F22:F23)</f>
        <v>0.4</v>
      </c>
      <c r="G24" s="83"/>
      <c r="H24" s="84"/>
      <c r="I24" s="84"/>
      <c r="J24" s="85">
        <f>SUM(J22:J23)</f>
        <v>26720326.524000004</v>
      </c>
      <c r="K24" s="34"/>
      <c r="L24" s="83">
        <f>IF(F24=0,0,SUMPRODUCT(F22:F23,L22:L23)/F24)</f>
        <v>9.1200000000000003E-2</v>
      </c>
      <c r="M24" s="88"/>
      <c r="N24" s="34"/>
      <c r="O24" s="34"/>
      <c r="P24" s="85">
        <f>SUM(P22:P23)</f>
        <v>2436893.7789888005</v>
      </c>
      <c r="Q24" s="34"/>
    </row>
    <row r="25" spans="1:18" ht="13.5" thickTop="1" x14ac:dyDescent="0.2">
      <c r="A25" s="4"/>
      <c r="B25" s="66"/>
      <c r="C25" s="34"/>
      <c r="D25" s="34"/>
      <c r="E25" s="34"/>
      <c r="F25" s="34"/>
      <c r="G25" s="34"/>
      <c r="H25" s="34"/>
      <c r="I25" s="34"/>
      <c r="J25" s="87"/>
      <c r="K25" s="34"/>
      <c r="L25" s="88"/>
      <c r="M25" s="88"/>
      <c r="N25" s="34"/>
      <c r="O25" s="34"/>
      <c r="P25" s="87"/>
      <c r="Q25" s="34"/>
    </row>
    <row r="26" spans="1:18" ht="13.5" thickBot="1" x14ac:dyDescent="0.25">
      <c r="A26" s="4"/>
      <c r="B26" s="66">
        <v>7</v>
      </c>
      <c r="C26" s="34"/>
      <c r="D26" s="79" t="s">
        <v>19</v>
      </c>
      <c r="E26" s="34"/>
      <c r="F26" s="178">
        <f>SUM(F19,F24)</f>
        <v>1</v>
      </c>
      <c r="G26" s="94"/>
      <c r="H26" s="94"/>
      <c r="I26" s="94"/>
      <c r="J26" s="95">
        <f>'4. Rate_Base'!G18</f>
        <v>66800816.310000002</v>
      </c>
      <c r="K26" s="34"/>
      <c r="L26" s="96">
        <f>(L19*F19)+(L24*F24)</f>
        <v>6.0718720036594939E-2</v>
      </c>
      <c r="M26" s="88"/>
      <c r="N26" s="34"/>
      <c r="O26" s="34"/>
      <c r="P26" s="95">
        <f>P19+P24</f>
        <v>4056060.0637428951</v>
      </c>
      <c r="Q26" s="34"/>
    </row>
    <row r="27" spans="1:18" ht="13.5" thickTop="1" x14ac:dyDescent="0.2">
      <c r="A27" s="4"/>
      <c r="B27" s="66"/>
      <c r="C27" s="34"/>
      <c r="D27" s="34"/>
      <c r="E27" s="34"/>
      <c r="F27" s="34"/>
      <c r="G27" s="34"/>
      <c r="H27" s="34"/>
      <c r="I27" s="34"/>
      <c r="J27" s="34"/>
      <c r="K27" s="34"/>
      <c r="L27" s="34"/>
      <c r="M27" s="34"/>
      <c r="N27" s="34"/>
      <c r="O27" s="34"/>
      <c r="P27" s="34"/>
      <c r="Q27" s="34"/>
    </row>
    <row r="28" spans="1:18" x14ac:dyDescent="0.2">
      <c r="A28" s="4"/>
      <c r="B28" s="4"/>
      <c r="C28" s="34"/>
      <c r="D28" s="34"/>
      <c r="E28" s="34"/>
      <c r="F28" s="34"/>
      <c r="G28" s="34"/>
      <c r="K28" s="34"/>
      <c r="L28" s="34"/>
      <c r="M28" s="34"/>
      <c r="N28" s="34"/>
      <c r="O28" s="34"/>
      <c r="P28" s="34"/>
      <c r="Q28" s="34"/>
    </row>
    <row r="29" spans="1:18" x14ac:dyDescent="0.2">
      <c r="A29" s="4"/>
      <c r="B29" s="66"/>
      <c r="C29" s="34"/>
      <c r="D29" s="34"/>
      <c r="E29" s="34"/>
      <c r="F29" s="476" t="str">
        <f>'1. Info'!AC1</f>
        <v/>
      </c>
      <c r="G29" s="476"/>
      <c r="H29" s="476"/>
      <c r="I29" s="476"/>
      <c r="J29" s="476"/>
      <c r="K29" s="34"/>
      <c r="L29" s="34"/>
      <c r="M29" s="34"/>
      <c r="N29" s="34"/>
      <c r="O29" s="34"/>
      <c r="P29" s="34"/>
      <c r="Q29" s="34"/>
    </row>
    <row r="30" spans="1:18" x14ac:dyDescent="0.2">
      <c r="A30" s="4"/>
      <c r="B30" s="66"/>
      <c r="C30" s="77"/>
      <c r="D30" s="481"/>
      <c r="E30" s="481"/>
      <c r="F30" s="481"/>
      <c r="G30" s="481"/>
      <c r="H30" s="481"/>
      <c r="I30" s="481"/>
      <c r="J30" s="481"/>
      <c r="K30" s="481"/>
      <c r="L30" s="481"/>
      <c r="M30" s="481"/>
      <c r="N30" s="481"/>
      <c r="O30" s="481"/>
      <c r="P30" s="481"/>
      <c r="Q30" s="34"/>
    </row>
    <row r="31" spans="1:18" x14ac:dyDescent="0.2">
      <c r="A31" s="4"/>
      <c r="B31" s="66"/>
      <c r="C31" s="34"/>
      <c r="D31" s="34"/>
      <c r="E31" s="34"/>
      <c r="F31" s="170" t="s">
        <v>20</v>
      </c>
      <c r="G31" s="170"/>
      <c r="H31" s="170"/>
      <c r="I31" s="170"/>
      <c r="J31" s="170" t="s">
        <v>8</v>
      </c>
      <c r="K31" s="76"/>
      <c r="L31" s="170" t="s">
        <v>20</v>
      </c>
      <c r="M31" s="170"/>
      <c r="N31" s="76"/>
      <c r="O31" s="76"/>
      <c r="P31" s="76" t="s">
        <v>8</v>
      </c>
      <c r="Q31" s="34"/>
    </row>
    <row r="32" spans="1:18" x14ac:dyDescent="0.2">
      <c r="A32" s="4"/>
      <c r="B32" s="66"/>
      <c r="C32" s="34"/>
      <c r="D32" s="79" t="s">
        <v>11</v>
      </c>
      <c r="E32" s="34"/>
      <c r="F32" s="34"/>
      <c r="G32" s="34"/>
      <c r="H32" s="34"/>
      <c r="I32" s="34"/>
      <c r="J32" s="34"/>
      <c r="K32" s="34"/>
      <c r="L32" s="34"/>
      <c r="M32" s="34"/>
      <c r="N32" s="34"/>
      <c r="O32" s="34"/>
      <c r="P32" s="34"/>
      <c r="Q32" s="34"/>
    </row>
    <row r="33" spans="1:17" x14ac:dyDescent="0.2">
      <c r="A33" s="4"/>
      <c r="B33" s="66">
        <v>1</v>
      </c>
      <c r="C33" s="34"/>
      <c r="D33" s="78" t="s">
        <v>12</v>
      </c>
      <c r="E33" s="34"/>
      <c r="F33" s="80">
        <f>'3. Data_Input_Sheet'!M55</f>
        <v>0</v>
      </c>
      <c r="G33" s="80"/>
      <c r="H33" s="368"/>
      <c r="I33" s="186"/>
      <c r="J33" s="47">
        <f>$J$42*F33</f>
        <v>0</v>
      </c>
      <c r="K33" s="34"/>
      <c r="L33" s="80">
        <f>'3. Data_Input_Sheet'!M62</f>
        <v>0</v>
      </c>
      <c r="M33" s="80"/>
      <c r="N33" s="368"/>
      <c r="O33" s="186"/>
      <c r="P33" s="47">
        <f>L33*J33</f>
        <v>0</v>
      </c>
      <c r="Q33" s="34"/>
    </row>
    <row r="34" spans="1:17" x14ac:dyDescent="0.2">
      <c r="A34" s="4"/>
      <c r="B34" s="66">
        <v>2</v>
      </c>
      <c r="C34" s="34"/>
      <c r="D34" s="78" t="s">
        <v>13</v>
      </c>
      <c r="E34" s="34"/>
      <c r="F34" s="81">
        <f>'3. Data_Input_Sheet'!M56</f>
        <v>0</v>
      </c>
      <c r="G34" s="80"/>
      <c r="H34" s="368"/>
      <c r="I34" s="186"/>
      <c r="J34" s="54">
        <f>$J$42*F34</f>
        <v>0</v>
      </c>
      <c r="K34" s="34"/>
      <c r="L34" s="81">
        <f>'3. Data_Input_Sheet'!M63</f>
        <v>0</v>
      </c>
      <c r="M34" s="80"/>
      <c r="N34" s="368"/>
      <c r="O34" s="186"/>
      <c r="P34" s="54">
        <f>L34*J34</f>
        <v>0</v>
      </c>
      <c r="Q34" s="34"/>
    </row>
    <row r="35" spans="1:17" ht="13.5" thickBot="1" x14ac:dyDescent="0.25">
      <c r="A35" s="4"/>
      <c r="B35" s="66">
        <v>3</v>
      </c>
      <c r="C35" s="34"/>
      <c r="D35" s="82" t="s">
        <v>14</v>
      </c>
      <c r="E35" s="34"/>
      <c r="F35" s="83">
        <f>SUM(F33:F34)</f>
        <v>0</v>
      </c>
      <c r="G35" s="88"/>
      <c r="H35" s="86"/>
      <c r="I35" s="172"/>
      <c r="J35" s="85">
        <f>SUM(J33:J34)</f>
        <v>0</v>
      </c>
      <c r="K35" s="34"/>
      <c r="L35" s="83">
        <f>IF(F35=0,0,SUMPRODUCT(F33:F34,L33:L34)/F35)</f>
        <v>0</v>
      </c>
      <c r="M35" s="88"/>
      <c r="N35" s="34"/>
      <c r="O35" s="30"/>
      <c r="P35" s="85">
        <f>SUM(P33:P34)</f>
        <v>0</v>
      </c>
      <c r="Q35" s="34"/>
    </row>
    <row r="36" spans="1:17" ht="13.5" thickTop="1" x14ac:dyDescent="0.2">
      <c r="A36" s="4"/>
      <c r="B36" s="66"/>
      <c r="C36" s="34"/>
      <c r="D36" s="34"/>
      <c r="E36" s="34"/>
      <c r="F36" s="86"/>
      <c r="G36" s="86"/>
      <c r="H36" s="86"/>
      <c r="I36" s="172"/>
      <c r="J36" s="87"/>
      <c r="K36" s="34"/>
      <c r="L36" s="88"/>
      <c r="M36" s="88"/>
      <c r="N36" s="34"/>
      <c r="O36" s="30"/>
      <c r="P36" s="87"/>
      <c r="Q36" s="34"/>
    </row>
    <row r="37" spans="1:17" x14ac:dyDescent="0.2">
      <c r="A37" s="4"/>
      <c r="B37" s="66"/>
      <c r="C37" s="34"/>
      <c r="D37" s="79" t="s">
        <v>15</v>
      </c>
      <c r="E37" s="34"/>
      <c r="F37" s="86"/>
      <c r="G37" s="86"/>
      <c r="H37" s="86"/>
      <c r="I37" s="172"/>
      <c r="J37" s="87"/>
      <c r="K37" s="34"/>
      <c r="L37" s="88"/>
      <c r="M37" s="88"/>
      <c r="N37" s="34"/>
      <c r="O37" s="30"/>
      <c r="P37" s="87"/>
      <c r="Q37" s="34"/>
    </row>
    <row r="38" spans="1:17" x14ac:dyDescent="0.2">
      <c r="A38" s="4"/>
      <c r="B38" s="70">
        <v>4</v>
      </c>
      <c r="C38" s="89"/>
      <c r="D38" s="90" t="s">
        <v>16</v>
      </c>
      <c r="E38" s="89"/>
      <c r="F38" s="91">
        <f>'3. Data_Input_Sheet'!M57</f>
        <v>0</v>
      </c>
      <c r="G38" s="91"/>
      <c r="H38" s="368"/>
      <c r="I38" s="186"/>
      <c r="J38" s="48">
        <f>$J$42*F38</f>
        <v>0</v>
      </c>
      <c r="K38" s="89"/>
      <c r="L38" s="92">
        <f>'3. Data_Input_Sheet'!M64</f>
        <v>0</v>
      </c>
      <c r="M38" s="92"/>
      <c r="N38" s="368"/>
      <c r="O38" s="186"/>
      <c r="P38" s="48">
        <f>L38*J38</f>
        <v>0</v>
      </c>
      <c r="Q38" s="34"/>
    </row>
    <row r="39" spans="1:17" x14ac:dyDescent="0.2">
      <c r="A39" s="4"/>
      <c r="B39" s="70">
        <v>5</v>
      </c>
      <c r="C39" s="89"/>
      <c r="D39" s="90" t="s">
        <v>17</v>
      </c>
      <c r="E39" s="89"/>
      <c r="F39" s="93">
        <f>'3. Data_Input_Sheet'!M58</f>
        <v>0</v>
      </c>
      <c r="G39" s="92"/>
      <c r="H39" s="368"/>
      <c r="I39" s="186"/>
      <c r="J39" s="55">
        <f>$J$42*F39</f>
        <v>0</v>
      </c>
      <c r="K39" s="89"/>
      <c r="L39" s="93">
        <f>'3. Data_Input_Sheet'!M65</f>
        <v>0</v>
      </c>
      <c r="M39" s="92"/>
      <c r="N39" s="368"/>
      <c r="O39" s="186"/>
      <c r="P39" s="55">
        <f>L39*J39</f>
        <v>0</v>
      </c>
      <c r="Q39" s="34"/>
    </row>
    <row r="40" spans="1:17" ht="13.5" thickBot="1" x14ac:dyDescent="0.25">
      <c r="A40" s="4"/>
      <c r="B40" s="66">
        <v>6</v>
      </c>
      <c r="C40" s="34"/>
      <c r="D40" s="82" t="s">
        <v>18</v>
      </c>
      <c r="E40" s="34"/>
      <c r="F40" s="83">
        <f>SUM(F38:F39)</f>
        <v>0</v>
      </c>
      <c r="G40" s="88"/>
      <c r="H40" s="86"/>
      <c r="I40" s="86"/>
      <c r="J40" s="85">
        <f>SUM(J38:J39)</f>
        <v>0</v>
      </c>
      <c r="K40" s="34"/>
      <c r="L40" s="83">
        <f>IF(F40=0,0,SUMPRODUCT(F38:F39,L38:L39)/F40)</f>
        <v>0</v>
      </c>
      <c r="M40" s="88"/>
      <c r="N40" s="34"/>
      <c r="O40" s="34"/>
      <c r="P40" s="85">
        <f>SUM(P38:P39)</f>
        <v>0</v>
      </c>
      <c r="Q40" s="34"/>
    </row>
    <row r="41" spans="1:17" ht="13.5" thickTop="1" x14ac:dyDescent="0.2">
      <c r="A41" s="4"/>
      <c r="B41" s="66"/>
      <c r="C41" s="34"/>
      <c r="D41" s="34"/>
      <c r="E41" s="34"/>
      <c r="F41" s="34"/>
      <c r="G41" s="34"/>
      <c r="H41" s="34"/>
      <c r="I41" s="34"/>
      <c r="J41" s="87"/>
      <c r="K41" s="34"/>
      <c r="L41" s="88"/>
      <c r="M41" s="88"/>
      <c r="N41" s="34"/>
      <c r="O41" s="34"/>
      <c r="P41" s="87"/>
      <c r="Q41" s="34"/>
    </row>
    <row r="42" spans="1:17" ht="13.5" thickBot="1" x14ac:dyDescent="0.25">
      <c r="A42" s="4"/>
      <c r="B42" s="66">
        <v>7</v>
      </c>
      <c r="C42" s="34"/>
      <c r="D42" s="79" t="s">
        <v>19</v>
      </c>
      <c r="E42" s="34"/>
      <c r="F42" s="178">
        <f>F35+F40</f>
        <v>0</v>
      </c>
      <c r="G42" s="117"/>
      <c r="H42" s="117"/>
      <c r="I42" s="117"/>
      <c r="J42" s="95">
        <f>'4. Rate_Base'!O18</f>
        <v>66800816.310000002</v>
      </c>
      <c r="K42" s="34"/>
      <c r="L42" s="96">
        <f>(L35*F35)+(L40*F40)</f>
        <v>0</v>
      </c>
      <c r="M42" s="88"/>
      <c r="N42" s="34"/>
      <c r="O42" s="34"/>
      <c r="P42" s="95">
        <f>P35+P40</f>
        <v>0</v>
      </c>
      <c r="Q42" s="34"/>
    </row>
    <row r="43" spans="1:17" ht="13.5" thickTop="1" x14ac:dyDescent="0.2">
      <c r="A43" s="4"/>
      <c r="B43" s="66"/>
      <c r="C43" s="34"/>
      <c r="D43" s="34"/>
      <c r="E43" s="34"/>
      <c r="F43" s="34"/>
      <c r="G43" s="34"/>
      <c r="H43" s="34"/>
      <c r="I43" s="34"/>
      <c r="J43" s="34"/>
      <c r="K43" s="34"/>
      <c r="L43" s="34"/>
      <c r="M43" s="34"/>
      <c r="N43" s="34"/>
      <c r="O43" s="34"/>
      <c r="P43" s="34"/>
      <c r="Q43" s="34"/>
    </row>
    <row r="44" spans="1:17" x14ac:dyDescent="0.2">
      <c r="A44" s="4"/>
      <c r="B44" s="4"/>
      <c r="C44" s="34"/>
      <c r="D44" s="34"/>
      <c r="E44" s="34"/>
      <c r="F44" s="34"/>
      <c r="G44" s="34"/>
      <c r="H44" s="34"/>
      <c r="I44" s="34"/>
      <c r="J44" s="34"/>
      <c r="K44" s="34"/>
      <c r="L44" s="34"/>
      <c r="M44" s="34"/>
      <c r="N44" s="34"/>
      <c r="O44" s="34"/>
      <c r="P44" s="34"/>
      <c r="Q44" s="34"/>
    </row>
    <row r="45" spans="1:17" x14ac:dyDescent="0.2">
      <c r="A45" s="4"/>
      <c r="B45" s="66"/>
      <c r="C45" s="34"/>
      <c r="D45" s="34"/>
      <c r="E45" s="34"/>
      <c r="F45" s="476" t="s">
        <v>154</v>
      </c>
      <c r="G45" s="476"/>
      <c r="H45" s="476"/>
      <c r="I45" s="476"/>
      <c r="J45" s="476"/>
      <c r="K45" s="34"/>
      <c r="L45" s="34"/>
      <c r="M45" s="34"/>
      <c r="N45" s="34"/>
      <c r="O45" s="34"/>
      <c r="P45" s="34"/>
      <c r="Q45" s="34"/>
    </row>
    <row r="46" spans="1:17" x14ac:dyDescent="0.2">
      <c r="A46" s="4"/>
      <c r="B46" s="66"/>
      <c r="C46" s="34"/>
      <c r="D46" s="481"/>
      <c r="E46" s="481"/>
      <c r="F46" s="481"/>
      <c r="G46" s="481"/>
      <c r="H46" s="481"/>
      <c r="I46" s="481"/>
      <c r="J46" s="481"/>
      <c r="K46" s="481"/>
      <c r="L46" s="481"/>
      <c r="M46" s="481"/>
      <c r="N46" s="481"/>
      <c r="O46" s="481"/>
      <c r="P46" s="481"/>
      <c r="Q46" s="34"/>
    </row>
    <row r="47" spans="1:17" x14ac:dyDescent="0.2">
      <c r="A47" s="4"/>
      <c r="B47" s="66"/>
      <c r="C47" s="34"/>
      <c r="D47" s="34"/>
      <c r="E47" s="34"/>
      <c r="F47" s="170" t="s">
        <v>20</v>
      </c>
      <c r="G47" s="170"/>
      <c r="H47" s="170"/>
      <c r="I47" s="170"/>
      <c r="J47" s="170" t="s">
        <v>8</v>
      </c>
      <c r="K47" s="76"/>
      <c r="L47" s="170" t="s">
        <v>20</v>
      </c>
      <c r="M47" s="170"/>
      <c r="N47" s="76"/>
      <c r="O47" s="76"/>
      <c r="P47" s="170" t="s">
        <v>8</v>
      </c>
      <c r="Q47" s="34"/>
    </row>
    <row r="48" spans="1:17" x14ac:dyDescent="0.2">
      <c r="A48" s="4"/>
      <c r="B48" s="66"/>
      <c r="C48" s="34"/>
      <c r="D48" s="79" t="s">
        <v>11</v>
      </c>
      <c r="E48" s="34"/>
      <c r="F48" s="34"/>
      <c r="G48" s="34"/>
      <c r="H48" s="34"/>
      <c r="I48" s="34"/>
      <c r="J48" s="34"/>
      <c r="K48" s="34"/>
      <c r="L48" s="34"/>
      <c r="M48" s="34"/>
      <c r="N48" s="34"/>
      <c r="O48" s="34"/>
      <c r="P48" s="34"/>
      <c r="Q48" s="34"/>
    </row>
    <row r="49" spans="1:17" x14ac:dyDescent="0.2">
      <c r="A49" s="4"/>
      <c r="B49" s="66">
        <v>8</v>
      </c>
      <c r="C49" s="34"/>
      <c r="D49" s="78" t="s">
        <v>12</v>
      </c>
      <c r="E49" s="34"/>
      <c r="F49" s="80">
        <f>IF(ISBLANK('3. Data_Input_Sheet'!U55),F33,'3. Data_Input_Sheet'!U55)</f>
        <v>0</v>
      </c>
      <c r="G49" s="80"/>
      <c r="H49" s="368"/>
      <c r="I49" s="186"/>
      <c r="J49" s="47">
        <f>$J$58*F49</f>
        <v>0</v>
      </c>
      <c r="K49" s="34"/>
      <c r="L49" s="80">
        <f>IF(ISBLANK('3. Data_Input_Sheet'!U62),L17,'3. Data_Input_Sheet'!U62)</f>
        <v>4.179771435106238E-2</v>
      </c>
      <c r="M49" s="80"/>
      <c r="N49" s="368"/>
      <c r="O49" s="186"/>
      <c r="P49" s="47">
        <f>L49*J49</f>
        <v>0</v>
      </c>
      <c r="Q49" s="34"/>
    </row>
    <row r="50" spans="1:17" x14ac:dyDescent="0.2">
      <c r="A50" s="4"/>
      <c r="B50" s="66">
        <v>9</v>
      </c>
      <c r="C50" s="34"/>
      <c r="D50" s="78" t="s">
        <v>13</v>
      </c>
      <c r="E50" s="34"/>
      <c r="F50" s="81">
        <f>IF(ISBLANK('3. Data_Input_Sheet'!U56),F34,'3. Data_Input_Sheet'!U56)</f>
        <v>0</v>
      </c>
      <c r="G50" s="80"/>
      <c r="H50" s="368"/>
      <c r="I50" s="186"/>
      <c r="J50" s="54">
        <f>$J$58*F50</f>
        <v>0</v>
      </c>
      <c r="K50" s="34"/>
      <c r="L50" s="81">
        <f>IF(ISBLANK('3. Data_Input_Sheet'!U63),L18,'3. Data_Input_Sheet'!U63)</f>
        <v>2.0799999999999999E-2</v>
      </c>
      <c r="M50" s="80"/>
      <c r="N50" s="368"/>
      <c r="O50" s="186"/>
      <c r="P50" s="54">
        <f>L50*J50</f>
        <v>0</v>
      </c>
      <c r="Q50" s="34"/>
    </row>
    <row r="51" spans="1:17" ht="13.5" thickBot="1" x14ac:dyDescent="0.25">
      <c r="A51" s="4"/>
      <c r="B51" s="66">
        <v>10</v>
      </c>
      <c r="C51" s="34"/>
      <c r="D51" s="82" t="s">
        <v>14</v>
      </c>
      <c r="E51" s="34"/>
      <c r="F51" s="83">
        <f>SUM(F49:F50)</f>
        <v>0</v>
      </c>
      <c r="G51" s="88"/>
      <c r="H51" s="86"/>
      <c r="I51" s="172"/>
      <c r="J51" s="85">
        <f>SUM(J49:J50)</f>
        <v>0</v>
      </c>
      <c r="K51" s="34"/>
      <c r="L51" s="83">
        <f>IF(F51=0,0,SUMPRODUCT(F49:F50,L49:L50)/F51)</f>
        <v>0</v>
      </c>
      <c r="M51" s="88"/>
      <c r="N51" s="34"/>
      <c r="O51" s="30"/>
      <c r="P51" s="85">
        <f>SUM(P49:P50)</f>
        <v>0</v>
      </c>
      <c r="Q51" s="34"/>
    </row>
    <row r="52" spans="1:17" ht="13.5" thickTop="1" x14ac:dyDescent="0.2">
      <c r="A52" s="4"/>
      <c r="B52" s="66"/>
      <c r="C52" s="34"/>
      <c r="D52" s="34"/>
      <c r="E52" s="34"/>
      <c r="F52" s="86"/>
      <c r="G52" s="86"/>
      <c r="H52" s="86"/>
      <c r="I52" s="172"/>
      <c r="J52" s="87"/>
      <c r="K52" s="34"/>
      <c r="L52" s="88"/>
      <c r="M52" s="88"/>
      <c r="N52" s="34"/>
      <c r="O52" s="30"/>
      <c r="P52" s="87"/>
      <c r="Q52" s="34"/>
    </row>
    <row r="53" spans="1:17" x14ac:dyDescent="0.2">
      <c r="A53" s="4"/>
      <c r="B53" s="66"/>
      <c r="C53" s="34"/>
      <c r="D53" s="79" t="s">
        <v>15</v>
      </c>
      <c r="E53" s="34"/>
      <c r="F53" s="86"/>
      <c r="G53" s="86"/>
      <c r="H53" s="86"/>
      <c r="I53" s="172"/>
      <c r="J53" s="87"/>
      <c r="K53" s="34"/>
      <c r="L53" s="88"/>
      <c r="M53" s="88"/>
      <c r="N53" s="34"/>
      <c r="O53" s="30"/>
      <c r="P53" s="87"/>
      <c r="Q53" s="34"/>
    </row>
    <row r="54" spans="1:17" x14ac:dyDescent="0.2">
      <c r="A54" s="4"/>
      <c r="B54" s="66">
        <v>11</v>
      </c>
      <c r="C54" s="34"/>
      <c r="D54" s="78" t="s">
        <v>16</v>
      </c>
      <c r="E54" s="34"/>
      <c r="F54" s="88">
        <f>IF(ISBLANK('3. Data_Input_Sheet'!U57),F38,'3. Data_Input_Sheet'!U57)</f>
        <v>0</v>
      </c>
      <c r="G54" s="86"/>
      <c r="H54" s="368"/>
      <c r="I54" s="186"/>
      <c r="J54" s="47">
        <f>$J$58*F54</f>
        <v>0</v>
      </c>
      <c r="K54" s="34"/>
      <c r="L54" s="80">
        <f>IF(ISBLANK('3. Data_Input_Sheet'!U64),L22,'3. Data_Input_Sheet'!U64)</f>
        <v>9.1200000000000003E-2</v>
      </c>
      <c r="M54" s="80"/>
      <c r="N54" s="368"/>
      <c r="O54" s="186"/>
      <c r="P54" s="47">
        <f>L54*J54</f>
        <v>0</v>
      </c>
      <c r="Q54" s="34"/>
    </row>
    <row r="55" spans="1:17" x14ac:dyDescent="0.2">
      <c r="A55" s="4"/>
      <c r="B55" s="66">
        <v>12</v>
      </c>
      <c r="C55" s="34"/>
      <c r="D55" s="78" t="s">
        <v>17</v>
      </c>
      <c r="E55" s="34"/>
      <c r="F55" s="81">
        <f>IF(ISBLANK('3. Data_Input_Sheet'!U58),F39,'3. Data_Input_Sheet'!U58)</f>
        <v>0</v>
      </c>
      <c r="G55" s="172"/>
      <c r="H55" s="368"/>
      <c r="I55" s="186"/>
      <c r="J55" s="54">
        <f>$J$58*F55</f>
        <v>0</v>
      </c>
      <c r="K55" s="34"/>
      <c r="L55" s="81">
        <f>IF(ISBLANK('3. Data_Input_Sheet'!U65),L23,'3. Data_Input_Sheet'!U65)</f>
        <v>0</v>
      </c>
      <c r="M55" s="80"/>
      <c r="N55" s="368"/>
      <c r="O55" s="186"/>
      <c r="P55" s="54">
        <f>L55*J55</f>
        <v>0</v>
      </c>
      <c r="Q55" s="34"/>
    </row>
    <row r="56" spans="1:17" ht="13.5" thickBot="1" x14ac:dyDescent="0.25">
      <c r="A56" s="4"/>
      <c r="B56" s="66">
        <v>13</v>
      </c>
      <c r="C56" s="34"/>
      <c r="D56" s="82" t="s">
        <v>18</v>
      </c>
      <c r="E56" s="34"/>
      <c r="F56" s="83">
        <f>SUM(F54:F55)</f>
        <v>0</v>
      </c>
      <c r="G56" s="86"/>
      <c r="H56" s="86"/>
      <c r="I56" s="86"/>
      <c r="J56" s="85">
        <f>SUM(J54:J55)</f>
        <v>0</v>
      </c>
      <c r="K56" s="34"/>
      <c r="L56" s="83">
        <f>IF(F56=0,0,SUMPRODUCT(F54:F55,L54:L55)/F56)</f>
        <v>0</v>
      </c>
      <c r="M56" s="88"/>
      <c r="N56" s="34"/>
      <c r="O56" s="34"/>
      <c r="P56" s="85">
        <f>SUM(P54:P55)</f>
        <v>0</v>
      </c>
      <c r="Q56" s="34"/>
    </row>
    <row r="57" spans="1:17" ht="13.5" thickTop="1" x14ac:dyDescent="0.2">
      <c r="A57" s="4"/>
      <c r="B57" s="66"/>
      <c r="C57" s="34"/>
      <c r="D57" s="34"/>
      <c r="E57" s="34"/>
      <c r="F57" s="34"/>
      <c r="G57" s="34"/>
      <c r="H57" s="34"/>
      <c r="I57" s="34"/>
      <c r="J57" s="87"/>
      <c r="K57" s="34"/>
      <c r="L57" s="88"/>
      <c r="M57" s="88"/>
      <c r="N57" s="34"/>
      <c r="O57" s="34"/>
      <c r="P57" s="87"/>
      <c r="Q57" s="34"/>
    </row>
    <row r="58" spans="1:17" ht="13.5" thickBot="1" x14ac:dyDescent="0.25">
      <c r="A58" s="4"/>
      <c r="B58" s="66">
        <v>14</v>
      </c>
      <c r="C58" s="34"/>
      <c r="D58" s="82" t="s">
        <v>19</v>
      </c>
      <c r="E58" s="34"/>
      <c r="F58" s="178">
        <f>F51+F56</f>
        <v>0</v>
      </c>
      <c r="G58" s="117"/>
      <c r="H58" s="117"/>
      <c r="I58" s="117"/>
      <c r="J58" s="95">
        <f>'4. Rate_Base'!W18</f>
        <v>66800816.310000002</v>
      </c>
      <c r="K58" s="34"/>
      <c r="L58" s="96">
        <f>(L51*F51)+(L56*F56)</f>
        <v>0</v>
      </c>
      <c r="M58" s="88"/>
      <c r="N58" s="34"/>
      <c r="O58" s="34"/>
      <c r="P58" s="95">
        <f>P51+P56</f>
        <v>0</v>
      </c>
      <c r="Q58" s="34"/>
    </row>
    <row r="59" spans="1:17" ht="13.5" thickTop="1" x14ac:dyDescent="0.2">
      <c r="B59" s="34"/>
      <c r="C59" s="34"/>
      <c r="D59" s="34"/>
      <c r="E59" s="34"/>
      <c r="F59" s="34"/>
      <c r="G59" s="34"/>
      <c r="H59" s="34"/>
      <c r="I59" s="34"/>
      <c r="J59" s="34"/>
      <c r="K59" s="34"/>
      <c r="L59" s="34"/>
      <c r="M59" s="34"/>
      <c r="N59" s="34"/>
      <c r="O59" s="34"/>
      <c r="P59" s="34"/>
      <c r="Q59" s="34"/>
    </row>
    <row r="61" spans="1:17" x14ac:dyDescent="0.2">
      <c r="B61" s="462" t="s">
        <v>38</v>
      </c>
      <c r="C61" s="462"/>
      <c r="D61" s="462"/>
      <c r="E61" s="462"/>
      <c r="F61" s="462"/>
      <c r="G61" s="462"/>
      <c r="H61" s="462"/>
      <c r="I61" s="462"/>
      <c r="J61" s="462"/>
      <c r="K61" s="462"/>
      <c r="L61" s="462"/>
      <c r="M61" s="462"/>
      <c r="N61" s="462"/>
      <c r="O61" s="462"/>
      <c r="P61" s="462"/>
    </row>
    <row r="62" spans="1:17" ht="37.5" customHeight="1" x14ac:dyDescent="0.2">
      <c r="B62" s="11" t="s">
        <v>2</v>
      </c>
      <c r="D62" s="479" t="str">
        <f>'3. Data_Input_Sheet'!C72</f>
        <v>Data in column E is for Application as originally filed.  For updated revenue requirement as a result of interrogatory responses, technical or settlement conferences, etc., use colimn M and Adjustments in column I</v>
      </c>
      <c r="E62" s="479"/>
      <c r="F62" s="479"/>
      <c r="G62" s="479"/>
      <c r="H62" s="479"/>
      <c r="I62" s="479"/>
      <c r="J62" s="479"/>
      <c r="K62" s="479"/>
      <c r="L62" s="479"/>
      <c r="M62" s="479"/>
      <c r="N62" s="479"/>
      <c r="O62" s="479"/>
      <c r="P62" s="479"/>
    </row>
    <row r="63" spans="1:17" x14ac:dyDescent="0.2">
      <c r="B63" s="366"/>
      <c r="D63" s="456"/>
      <c r="E63" s="456"/>
      <c r="F63" s="456"/>
      <c r="G63" s="456"/>
      <c r="H63" s="456"/>
      <c r="I63" s="456"/>
      <c r="J63" s="456"/>
      <c r="K63" s="456"/>
      <c r="L63" s="456"/>
      <c r="M63" s="456"/>
      <c r="N63" s="456"/>
      <c r="O63" s="456"/>
      <c r="P63" s="456"/>
    </row>
    <row r="64" spans="1:17" x14ac:dyDescent="0.2">
      <c r="B64" s="366"/>
      <c r="D64" s="456"/>
      <c r="E64" s="456"/>
      <c r="F64" s="456"/>
      <c r="G64" s="456"/>
      <c r="H64" s="456"/>
      <c r="I64" s="456"/>
      <c r="J64" s="456"/>
      <c r="K64" s="456"/>
      <c r="L64" s="456"/>
      <c r="M64" s="456"/>
      <c r="N64" s="456"/>
      <c r="O64" s="456"/>
      <c r="P64" s="456"/>
    </row>
    <row r="65" spans="2:16" x14ac:dyDescent="0.2">
      <c r="B65" s="366"/>
      <c r="D65" s="456"/>
      <c r="E65" s="456"/>
      <c r="F65" s="456"/>
      <c r="G65" s="456"/>
      <c r="H65" s="456"/>
      <c r="I65" s="456"/>
      <c r="J65" s="456"/>
      <c r="K65" s="456"/>
      <c r="L65" s="456"/>
      <c r="M65" s="456"/>
      <c r="N65" s="456"/>
      <c r="O65" s="456"/>
      <c r="P65" s="456"/>
    </row>
    <row r="66" spans="2:16" x14ac:dyDescent="0.2">
      <c r="B66" s="366"/>
      <c r="D66" s="456"/>
      <c r="E66" s="456"/>
      <c r="F66" s="456"/>
      <c r="G66" s="456"/>
      <c r="H66" s="456"/>
      <c r="I66" s="456"/>
      <c r="J66" s="456"/>
      <c r="K66" s="456"/>
      <c r="L66" s="456"/>
      <c r="M66" s="456"/>
      <c r="N66" s="456"/>
      <c r="O66" s="456"/>
      <c r="P66" s="456"/>
    </row>
    <row r="67" spans="2:16" x14ac:dyDescent="0.2">
      <c r="B67" s="366"/>
      <c r="D67" s="456"/>
      <c r="E67" s="456"/>
      <c r="F67" s="456"/>
      <c r="G67" s="456"/>
      <c r="H67" s="456"/>
      <c r="I67" s="456"/>
      <c r="J67" s="456"/>
      <c r="K67" s="456"/>
      <c r="L67" s="456"/>
      <c r="M67" s="456"/>
      <c r="N67" s="456"/>
      <c r="O67" s="456"/>
      <c r="P67" s="456"/>
    </row>
    <row r="68" spans="2:16" x14ac:dyDescent="0.2">
      <c r="B68" s="366"/>
      <c r="D68" s="456"/>
      <c r="E68" s="456"/>
      <c r="F68" s="456"/>
      <c r="G68" s="456"/>
      <c r="H68" s="456"/>
      <c r="I68" s="456"/>
      <c r="J68" s="456"/>
      <c r="K68" s="456"/>
      <c r="L68" s="456"/>
      <c r="M68" s="456"/>
      <c r="N68" s="456"/>
      <c r="O68" s="456"/>
      <c r="P68" s="456"/>
    </row>
  </sheetData>
  <sheetProtection password="82A3" sheet="1" objects="1" scenarios="1" formatColumns="0" formatRows="0"/>
  <mergeCells count="20">
    <mergeCell ref="D14:P14"/>
    <mergeCell ref="D30:P30"/>
    <mergeCell ref="F45:J45"/>
    <mergeCell ref="F29:J29"/>
    <mergeCell ref="D67:P67"/>
    <mergeCell ref="B61:P61"/>
    <mergeCell ref="D46:P46"/>
    <mergeCell ref="D68:P68"/>
    <mergeCell ref="D66:P66"/>
    <mergeCell ref="D62:P62"/>
    <mergeCell ref="D63:P63"/>
    <mergeCell ref="D64:P64"/>
    <mergeCell ref="D65:P65"/>
    <mergeCell ref="C1:N1"/>
    <mergeCell ref="C3:N3"/>
    <mergeCell ref="C4:J4"/>
    <mergeCell ref="C2:R2"/>
    <mergeCell ref="F13:J13"/>
    <mergeCell ref="B5:N5"/>
    <mergeCell ref="F11:J11"/>
  </mergeCells>
  <phoneticPr fontId="2" type="noConversion"/>
  <conditionalFormatting sqref="D30:P30">
    <cfRule type="cellIs" dxfId="2" priority="1" stopIfTrue="1" operator="equal">
      <formula>""</formula>
    </cfRule>
  </conditionalFormatting>
  <printOptions horizontalCentered="1"/>
  <pageMargins left="0.74803149606299213" right="0.74803149606299213" top="0.55118110236220474" bottom="0.98425196850393704" header="0.31496062992125984" footer="0.51181102362204722"/>
  <pageSetup scale="69" orientation="portrait" r:id="rId1"/>
  <headerFooter alignWithMargins="0">
    <oddFooter>&amp;C6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61"/>
  <sheetViews>
    <sheetView showGridLines="0" topLeftCell="A10" zoomScaleNormal="100" zoomScaleSheetLayoutView="100" workbookViewId="0">
      <selection activeCell="H22" sqref="H22"/>
    </sheetView>
  </sheetViews>
  <sheetFormatPr defaultRowHeight="12.75" x14ac:dyDescent="0.2"/>
  <cols>
    <col min="1" max="1" width="1.28515625" style="5" customWidth="1"/>
    <col min="2" max="2" width="5.7109375" style="5" customWidth="1"/>
    <col min="3" max="3" width="2.7109375" style="5" customWidth="1"/>
    <col min="4" max="4" width="27.42578125" style="5" customWidth="1"/>
    <col min="5" max="5" width="1.42578125" style="5" customWidth="1"/>
    <col min="6" max="6" width="15.7109375" style="5" customWidth="1"/>
    <col min="7" max="7" width="2.7109375" style="5" customWidth="1"/>
    <col min="8" max="8" width="15.5703125" style="5" customWidth="1"/>
    <col min="9" max="9" width="1.7109375" style="5" customWidth="1"/>
    <col min="10" max="10" width="15.7109375" style="5" customWidth="1"/>
    <col min="11" max="11" width="2.7109375" style="5" customWidth="1"/>
    <col min="12" max="12" width="15.7109375" style="5" customWidth="1"/>
    <col min="13" max="13" width="1.7109375" style="5" customWidth="1"/>
    <col min="14" max="14" width="15.7109375" style="5" customWidth="1"/>
    <col min="15" max="15" width="2.85546875" style="5" customWidth="1"/>
    <col min="16" max="16" width="15.7109375" style="5" customWidth="1"/>
    <col min="17" max="17" width="1.7109375" style="5" customWidth="1"/>
    <col min="18" max="16384" width="9.140625" style="5"/>
  </cols>
  <sheetData>
    <row r="1" spans="2:16" s="2" customFormat="1" ht="21.75" x14ac:dyDescent="0.2">
      <c r="C1" s="482"/>
      <c r="D1" s="482"/>
      <c r="E1" s="482"/>
      <c r="F1" s="482"/>
      <c r="G1" s="482"/>
      <c r="H1" s="482"/>
      <c r="I1" s="482"/>
      <c r="J1" s="482"/>
      <c r="K1" s="482"/>
      <c r="L1" s="482"/>
      <c r="M1" s="482"/>
      <c r="N1" s="482"/>
      <c r="O1" s="482"/>
      <c r="P1" s="147" t="str">
        <f>CONCATENATE('2. Table of Contents'!$F$6," ",'2. Table of Contents'!$G$6)</f>
        <v xml:space="preserve"> </v>
      </c>
    </row>
    <row r="2" spans="2:16" s="2" customFormat="1" ht="18" x14ac:dyDescent="0.25">
      <c r="C2" s="483"/>
      <c r="D2" s="483"/>
      <c r="E2" s="483"/>
      <c r="F2" s="483"/>
      <c r="G2" s="483"/>
      <c r="H2" s="483"/>
      <c r="I2" s="483"/>
      <c r="J2" s="483"/>
      <c r="K2" s="483"/>
      <c r="L2" s="483"/>
      <c r="M2" s="483"/>
      <c r="N2" s="483"/>
      <c r="O2" s="483"/>
    </row>
    <row r="3" spans="2:16" s="2" customFormat="1" ht="18" x14ac:dyDescent="0.25">
      <c r="C3" s="483"/>
      <c r="D3" s="483"/>
      <c r="E3" s="483"/>
      <c r="F3" s="483"/>
      <c r="G3" s="483"/>
      <c r="H3" s="483"/>
      <c r="I3" s="483"/>
      <c r="J3" s="483"/>
      <c r="K3" s="483"/>
      <c r="L3" s="483"/>
      <c r="M3" s="483"/>
      <c r="N3" s="483"/>
      <c r="O3" s="483"/>
    </row>
    <row r="4" spans="2:16" s="2" customFormat="1" ht="18" x14ac:dyDescent="0.25">
      <c r="C4" s="483"/>
      <c r="D4" s="483"/>
      <c r="E4" s="483"/>
      <c r="F4" s="483"/>
      <c r="G4" s="483"/>
      <c r="H4" s="483"/>
    </row>
    <row r="5" spans="2:16" s="2" customFormat="1" ht="15.75" x14ac:dyDescent="0.25">
      <c r="E5" s="3"/>
      <c r="F5" s="3"/>
    </row>
    <row r="6" spans="2:16" s="2" customFormat="1" ht="36.75" customHeight="1" x14ac:dyDescent="0.2"/>
    <row r="7" spans="2:16" ht="4.5" customHeight="1" x14ac:dyDescent="0.2"/>
    <row r="8" spans="2:16" ht="15.75" x14ac:dyDescent="0.25">
      <c r="E8" s="58"/>
      <c r="F8" s="469"/>
      <c r="G8" s="469"/>
      <c r="H8" s="469"/>
      <c r="I8" s="469"/>
      <c r="J8" s="469"/>
      <c r="K8" s="469"/>
      <c r="L8" s="469"/>
      <c r="M8" s="469"/>
      <c r="N8" s="469"/>
      <c r="O8" s="469"/>
      <c r="P8" s="469"/>
    </row>
    <row r="9" spans="2:16" ht="15.75" x14ac:dyDescent="0.25">
      <c r="E9" s="58"/>
      <c r="F9" s="59"/>
      <c r="G9" s="59"/>
      <c r="H9" s="59"/>
      <c r="I9" s="59"/>
      <c r="J9" s="59"/>
      <c r="K9" s="59"/>
      <c r="L9" s="59"/>
      <c r="M9" s="59"/>
      <c r="N9" s="59"/>
      <c r="O9" s="59"/>
      <c r="P9" s="59"/>
    </row>
    <row r="10" spans="2:16" ht="18" x14ac:dyDescent="0.25">
      <c r="B10" s="383" t="s">
        <v>252</v>
      </c>
      <c r="E10" s="58"/>
      <c r="F10" s="59"/>
      <c r="G10" s="59"/>
      <c r="H10" s="59"/>
      <c r="I10" s="59"/>
      <c r="J10" s="59"/>
      <c r="K10" s="59"/>
      <c r="L10" s="59"/>
      <c r="M10" s="59"/>
      <c r="N10" s="59"/>
      <c r="O10" s="59"/>
      <c r="P10" s="59"/>
    </row>
    <row r="11" spans="2:16" ht="15.75" x14ac:dyDescent="0.25">
      <c r="E11" s="58"/>
      <c r="F11" s="59"/>
      <c r="G11" s="59"/>
      <c r="H11" s="59"/>
      <c r="I11" s="59"/>
      <c r="J11" s="59"/>
      <c r="K11" s="59"/>
      <c r="L11" s="59"/>
      <c r="M11" s="59"/>
      <c r="N11" s="59"/>
      <c r="O11" s="59"/>
      <c r="P11" s="59"/>
    </row>
    <row r="12" spans="2:16" ht="15.75" x14ac:dyDescent="0.25">
      <c r="E12" s="58"/>
      <c r="F12" s="59"/>
      <c r="G12" s="59"/>
      <c r="H12" s="59"/>
      <c r="I12" s="59"/>
      <c r="J12" s="59"/>
      <c r="K12" s="59"/>
      <c r="L12" s="59"/>
      <c r="M12" s="59"/>
      <c r="N12" s="59"/>
      <c r="O12" s="59"/>
      <c r="P12" s="59"/>
    </row>
    <row r="13" spans="2:16" ht="15.75" x14ac:dyDescent="0.25">
      <c r="E13" s="58"/>
      <c r="F13" s="488" t="s">
        <v>155</v>
      </c>
      <c r="G13" s="488"/>
      <c r="H13" s="488"/>
      <c r="I13" s="310"/>
      <c r="J13" s="488" t="str">
        <f>IF(ISBLANK('3. Data_Input_Sheet'!M12),"",'3. Data_Input_Sheet'!M12)</f>
        <v/>
      </c>
      <c r="K13" s="488"/>
      <c r="L13" s="488"/>
      <c r="M13" s="310"/>
      <c r="N13" s="488" t="str">
        <f>'3. Data_Input_Sheet'!U12</f>
        <v>Per Board Decision</v>
      </c>
      <c r="O13" s="488"/>
      <c r="P13" s="488"/>
    </row>
    <row r="14" spans="2:16" ht="6" customHeight="1" x14ac:dyDescent="0.25">
      <c r="D14" s="59"/>
      <c r="E14" s="59"/>
      <c r="F14" s="310"/>
      <c r="G14" s="310"/>
      <c r="H14" s="310"/>
      <c r="I14" s="310"/>
      <c r="J14" s="310"/>
      <c r="K14" s="310"/>
      <c r="L14" s="310"/>
      <c r="M14" s="310"/>
      <c r="N14" s="310"/>
      <c r="O14" s="310"/>
      <c r="P14" s="311"/>
    </row>
    <row r="15" spans="2:16" x14ac:dyDescent="0.2">
      <c r="B15" s="486" t="s">
        <v>37</v>
      </c>
      <c r="D15" s="485" t="s">
        <v>36</v>
      </c>
      <c r="F15" s="492" t="s">
        <v>127</v>
      </c>
      <c r="G15" s="312"/>
      <c r="H15" s="490" t="s">
        <v>128</v>
      </c>
      <c r="I15" s="313"/>
      <c r="J15" s="492" t="s">
        <v>127</v>
      </c>
      <c r="K15" s="312"/>
      <c r="L15" s="490" t="s">
        <v>128</v>
      </c>
      <c r="M15" s="313"/>
      <c r="N15" s="492" t="s">
        <v>127</v>
      </c>
      <c r="O15" s="312"/>
      <c r="P15" s="490" t="s">
        <v>128</v>
      </c>
    </row>
    <row r="16" spans="2:16" ht="24.75" customHeight="1" x14ac:dyDescent="0.2">
      <c r="B16" s="487"/>
      <c r="C16" s="61"/>
      <c r="D16" s="478"/>
      <c r="E16" s="44"/>
      <c r="F16" s="493"/>
      <c r="G16" s="308"/>
      <c r="H16" s="491"/>
      <c r="I16" s="313"/>
      <c r="J16" s="493"/>
      <c r="K16" s="2"/>
      <c r="L16" s="491"/>
      <c r="M16" s="313"/>
      <c r="N16" s="493"/>
      <c r="O16" s="2"/>
      <c r="P16" s="491"/>
    </row>
    <row r="17" spans="2:18" x14ac:dyDescent="0.2">
      <c r="B17" s="62"/>
      <c r="C17" s="61"/>
      <c r="D17" s="44"/>
      <c r="E17" s="44"/>
      <c r="F17" s="63"/>
      <c r="G17" s="44"/>
      <c r="H17" s="64"/>
      <c r="J17" s="65"/>
      <c r="K17" s="66"/>
      <c r="L17" s="67"/>
      <c r="N17" s="65"/>
      <c r="O17" s="66"/>
      <c r="P17" s="67"/>
      <c r="Q17" s="139"/>
    </row>
    <row r="18" spans="2:18" x14ac:dyDescent="0.2">
      <c r="B18" s="4"/>
      <c r="D18" s="4"/>
      <c r="F18" s="65"/>
      <c r="G18" s="66"/>
      <c r="H18" s="35"/>
      <c r="J18" s="65"/>
      <c r="K18" s="66"/>
      <c r="L18" s="35"/>
      <c r="N18" s="65"/>
      <c r="O18" s="66"/>
      <c r="P18" s="35"/>
      <c r="Q18" s="139"/>
    </row>
    <row r="19" spans="2:18" x14ac:dyDescent="0.2">
      <c r="B19" s="171">
        <v>1</v>
      </c>
      <c r="D19" s="5" t="s">
        <v>149</v>
      </c>
      <c r="F19" s="204"/>
      <c r="G19" s="205"/>
      <c r="H19" s="206">
        <f>F53</f>
        <v>3456031.9065291448</v>
      </c>
      <c r="I19" s="197"/>
      <c r="J19" s="204"/>
      <c r="K19" s="205"/>
      <c r="L19" s="206">
        <f>J53</f>
        <v>-299246.10373527801</v>
      </c>
      <c r="M19" s="197"/>
      <c r="N19" s="204"/>
      <c r="O19" s="205"/>
      <c r="P19" s="206">
        <f>N53</f>
        <v>18314364.999999996</v>
      </c>
      <c r="Q19" s="139"/>
    </row>
    <row r="20" spans="2:18" x14ac:dyDescent="0.2">
      <c r="B20" s="171">
        <v>2</v>
      </c>
      <c r="D20" s="5" t="s">
        <v>150</v>
      </c>
      <c r="F20" s="207">
        <f>'3. Data_Input_Sheet'!E25</f>
        <v>18420657</v>
      </c>
      <c r="G20" s="205"/>
      <c r="H20" s="206">
        <f>'3. Data_Input_Sheet'!E26-H19</f>
        <v>18420658.093470857</v>
      </c>
      <c r="I20" s="197"/>
      <c r="J20" s="207">
        <f>IF(ISBLANK('3. Data_Input_Sheet'!M25),'3. Data_Input_Sheet'!E25,'3. Data_Input_Sheet'!M25)</f>
        <v>18420657</v>
      </c>
      <c r="K20" s="205"/>
      <c r="L20" s="206">
        <f>IF(ISBLANK('3. Data_Input_Sheet'!M26),'3. Data_Input_Sheet'!E26-L19,'3. Data_Input_Sheet'!M26-L19)</f>
        <v>22175936.103735279</v>
      </c>
      <c r="M20" s="197"/>
      <c r="N20" s="207">
        <f>IF(ISBLANK('3. Data_Input_Sheet'!U25),'3. Data_Input_Sheet'!M25,'3. Data_Input_Sheet'!U25)</f>
        <v>0</v>
      </c>
      <c r="O20" s="205"/>
      <c r="P20" s="206">
        <f>IF(ISBLANK('3. Data_Input_Sheet'!U26),'3. Data_Input_Sheet'!M26-P19,'3. Data_Input_Sheet'!U26-P19)</f>
        <v>-18314364.999999996</v>
      </c>
      <c r="Q20" s="139"/>
    </row>
    <row r="21" spans="2:18" ht="25.5" x14ac:dyDescent="0.2">
      <c r="B21" s="171">
        <v>3</v>
      </c>
      <c r="D21" s="28" t="s">
        <v>151</v>
      </c>
      <c r="F21" s="208">
        <f>'5. Utility Income'!F50</f>
        <v>1080249</v>
      </c>
      <c r="G21" s="205"/>
      <c r="H21" s="209">
        <f>'5. Utility Income'!F50</f>
        <v>1080249</v>
      </c>
      <c r="I21" s="197"/>
      <c r="J21" s="208">
        <f>'5. Utility Income'!N50</f>
        <v>0</v>
      </c>
      <c r="K21" s="205"/>
      <c r="L21" s="206">
        <f>J21</f>
        <v>0</v>
      </c>
      <c r="M21" s="197"/>
      <c r="N21" s="208">
        <f>'5. Utility Income'!V50</f>
        <v>0</v>
      </c>
      <c r="O21" s="205"/>
      <c r="P21" s="206">
        <f>'5. Utility Income'!V50</f>
        <v>0</v>
      </c>
      <c r="Q21" s="139"/>
    </row>
    <row r="22" spans="2:18" ht="13.5" thickBot="1" x14ac:dyDescent="0.25">
      <c r="B22" s="171">
        <v>4</v>
      </c>
      <c r="D22" s="16" t="s">
        <v>110</v>
      </c>
      <c r="F22" s="210">
        <f>SUM(F20:F21)</f>
        <v>19500906</v>
      </c>
      <c r="G22" s="205"/>
      <c r="H22" s="211">
        <f>SUM(H19:H21)</f>
        <v>22956939</v>
      </c>
      <c r="I22" s="197"/>
      <c r="J22" s="212">
        <f>SUM(J20:J21)</f>
        <v>18420657</v>
      </c>
      <c r="K22" s="205"/>
      <c r="L22" s="211">
        <f>SUM(L19:L21)</f>
        <v>21876690</v>
      </c>
      <c r="M22" s="197"/>
      <c r="N22" s="212">
        <f>SUM(N20:N21)</f>
        <v>0</v>
      </c>
      <c r="O22" s="205"/>
      <c r="P22" s="211">
        <f>SUM(P19:P21)</f>
        <v>0</v>
      </c>
      <c r="Q22" s="139"/>
    </row>
    <row r="23" spans="2:18" ht="13.5" thickTop="1" x14ac:dyDescent="0.2">
      <c r="B23" s="171"/>
      <c r="F23" s="213"/>
      <c r="G23" s="205"/>
      <c r="H23" s="214"/>
      <c r="I23" s="197"/>
      <c r="J23" s="213"/>
      <c r="K23" s="205"/>
      <c r="L23" s="206"/>
      <c r="M23" s="197"/>
      <c r="N23" s="213"/>
      <c r="O23" s="205"/>
      <c r="P23" s="206"/>
      <c r="Q23" s="139"/>
    </row>
    <row r="24" spans="2:18" x14ac:dyDescent="0.2">
      <c r="B24" s="171">
        <v>5</v>
      </c>
      <c r="C24" s="15"/>
      <c r="D24" s="24" t="s">
        <v>117</v>
      </c>
      <c r="E24" s="15"/>
      <c r="F24" s="207">
        <f>'5. Utility Income'!F27</f>
        <v>18314365</v>
      </c>
      <c r="G24" s="205"/>
      <c r="H24" s="206">
        <f>'5. Utility Income'!F27</f>
        <v>18314365</v>
      </c>
      <c r="I24" s="197"/>
      <c r="J24" s="207">
        <f>'5. Utility Income'!N27</f>
        <v>18314365</v>
      </c>
      <c r="K24" s="205"/>
      <c r="L24" s="206">
        <f>'5. Utility Income'!N27</f>
        <v>18314365</v>
      </c>
      <c r="M24" s="197"/>
      <c r="N24" s="207">
        <f>'5. Utility Income'!V27</f>
        <v>18314365</v>
      </c>
      <c r="O24" s="205"/>
      <c r="P24" s="206">
        <f>'5. Utility Income'!V27</f>
        <v>18314365</v>
      </c>
      <c r="Q24" s="140"/>
      <c r="R24" s="15"/>
    </row>
    <row r="25" spans="2:18" x14ac:dyDescent="0.2">
      <c r="B25" s="171">
        <v>6</v>
      </c>
      <c r="C25" s="15"/>
      <c r="D25" s="24" t="s">
        <v>95</v>
      </c>
      <c r="E25" s="15"/>
      <c r="F25" s="207">
        <f>'5. Utility Income'!F30</f>
        <v>1619166.2847540947</v>
      </c>
      <c r="G25" s="205"/>
      <c r="H25" s="206">
        <f>'5. Utility Income'!F30</f>
        <v>1619166.2847540947</v>
      </c>
      <c r="I25" s="197"/>
      <c r="J25" s="207">
        <f>'5. Utility Income'!N30</f>
        <v>0</v>
      </c>
      <c r="K25" s="205"/>
      <c r="L25" s="206">
        <f>'5. Utility Income'!N30</f>
        <v>0</v>
      </c>
      <c r="M25" s="197"/>
      <c r="N25" s="207">
        <f>'5. Utility Income'!V30</f>
        <v>0</v>
      </c>
      <c r="O25" s="205"/>
      <c r="P25" s="206">
        <f>'5. Utility Income'!V30</f>
        <v>0</v>
      </c>
      <c r="Q25" s="140"/>
      <c r="R25" s="15"/>
    </row>
    <row r="26" spans="2:18" ht="63.75" x14ac:dyDescent="0.2">
      <c r="B26" s="171">
        <v>7</v>
      </c>
      <c r="C26" s="387"/>
      <c r="D26" s="71" t="s">
        <v>282</v>
      </c>
      <c r="E26" s="387"/>
      <c r="F26" s="207">
        <f>'3. Data_Input_Sheet'!E67</f>
        <v>0</v>
      </c>
      <c r="G26" s="396" t="s">
        <v>3</v>
      </c>
      <c r="H26" s="206">
        <f>F26</f>
        <v>0</v>
      </c>
      <c r="I26" s="197"/>
      <c r="J26" s="207">
        <f>'3. Data_Input_Sheet'!M67</f>
        <v>0</v>
      </c>
      <c r="K26" s="396" t="s">
        <v>3</v>
      </c>
      <c r="L26" s="206">
        <f>J26</f>
        <v>0</v>
      </c>
      <c r="M26" s="197"/>
      <c r="N26" s="207">
        <f>'3. Data_Input_Sheet'!U67</f>
        <v>0</v>
      </c>
      <c r="O26" s="396" t="s">
        <v>3</v>
      </c>
      <c r="P26" s="206">
        <f>N26</f>
        <v>0</v>
      </c>
      <c r="Q26" s="140"/>
      <c r="R26" s="387"/>
    </row>
    <row r="27" spans="2:18" ht="13.5" thickBot="1" x14ac:dyDescent="0.25">
      <c r="B27" s="171">
        <v>8</v>
      </c>
      <c r="D27" s="16" t="s">
        <v>118</v>
      </c>
      <c r="F27" s="210">
        <f>SUM(F24:F26)</f>
        <v>19933531.284754094</v>
      </c>
      <c r="G27" s="205"/>
      <c r="H27" s="211">
        <f>SUM(H24:H26)</f>
        <v>19933531.284754094</v>
      </c>
      <c r="I27" s="197"/>
      <c r="J27" s="212">
        <f>SUM(J24:J26)</f>
        <v>18314365</v>
      </c>
      <c r="K27" s="205"/>
      <c r="L27" s="211">
        <f>SUM(L24:L26)</f>
        <v>18314365</v>
      </c>
      <c r="M27" s="197"/>
      <c r="N27" s="212">
        <f>SUM(N24:N26)</f>
        <v>18314365</v>
      </c>
      <c r="O27" s="205"/>
      <c r="P27" s="211">
        <f>SUM(P24:P26)</f>
        <v>18314365</v>
      </c>
      <c r="Q27" s="139"/>
    </row>
    <row r="28" spans="2:18" ht="13.5" thickTop="1" x14ac:dyDescent="0.2">
      <c r="B28" s="171"/>
      <c r="D28" s="4"/>
      <c r="F28" s="207"/>
      <c r="G28" s="205"/>
      <c r="H28" s="206"/>
      <c r="I28" s="197"/>
      <c r="J28" s="213"/>
      <c r="K28" s="205"/>
      <c r="L28" s="206"/>
      <c r="M28" s="197"/>
      <c r="N28" s="213"/>
      <c r="O28" s="205"/>
      <c r="P28" s="206"/>
      <c r="Q28" s="139"/>
    </row>
    <row r="29" spans="2:18" ht="25.5" x14ac:dyDescent="0.2">
      <c r="B29" s="171">
        <v>9</v>
      </c>
      <c r="D29" s="56" t="s">
        <v>111</v>
      </c>
      <c r="F29" s="207">
        <f>F22-F27</f>
        <v>-432625.28475409374</v>
      </c>
      <c r="G29" s="205"/>
      <c r="H29" s="206">
        <f>H22-H27</f>
        <v>3023407.7152459063</v>
      </c>
      <c r="I29" s="197"/>
      <c r="J29" s="213">
        <f>J22-J27</f>
        <v>106292</v>
      </c>
      <c r="K29" s="205"/>
      <c r="L29" s="206">
        <f>L22-L27</f>
        <v>3562325</v>
      </c>
      <c r="M29" s="197"/>
      <c r="N29" s="213">
        <f>N22-N27</f>
        <v>-18314365</v>
      </c>
      <c r="O29" s="205"/>
      <c r="P29" s="206">
        <f>P22-P27</f>
        <v>-18314365</v>
      </c>
      <c r="Q29" s="139"/>
    </row>
    <row r="30" spans="2:18" x14ac:dyDescent="0.2">
      <c r="B30" s="171"/>
      <c r="D30" s="5" t="s">
        <v>60</v>
      </c>
      <c r="F30" s="213"/>
      <c r="G30" s="205"/>
      <c r="H30" s="214"/>
      <c r="I30" s="197"/>
      <c r="J30" s="213"/>
      <c r="K30" s="205"/>
      <c r="L30" s="206"/>
      <c r="M30" s="197"/>
      <c r="N30" s="213"/>
      <c r="O30" s="205"/>
      <c r="P30" s="206"/>
      <c r="Q30" s="139"/>
    </row>
    <row r="31" spans="2:18" ht="25.5" customHeight="1" x14ac:dyDescent="0.2">
      <c r="B31" s="171">
        <v>10</v>
      </c>
      <c r="D31" s="71" t="s">
        <v>287</v>
      </c>
      <c r="F31" s="208">
        <f>'3. Data_Input_Sheet'!E44</f>
        <v>-892023</v>
      </c>
      <c r="G31" s="205"/>
      <c r="H31" s="209">
        <f>'3. Data_Input_Sheet'!E44</f>
        <v>-892023</v>
      </c>
      <c r="I31" s="197"/>
      <c r="J31" s="208">
        <f>IF(ISBLANK('3. Data_Input_Sheet'!M44),'3. Data_Input_Sheet'!E44,'3. Data_Input_Sheet'!M44)</f>
        <v>-892023</v>
      </c>
      <c r="K31" s="205"/>
      <c r="L31" s="209">
        <f>IF(ISBLANK('3. Data_Input_Sheet'!M44),'3. Data_Input_Sheet'!E44,'3. Data_Input_Sheet'!M44)</f>
        <v>-892023</v>
      </c>
      <c r="M31" s="197"/>
      <c r="N31" s="208">
        <f>IF(ISBLANK('3. Data_Input_Sheet'!U44),'3. Data_Input_Sheet'!M44,'3. Data_Input_Sheet'!U44)</f>
        <v>0</v>
      </c>
      <c r="O31" s="205"/>
      <c r="P31" s="209">
        <f>IF(ISBLANK('3. Data_Input_Sheet'!U44),'3. Data_Input_Sheet'!M44,'3. Data_Input_Sheet'!U44)</f>
        <v>0</v>
      </c>
      <c r="Q31" s="139"/>
    </row>
    <row r="32" spans="2:18" x14ac:dyDescent="0.2">
      <c r="B32" s="171">
        <v>11</v>
      </c>
      <c r="D32" s="16" t="s">
        <v>115</v>
      </c>
      <c r="F32" s="213">
        <f>SUM(F29:F31)</f>
        <v>-1324648.2847540937</v>
      </c>
      <c r="G32" s="205"/>
      <c r="H32" s="214">
        <f>SUM(H29:H31)</f>
        <v>2131384.7152459063</v>
      </c>
      <c r="I32" s="197"/>
      <c r="J32" s="213">
        <f>SUM(J29+J31)</f>
        <v>-785731</v>
      </c>
      <c r="K32" s="205"/>
      <c r="L32" s="206">
        <f>L29+L31</f>
        <v>2670302</v>
      </c>
      <c r="M32" s="197"/>
      <c r="N32" s="213">
        <f>SUM(N29+N31)</f>
        <v>-18314365</v>
      </c>
      <c r="O32" s="205"/>
      <c r="P32" s="206">
        <f>P29+P31</f>
        <v>-18314365</v>
      </c>
      <c r="Q32" s="139"/>
    </row>
    <row r="33" spans="2:17" x14ac:dyDescent="0.2">
      <c r="B33" s="171"/>
      <c r="D33" s="4"/>
      <c r="F33" s="213"/>
      <c r="G33" s="205"/>
      <c r="H33" s="214"/>
      <c r="I33" s="197"/>
      <c r="J33" s="213"/>
      <c r="K33" s="205"/>
      <c r="L33" s="214"/>
      <c r="M33" s="197"/>
      <c r="N33" s="213"/>
      <c r="O33" s="205"/>
      <c r="P33" s="214"/>
      <c r="Q33" s="139"/>
    </row>
    <row r="34" spans="2:17" x14ac:dyDescent="0.2">
      <c r="B34" s="171">
        <v>12</v>
      </c>
      <c r="D34" s="25" t="s">
        <v>152</v>
      </c>
      <c r="F34" s="215">
        <f>'6. Taxes_PILs'!G41</f>
        <v>0.24234438019941101</v>
      </c>
      <c r="G34" s="216"/>
      <c r="H34" s="203">
        <f>'6. Taxes_PILs'!G41</f>
        <v>0.24234438019941101</v>
      </c>
      <c r="I34" s="217"/>
      <c r="J34" s="215">
        <f>'6. Taxes_PILs'!K41</f>
        <v>0.24234438019941101</v>
      </c>
      <c r="K34" s="216"/>
      <c r="L34" s="203">
        <f>'6. Taxes_PILs'!K41</f>
        <v>0.24234438019941101</v>
      </c>
      <c r="M34" s="217"/>
      <c r="N34" s="215">
        <f>'6. Taxes_PILs'!O41</f>
        <v>0.24234438019941101</v>
      </c>
      <c r="O34" s="216"/>
      <c r="P34" s="203">
        <f>'6. Taxes_PILs'!O41</f>
        <v>0.24234438019941101</v>
      </c>
      <c r="Q34" s="139"/>
    </row>
    <row r="35" spans="2:17" ht="25.5" x14ac:dyDescent="0.2">
      <c r="B35" s="171">
        <v>13</v>
      </c>
      <c r="D35" s="166" t="s">
        <v>153</v>
      </c>
      <c r="F35" s="207">
        <f>F32*F34</f>
        <v>-321021.06755094376</v>
      </c>
      <c r="G35" s="205"/>
      <c r="H35" s="206">
        <f>H32*H34</f>
        <v>516529.10778276727</v>
      </c>
      <c r="I35" s="197"/>
      <c r="J35" s="213">
        <f>J32*J34</f>
        <v>-190417.49219846341</v>
      </c>
      <c r="K35" s="205"/>
      <c r="L35" s="206">
        <f>L32*L34</f>
        <v>647132.68313524767</v>
      </c>
      <c r="M35" s="197"/>
      <c r="N35" s="213">
        <f>N32*N34</f>
        <v>-4438383.4346707864</v>
      </c>
      <c r="O35" s="205"/>
      <c r="P35" s="206">
        <f>P32*P34</f>
        <v>-4438383.4346707864</v>
      </c>
      <c r="Q35" s="139"/>
    </row>
    <row r="36" spans="2:17" x14ac:dyDescent="0.2">
      <c r="B36" s="171">
        <v>14</v>
      </c>
      <c r="D36" s="4" t="s">
        <v>116</v>
      </c>
      <c r="F36" s="207">
        <f>'3. Data_Input_Sheet'!E51</f>
        <v>69984</v>
      </c>
      <c r="G36" s="205"/>
      <c r="H36" s="206">
        <f>'3. Data_Input_Sheet'!E51</f>
        <v>69984</v>
      </c>
      <c r="I36" s="197"/>
      <c r="J36" s="207">
        <f>IF(ISBLANK('3. Data_Input_Sheet'!M51),'3. Data_Input_Sheet'!E51,'3. Data_Input_Sheet'!M51)</f>
        <v>69984</v>
      </c>
      <c r="K36" s="205"/>
      <c r="L36" s="206">
        <f>IF(ISBLANK('3. Data_Input_Sheet'!M51),'3. Data_Input_Sheet'!E51,'3. Data_Input_Sheet'!M51)</f>
        <v>69984</v>
      </c>
      <c r="M36" s="197"/>
      <c r="N36" s="207">
        <f>IF(ISBLANK('3. Data_Input_Sheet'!U51),'3. Data_Input_Sheet'!M51,'3. Data_Input_Sheet'!U51)</f>
        <v>0</v>
      </c>
      <c r="O36" s="205"/>
      <c r="P36" s="206">
        <f>IF(ISBLANK('3. Data_Input_Sheet'!U51),'3. Data_Input_Sheet'!M51,'3. Data_Input_Sheet'!U51)</f>
        <v>0</v>
      </c>
      <c r="Q36" s="139"/>
    </row>
    <row r="37" spans="2:17" ht="13.5" thickBot="1" x14ac:dyDescent="0.25">
      <c r="B37" s="171">
        <v>15</v>
      </c>
      <c r="D37" s="16" t="s">
        <v>112</v>
      </c>
      <c r="F37" s="210">
        <f>F29-SUM(F35:F36)</f>
        <v>-181588.21720314998</v>
      </c>
      <c r="G37" s="205"/>
      <c r="H37" s="211">
        <f>'5. Utility Income'!F39</f>
        <v>2436894.5443715751</v>
      </c>
      <c r="I37" s="197"/>
      <c r="J37" s="212">
        <f>J29-SUM(J35:J36)</f>
        <v>226725.49219846341</v>
      </c>
      <c r="K37" s="205"/>
      <c r="L37" s="211">
        <f>'5. Utility Income'!N39</f>
        <v>-18900878.170874331</v>
      </c>
      <c r="M37" s="197"/>
      <c r="N37" s="212">
        <f>N29-SUM(N35:N36)</f>
        <v>-13875981.565329213</v>
      </c>
      <c r="O37" s="205"/>
      <c r="P37" s="211">
        <f>'5. Utility Income'!V39</f>
        <v>-18900878.170874331</v>
      </c>
      <c r="Q37" s="139"/>
    </row>
    <row r="38" spans="2:17" ht="13.5" thickTop="1" x14ac:dyDescent="0.2">
      <c r="B38" s="171"/>
      <c r="F38" s="213"/>
      <c r="G38" s="205"/>
      <c r="H38" s="214"/>
      <c r="I38" s="197"/>
      <c r="J38" s="213"/>
      <c r="K38" s="205"/>
      <c r="L38" s="214"/>
      <c r="M38" s="197"/>
      <c r="N38" s="213"/>
      <c r="O38" s="205"/>
      <c r="P38" s="214"/>
      <c r="Q38" s="139"/>
    </row>
    <row r="39" spans="2:17" x14ac:dyDescent="0.2">
      <c r="B39" s="171">
        <v>16</v>
      </c>
      <c r="D39" s="16" t="s">
        <v>48</v>
      </c>
      <c r="F39" s="207">
        <f>'4. Rate_Base'!G18</f>
        <v>66800816.310000002</v>
      </c>
      <c r="G39" s="205"/>
      <c r="H39" s="206">
        <f>'4. Rate_Base'!G18</f>
        <v>66800816.310000002</v>
      </c>
      <c r="I39" s="197"/>
      <c r="J39" s="207">
        <f>'4. Rate_Base'!O18</f>
        <v>66800816.310000002</v>
      </c>
      <c r="K39" s="205"/>
      <c r="L39" s="206">
        <f>'4. Rate_Base'!O18</f>
        <v>66800816.310000002</v>
      </c>
      <c r="M39" s="197"/>
      <c r="N39" s="207">
        <f>'4. Rate_Base'!W18</f>
        <v>66800816.310000002</v>
      </c>
      <c r="O39" s="205"/>
      <c r="P39" s="206">
        <f>'4. Rate_Base'!W18</f>
        <v>66800816.310000002</v>
      </c>
      <c r="Q39" s="139"/>
    </row>
    <row r="40" spans="2:17" x14ac:dyDescent="0.2">
      <c r="B40" s="171"/>
      <c r="D40" s="4"/>
      <c r="F40" s="207"/>
      <c r="G40" s="205"/>
      <c r="H40" s="206"/>
      <c r="I40" s="197"/>
      <c r="J40" s="213"/>
      <c r="K40" s="205"/>
      <c r="L40" s="206"/>
      <c r="M40" s="197"/>
      <c r="N40" s="213"/>
      <c r="O40" s="205"/>
      <c r="P40" s="206"/>
      <c r="Q40" s="139"/>
    </row>
    <row r="41" spans="2:17" ht="25.5" x14ac:dyDescent="0.2">
      <c r="B41" s="171">
        <v>17</v>
      </c>
      <c r="D41" s="167" t="s">
        <v>132</v>
      </c>
      <c r="E41" s="72"/>
      <c r="F41" s="218">
        <f>'7. Cost_of_Capital'!J24</f>
        <v>26720326.524000004</v>
      </c>
      <c r="G41" s="219"/>
      <c r="H41" s="220">
        <f>F41</f>
        <v>26720326.524000004</v>
      </c>
      <c r="I41" s="197"/>
      <c r="J41" s="207">
        <f>'7. Cost_of_Capital'!J40</f>
        <v>0</v>
      </c>
      <c r="K41" s="205"/>
      <c r="L41" s="214">
        <f>J41</f>
        <v>0</v>
      </c>
      <c r="M41" s="197"/>
      <c r="N41" s="207">
        <f>'7. Cost_of_Capital'!J56</f>
        <v>0</v>
      </c>
      <c r="O41" s="205"/>
      <c r="P41" s="214">
        <f>N41</f>
        <v>0</v>
      </c>
      <c r="Q41" s="139"/>
    </row>
    <row r="42" spans="2:17" x14ac:dyDescent="0.2">
      <c r="B42" s="171"/>
      <c r="D42" s="72"/>
      <c r="E42" s="72"/>
      <c r="F42" s="221"/>
      <c r="G42" s="219"/>
      <c r="H42" s="222"/>
      <c r="I42" s="197"/>
      <c r="J42" s="204"/>
      <c r="K42" s="205"/>
      <c r="L42" s="199"/>
      <c r="M42" s="197"/>
      <c r="N42" s="204"/>
      <c r="O42" s="205"/>
      <c r="P42" s="199"/>
      <c r="Q42" s="139"/>
    </row>
    <row r="43" spans="2:17" ht="25.5" x14ac:dyDescent="0.2">
      <c r="B43" s="171">
        <v>18</v>
      </c>
      <c r="D43" s="28" t="s">
        <v>235</v>
      </c>
      <c r="F43" s="215">
        <f>IF(F41=0,0,F37/F41)</f>
        <v>-6.7958831655761673E-3</v>
      </c>
      <c r="G43" s="205"/>
      <c r="H43" s="203">
        <f>IF(H41=0,0,H37/H41)</f>
        <v>9.1200028644214892E-2</v>
      </c>
      <c r="I43" s="197"/>
      <c r="J43" s="215">
        <f>IF(J41=0,0,J37/J41)</f>
        <v>0</v>
      </c>
      <c r="K43" s="205"/>
      <c r="L43" s="203">
        <f>IF(L41=0,0,L37/L41)</f>
        <v>0</v>
      </c>
      <c r="M43" s="197"/>
      <c r="N43" s="215">
        <f>IF(N41=0,0,N37/N41)</f>
        <v>0</v>
      </c>
      <c r="O43" s="205"/>
      <c r="P43" s="203">
        <f>IF(P41=0,0,P37/P41)</f>
        <v>0</v>
      </c>
      <c r="Q43" s="139"/>
    </row>
    <row r="44" spans="2:17" ht="25.5" x14ac:dyDescent="0.2">
      <c r="B44" s="171">
        <v>19</v>
      </c>
      <c r="D44" s="28" t="s">
        <v>119</v>
      </c>
      <c r="F44" s="223">
        <f>'7. Cost_of_Capital'!L24</f>
        <v>9.1200000000000003E-2</v>
      </c>
      <c r="G44" s="205"/>
      <c r="H44" s="224">
        <f>'7. Cost_of_Capital'!L24</f>
        <v>9.1200000000000003E-2</v>
      </c>
      <c r="I44" s="197"/>
      <c r="J44" s="225">
        <f>'7. Cost_of_Capital'!L40</f>
        <v>0</v>
      </c>
      <c r="K44" s="205"/>
      <c r="L44" s="224">
        <f>'7. Cost_of_Capital'!L40</f>
        <v>0</v>
      </c>
      <c r="M44" s="197"/>
      <c r="N44" s="225">
        <f>'7. Cost_of_Capital'!L56</f>
        <v>0</v>
      </c>
      <c r="O44" s="205"/>
      <c r="P44" s="224">
        <f>'7. Cost_of_Capital'!L56</f>
        <v>0</v>
      </c>
      <c r="Q44" s="139"/>
    </row>
    <row r="45" spans="2:17" ht="25.5" x14ac:dyDescent="0.2">
      <c r="B45" s="171">
        <v>20</v>
      </c>
      <c r="D45" s="28" t="s">
        <v>230</v>
      </c>
      <c r="F45" s="215">
        <f>F43-F44</f>
        <v>-9.799588316557617E-2</v>
      </c>
      <c r="G45" s="205"/>
      <c r="H45" s="203">
        <f>H43-H44</f>
        <v>2.8644214888906561E-8</v>
      </c>
      <c r="I45" s="197"/>
      <c r="J45" s="226">
        <f>J43-J44</f>
        <v>0</v>
      </c>
      <c r="K45" s="205"/>
      <c r="L45" s="203">
        <f>L43-L44</f>
        <v>0</v>
      </c>
      <c r="M45" s="197"/>
      <c r="N45" s="226">
        <f>N43-N44</f>
        <v>0</v>
      </c>
      <c r="O45" s="205"/>
      <c r="P45" s="203">
        <f>P43-P44</f>
        <v>0</v>
      </c>
      <c r="Q45" s="139"/>
    </row>
    <row r="46" spans="2:17" x14ac:dyDescent="0.2">
      <c r="B46" s="171"/>
      <c r="F46" s="215"/>
      <c r="G46" s="205"/>
      <c r="H46" s="203"/>
      <c r="I46" s="197"/>
      <c r="J46" s="204"/>
      <c r="K46" s="205"/>
      <c r="L46" s="199"/>
      <c r="M46" s="197"/>
      <c r="N46" s="204"/>
      <c r="O46" s="205"/>
      <c r="P46" s="199"/>
      <c r="Q46" s="139"/>
    </row>
    <row r="47" spans="2:17" x14ac:dyDescent="0.2">
      <c r="B47" s="171">
        <v>21</v>
      </c>
      <c r="D47" s="5" t="s">
        <v>49</v>
      </c>
      <c r="F47" s="215">
        <f>IF(F39=0,0,(F37+F25)/F39)</f>
        <v>2.1520366770364466E-2</v>
      </c>
      <c r="G47" s="205"/>
      <c r="H47" s="203">
        <f>IF(H39=0,0,(H37+H25)/H39)</f>
        <v>6.0718731494280892E-2</v>
      </c>
      <c r="I47" s="197"/>
      <c r="J47" s="215">
        <f>IF(J39=0,0,(J37+J25)/J39)</f>
        <v>3.3940527185522262E-3</v>
      </c>
      <c r="K47" s="205"/>
      <c r="L47" s="203">
        <f>IF(L41=0,0,(L37+L25)/L39)</f>
        <v>0</v>
      </c>
      <c r="M47" s="197"/>
      <c r="N47" s="215">
        <f>IF(N39=0,0,(N37+N25)/N39)</f>
        <v>-0.20772173652692316</v>
      </c>
      <c r="O47" s="205"/>
      <c r="P47" s="203">
        <f>IF(P41=0,0,(P37+P25)/P39)</f>
        <v>0</v>
      </c>
      <c r="Q47" s="139"/>
    </row>
    <row r="48" spans="2:17" ht="25.5" x14ac:dyDescent="0.2">
      <c r="B48" s="171">
        <v>22</v>
      </c>
      <c r="D48" s="28" t="s">
        <v>120</v>
      </c>
      <c r="F48" s="225">
        <f>'7. Cost_of_Capital'!L26</f>
        <v>6.0718720036594939E-2</v>
      </c>
      <c r="G48" s="205"/>
      <c r="H48" s="227">
        <f>'7. Cost_of_Capital'!L26</f>
        <v>6.0718720036594939E-2</v>
      </c>
      <c r="I48" s="197"/>
      <c r="J48" s="225">
        <f>'7. Cost_of_Capital'!L42</f>
        <v>0</v>
      </c>
      <c r="K48" s="205"/>
      <c r="L48" s="224">
        <f>'7. Cost_of_Capital'!L42</f>
        <v>0</v>
      </c>
      <c r="M48" s="197"/>
      <c r="N48" s="225">
        <f>'7. Cost_of_Capital'!L58</f>
        <v>0</v>
      </c>
      <c r="O48" s="205"/>
      <c r="P48" s="224">
        <f>'7. Cost_of_Capital'!L58</f>
        <v>0</v>
      </c>
      <c r="Q48" s="139"/>
    </row>
    <row r="49" spans="2:17" ht="25.5" x14ac:dyDescent="0.2">
      <c r="B49" s="171">
        <v>23</v>
      </c>
      <c r="D49" s="28" t="s">
        <v>231</v>
      </c>
      <c r="F49" s="226">
        <f>F47-F48</f>
        <v>-3.9198353266230473E-2</v>
      </c>
      <c r="G49" s="205"/>
      <c r="H49" s="228">
        <f>H47-H48</f>
        <v>1.1457685952787067E-8</v>
      </c>
      <c r="I49" s="197"/>
      <c r="J49" s="226">
        <f>J47-J48</f>
        <v>3.3940527185522262E-3</v>
      </c>
      <c r="K49" s="205"/>
      <c r="L49" s="228">
        <f>L47-L48</f>
        <v>0</v>
      </c>
      <c r="M49" s="197"/>
      <c r="N49" s="226">
        <f>N47-N48</f>
        <v>-0.20772173652692316</v>
      </c>
      <c r="O49" s="205"/>
      <c r="P49" s="228">
        <f>P47-P48</f>
        <v>0</v>
      </c>
      <c r="Q49" s="139"/>
    </row>
    <row r="50" spans="2:17" x14ac:dyDescent="0.2">
      <c r="B50" s="171"/>
      <c r="F50" s="204"/>
      <c r="G50" s="205"/>
      <c r="H50" s="199"/>
      <c r="I50" s="197"/>
      <c r="J50" s="204"/>
      <c r="K50" s="205"/>
      <c r="L50" s="199"/>
      <c r="M50" s="197"/>
      <c r="N50" s="204"/>
      <c r="O50" s="205"/>
      <c r="P50" s="199"/>
      <c r="Q50" s="139"/>
    </row>
    <row r="51" spans="2:17" x14ac:dyDescent="0.2">
      <c r="B51" s="171">
        <v>24</v>
      </c>
      <c r="D51" s="5" t="s">
        <v>130</v>
      </c>
      <c r="F51" s="207">
        <f>H51</f>
        <v>2436893.7789888005</v>
      </c>
      <c r="G51" s="229"/>
      <c r="H51" s="206">
        <f>'7. Cost_of_Capital'!P24</f>
        <v>2436893.7789888005</v>
      </c>
      <c r="I51" s="230"/>
      <c r="J51" s="207">
        <f>L51</f>
        <v>0</v>
      </c>
      <c r="K51" s="229"/>
      <c r="L51" s="206">
        <f>'7. Cost_of_Capital'!P40</f>
        <v>0</v>
      </c>
      <c r="M51" s="230"/>
      <c r="N51" s="207">
        <f>P51</f>
        <v>0</v>
      </c>
      <c r="O51" s="229"/>
      <c r="P51" s="206">
        <f>'7. Cost_of_Capital'!P56</f>
        <v>0</v>
      </c>
      <c r="Q51" s="139"/>
    </row>
    <row r="52" spans="2:17" x14ac:dyDescent="0.2">
      <c r="B52" s="171">
        <v>25</v>
      </c>
      <c r="D52" s="5" t="s">
        <v>161</v>
      </c>
      <c r="F52" s="207">
        <f>F51-F37</f>
        <v>2618481.9961919505</v>
      </c>
      <c r="G52" s="229" t="s">
        <v>121</v>
      </c>
      <c r="H52" s="214">
        <f>H39*H49</f>
        <v>0.76538277466979621</v>
      </c>
      <c r="I52" s="230"/>
      <c r="J52" s="207">
        <f>J51-J37</f>
        <v>-226725.49219846341</v>
      </c>
      <c r="K52" s="229"/>
      <c r="L52" s="214">
        <f>L39*L49</f>
        <v>0</v>
      </c>
      <c r="M52" s="230"/>
      <c r="N52" s="207">
        <f>N51-N37</f>
        <v>13875981.565329213</v>
      </c>
      <c r="O52" s="229"/>
      <c r="P52" s="214">
        <f>P39*P49</f>
        <v>0</v>
      </c>
      <c r="Q52" s="139"/>
    </row>
    <row r="53" spans="2:17" ht="25.5" x14ac:dyDescent="0.2">
      <c r="B53" s="171">
        <v>26</v>
      </c>
      <c r="D53" s="56" t="s">
        <v>160</v>
      </c>
      <c r="F53" s="208">
        <f>F52/(1-F34)</f>
        <v>3456031.9065291448</v>
      </c>
      <c r="G53" s="231" t="s">
        <v>2</v>
      </c>
      <c r="H53" s="232"/>
      <c r="I53" s="230"/>
      <c r="J53" s="208">
        <f>J52/(1-J34)</f>
        <v>-299246.10373527801</v>
      </c>
      <c r="K53" s="231" t="s">
        <v>2</v>
      </c>
      <c r="L53" s="232"/>
      <c r="M53" s="230"/>
      <c r="N53" s="208">
        <f>N52/(1-N34)</f>
        <v>18314364.999999996</v>
      </c>
      <c r="O53" s="231" t="s">
        <v>2</v>
      </c>
      <c r="P53" s="232"/>
    </row>
    <row r="56" spans="2:17" x14ac:dyDescent="0.2">
      <c r="B56" s="484" t="s">
        <v>42</v>
      </c>
      <c r="C56" s="484"/>
      <c r="D56" s="484"/>
      <c r="E56" s="484"/>
      <c r="F56" s="484"/>
      <c r="G56" s="484"/>
      <c r="H56" s="484"/>
      <c r="I56" s="484"/>
      <c r="J56" s="74"/>
      <c r="K56" s="74"/>
      <c r="L56" s="74"/>
      <c r="M56" s="74"/>
      <c r="N56" s="74"/>
      <c r="O56" s="74"/>
    </row>
    <row r="57" spans="2:17" x14ac:dyDescent="0.2">
      <c r="B57" s="18" t="s">
        <v>2</v>
      </c>
      <c r="D57" s="439" t="s">
        <v>234</v>
      </c>
      <c r="E57" s="439"/>
      <c r="F57" s="439"/>
      <c r="G57" s="439"/>
      <c r="H57" s="439"/>
      <c r="I57" s="439"/>
      <c r="J57" s="439"/>
      <c r="K57" s="439"/>
      <c r="L57" s="439"/>
      <c r="M57" s="439"/>
      <c r="N57" s="439"/>
      <c r="O57" s="439"/>
      <c r="P57" s="439"/>
    </row>
    <row r="58" spans="2:17" x14ac:dyDescent="0.2">
      <c r="B58" s="18" t="s">
        <v>3</v>
      </c>
      <c r="D58" s="494" t="s">
        <v>288</v>
      </c>
      <c r="E58" s="495"/>
      <c r="F58" s="495"/>
      <c r="G58" s="495"/>
      <c r="H58" s="495"/>
      <c r="I58" s="495"/>
      <c r="J58" s="495"/>
      <c r="K58" s="495"/>
      <c r="L58" s="495"/>
      <c r="M58" s="495"/>
      <c r="N58" s="495"/>
      <c r="O58" s="495"/>
      <c r="P58" s="495"/>
    </row>
    <row r="59" spans="2:17" x14ac:dyDescent="0.2">
      <c r="B59" s="366">
        <v>3</v>
      </c>
      <c r="D59" s="489"/>
      <c r="E59" s="489"/>
      <c r="F59" s="489"/>
      <c r="G59" s="489"/>
      <c r="H59" s="489"/>
      <c r="I59" s="489"/>
      <c r="J59" s="489"/>
      <c r="K59" s="489"/>
      <c r="L59" s="489"/>
      <c r="M59" s="489"/>
      <c r="N59" s="489"/>
      <c r="O59" s="489"/>
      <c r="P59" s="489"/>
    </row>
    <row r="60" spans="2:17" x14ac:dyDescent="0.2">
      <c r="B60" s="366"/>
      <c r="D60" s="489"/>
      <c r="E60" s="489"/>
      <c r="F60" s="489"/>
      <c r="G60" s="489"/>
      <c r="H60" s="489"/>
      <c r="I60" s="489"/>
      <c r="J60" s="489"/>
      <c r="K60" s="489"/>
      <c r="L60" s="489"/>
      <c r="M60" s="489"/>
      <c r="N60" s="489"/>
      <c r="O60" s="489"/>
      <c r="P60" s="489"/>
    </row>
    <row r="61" spans="2:17" x14ac:dyDescent="0.2">
      <c r="B61" s="366"/>
      <c r="D61" s="489"/>
      <c r="E61" s="489"/>
      <c r="F61" s="489"/>
      <c r="G61" s="489"/>
      <c r="H61" s="489"/>
      <c r="I61" s="489"/>
      <c r="J61" s="489"/>
      <c r="K61" s="489"/>
      <c r="L61" s="489"/>
      <c r="M61" s="489"/>
      <c r="N61" s="489"/>
      <c r="O61" s="489"/>
      <c r="P61" s="489"/>
    </row>
  </sheetData>
  <sheetProtection password="82A3" sheet="1" objects="1" scenarios="1" formatColumns="0" formatRows="0"/>
  <mergeCells count="22">
    <mergeCell ref="D61:P61"/>
    <mergeCell ref="D57:P57"/>
    <mergeCell ref="D59:P59"/>
    <mergeCell ref="D60:P60"/>
    <mergeCell ref="F8:P8"/>
    <mergeCell ref="H15:H16"/>
    <mergeCell ref="P15:P16"/>
    <mergeCell ref="F15:F16"/>
    <mergeCell ref="N13:P13"/>
    <mergeCell ref="N15:N16"/>
    <mergeCell ref="J13:L13"/>
    <mergeCell ref="J15:J16"/>
    <mergeCell ref="L15:L16"/>
    <mergeCell ref="D58:P58"/>
    <mergeCell ref="C1:O1"/>
    <mergeCell ref="C2:O2"/>
    <mergeCell ref="C3:O3"/>
    <mergeCell ref="C4:H4"/>
    <mergeCell ref="B56:I56"/>
    <mergeCell ref="D15:D16"/>
    <mergeCell ref="B15:B16"/>
    <mergeCell ref="F13:H13"/>
  </mergeCells>
  <phoneticPr fontId="2" type="noConversion"/>
  <conditionalFormatting sqref="J13:L13">
    <cfRule type="cellIs" dxfId="1" priority="1" stopIfTrue="1" operator="equal">
      <formula>""</formula>
    </cfRule>
  </conditionalFormatting>
  <pageMargins left="0.75" right="0.75" top="0.65" bottom="1" header="0.4" footer="0.5"/>
  <pageSetup scale="61" orientation="portrait" r:id="rId1"/>
  <headerFooter alignWithMargins="0">
    <oddFooter>&amp;C7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U46"/>
  <sheetViews>
    <sheetView showGridLines="0" tabSelected="1" zoomScaleNormal="100" zoomScaleSheetLayoutView="100" workbookViewId="0">
      <selection activeCell="F26" sqref="F26"/>
    </sheetView>
  </sheetViews>
  <sheetFormatPr defaultRowHeight="12.75" x14ac:dyDescent="0.2"/>
  <cols>
    <col min="1" max="1" width="1.85546875" style="5" customWidth="1"/>
    <col min="2" max="2" width="5.7109375" style="5" customWidth="1"/>
    <col min="3" max="3" width="2.85546875" style="5" customWidth="1"/>
    <col min="4" max="4" width="31.28515625" style="5" customWidth="1"/>
    <col min="5" max="5" width="2.7109375" style="5" customWidth="1"/>
    <col min="6" max="6" width="18.7109375" style="5" customWidth="1"/>
    <col min="7" max="7" width="1.7109375" style="5" customWidth="1"/>
    <col min="8" max="8" width="3.7109375" style="5" customWidth="1"/>
    <col min="9" max="9" width="1.7109375" style="5" customWidth="1"/>
    <col min="10" max="10" width="18.7109375" style="5" customWidth="1"/>
    <col min="11" max="11" width="1.140625" style="5" customWidth="1"/>
    <col min="12" max="12" width="3.7109375" style="5" customWidth="1"/>
    <col min="13" max="13" width="1.140625" style="5" customWidth="1"/>
    <col min="14" max="14" width="6.7109375" style="5" customWidth="1"/>
    <col min="15" max="15" width="12.7109375" style="5" customWidth="1"/>
    <col min="16" max="16" width="1.140625" style="5" customWidth="1"/>
    <col min="17" max="17" width="3.7109375" style="5" customWidth="1"/>
    <col min="18" max="18" width="2.140625" style="5" customWidth="1"/>
    <col min="19" max="16384" width="9.140625" style="5"/>
  </cols>
  <sheetData>
    <row r="1" spans="2:18" s="2" customFormat="1" ht="21.75" x14ac:dyDescent="0.2">
      <c r="C1" s="436"/>
      <c r="D1" s="436"/>
      <c r="E1" s="436"/>
      <c r="F1" s="436"/>
      <c r="G1" s="436"/>
      <c r="H1" s="436"/>
      <c r="I1" s="436"/>
      <c r="J1" s="436"/>
      <c r="K1" s="436"/>
      <c r="L1" s="436"/>
      <c r="M1" s="436"/>
      <c r="N1" s="436"/>
      <c r="O1" s="509"/>
      <c r="P1" s="509"/>
      <c r="Q1" s="509"/>
      <c r="R1" s="1"/>
    </row>
    <row r="2" spans="2:18" s="2" customFormat="1" ht="18" x14ac:dyDescent="0.25">
      <c r="C2" s="475"/>
      <c r="D2" s="475"/>
      <c r="E2" s="475"/>
      <c r="F2" s="475"/>
      <c r="G2" s="475"/>
      <c r="H2" s="475"/>
      <c r="I2" s="475"/>
      <c r="J2" s="475"/>
      <c r="K2" s="475"/>
      <c r="L2" s="475"/>
      <c r="M2" s="475"/>
      <c r="N2" s="475"/>
      <c r="O2" s="475"/>
      <c r="P2" s="475"/>
      <c r="Q2" s="475"/>
      <c r="R2" s="475"/>
    </row>
    <row r="3" spans="2:18" s="2" customFormat="1" ht="18" x14ac:dyDescent="0.25">
      <c r="C3" s="475"/>
      <c r="D3" s="475"/>
      <c r="E3" s="475"/>
      <c r="F3" s="475"/>
      <c r="G3" s="475"/>
      <c r="H3" s="475"/>
      <c r="I3" s="475"/>
      <c r="J3" s="475"/>
      <c r="K3" s="475"/>
      <c r="L3" s="475"/>
      <c r="M3" s="475"/>
      <c r="N3" s="475"/>
      <c r="O3" s="475"/>
      <c r="P3" s="475"/>
      <c r="Q3" s="475"/>
      <c r="R3" s="475"/>
    </row>
    <row r="4" spans="2:18" s="2" customFormat="1" ht="18" x14ac:dyDescent="0.25">
      <c r="C4" s="475"/>
      <c r="D4" s="475"/>
      <c r="E4" s="475"/>
      <c r="F4" s="475"/>
      <c r="G4" s="475"/>
      <c r="H4" s="475"/>
      <c r="I4" s="475"/>
      <c r="J4" s="475"/>
      <c r="K4" s="475"/>
      <c r="L4" s="475"/>
      <c r="M4" s="475"/>
      <c r="N4" s="475"/>
      <c r="O4" s="38"/>
      <c r="P4" s="38"/>
      <c r="Q4" s="38"/>
      <c r="R4" s="38"/>
    </row>
    <row r="5" spans="2:18" s="2" customFormat="1" ht="15.75" x14ac:dyDescent="0.25">
      <c r="E5" s="3"/>
      <c r="F5" s="3"/>
      <c r="G5" s="3"/>
    </row>
    <row r="6" spans="2:18" s="2" customFormat="1" x14ac:dyDescent="0.2"/>
    <row r="8" spans="2:18" ht="15.75" x14ac:dyDescent="0.2">
      <c r="D8" s="25"/>
      <c r="F8" s="505"/>
      <c r="G8" s="505"/>
      <c r="H8" s="505"/>
      <c r="I8" s="505"/>
      <c r="J8" s="505"/>
      <c r="K8" s="505"/>
      <c r="L8" s="505"/>
      <c r="M8" s="505"/>
      <c r="N8" s="505"/>
      <c r="O8" s="505"/>
      <c r="P8" s="40"/>
      <c r="Q8" s="39"/>
    </row>
    <row r="9" spans="2:18" ht="13.5" customHeight="1" x14ac:dyDescent="0.2">
      <c r="F9" s="40"/>
      <c r="G9" s="40"/>
      <c r="H9" s="40"/>
      <c r="I9" s="40"/>
      <c r="J9" s="40"/>
      <c r="K9" s="40"/>
      <c r="L9" s="40"/>
      <c r="M9" s="40"/>
      <c r="N9" s="40"/>
      <c r="O9" s="40"/>
      <c r="P9" s="40"/>
      <c r="Q9" s="39"/>
    </row>
    <row r="10" spans="2:18" ht="18" customHeight="1" x14ac:dyDescent="0.2">
      <c r="F10" s="40"/>
      <c r="G10" s="40"/>
      <c r="H10" s="40"/>
      <c r="I10" s="40"/>
      <c r="J10" s="40"/>
      <c r="K10" s="40"/>
      <c r="L10" s="40"/>
      <c r="M10" s="40"/>
      <c r="N10" s="40"/>
      <c r="O10" s="40"/>
      <c r="P10" s="40"/>
      <c r="Q10" s="39"/>
    </row>
    <row r="11" spans="2:18" ht="13.5" customHeight="1" x14ac:dyDescent="0.2">
      <c r="B11" s="384" t="s">
        <v>251</v>
      </c>
      <c r="F11" s="40"/>
      <c r="G11" s="40"/>
      <c r="H11" s="40"/>
      <c r="I11" s="40"/>
      <c r="J11" s="40"/>
      <c r="K11" s="40"/>
      <c r="L11" s="40"/>
      <c r="M11" s="40"/>
      <c r="N11" s="40"/>
      <c r="O11" s="40"/>
      <c r="P11" s="40"/>
      <c r="Q11" s="39"/>
    </row>
    <row r="12" spans="2:18" ht="13.5" customHeight="1" x14ac:dyDescent="0.2">
      <c r="F12" s="40"/>
      <c r="G12" s="40"/>
      <c r="H12" s="40"/>
      <c r="I12" s="40"/>
      <c r="J12" s="40"/>
      <c r="K12" s="40"/>
      <c r="L12" s="40"/>
      <c r="M12" s="40"/>
      <c r="N12" s="40"/>
      <c r="O12" s="40"/>
      <c r="P12" s="40"/>
      <c r="Q12" s="39"/>
    </row>
    <row r="13" spans="2:18" ht="39" customHeight="1" x14ac:dyDescent="0.2">
      <c r="B13" s="393" t="s">
        <v>37</v>
      </c>
      <c r="D13" s="42" t="s">
        <v>36</v>
      </c>
      <c r="F13" s="307" t="s">
        <v>23</v>
      </c>
      <c r="G13" s="308"/>
      <c r="H13" s="308"/>
      <c r="I13" s="308"/>
      <c r="J13" s="309" t="str">
        <f>IF(ISBLANK('3. Data_Input_Sheet'!M12),"",'3. Data_Input_Sheet'!M12)</f>
        <v/>
      </c>
      <c r="K13" s="308"/>
      <c r="L13" s="308"/>
      <c r="M13" s="308"/>
      <c r="N13" s="504" t="str">
        <f>'3. Data_Input_Sheet'!U12</f>
        <v>Per Board Decision</v>
      </c>
      <c r="O13" s="504"/>
      <c r="P13" s="145"/>
    </row>
    <row r="14" spans="2:18" ht="14.25" customHeight="1" x14ac:dyDescent="0.2">
      <c r="B14" s="400"/>
      <c r="D14" s="44"/>
      <c r="F14" s="44"/>
      <c r="G14" s="44"/>
      <c r="H14" s="44"/>
      <c r="I14" s="44"/>
      <c r="J14" s="44"/>
      <c r="K14" s="44"/>
      <c r="L14" s="44"/>
      <c r="M14" s="44"/>
      <c r="N14" s="485"/>
      <c r="O14" s="485"/>
      <c r="P14" s="44"/>
    </row>
    <row r="15" spans="2:18" x14ac:dyDescent="0.2">
      <c r="B15" s="352">
        <v>1</v>
      </c>
      <c r="D15" s="5" t="s">
        <v>140</v>
      </c>
      <c r="F15" s="45">
        <f>'5. Utility Income'!F22</f>
        <v>13078828</v>
      </c>
      <c r="G15" s="45"/>
      <c r="H15" s="368"/>
      <c r="I15" s="187"/>
      <c r="J15" s="45">
        <f>'5. Utility Income'!N22</f>
        <v>13078828</v>
      </c>
      <c r="K15" s="187"/>
      <c r="L15" s="368"/>
      <c r="M15" s="187"/>
      <c r="N15" s="502">
        <f>'5. Utility Income'!V22</f>
        <v>13078828</v>
      </c>
      <c r="O15" s="503"/>
      <c r="P15" s="153"/>
      <c r="Q15" s="368"/>
    </row>
    <row r="16" spans="2:18" x14ac:dyDescent="0.2">
      <c r="B16" s="352">
        <v>2</v>
      </c>
      <c r="D16" s="5" t="s">
        <v>34</v>
      </c>
      <c r="F16" s="46">
        <f>'5. Utility Income'!F23</f>
        <v>5011623</v>
      </c>
      <c r="G16" s="46"/>
      <c r="H16" s="368"/>
      <c r="I16" s="188"/>
      <c r="J16" s="175">
        <f>'5. Utility Income'!N23</f>
        <v>5011623</v>
      </c>
      <c r="K16" s="188"/>
      <c r="L16" s="368"/>
      <c r="M16" s="188"/>
      <c r="N16" s="496">
        <f>'5. Utility Income'!V23</f>
        <v>5011623</v>
      </c>
      <c r="O16" s="497"/>
      <c r="P16" s="150"/>
      <c r="Q16" s="368"/>
    </row>
    <row r="17" spans="2:21" ht="12.75" customHeight="1" x14ac:dyDescent="0.2">
      <c r="B17" s="352">
        <v>3</v>
      </c>
      <c r="D17" s="5" t="s">
        <v>45</v>
      </c>
      <c r="F17" s="46">
        <f>'5. Utility Income'!F24</f>
        <v>223914</v>
      </c>
      <c r="G17" s="46"/>
      <c r="H17" s="368"/>
      <c r="I17" s="188"/>
      <c r="J17" s="175">
        <f>'5. Utility Income'!N24</f>
        <v>223914</v>
      </c>
      <c r="K17" s="188"/>
      <c r="L17" s="368"/>
      <c r="M17" s="188"/>
      <c r="N17" s="496">
        <f>'5. Utility Income'!V24</f>
        <v>223914</v>
      </c>
      <c r="O17" s="497"/>
      <c r="P17" s="150"/>
      <c r="Q17" s="368"/>
    </row>
    <row r="18" spans="2:21" s="174" customFormat="1" ht="0.75" customHeight="1" x14ac:dyDescent="0.2">
      <c r="B18" s="401">
        <v>4</v>
      </c>
      <c r="D18" s="174" t="s">
        <v>139</v>
      </c>
      <c r="F18" s="326">
        <f>'6. Taxes_PILs'!G25</f>
        <v>0</v>
      </c>
      <c r="G18" s="326"/>
      <c r="H18" s="327"/>
      <c r="I18" s="328"/>
      <c r="J18" s="329">
        <f>'6. Taxes_PILs'!K25</f>
        <v>0</v>
      </c>
      <c r="K18" s="328"/>
      <c r="L18" s="327"/>
      <c r="M18" s="328"/>
      <c r="N18" s="511">
        <f>'6. Taxes_PILs'!O25</f>
        <v>0</v>
      </c>
      <c r="O18" s="512"/>
      <c r="P18" s="330"/>
      <c r="Q18" s="327"/>
    </row>
    <row r="19" spans="2:21" x14ac:dyDescent="0.2">
      <c r="B19" s="352">
        <v>5</v>
      </c>
      <c r="D19" s="5" t="s">
        <v>91</v>
      </c>
      <c r="F19" s="46">
        <f>'6. Taxes_PILs'!G33-F18</f>
        <v>586513.17087433091</v>
      </c>
      <c r="G19" s="46"/>
      <c r="H19" s="368"/>
      <c r="I19" s="188"/>
      <c r="J19" s="175">
        <f>'6. Taxes_PILs'!K33-J18</f>
        <v>586513.17087433091</v>
      </c>
      <c r="K19" s="188"/>
      <c r="L19" s="368"/>
      <c r="M19" s="188"/>
      <c r="N19" s="496">
        <f>'6. Taxes_PILs'!O33-N18</f>
        <v>586513.17087433091</v>
      </c>
      <c r="O19" s="497"/>
      <c r="P19" s="150"/>
      <c r="Q19" s="368"/>
    </row>
    <row r="20" spans="2:21" x14ac:dyDescent="0.2">
      <c r="B20" s="352">
        <v>6</v>
      </c>
      <c r="D20" s="5" t="s">
        <v>134</v>
      </c>
      <c r="F20" s="46">
        <f>'5. Utility Income'!F26</f>
        <v>0</v>
      </c>
      <c r="G20" s="46"/>
      <c r="H20" s="368"/>
      <c r="I20" s="188"/>
      <c r="J20" s="152" t="str">
        <f>'5. Utility Income'!N26</f>
        <v/>
      </c>
      <c r="K20" s="188"/>
      <c r="L20" s="368"/>
      <c r="M20" s="188"/>
      <c r="N20" s="510" t="str">
        <f>'5. Utility Income'!V26</f>
        <v/>
      </c>
      <c r="O20" s="510"/>
      <c r="P20" s="152"/>
      <c r="Q20" s="368"/>
    </row>
    <row r="21" spans="2:21" x14ac:dyDescent="0.2">
      <c r="B21" s="352">
        <v>7</v>
      </c>
      <c r="D21" s="5" t="s">
        <v>22</v>
      </c>
      <c r="F21" s="47"/>
      <c r="G21" s="47"/>
      <c r="H21" s="189"/>
      <c r="I21" s="189"/>
      <c r="J21" s="47"/>
      <c r="K21" s="189"/>
      <c r="L21" s="190"/>
      <c r="M21" s="189"/>
      <c r="N21" s="498"/>
      <c r="O21" s="499"/>
      <c r="P21" s="151"/>
      <c r="Q21" s="190"/>
    </row>
    <row r="22" spans="2:21" x14ac:dyDescent="0.2">
      <c r="B22" s="352"/>
      <c r="D22" s="389" t="s">
        <v>95</v>
      </c>
      <c r="F22" s="49">
        <f>'8. Rev_Def_Suff'!F25</f>
        <v>1619166.2847540947</v>
      </c>
      <c r="G22" s="49"/>
      <c r="H22" s="368"/>
      <c r="I22" s="191"/>
      <c r="J22" s="49">
        <f>'8. Rev_Def_Suff'!L25</f>
        <v>0</v>
      </c>
      <c r="K22" s="191"/>
      <c r="L22" s="368"/>
      <c r="M22" s="191"/>
      <c r="N22" s="501">
        <f>'8. Rev_Def_Suff'!P25</f>
        <v>0</v>
      </c>
      <c r="O22" s="501"/>
      <c r="P22" s="149"/>
      <c r="Q22" s="368"/>
    </row>
    <row r="23" spans="2:21" x14ac:dyDescent="0.2">
      <c r="B23" s="352"/>
      <c r="D23" s="389" t="s">
        <v>283</v>
      </c>
      <c r="F23" s="49">
        <f>'8. Rev_Def_Suff'!F51</f>
        <v>2436893.7789888005</v>
      </c>
      <c r="G23" s="49"/>
      <c r="H23" s="368"/>
      <c r="I23" s="191"/>
      <c r="J23" s="49">
        <f>'8. Rev_Def_Suff'!L51</f>
        <v>0</v>
      </c>
      <c r="K23" s="191"/>
      <c r="L23" s="368"/>
      <c r="M23" s="191"/>
      <c r="N23" s="501">
        <f>'8. Rev_Def_Suff'!P51</f>
        <v>0</v>
      </c>
      <c r="O23" s="501"/>
      <c r="P23" s="149"/>
      <c r="Q23" s="368"/>
    </row>
    <row r="24" spans="2:21" ht="51" x14ac:dyDescent="0.2">
      <c r="B24" s="352"/>
      <c r="D24" s="390" t="s">
        <v>282</v>
      </c>
      <c r="F24" s="49">
        <f>'3. Data_Input_Sheet'!E67</f>
        <v>0</v>
      </c>
      <c r="G24" s="49"/>
      <c r="H24" s="368"/>
      <c r="I24" s="191"/>
      <c r="J24" s="49">
        <f>'3. Data_Input_Sheet'!M67</f>
        <v>0</v>
      </c>
      <c r="K24" s="191"/>
      <c r="L24" s="368"/>
      <c r="M24" s="191"/>
      <c r="N24" s="501">
        <f>'3. Data_Input_Sheet'!U67</f>
        <v>0</v>
      </c>
      <c r="O24" s="501"/>
      <c r="P24" s="149"/>
      <c r="Q24" s="368"/>
    </row>
    <row r="25" spans="2:21" x14ac:dyDescent="0.2">
      <c r="B25" s="352"/>
      <c r="C25" s="15"/>
      <c r="D25" s="15"/>
      <c r="E25" s="15"/>
      <c r="F25" s="50"/>
      <c r="G25" s="48"/>
      <c r="H25" s="192"/>
      <c r="I25" s="192"/>
      <c r="J25" s="50"/>
      <c r="K25" s="192"/>
      <c r="L25" s="192"/>
      <c r="M25" s="192"/>
      <c r="N25" s="50"/>
      <c r="O25" s="51"/>
      <c r="P25" s="151"/>
      <c r="Q25" s="192"/>
      <c r="R25" s="15"/>
      <c r="S25" s="15"/>
      <c r="T25" s="15"/>
      <c r="U25" s="15"/>
    </row>
    <row r="26" spans="2:21" ht="26.25" thickBot="1" x14ac:dyDescent="0.25">
      <c r="B26" s="352">
        <v>8</v>
      </c>
      <c r="C26" s="15"/>
      <c r="D26" s="56" t="s">
        <v>240</v>
      </c>
      <c r="E26" s="15"/>
      <c r="F26" s="52">
        <f>SUM(F15:F24)</f>
        <v>22956938.234617226</v>
      </c>
      <c r="G26" s="48"/>
      <c r="H26" s="368"/>
      <c r="I26" s="192"/>
      <c r="J26" s="52">
        <f>SUM(J15:J24)</f>
        <v>18900878.170874331</v>
      </c>
      <c r="K26" s="192"/>
      <c r="L26" s="368"/>
      <c r="M26" s="192"/>
      <c r="N26" s="450">
        <f>SUM(N15:O24)</f>
        <v>18900878.170874331</v>
      </c>
      <c r="O26" s="450"/>
      <c r="P26" s="49"/>
      <c r="Q26" s="368"/>
      <c r="R26" s="15"/>
      <c r="S26" s="15"/>
      <c r="T26" s="15"/>
      <c r="U26" s="15"/>
    </row>
    <row r="27" spans="2:21" ht="13.5" thickTop="1" x14ac:dyDescent="0.2">
      <c r="B27" s="352"/>
      <c r="C27" s="15"/>
      <c r="D27" s="28"/>
      <c r="E27" s="15"/>
      <c r="F27" s="48"/>
      <c r="G27" s="48"/>
      <c r="H27" s="186"/>
      <c r="I27" s="351"/>
      <c r="J27" s="107"/>
      <c r="K27" s="351"/>
      <c r="L27" s="186"/>
      <c r="M27" s="351"/>
      <c r="N27" s="149"/>
      <c r="O27" s="149"/>
      <c r="P27" s="149"/>
      <c r="Q27" s="186"/>
      <c r="R27" s="15"/>
      <c r="S27" s="15"/>
      <c r="T27" s="15"/>
      <c r="U27" s="15"/>
    </row>
    <row r="28" spans="2:21" x14ac:dyDescent="0.2">
      <c r="B28" s="352">
        <v>9</v>
      </c>
      <c r="C28" s="15"/>
      <c r="D28" s="28" t="s">
        <v>241</v>
      </c>
      <c r="E28" s="15"/>
      <c r="F28" s="55">
        <f>'3. Data_Input_Sheet'!E33</f>
        <v>1080249</v>
      </c>
      <c r="G28" s="48"/>
      <c r="H28" s="368"/>
      <c r="I28" s="192"/>
      <c r="J28" s="55">
        <f>'3. Data_Input_Sheet'!M33</f>
        <v>0</v>
      </c>
      <c r="K28" s="192"/>
      <c r="L28" s="368"/>
      <c r="M28" s="192"/>
      <c r="N28" s="466">
        <f>'3. Data_Input_Sheet'!U33</f>
        <v>0</v>
      </c>
      <c r="O28" s="466"/>
      <c r="P28" s="49"/>
      <c r="Q28" s="368"/>
      <c r="R28" s="15"/>
      <c r="S28" s="15"/>
      <c r="T28" s="15"/>
      <c r="U28" s="15"/>
    </row>
    <row r="29" spans="2:21" ht="13.5" thickBot="1" x14ac:dyDescent="0.25">
      <c r="B29" s="352">
        <v>10</v>
      </c>
      <c r="C29" s="15"/>
      <c r="D29" s="56" t="s">
        <v>242</v>
      </c>
      <c r="E29" s="15"/>
      <c r="F29" s="350">
        <f>F26-F28</f>
        <v>21876689.234617226</v>
      </c>
      <c r="G29" s="48"/>
      <c r="H29" s="368"/>
      <c r="I29" s="192"/>
      <c r="J29" s="350">
        <f>J26-J28</f>
        <v>18900878.170874331</v>
      </c>
      <c r="K29" s="192"/>
      <c r="L29" s="368"/>
      <c r="M29" s="192"/>
      <c r="N29" s="514">
        <f>N26-N28</f>
        <v>18900878.170874331</v>
      </c>
      <c r="O29" s="514"/>
      <c r="P29" s="49"/>
      <c r="Q29" s="368"/>
      <c r="R29" s="15"/>
      <c r="S29" s="15"/>
      <c r="T29" s="15"/>
      <c r="U29" s="15"/>
    </row>
    <row r="30" spans="2:21" ht="25.5" customHeight="1" thickTop="1" x14ac:dyDescent="0.2">
      <c r="B30" s="352"/>
      <c r="C30" s="15"/>
      <c r="D30" s="355" t="s">
        <v>249</v>
      </c>
      <c r="E30" s="15"/>
      <c r="F30" s="48"/>
      <c r="G30" s="48"/>
      <c r="H30" s="354"/>
      <c r="I30" s="192"/>
      <c r="J30" s="48"/>
      <c r="K30" s="192"/>
      <c r="L30" s="354"/>
      <c r="M30" s="192"/>
      <c r="N30" s="49"/>
      <c r="O30" s="49"/>
      <c r="P30" s="49"/>
      <c r="Q30" s="354"/>
      <c r="R30" s="15"/>
      <c r="S30" s="15"/>
      <c r="T30" s="15"/>
      <c r="U30" s="15"/>
    </row>
    <row r="31" spans="2:21" x14ac:dyDescent="0.2">
      <c r="B31" s="352"/>
      <c r="F31" s="53"/>
      <c r="G31" s="53"/>
      <c r="H31" s="188"/>
      <c r="I31" s="188"/>
      <c r="J31" s="53"/>
      <c r="K31" s="188"/>
      <c r="L31" s="188"/>
      <c r="M31" s="188"/>
      <c r="N31" s="513"/>
      <c r="O31" s="513"/>
      <c r="P31" s="158"/>
      <c r="Q31" s="188"/>
    </row>
    <row r="32" spans="2:21" x14ac:dyDescent="0.2">
      <c r="B32" s="352">
        <v>11</v>
      </c>
      <c r="D32" s="5" t="s">
        <v>52</v>
      </c>
      <c r="F32" s="46">
        <f>'5. Utility Income'!F16</f>
        <v>21876690</v>
      </c>
      <c r="G32" s="46"/>
      <c r="H32" s="368"/>
      <c r="I32" s="188"/>
      <c r="J32" s="46">
        <f>'5. Utility Income'!N16</f>
        <v>0</v>
      </c>
      <c r="K32" s="188"/>
      <c r="L32" s="368"/>
      <c r="M32" s="188"/>
      <c r="N32" s="496">
        <f>'5. Utility Income'!V16</f>
        <v>0</v>
      </c>
      <c r="O32" s="497"/>
      <c r="P32" s="150"/>
      <c r="Q32" s="368"/>
    </row>
    <row r="33" spans="2:17" x14ac:dyDescent="0.2">
      <c r="B33" s="352">
        <v>12</v>
      </c>
      <c r="D33" s="5" t="s">
        <v>35</v>
      </c>
      <c r="F33" s="54">
        <f>'5. Utility Income'!F17</f>
        <v>1080249</v>
      </c>
      <c r="G33" s="47"/>
      <c r="H33" s="368"/>
      <c r="I33" s="193"/>
      <c r="J33" s="54">
        <f>'5. Utility Income'!N17</f>
        <v>0</v>
      </c>
      <c r="K33" s="193"/>
      <c r="L33" s="368"/>
      <c r="M33" s="193"/>
      <c r="N33" s="468">
        <f>'5. Utility Income'!V17</f>
        <v>0</v>
      </c>
      <c r="O33" s="500"/>
      <c r="P33" s="151"/>
      <c r="Q33" s="368"/>
    </row>
    <row r="34" spans="2:17" x14ac:dyDescent="0.2">
      <c r="B34" s="352"/>
      <c r="F34" s="449">
        <f>SUM(F32:F33)</f>
        <v>22956939</v>
      </c>
      <c r="G34" s="49"/>
      <c r="H34" s="191"/>
      <c r="I34" s="191"/>
      <c r="J34" s="449">
        <f>SUM(J32:J33)</f>
        <v>0</v>
      </c>
      <c r="K34" s="191"/>
      <c r="L34" s="191"/>
      <c r="M34" s="191"/>
      <c r="N34" s="449">
        <f>SUM(N32:N33)</f>
        <v>0</v>
      </c>
      <c r="O34" s="460"/>
      <c r="P34" s="159"/>
      <c r="Q34" s="191"/>
    </row>
    <row r="35" spans="2:17" x14ac:dyDescent="0.2">
      <c r="B35" s="352">
        <v>13</v>
      </c>
      <c r="D35" s="16" t="s">
        <v>40</v>
      </c>
      <c r="F35" s="466"/>
      <c r="G35" s="49"/>
      <c r="H35" s="368"/>
      <c r="I35" s="191"/>
      <c r="J35" s="466"/>
      <c r="K35" s="191"/>
      <c r="L35" s="368"/>
      <c r="M35" s="191"/>
      <c r="N35" s="466"/>
      <c r="O35" s="506"/>
      <c r="P35" s="159"/>
      <c r="Q35" s="368"/>
    </row>
    <row r="36" spans="2:17" x14ac:dyDescent="0.2">
      <c r="B36" s="352"/>
      <c r="F36" s="501">
        <f>F34-F26</f>
        <v>0.76538277417421341</v>
      </c>
      <c r="G36" s="149"/>
      <c r="H36" s="194"/>
      <c r="I36" s="194"/>
      <c r="J36" s="501">
        <f>J34-J26</f>
        <v>-18900878.170874331</v>
      </c>
      <c r="K36" s="194"/>
      <c r="L36" s="194"/>
      <c r="M36" s="194"/>
      <c r="N36" s="463">
        <f>N34-N26</f>
        <v>-18900878.170874331</v>
      </c>
      <c r="O36" s="507"/>
      <c r="P36" s="160"/>
      <c r="Q36" s="4"/>
    </row>
    <row r="37" spans="2:17" ht="39" thickBot="1" x14ac:dyDescent="0.25">
      <c r="B37" s="352">
        <v>14</v>
      </c>
      <c r="D37" s="56" t="s">
        <v>144</v>
      </c>
      <c r="F37" s="464"/>
      <c r="G37" s="149"/>
      <c r="H37" s="195" t="s">
        <v>2</v>
      </c>
      <c r="I37" s="195"/>
      <c r="J37" s="464"/>
      <c r="K37" s="195"/>
      <c r="L37" s="195" t="s">
        <v>2</v>
      </c>
      <c r="M37" s="195"/>
      <c r="N37" s="464"/>
      <c r="O37" s="508"/>
      <c r="P37" s="160"/>
      <c r="Q37" s="196" t="s">
        <v>2</v>
      </c>
    </row>
    <row r="38" spans="2:17" ht="13.5" thickTop="1" x14ac:dyDescent="0.2">
      <c r="F38" s="57"/>
      <c r="G38" s="57"/>
      <c r="H38" s="57"/>
      <c r="I38" s="57"/>
      <c r="J38" s="57"/>
      <c r="K38" s="57"/>
      <c r="L38" s="57"/>
      <c r="M38" s="57"/>
      <c r="N38" s="57"/>
      <c r="O38" s="57"/>
      <c r="P38" s="57"/>
    </row>
    <row r="39" spans="2:17" x14ac:dyDescent="0.2">
      <c r="B39" s="462" t="s">
        <v>38</v>
      </c>
      <c r="C39" s="462"/>
      <c r="D39" s="462"/>
      <c r="E39" s="462"/>
      <c r="F39" s="462"/>
      <c r="G39" s="462"/>
      <c r="H39" s="462"/>
      <c r="I39" s="462"/>
      <c r="J39" s="462"/>
      <c r="K39" s="462"/>
      <c r="L39" s="462"/>
      <c r="M39" s="462"/>
      <c r="N39" s="462"/>
      <c r="O39" s="462"/>
      <c r="P39" s="148"/>
    </row>
    <row r="40" spans="2:17" x14ac:dyDescent="0.2">
      <c r="B40" s="18" t="s">
        <v>2</v>
      </c>
      <c r="D40" s="5" t="s">
        <v>142</v>
      </c>
    </row>
    <row r="41" spans="2:17" x14ac:dyDescent="0.2">
      <c r="B41" s="366"/>
      <c r="D41" s="489"/>
      <c r="E41" s="489"/>
      <c r="F41" s="489"/>
      <c r="G41" s="489"/>
      <c r="H41" s="489"/>
      <c r="I41" s="489"/>
      <c r="J41" s="489"/>
      <c r="K41" s="489"/>
      <c r="L41" s="489"/>
      <c r="M41" s="489"/>
      <c r="N41" s="489"/>
      <c r="O41" s="489"/>
      <c r="P41" s="489"/>
      <c r="Q41" s="489"/>
    </row>
    <row r="42" spans="2:17" x14ac:dyDescent="0.2">
      <c r="B42" s="366"/>
      <c r="D42" s="489"/>
      <c r="E42" s="489"/>
      <c r="F42" s="489"/>
      <c r="G42" s="489"/>
      <c r="H42" s="489"/>
      <c r="I42" s="489"/>
      <c r="J42" s="489"/>
      <c r="K42" s="489"/>
      <c r="L42" s="489"/>
      <c r="M42" s="489"/>
      <c r="N42" s="489"/>
      <c r="O42" s="489"/>
      <c r="P42" s="489"/>
      <c r="Q42" s="489"/>
    </row>
    <row r="43" spans="2:17" x14ac:dyDescent="0.2">
      <c r="B43" s="366"/>
      <c r="D43" s="489"/>
      <c r="E43" s="489"/>
      <c r="F43" s="489"/>
      <c r="G43" s="489"/>
      <c r="H43" s="489"/>
      <c r="I43" s="489"/>
      <c r="J43" s="489"/>
      <c r="K43" s="489"/>
      <c r="L43" s="489"/>
      <c r="M43" s="489"/>
      <c r="N43" s="489"/>
      <c r="O43" s="489"/>
      <c r="P43" s="489"/>
      <c r="Q43" s="489"/>
    </row>
    <row r="44" spans="2:17" x14ac:dyDescent="0.2">
      <c r="B44" s="366"/>
      <c r="D44" s="489"/>
      <c r="E44" s="489"/>
      <c r="F44" s="489"/>
      <c r="G44" s="489"/>
      <c r="H44" s="489"/>
      <c r="I44" s="489"/>
      <c r="J44" s="489"/>
      <c r="K44" s="489"/>
      <c r="L44" s="489"/>
      <c r="M44" s="489"/>
      <c r="N44" s="489"/>
      <c r="O44" s="489"/>
      <c r="P44" s="489"/>
      <c r="Q44" s="489"/>
    </row>
    <row r="45" spans="2:17" x14ac:dyDescent="0.2">
      <c r="B45" s="366"/>
      <c r="D45" s="489"/>
      <c r="E45" s="489"/>
      <c r="F45" s="489"/>
      <c r="G45" s="489"/>
      <c r="H45" s="489"/>
      <c r="I45" s="489"/>
      <c r="J45" s="489"/>
      <c r="K45" s="489"/>
      <c r="L45" s="489"/>
      <c r="M45" s="489"/>
      <c r="N45" s="489"/>
      <c r="O45" s="489"/>
      <c r="P45" s="489"/>
      <c r="Q45" s="489"/>
    </row>
    <row r="46" spans="2:17" x14ac:dyDescent="0.2">
      <c r="B46" s="366"/>
      <c r="D46" s="489"/>
      <c r="E46" s="489"/>
      <c r="F46" s="489"/>
      <c r="G46" s="489"/>
      <c r="H46" s="489"/>
      <c r="I46" s="489"/>
      <c r="J46" s="489"/>
      <c r="K46" s="489"/>
      <c r="L46" s="489"/>
      <c r="M46" s="489"/>
      <c r="N46" s="489"/>
      <c r="O46" s="489"/>
      <c r="P46" s="489"/>
      <c r="Q46" s="489"/>
    </row>
  </sheetData>
  <sheetProtection password="82A3" sheet="1" objects="1" scenarios="1" formatColumns="0" formatRows="0"/>
  <mergeCells count="37">
    <mergeCell ref="N34:O35"/>
    <mergeCell ref="N36:O37"/>
    <mergeCell ref="C1:N1"/>
    <mergeCell ref="O1:Q1"/>
    <mergeCell ref="N20:O20"/>
    <mergeCell ref="N32:O32"/>
    <mergeCell ref="N18:O18"/>
    <mergeCell ref="N19:O19"/>
    <mergeCell ref="N22:O22"/>
    <mergeCell ref="N23:O23"/>
    <mergeCell ref="N31:O31"/>
    <mergeCell ref="N28:O28"/>
    <mergeCell ref="N29:O29"/>
    <mergeCell ref="N24:O24"/>
    <mergeCell ref="C2:R2"/>
    <mergeCell ref="C3:R3"/>
    <mergeCell ref="C4:N4"/>
    <mergeCell ref="N15:O15"/>
    <mergeCell ref="N14:O14"/>
    <mergeCell ref="N13:O13"/>
    <mergeCell ref="F8:O8"/>
    <mergeCell ref="D43:Q43"/>
    <mergeCell ref="D44:Q44"/>
    <mergeCell ref="D45:Q45"/>
    <mergeCell ref="D46:Q46"/>
    <mergeCell ref="N16:O16"/>
    <mergeCell ref="N17:O17"/>
    <mergeCell ref="N21:O21"/>
    <mergeCell ref="N26:O26"/>
    <mergeCell ref="D41:Q41"/>
    <mergeCell ref="D42:Q42"/>
    <mergeCell ref="B39:O39"/>
    <mergeCell ref="N33:O33"/>
    <mergeCell ref="J34:J35"/>
    <mergeCell ref="J36:J37"/>
    <mergeCell ref="F36:F37"/>
    <mergeCell ref="F34:F35"/>
  </mergeCells>
  <phoneticPr fontId="2" type="noConversion"/>
  <conditionalFormatting sqref="J13">
    <cfRule type="cellIs" dxfId="0" priority="1" stopIfTrue="1" operator="equal">
      <formula>""</formula>
    </cfRule>
  </conditionalFormatting>
  <pageMargins left="0.75" right="0.75" top="0.64" bottom="1" header="0.5" footer="0.5"/>
  <pageSetup scale="75" orientation="portrait" r:id="rId1"/>
  <headerFooter alignWithMargins="0">
    <oddFooter>&amp;C8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1. Info</vt:lpstr>
      <vt:lpstr>2. Table of Contents</vt:lpstr>
      <vt:lpstr>3. Data_Input_Sheet</vt:lpstr>
      <vt:lpstr>4. Rate_Base</vt:lpstr>
      <vt:lpstr>5. Utility Income</vt:lpstr>
      <vt:lpstr>6. Taxes_PILs</vt:lpstr>
      <vt:lpstr>7. Cost_of_Capital</vt:lpstr>
      <vt:lpstr>8. Rev_Def_Suff</vt:lpstr>
      <vt:lpstr>9. Rev_Reqt</vt:lpstr>
      <vt:lpstr>'1. Info'!Print_Area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Anna Luciani-Marzo</cp:lastModifiedBy>
  <cp:lastPrinted>2012-10-08T20:24:26Z</cp:lastPrinted>
  <dcterms:created xsi:type="dcterms:W3CDTF">2008-10-20T17:39:17Z</dcterms:created>
  <dcterms:modified xsi:type="dcterms:W3CDTF">2012-10-22T19:46:54Z</dcterms:modified>
</cp:coreProperties>
</file>