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705" yWindow="1605" windowWidth="9195" windowHeight="8100" tabRatio="819" activeTab="1"/>
  </bookViews>
  <sheets>
    <sheet name="1. Information Sheet" sheetId="15" r:id="rId1"/>
    <sheet name="2. 2013 Continuity Schedule" sheetId="2" r:id="rId2"/>
    <sheet name="3. Appendix A" sheetId="11" r:id="rId3"/>
    <sheet name="4. Billing Determinants" sheetId="12" r:id="rId4"/>
    <sheet name="Other Allocators" sheetId="16" r:id="rId5"/>
    <sheet name="5. Allocation of Balances" sheetId="13" r:id="rId6"/>
    <sheet name="6. Rate Rider Calculations" sheetId="14" r:id="rId7"/>
    <sheet name="Summary" sheetId="17" r:id="rId8"/>
  </sheets>
  <externalReferences>
    <externalReference r:id="rId9"/>
    <externalReference r:id="rId10"/>
    <externalReference r:id="rId11"/>
  </externalReferences>
  <definedNames>
    <definedName name="contactf" localSheetId="0">#REF!</definedName>
    <definedName name="contactf">#REF!</definedName>
    <definedName name="histdate">[1]Financials!$E$76</definedName>
    <definedName name="Incr2000" localSheetId="0">#REF!</definedName>
    <definedName name="Incr2000">#REF!</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'1. Information Sheet'!$A$1:$O$40</definedName>
    <definedName name="_xlnm.Print_Area" localSheetId="1">'2. 2013 Continuity Schedule'!$A$1:$CH$88</definedName>
    <definedName name="_xlnm.Print_Area" localSheetId="2">'3. Appendix A'!$B$1:$F$66</definedName>
    <definedName name="_xlnm.Print_Area" localSheetId="6">'6. Rate Rider Calculations'!$A$1:$J$69</definedName>
    <definedName name="print_end" localSheetId="0">#REF!</definedName>
    <definedName name="print_end">#REF!</definedName>
    <definedName name="_xlnm.Print_Titles" localSheetId="1">'2. 2013 Continuity Schedule'!$C:$D,'2. 2013 Continuity Schedule'!$19:$22</definedName>
    <definedName name="_xlnm.Print_Titles" localSheetId="2">'3. Appendix A'!$C:$D,'3. Appendix A'!$19:$22</definedName>
    <definedName name="_xlnm.Print_Titles" localSheetId="5">'5. Allocation of Balances'!$B:$E</definedName>
    <definedName name="ratedescription">[2]hidden1!$D$1:$D$122</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[2]hidden1!$J$3:$J$8</definedName>
    <definedName name="Utility">[1]Financials!$A$1</definedName>
    <definedName name="utitliy1">[3]Financials!$A$1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15" i="17" l="1"/>
  <c r="BD33" i="2" l="1"/>
  <c r="BE33" i="2" l="1"/>
  <c r="BS66" i="2" l="1"/>
  <c r="D23" i="12" l="1"/>
  <c r="L21" i="16" l="1"/>
  <c r="D22" i="16" s="1"/>
  <c r="L18" i="16"/>
  <c r="D19" i="16" s="1"/>
  <c r="K15" i="16"/>
  <c r="G15" i="16"/>
  <c r="F15" i="16"/>
  <c r="D15" i="16"/>
  <c r="K19" i="16" l="1"/>
  <c r="I19" i="16"/>
  <c r="G19" i="16"/>
  <c r="E19" i="16"/>
  <c r="C19" i="16"/>
  <c r="K22" i="16"/>
  <c r="I22" i="16"/>
  <c r="G22" i="16"/>
  <c r="E22" i="16"/>
  <c r="C22" i="16"/>
  <c r="B19" i="16"/>
  <c r="J19" i="16"/>
  <c r="H19" i="16"/>
  <c r="F19" i="16"/>
  <c r="B22" i="16"/>
  <c r="J22" i="16"/>
  <c r="H22" i="16"/>
  <c r="F22" i="16"/>
  <c r="L15" i="16"/>
  <c r="P4" i="13"/>
  <c r="F10" i="16"/>
  <c r="C10" i="16"/>
  <c r="D10" i="16"/>
  <c r="E10" i="16"/>
  <c r="H10" i="16"/>
  <c r="I10" i="16"/>
  <c r="J10" i="16"/>
  <c r="B10" i="16"/>
  <c r="L6" i="16"/>
  <c r="C7" i="16" s="1"/>
  <c r="F23" i="12"/>
  <c r="F25" i="12"/>
  <c r="E25" i="12"/>
  <c r="E23" i="12"/>
  <c r="J7" i="16" l="1"/>
  <c r="F7" i="16"/>
  <c r="B7" i="16"/>
  <c r="H7" i="16"/>
  <c r="D7" i="16"/>
  <c r="L10" i="16"/>
  <c r="F11" i="16" s="1"/>
  <c r="K7" i="16"/>
  <c r="I7" i="16"/>
  <c r="G7" i="16"/>
  <c r="E7" i="16"/>
  <c r="L22" i="16"/>
  <c r="L19" i="16"/>
  <c r="G29" i="12"/>
  <c r="G24" i="12"/>
  <c r="G25" i="12"/>
  <c r="L7" i="16" l="1"/>
  <c r="C11" i="16"/>
  <c r="E11" i="16"/>
  <c r="G11" i="16"/>
  <c r="I11" i="16"/>
  <c r="K11" i="16"/>
  <c r="H11" i="16"/>
  <c r="D11" i="16"/>
  <c r="J11" i="16"/>
  <c r="B11" i="16"/>
  <c r="CD33" i="2"/>
  <c r="L11" i="16" l="1"/>
  <c r="BS42" i="2"/>
  <c r="BV33" i="2" l="1"/>
  <c r="CG33" i="2"/>
  <c r="BN33" i="2" l="1"/>
  <c r="BI33" i="2"/>
  <c r="G48" i="14" l="1"/>
  <c r="G49" i="14"/>
  <c r="G50" i="14"/>
  <c r="G51" i="14"/>
  <c r="G52" i="14"/>
  <c r="G53" i="14"/>
  <c r="G20" i="14"/>
  <c r="G47" i="14"/>
  <c r="D48" i="14"/>
  <c r="D51" i="14"/>
  <c r="D52" i="14"/>
  <c r="D53" i="14"/>
  <c r="D47" i="14"/>
  <c r="D20" i="14"/>
  <c r="C66" i="14"/>
  <c r="G66" i="14" s="1"/>
  <c r="C65" i="14"/>
  <c r="D65" i="14" s="1"/>
  <c r="C64" i="14"/>
  <c r="G64" i="14" s="1"/>
  <c r="C63" i="14"/>
  <c r="D63" i="14" s="1"/>
  <c r="C62" i="14"/>
  <c r="G62" i="14" s="1"/>
  <c r="C61" i="14"/>
  <c r="D61" i="14" s="1"/>
  <c r="C60" i="14"/>
  <c r="G60" i="14" s="1"/>
  <c r="C59" i="14"/>
  <c r="D59" i="14" s="1"/>
  <c r="C58" i="14"/>
  <c r="G58" i="14" s="1"/>
  <c r="C57" i="14"/>
  <c r="D57" i="14" s="1"/>
  <c r="G56" i="14"/>
  <c r="D55" i="14"/>
  <c r="G54" i="14"/>
  <c r="D64" i="14" l="1"/>
  <c r="D62" i="14"/>
  <c r="D60" i="14"/>
  <c r="D58" i="14"/>
  <c r="D56" i="14"/>
  <c r="D54" i="14"/>
  <c r="G65" i="14"/>
  <c r="G63" i="14"/>
  <c r="G61" i="14"/>
  <c r="G59" i="14"/>
  <c r="G57" i="14"/>
  <c r="G55" i="14"/>
  <c r="D66" i="14"/>
  <c r="C21" i="14" l="1"/>
  <c r="C22" i="14"/>
  <c r="C23" i="14"/>
  <c r="C24" i="14"/>
  <c r="C25" i="14"/>
  <c r="C26" i="14"/>
  <c r="C27" i="14"/>
  <c r="C28" i="14"/>
  <c r="C29" i="14"/>
  <c r="C30" i="14"/>
  <c r="C31" i="14"/>
  <c r="C32" i="14"/>
  <c r="C33" i="14"/>
  <c r="C34" i="14"/>
  <c r="C35" i="14"/>
  <c r="C36" i="14"/>
  <c r="C37" i="14"/>
  <c r="C38" i="14"/>
  <c r="C39" i="14"/>
  <c r="B21" i="14"/>
  <c r="B48" i="14" s="1"/>
  <c r="B22" i="14"/>
  <c r="B49" i="14" s="1"/>
  <c r="B23" i="14"/>
  <c r="B50" i="14" s="1"/>
  <c r="B24" i="14"/>
  <c r="B51" i="14" s="1"/>
  <c r="B25" i="14"/>
  <c r="B52" i="14" s="1"/>
  <c r="B26" i="14"/>
  <c r="B53" i="14" s="1"/>
  <c r="B27" i="14"/>
  <c r="B54" i="14" s="1"/>
  <c r="B28" i="14"/>
  <c r="B55" i="14" s="1"/>
  <c r="B29" i="14"/>
  <c r="B56" i="14" s="1"/>
  <c r="B30" i="14"/>
  <c r="B57" i="14" s="1"/>
  <c r="B31" i="14"/>
  <c r="B58" i="14" s="1"/>
  <c r="B32" i="14"/>
  <c r="B59" i="14" s="1"/>
  <c r="B33" i="14"/>
  <c r="B60" i="14" s="1"/>
  <c r="B34" i="14"/>
  <c r="B61" i="14" s="1"/>
  <c r="B35" i="14"/>
  <c r="B62" i="14" s="1"/>
  <c r="B36" i="14"/>
  <c r="B63" i="14" s="1"/>
  <c r="B37" i="14"/>
  <c r="B64" i="14" s="1"/>
  <c r="B38" i="14"/>
  <c r="B65" i="14" s="1"/>
  <c r="B39" i="14"/>
  <c r="B66" i="14" s="1"/>
  <c r="B20" i="14"/>
  <c r="B47" i="14" s="1"/>
  <c r="D47" i="13"/>
  <c r="G38" i="14" l="1"/>
  <c r="D38" i="14"/>
  <c r="G36" i="14"/>
  <c r="D36" i="14"/>
  <c r="G34" i="14"/>
  <c r="D34" i="14"/>
  <c r="G32" i="14"/>
  <c r="D32" i="14"/>
  <c r="G30" i="14"/>
  <c r="D30" i="14"/>
  <c r="G28" i="14"/>
  <c r="D28" i="14"/>
  <c r="G26" i="14"/>
  <c r="D26" i="14"/>
  <c r="G24" i="14"/>
  <c r="D24" i="14"/>
  <c r="G22" i="14"/>
  <c r="D22" i="14"/>
  <c r="D39" i="14"/>
  <c r="G39" i="14"/>
  <c r="D37" i="14"/>
  <c r="G37" i="14"/>
  <c r="D35" i="14"/>
  <c r="G35" i="14"/>
  <c r="D33" i="14"/>
  <c r="G33" i="14"/>
  <c r="D31" i="14"/>
  <c r="G31" i="14"/>
  <c r="D29" i="14"/>
  <c r="G29" i="14"/>
  <c r="D27" i="14"/>
  <c r="G27" i="14"/>
  <c r="D25" i="14"/>
  <c r="G25" i="14"/>
  <c r="D23" i="14"/>
  <c r="G23" i="14"/>
  <c r="D21" i="14"/>
  <c r="G21" i="14"/>
  <c r="D41" i="12"/>
  <c r="Y4" i="13"/>
  <c r="X4" i="13"/>
  <c r="W4" i="13"/>
  <c r="V4" i="13"/>
  <c r="U4" i="13"/>
  <c r="T4" i="13"/>
  <c r="S4" i="13"/>
  <c r="R4" i="13"/>
  <c r="Q4" i="13"/>
  <c r="O4" i="13"/>
  <c r="N4" i="13"/>
  <c r="M4" i="13"/>
  <c r="L4" i="13"/>
  <c r="K4" i="13"/>
  <c r="J4" i="13"/>
  <c r="I4" i="13"/>
  <c r="H4" i="13"/>
  <c r="G4" i="13"/>
  <c r="F4" i="13"/>
  <c r="F41" i="12"/>
  <c r="G41" i="12"/>
  <c r="I41" i="12"/>
  <c r="J41" i="12"/>
  <c r="K41" i="12"/>
  <c r="L41" i="12"/>
  <c r="M41" i="12"/>
  <c r="N41" i="12"/>
  <c r="E41" i="12"/>
  <c r="H22" i="12"/>
  <c r="H23" i="12"/>
  <c r="D49" i="14" s="1"/>
  <c r="H24" i="12"/>
  <c r="D50" i="14" s="1"/>
  <c r="H25" i="12"/>
  <c r="H26" i="12"/>
  <c r="H27" i="12"/>
  <c r="H28" i="12"/>
  <c r="H29" i="12"/>
  <c r="H30" i="12"/>
  <c r="H31" i="12"/>
  <c r="H32" i="12"/>
  <c r="H33" i="12"/>
  <c r="H34" i="12"/>
  <c r="H35" i="12"/>
  <c r="H36" i="12"/>
  <c r="H37" i="12"/>
  <c r="H38" i="12"/>
  <c r="H39" i="12"/>
  <c r="H40" i="12"/>
  <c r="H21" i="12"/>
  <c r="BL73" i="2"/>
  <c r="BU73" i="2" s="1"/>
  <c r="BY73" i="2" s="1"/>
  <c r="CC73" i="2" s="1"/>
  <c r="BG73" i="2"/>
  <c r="BM73" i="2" s="1"/>
  <c r="BT73" i="2" s="1"/>
  <c r="P41" i="13" l="1"/>
  <c r="P37" i="13"/>
  <c r="P35" i="13"/>
  <c r="P33" i="13"/>
  <c r="P31" i="13"/>
  <c r="P29" i="13"/>
  <c r="P27" i="13"/>
  <c r="P25" i="13"/>
  <c r="P23" i="13"/>
  <c r="P21" i="13"/>
  <c r="P19" i="13"/>
  <c r="P17" i="13"/>
  <c r="P13" i="13"/>
  <c r="P11" i="13"/>
  <c r="P9" i="13"/>
  <c r="P7" i="13"/>
  <c r="P5" i="13"/>
  <c r="P42" i="13"/>
  <c r="P40" i="13"/>
  <c r="P36" i="13"/>
  <c r="P34" i="13"/>
  <c r="P32" i="13"/>
  <c r="P30" i="13"/>
  <c r="P28" i="13"/>
  <c r="P26" i="13"/>
  <c r="P24" i="13"/>
  <c r="P22" i="13"/>
  <c r="P20" i="13"/>
  <c r="P18" i="13"/>
  <c r="P14" i="13"/>
  <c r="P12" i="13"/>
  <c r="P10" i="13"/>
  <c r="P51" i="13" s="1"/>
  <c r="P8" i="13"/>
  <c r="P6" i="13"/>
  <c r="P45" i="13"/>
  <c r="R41" i="13"/>
  <c r="R37" i="13"/>
  <c r="R35" i="13"/>
  <c r="R33" i="13"/>
  <c r="R31" i="13"/>
  <c r="R29" i="13"/>
  <c r="R27" i="13"/>
  <c r="R25" i="13"/>
  <c r="R23" i="13"/>
  <c r="R21" i="13"/>
  <c r="R19" i="13"/>
  <c r="R17" i="13"/>
  <c r="R13" i="13"/>
  <c r="R11" i="13"/>
  <c r="R9" i="13"/>
  <c r="R7" i="13"/>
  <c r="R5" i="13"/>
  <c r="R42" i="13"/>
  <c r="R40" i="13"/>
  <c r="R36" i="13"/>
  <c r="R34" i="13"/>
  <c r="R32" i="13"/>
  <c r="R30" i="13"/>
  <c r="R28" i="13"/>
  <c r="R26" i="13"/>
  <c r="R24" i="13"/>
  <c r="R22" i="13"/>
  <c r="R20" i="13"/>
  <c r="R18" i="13"/>
  <c r="R14" i="13"/>
  <c r="R12" i="13"/>
  <c r="R10" i="13"/>
  <c r="R8" i="13"/>
  <c r="R6" i="13"/>
  <c r="R45" i="13"/>
  <c r="T41" i="13"/>
  <c r="T37" i="13"/>
  <c r="T35" i="13"/>
  <c r="T33" i="13"/>
  <c r="T31" i="13"/>
  <c r="T29" i="13"/>
  <c r="T27" i="13"/>
  <c r="T25" i="13"/>
  <c r="T23" i="13"/>
  <c r="T21" i="13"/>
  <c r="T19" i="13"/>
  <c r="T17" i="13"/>
  <c r="T13" i="13"/>
  <c r="T11" i="13"/>
  <c r="T9" i="13"/>
  <c r="T7" i="13"/>
  <c r="T5" i="13"/>
  <c r="T42" i="13"/>
  <c r="T40" i="13"/>
  <c r="T36" i="13"/>
  <c r="T34" i="13"/>
  <c r="T32" i="13"/>
  <c r="T30" i="13"/>
  <c r="T28" i="13"/>
  <c r="T26" i="13"/>
  <c r="T24" i="13"/>
  <c r="T22" i="13"/>
  <c r="T20" i="13"/>
  <c r="T18" i="13"/>
  <c r="T14" i="13"/>
  <c r="T12" i="13"/>
  <c r="T10" i="13"/>
  <c r="T51" i="13" s="1"/>
  <c r="T8" i="13"/>
  <c r="T6" i="13"/>
  <c r="T45" i="13"/>
  <c r="V41" i="13"/>
  <c r="V37" i="13"/>
  <c r="V35" i="13"/>
  <c r="V33" i="13"/>
  <c r="V31" i="13"/>
  <c r="V29" i="13"/>
  <c r="V27" i="13"/>
  <c r="V25" i="13"/>
  <c r="V23" i="13"/>
  <c r="V21" i="13"/>
  <c r="V19" i="13"/>
  <c r="V17" i="13"/>
  <c r="V13" i="13"/>
  <c r="V11" i="13"/>
  <c r="V9" i="13"/>
  <c r="V7" i="13"/>
  <c r="V5" i="13"/>
  <c r="V42" i="13"/>
  <c r="V40" i="13"/>
  <c r="V36" i="13"/>
  <c r="V34" i="13"/>
  <c r="V32" i="13"/>
  <c r="V30" i="13"/>
  <c r="V28" i="13"/>
  <c r="V26" i="13"/>
  <c r="V24" i="13"/>
  <c r="V22" i="13"/>
  <c r="V20" i="13"/>
  <c r="V18" i="13"/>
  <c r="V14" i="13"/>
  <c r="V12" i="13"/>
  <c r="V10" i="13"/>
  <c r="V51" i="13" s="1"/>
  <c r="V8" i="13"/>
  <c r="V6" i="13"/>
  <c r="V45" i="13"/>
  <c r="X41" i="13"/>
  <c r="X37" i="13"/>
  <c r="X35" i="13"/>
  <c r="X33" i="13"/>
  <c r="X31" i="13"/>
  <c r="X29" i="13"/>
  <c r="X27" i="13"/>
  <c r="X25" i="13"/>
  <c r="X23" i="13"/>
  <c r="X21" i="13"/>
  <c r="X19" i="13"/>
  <c r="X17" i="13"/>
  <c r="X13" i="13"/>
  <c r="X11" i="13"/>
  <c r="X9" i="13"/>
  <c r="X7" i="13"/>
  <c r="X5" i="13"/>
  <c r="X42" i="13"/>
  <c r="X40" i="13"/>
  <c r="X36" i="13"/>
  <c r="X34" i="13"/>
  <c r="X32" i="13"/>
  <c r="X30" i="13"/>
  <c r="X28" i="13"/>
  <c r="X26" i="13"/>
  <c r="X24" i="13"/>
  <c r="X22" i="13"/>
  <c r="X20" i="13"/>
  <c r="X18" i="13"/>
  <c r="X14" i="13"/>
  <c r="X12" i="13"/>
  <c r="X10" i="13"/>
  <c r="X51" i="13" s="1"/>
  <c r="X8" i="13"/>
  <c r="X6" i="13"/>
  <c r="X45" i="13"/>
  <c r="Q42" i="13"/>
  <c r="Q40" i="13"/>
  <c r="Q36" i="13"/>
  <c r="Q34" i="13"/>
  <c r="Q32" i="13"/>
  <c r="Q30" i="13"/>
  <c r="Q28" i="13"/>
  <c r="Q26" i="13"/>
  <c r="Q24" i="13"/>
  <c r="Q22" i="13"/>
  <c r="Q20" i="13"/>
  <c r="Q18" i="13"/>
  <c r="Q14" i="13"/>
  <c r="Q12" i="13"/>
  <c r="Q10" i="13"/>
  <c r="Q8" i="13"/>
  <c r="Q6" i="13"/>
  <c r="Q45" i="13"/>
  <c r="Q41" i="13"/>
  <c r="Q37" i="13"/>
  <c r="Q35" i="13"/>
  <c r="Q33" i="13"/>
  <c r="Q31" i="13"/>
  <c r="Q29" i="13"/>
  <c r="Q27" i="13"/>
  <c r="Q25" i="13"/>
  <c r="Q23" i="13"/>
  <c r="Q21" i="13"/>
  <c r="Q19" i="13"/>
  <c r="Q17" i="13"/>
  <c r="Q13" i="13"/>
  <c r="Q11" i="13"/>
  <c r="Q9" i="13"/>
  <c r="Q7" i="13"/>
  <c r="Q5" i="13"/>
  <c r="S42" i="13"/>
  <c r="S40" i="13"/>
  <c r="S36" i="13"/>
  <c r="S34" i="13"/>
  <c r="S32" i="13"/>
  <c r="S30" i="13"/>
  <c r="S28" i="13"/>
  <c r="S26" i="13"/>
  <c r="S24" i="13"/>
  <c r="S22" i="13"/>
  <c r="S20" i="13"/>
  <c r="S18" i="13"/>
  <c r="S14" i="13"/>
  <c r="S12" i="13"/>
  <c r="S10" i="13"/>
  <c r="S51" i="13" s="1"/>
  <c r="S8" i="13"/>
  <c r="S6" i="13"/>
  <c r="S45" i="13"/>
  <c r="S41" i="13"/>
  <c r="S37" i="13"/>
  <c r="S35" i="13"/>
  <c r="S33" i="13"/>
  <c r="S31" i="13"/>
  <c r="S29" i="13"/>
  <c r="S27" i="13"/>
  <c r="S25" i="13"/>
  <c r="S23" i="13"/>
  <c r="S21" i="13"/>
  <c r="S19" i="13"/>
  <c r="S17" i="13"/>
  <c r="S13" i="13"/>
  <c r="S11" i="13"/>
  <c r="S9" i="13"/>
  <c r="S7" i="13"/>
  <c r="S5" i="13"/>
  <c r="U42" i="13"/>
  <c r="U40" i="13"/>
  <c r="U36" i="13"/>
  <c r="U34" i="13"/>
  <c r="U32" i="13"/>
  <c r="U30" i="13"/>
  <c r="U28" i="13"/>
  <c r="U26" i="13"/>
  <c r="U24" i="13"/>
  <c r="U22" i="13"/>
  <c r="U20" i="13"/>
  <c r="U18" i="13"/>
  <c r="U14" i="13"/>
  <c r="U12" i="13"/>
  <c r="U10" i="13"/>
  <c r="U51" i="13" s="1"/>
  <c r="U8" i="13"/>
  <c r="U6" i="13"/>
  <c r="U45" i="13"/>
  <c r="U41" i="13"/>
  <c r="U37" i="13"/>
  <c r="U35" i="13"/>
  <c r="U33" i="13"/>
  <c r="U31" i="13"/>
  <c r="U29" i="13"/>
  <c r="U27" i="13"/>
  <c r="U25" i="13"/>
  <c r="U23" i="13"/>
  <c r="U21" i="13"/>
  <c r="U19" i="13"/>
  <c r="U17" i="13"/>
  <c r="U13" i="13"/>
  <c r="U11" i="13"/>
  <c r="U9" i="13"/>
  <c r="U7" i="13"/>
  <c r="U5" i="13"/>
  <c r="W42" i="13"/>
  <c r="W40" i="13"/>
  <c r="W36" i="13"/>
  <c r="W34" i="13"/>
  <c r="W32" i="13"/>
  <c r="W30" i="13"/>
  <c r="W28" i="13"/>
  <c r="W26" i="13"/>
  <c r="W24" i="13"/>
  <c r="W22" i="13"/>
  <c r="W20" i="13"/>
  <c r="W18" i="13"/>
  <c r="W14" i="13"/>
  <c r="W12" i="13"/>
  <c r="W10" i="13"/>
  <c r="W51" i="13" s="1"/>
  <c r="W8" i="13"/>
  <c r="W6" i="13"/>
  <c r="W45" i="13"/>
  <c r="W41" i="13"/>
  <c r="W37" i="13"/>
  <c r="W35" i="13"/>
  <c r="W33" i="13"/>
  <c r="W31" i="13"/>
  <c r="W29" i="13"/>
  <c r="W27" i="13"/>
  <c r="W25" i="13"/>
  <c r="W23" i="13"/>
  <c r="W21" i="13"/>
  <c r="W19" i="13"/>
  <c r="W17" i="13"/>
  <c r="W13" i="13"/>
  <c r="W11" i="13"/>
  <c r="W9" i="13"/>
  <c r="W7" i="13"/>
  <c r="W5" i="13"/>
  <c r="Y42" i="13"/>
  <c r="Y40" i="13"/>
  <c r="Y36" i="13"/>
  <c r="Y34" i="13"/>
  <c r="Y32" i="13"/>
  <c r="Y30" i="13"/>
  <c r="Y28" i="13"/>
  <c r="Y26" i="13"/>
  <c r="Y24" i="13"/>
  <c r="Y22" i="13"/>
  <c r="Y20" i="13"/>
  <c r="Y18" i="13"/>
  <c r="Y14" i="13"/>
  <c r="Y12" i="13"/>
  <c r="Y10" i="13"/>
  <c r="Y51" i="13" s="1"/>
  <c r="Y8" i="13"/>
  <c r="Y6" i="13"/>
  <c r="Y45" i="13"/>
  <c r="Y41" i="13"/>
  <c r="Y37" i="13"/>
  <c r="Y35" i="13"/>
  <c r="Y33" i="13"/>
  <c r="Y31" i="13"/>
  <c r="Y29" i="13"/>
  <c r="Y27" i="13"/>
  <c r="Y25" i="13"/>
  <c r="Y23" i="13"/>
  <c r="Y21" i="13"/>
  <c r="Y19" i="13"/>
  <c r="Y17" i="13"/>
  <c r="Y13" i="13"/>
  <c r="Y11" i="13"/>
  <c r="Y9" i="13"/>
  <c r="Y7" i="13"/>
  <c r="Y5" i="13"/>
  <c r="R51" i="13"/>
  <c r="Q51" i="13"/>
  <c r="H41" i="12"/>
  <c r="CH73" i="2"/>
  <c r="CB73" i="2"/>
  <c r="CF73" i="2" s="1"/>
  <c r="D46" i="13" s="1"/>
  <c r="D48" i="13" s="1"/>
  <c r="W15" i="13" l="1"/>
  <c r="U15" i="13"/>
  <c r="S15" i="13"/>
  <c r="Q15" i="13"/>
  <c r="X15" i="13"/>
  <c r="T15" i="13"/>
  <c r="P15" i="13"/>
  <c r="Y15" i="13"/>
  <c r="V15" i="13"/>
  <c r="R15" i="13"/>
  <c r="X43" i="13"/>
  <c r="V38" i="13"/>
  <c r="T43" i="13"/>
  <c r="R38" i="13"/>
  <c r="P38" i="13"/>
  <c r="Y38" i="13"/>
  <c r="Y43" i="13"/>
  <c r="W38" i="13"/>
  <c r="W43" i="13"/>
  <c r="U38" i="13"/>
  <c r="U43" i="13"/>
  <c r="S38" i="13"/>
  <c r="S43" i="13"/>
  <c r="Q38" i="13"/>
  <c r="Q43" i="13"/>
  <c r="X38" i="13"/>
  <c r="V43" i="13"/>
  <c r="T38" i="13"/>
  <c r="R43" i="13"/>
  <c r="P43" i="13"/>
  <c r="N42" i="12"/>
  <c r="N43" i="12" s="1"/>
  <c r="R50" i="13" l="1"/>
  <c r="R52" i="13" s="1"/>
  <c r="Y50" i="13"/>
  <c r="Y52" i="13" s="1"/>
  <c r="P50" i="13"/>
  <c r="P52" i="13" s="1"/>
  <c r="X50" i="13"/>
  <c r="X52" i="13" s="1"/>
  <c r="Q50" i="13"/>
  <c r="Q52" i="13" s="1"/>
  <c r="U50" i="13"/>
  <c r="U52" i="13" s="1"/>
  <c r="V50" i="13"/>
  <c r="V52" i="13" s="1"/>
  <c r="T50" i="13"/>
  <c r="T52" i="13" s="1"/>
  <c r="S50" i="13"/>
  <c r="S52" i="13" s="1"/>
  <c r="W50" i="13"/>
  <c r="W52" i="13" s="1"/>
  <c r="BB56" i="2"/>
  <c r="BH56" i="2" s="1"/>
  <c r="BL56" i="2" s="1"/>
  <c r="BU56" i="2" s="1"/>
  <c r="BY56" i="2" s="1"/>
  <c r="AS43" i="2"/>
  <c r="AW43" i="2" s="1"/>
  <c r="BC43" i="2" s="1"/>
  <c r="BG43" i="2" s="1"/>
  <c r="BM43" i="2" s="1"/>
  <c r="BT43" i="2" s="1"/>
  <c r="CB43" i="2" s="1"/>
  <c r="AW44" i="2"/>
  <c r="BC44" i="2" s="1"/>
  <c r="BG44" i="2" s="1"/>
  <c r="BM44" i="2" s="1"/>
  <c r="BT44" i="2" s="1"/>
  <c r="CB44" i="2" s="1"/>
  <c r="AW45" i="2"/>
  <c r="BC45" i="2" s="1"/>
  <c r="BG45" i="2" s="1"/>
  <c r="BM45" i="2" s="1"/>
  <c r="BT45" i="2" s="1"/>
  <c r="CB45" i="2" s="1"/>
  <c r="I30" i="2"/>
  <c r="O30" i="2" s="1"/>
  <c r="S30" i="2" s="1"/>
  <c r="Y30" i="2" s="1"/>
  <c r="AC30" i="2" s="1"/>
  <c r="AI30" i="2" s="1"/>
  <c r="AM30" i="2" s="1"/>
  <c r="AS30" i="2" s="1"/>
  <c r="AW30" i="2" s="1"/>
  <c r="BC30" i="2" s="1"/>
  <c r="BG30" i="2" s="1"/>
  <c r="BM30" i="2" s="1"/>
  <c r="BT30" i="2" s="1"/>
  <c r="CA62" i="2"/>
  <c r="BZ62" i="2"/>
  <c r="BX62" i="2"/>
  <c r="BW62" i="2"/>
  <c r="BO62" i="2"/>
  <c r="BN62" i="2"/>
  <c r="BK62" i="2"/>
  <c r="BJ62" i="2"/>
  <c r="BD62" i="2"/>
  <c r="AT62" i="2"/>
  <c r="AM49" i="2"/>
  <c r="AM50" i="2"/>
  <c r="AM51" i="2"/>
  <c r="AM52" i="2"/>
  <c r="AM53" i="2"/>
  <c r="AM54" i="2"/>
  <c r="AJ62" i="2"/>
  <c r="AC49" i="2"/>
  <c r="AC50" i="2"/>
  <c r="AC51" i="2"/>
  <c r="AC52" i="2"/>
  <c r="AC53" i="2"/>
  <c r="AC54" i="2"/>
  <c r="Z62" i="2"/>
  <c r="S49" i="2"/>
  <c r="S50" i="2"/>
  <c r="S51" i="2"/>
  <c r="S52" i="2"/>
  <c r="S53" i="2"/>
  <c r="S54" i="2"/>
  <c r="P62" i="2"/>
  <c r="H35" i="2"/>
  <c r="CG35" i="2"/>
  <c r="CE35" i="2"/>
  <c r="CD35" i="2"/>
  <c r="CA35" i="2"/>
  <c r="CA68" i="2" s="1"/>
  <c r="CA76" i="2" s="1"/>
  <c r="BZ35" i="2"/>
  <c r="BZ68" i="2" s="1"/>
  <c r="BZ76" i="2" s="1"/>
  <c r="BX35" i="2"/>
  <c r="BW35" i="2"/>
  <c r="BW36" i="2" s="1"/>
  <c r="BV35" i="2"/>
  <c r="BS35" i="2"/>
  <c r="BR35" i="2"/>
  <c r="BQ35" i="2"/>
  <c r="BQ36" i="2" s="1"/>
  <c r="BP35" i="2"/>
  <c r="BO35" i="2"/>
  <c r="BO68" i="2" s="1"/>
  <c r="BO76" i="2" s="1"/>
  <c r="BN35" i="2"/>
  <c r="BN68" i="2" s="1"/>
  <c r="BN76" i="2" s="1"/>
  <c r="BK35" i="2"/>
  <c r="BJ35" i="2"/>
  <c r="BI35" i="2"/>
  <c r="BF35" i="2"/>
  <c r="BE35" i="2"/>
  <c r="BD35" i="2"/>
  <c r="BA35" i="2"/>
  <c r="AZ35" i="2"/>
  <c r="AY35" i="2"/>
  <c r="AY36" i="2" s="1"/>
  <c r="AV35" i="2"/>
  <c r="AU35" i="2"/>
  <c r="AT35" i="2"/>
  <c r="AT68" i="2" s="1"/>
  <c r="AT76" i="2" s="1"/>
  <c r="AQ35" i="2"/>
  <c r="AP35" i="2"/>
  <c r="AO35" i="2"/>
  <c r="AL35" i="2"/>
  <c r="AK35" i="2"/>
  <c r="AJ35" i="2"/>
  <c r="AG35" i="2"/>
  <c r="AF35" i="2"/>
  <c r="AE35" i="2"/>
  <c r="AE36" i="2" s="1"/>
  <c r="AB35" i="2"/>
  <c r="AA35" i="2"/>
  <c r="Z35" i="2"/>
  <c r="Z68" i="2" s="1"/>
  <c r="Z76" i="2" s="1"/>
  <c r="W35" i="2"/>
  <c r="W36" i="2" s="1"/>
  <c r="V35" i="2"/>
  <c r="U35" i="2"/>
  <c r="R35" i="2"/>
  <c r="Q35" i="2"/>
  <c r="P35" i="2"/>
  <c r="M35" i="2"/>
  <c r="L35" i="2"/>
  <c r="K35" i="2"/>
  <c r="K36" i="2" s="1"/>
  <c r="J35" i="2"/>
  <c r="G35" i="2"/>
  <c r="F35" i="2"/>
  <c r="E35" i="2"/>
  <c r="N85" i="2"/>
  <c r="T85" i="2" s="1"/>
  <c r="X85" i="2" s="1"/>
  <c r="AD85" i="2" s="1"/>
  <c r="AH85" i="2" s="1"/>
  <c r="AN85" i="2" s="1"/>
  <c r="AR85" i="2" s="1"/>
  <c r="AX85" i="2" s="1"/>
  <c r="BB85" i="2" s="1"/>
  <c r="BH85" i="2" s="1"/>
  <c r="BL85" i="2" s="1"/>
  <c r="I85" i="2"/>
  <c r="O85" i="2"/>
  <c r="S85" i="2" s="1"/>
  <c r="Y85" i="2" s="1"/>
  <c r="AC85" i="2" s="1"/>
  <c r="AI85" i="2" s="1"/>
  <c r="AM85" i="2" s="1"/>
  <c r="AS85" i="2" s="1"/>
  <c r="AW85" i="2" s="1"/>
  <c r="BC85" i="2" s="1"/>
  <c r="BG85" i="2" s="1"/>
  <c r="BM85" i="2" s="1"/>
  <c r="BT85" i="2" s="1"/>
  <c r="CB85" i="2" s="1"/>
  <c r="AX45" i="2"/>
  <c r="BB45" i="2" s="1"/>
  <c r="BH45" i="2" s="1"/>
  <c r="BL45" i="2" s="1"/>
  <c r="BU45" i="2" s="1"/>
  <c r="BY45" i="2" s="1"/>
  <c r="CC45" i="2" s="1"/>
  <c r="CF45" i="2" s="1"/>
  <c r="D22" i="13" s="1"/>
  <c r="AX44" i="2"/>
  <c r="BB44" i="2" s="1"/>
  <c r="BH44" i="2" s="1"/>
  <c r="BL44" i="2" s="1"/>
  <c r="N33" i="2"/>
  <c r="T33" i="2"/>
  <c r="X33" i="2" s="1"/>
  <c r="AD33" i="2" s="1"/>
  <c r="AH33" i="2" s="1"/>
  <c r="AN33" i="2" s="1"/>
  <c r="AR33" i="2" s="1"/>
  <c r="AX33" i="2" s="1"/>
  <c r="BB33" i="2" s="1"/>
  <c r="BH33" i="2" s="1"/>
  <c r="BL33" i="2" s="1"/>
  <c r="BU33" i="2" s="1"/>
  <c r="BY33" i="2" s="1"/>
  <c r="I33" i="2"/>
  <c r="O33" i="2" s="1"/>
  <c r="S33" i="2" s="1"/>
  <c r="Y33" i="2" s="1"/>
  <c r="AC33" i="2" s="1"/>
  <c r="AI33" i="2" s="1"/>
  <c r="AM33" i="2" s="1"/>
  <c r="AS33" i="2" s="1"/>
  <c r="AW33" i="2" s="1"/>
  <c r="BC33" i="2" s="1"/>
  <c r="BG33" i="2" s="1"/>
  <c r="BM33" i="2" s="1"/>
  <c r="BT33" i="2" s="1"/>
  <c r="CH67" i="2"/>
  <c r="CH72" i="2"/>
  <c r="BV62" i="2"/>
  <c r="BV68" i="2" s="1"/>
  <c r="BV76" i="2" s="1"/>
  <c r="BS62" i="2"/>
  <c r="BS68" i="2" s="1"/>
  <c r="BS76" i="2" s="1"/>
  <c r="BR62" i="2"/>
  <c r="BR68" i="2" s="1"/>
  <c r="BR76" i="2" s="1"/>
  <c r="BQ62" i="2"/>
  <c r="BP62" i="2"/>
  <c r="BP68" i="2" s="1"/>
  <c r="BP76" i="2" s="1"/>
  <c r="BX37" i="2"/>
  <c r="BX36" i="2" s="1"/>
  <c r="BW37" i="2"/>
  <c r="BV37" i="2"/>
  <c r="BS37" i="2"/>
  <c r="BR37" i="2"/>
  <c r="BQ37" i="2"/>
  <c r="BP37" i="2"/>
  <c r="BO37" i="2"/>
  <c r="BN37" i="2"/>
  <c r="BN36" i="2" s="1"/>
  <c r="N65" i="2"/>
  <c r="T65" i="2" s="1"/>
  <c r="X65" i="2" s="1"/>
  <c r="AD65" i="2" s="1"/>
  <c r="AH65" i="2" s="1"/>
  <c r="AN65" i="2" s="1"/>
  <c r="AR65" i="2" s="1"/>
  <c r="AX65" i="2" s="1"/>
  <c r="BB65" i="2" s="1"/>
  <c r="BH65" i="2" s="1"/>
  <c r="BG71" i="2"/>
  <c r="BM71" i="2" s="1"/>
  <c r="BT71" i="2" s="1"/>
  <c r="CB71" i="2" s="1"/>
  <c r="I24" i="2"/>
  <c r="O24" i="2" s="1"/>
  <c r="I27" i="2"/>
  <c r="O27" i="2" s="1"/>
  <c r="S27" i="2" s="1"/>
  <c r="Y27" i="2" s="1"/>
  <c r="AC27" i="2" s="1"/>
  <c r="AI27" i="2" s="1"/>
  <c r="AM27" i="2" s="1"/>
  <c r="AS27" i="2" s="1"/>
  <c r="AW27" i="2" s="1"/>
  <c r="BC27" i="2" s="1"/>
  <c r="BG27" i="2" s="1"/>
  <c r="BM27" i="2" s="1"/>
  <c r="BT27" i="2" s="1"/>
  <c r="I25" i="2"/>
  <c r="O25" i="2" s="1"/>
  <c r="S25" i="2" s="1"/>
  <c r="I26" i="2"/>
  <c r="O26" i="2" s="1"/>
  <c r="S26" i="2" s="1"/>
  <c r="Y26" i="2" s="1"/>
  <c r="AC26" i="2" s="1"/>
  <c r="AI26" i="2" s="1"/>
  <c r="AM26" i="2" s="1"/>
  <c r="AS26" i="2" s="1"/>
  <c r="AW26" i="2" s="1"/>
  <c r="BC26" i="2" s="1"/>
  <c r="BG26" i="2" s="1"/>
  <c r="BM26" i="2" s="1"/>
  <c r="BT26" i="2" s="1"/>
  <c r="I28" i="2"/>
  <c r="O28" i="2" s="1"/>
  <c r="S28" i="2" s="1"/>
  <c r="Y28" i="2" s="1"/>
  <c r="AC28" i="2" s="1"/>
  <c r="AI28" i="2" s="1"/>
  <c r="AM28" i="2" s="1"/>
  <c r="AS28" i="2" s="1"/>
  <c r="AW28" i="2" s="1"/>
  <c r="BC28" i="2" s="1"/>
  <c r="BG28" i="2" s="1"/>
  <c r="BM28" i="2" s="1"/>
  <c r="BT28" i="2" s="1"/>
  <c r="CB28" i="2" s="1"/>
  <c r="I29" i="2"/>
  <c r="O29" i="2" s="1"/>
  <c r="I31" i="2"/>
  <c r="O31" i="2" s="1"/>
  <c r="I32" i="2"/>
  <c r="O32" i="2" s="1"/>
  <c r="S32" i="2" s="1"/>
  <c r="Y32" i="2" s="1"/>
  <c r="AC32" i="2" s="1"/>
  <c r="AI32" i="2" s="1"/>
  <c r="AM32" i="2" s="1"/>
  <c r="AS32" i="2" s="1"/>
  <c r="AW32" i="2" s="1"/>
  <c r="BC32" i="2" s="1"/>
  <c r="BG32" i="2" s="1"/>
  <c r="BM32" i="2" s="1"/>
  <c r="BT32" i="2" s="1"/>
  <c r="CB32" i="2" s="1"/>
  <c r="I40" i="2"/>
  <c r="O40" i="2" s="1"/>
  <c r="I41" i="2"/>
  <c r="O41" i="2" s="1"/>
  <c r="S41" i="2" s="1"/>
  <c r="Y41" i="2" s="1"/>
  <c r="AC41" i="2" s="1"/>
  <c r="AI41" i="2" s="1"/>
  <c r="AM41" i="2" s="1"/>
  <c r="AS41" i="2" s="1"/>
  <c r="AW41" i="2" s="1"/>
  <c r="BC41" i="2" s="1"/>
  <c r="BG41" i="2" s="1"/>
  <c r="BM41" i="2" s="1"/>
  <c r="BT41" i="2" s="1"/>
  <c r="I42" i="2"/>
  <c r="O42" i="2"/>
  <c r="S42" i="2" s="1"/>
  <c r="Y42" i="2" s="1"/>
  <c r="AC42" i="2" s="1"/>
  <c r="AI42" i="2" s="1"/>
  <c r="AM42" i="2" s="1"/>
  <c r="AS42" i="2" s="1"/>
  <c r="AW42" i="2" s="1"/>
  <c r="BC42" i="2" s="1"/>
  <c r="BG42" i="2" s="1"/>
  <c r="BM42" i="2" s="1"/>
  <c r="BT42" i="2" s="1"/>
  <c r="CB42" i="2" s="1"/>
  <c r="I46" i="2"/>
  <c r="O46" i="2" s="1"/>
  <c r="S46" i="2" s="1"/>
  <c r="Y46" i="2" s="1"/>
  <c r="AC46" i="2" s="1"/>
  <c r="AI46" i="2" s="1"/>
  <c r="AM46" i="2" s="1"/>
  <c r="AS46" i="2" s="1"/>
  <c r="AW46" i="2" s="1"/>
  <c r="BC46" i="2" s="1"/>
  <c r="BG46" i="2" s="1"/>
  <c r="BM46" i="2" s="1"/>
  <c r="BT46" i="2" s="1"/>
  <c r="I47" i="2"/>
  <c r="O47" i="2" s="1"/>
  <c r="S47" i="2" s="1"/>
  <c r="Y47" i="2" s="1"/>
  <c r="AC47" i="2" s="1"/>
  <c r="AI47" i="2" s="1"/>
  <c r="AM47" i="2" s="1"/>
  <c r="AS47" i="2" s="1"/>
  <c r="AW47" i="2" s="1"/>
  <c r="BC47" i="2" s="1"/>
  <c r="BG47" i="2" s="1"/>
  <c r="BM47" i="2" s="1"/>
  <c r="BT47" i="2" s="1"/>
  <c r="CB47" i="2" s="1"/>
  <c r="I48" i="2"/>
  <c r="O48" i="2" s="1"/>
  <c r="S48" i="2" s="1"/>
  <c r="Y48" i="2" s="1"/>
  <c r="AC48" i="2" s="1"/>
  <c r="AI48" i="2" s="1"/>
  <c r="AM48" i="2" s="1"/>
  <c r="AS48" i="2" s="1"/>
  <c r="AW48" i="2" s="1"/>
  <c r="BC48" i="2" s="1"/>
  <c r="BG48" i="2" s="1"/>
  <c r="BM48" i="2" s="1"/>
  <c r="BT48" i="2" s="1"/>
  <c r="CB48" i="2" s="1"/>
  <c r="I55" i="2"/>
  <c r="O55" i="2" s="1"/>
  <c r="S55" i="2" s="1"/>
  <c r="Y55" i="2" s="1"/>
  <c r="AC55" i="2" s="1"/>
  <c r="AI55" i="2" s="1"/>
  <c r="AM55" i="2" s="1"/>
  <c r="AS55" i="2" s="1"/>
  <c r="AW55" i="2" s="1"/>
  <c r="BC55" i="2" s="1"/>
  <c r="BG55" i="2" s="1"/>
  <c r="BM55" i="2" s="1"/>
  <c r="BT55" i="2" s="1"/>
  <c r="I78" i="2"/>
  <c r="O78" i="2" s="1"/>
  <c r="S78" i="2" s="1"/>
  <c r="Y78" i="2" s="1"/>
  <c r="AC78" i="2" s="1"/>
  <c r="AI78" i="2" s="1"/>
  <c r="AM78" i="2" s="1"/>
  <c r="AS78" i="2" s="1"/>
  <c r="AW78" i="2" s="1"/>
  <c r="BC78" i="2" s="1"/>
  <c r="BG78" i="2" s="1"/>
  <c r="BM78" i="2" s="1"/>
  <c r="BT78" i="2" s="1"/>
  <c r="CB78" i="2" s="1"/>
  <c r="I79" i="2"/>
  <c r="O79" i="2" s="1"/>
  <c r="S79" i="2" s="1"/>
  <c r="Y79" i="2" s="1"/>
  <c r="AC79" i="2" s="1"/>
  <c r="AI79" i="2" s="1"/>
  <c r="AM79" i="2" s="1"/>
  <c r="AS79" i="2" s="1"/>
  <c r="AW79" i="2" s="1"/>
  <c r="BC79" i="2" s="1"/>
  <c r="BG79" i="2" s="1"/>
  <c r="BM79" i="2" s="1"/>
  <c r="BT79" i="2" s="1"/>
  <c r="I80" i="2"/>
  <c r="O80" i="2" s="1"/>
  <c r="S80" i="2" s="1"/>
  <c r="Y80" i="2" s="1"/>
  <c r="AC80" i="2" s="1"/>
  <c r="AI80" i="2" s="1"/>
  <c r="AM80" i="2" s="1"/>
  <c r="AS80" i="2" s="1"/>
  <c r="AW80" i="2" s="1"/>
  <c r="BC80" i="2" s="1"/>
  <c r="BG80" i="2" s="1"/>
  <c r="BM80" i="2" s="1"/>
  <c r="BT80" i="2" s="1"/>
  <c r="I81" i="2"/>
  <c r="O81" i="2" s="1"/>
  <c r="S81" i="2" s="1"/>
  <c r="Y81" i="2" s="1"/>
  <c r="AC81" i="2" s="1"/>
  <c r="AI81" i="2" s="1"/>
  <c r="AM81" i="2" s="1"/>
  <c r="AS81" i="2" s="1"/>
  <c r="AW81" i="2" s="1"/>
  <c r="BC81" i="2" s="1"/>
  <c r="BG81" i="2" s="1"/>
  <c r="BM81" i="2" s="1"/>
  <c r="BT81" i="2" s="1"/>
  <c r="I57" i="2"/>
  <c r="O57" i="2" s="1"/>
  <c r="S57" i="2" s="1"/>
  <c r="Y57" i="2" s="1"/>
  <c r="AC57" i="2" s="1"/>
  <c r="AI57" i="2" s="1"/>
  <c r="AM57" i="2" s="1"/>
  <c r="AS57" i="2" s="1"/>
  <c r="AW57" i="2" s="1"/>
  <c r="BC57" i="2" s="1"/>
  <c r="BG57" i="2" s="1"/>
  <c r="BM57" i="2" s="1"/>
  <c r="BT57" i="2" s="1"/>
  <c r="I58" i="2"/>
  <c r="O58" i="2"/>
  <c r="I59" i="2"/>
  <c r="O59" i="2" s="1"/>
  <c r="S59" i="2" s="1"/>
  <c r="Y59" i="2" s="1"/>
  <c r="AC59" i="2" s="1"/>
  <c r="AI59" i="2" s="1"/>
  <c r="AM59" i="2" s="1"/>
  <c r="AS59" i="2" s="1"/>
  <c r="AW59" i="2" s="1"/>
  <c r="BC59" i="2" s="1"/>
  <c r="BG59" i="2" s="1"/>
  <c r="BM59" i="2" s="1"/>
  <c r="BT59" i="2" s="1"/>
  <c r="I60" i="2"/>
  <c r="O60" i="2"/>
  <c r="S60" i="2" s="1"/>
  <c r="Y60" i="2" s="1"/>
  <c r="AC60" i="2" s="1"/>
  <c r="AI60" i="2" s="1"/>
  <c r="AM60" i="2" s="1"/>
  <c r="AS60" i="2" s="1"/>
  <c r="AW60" i="2" s="1"/>
  <c r="BC60" i="2" s="1"/>
  <c r="BG60" i="2" s="1"/>
  <c r="BM60" i="2" s="1"/>
  <c r="BT60" i="2" s="1"/>
  <c r="CB60" i="2" s="1"/>
  <c r="N27" i="2"/>
  <c r="T27" i="2" s="1"/>
  <c r="X27" i="2" s="1"/>
  <c r="AD27" i="2" s="1"/>
  <c r="AH27" i="2" s="1"/>
  <c r="AN27" i="2" s="1"/>
  <c r="AR27" i="2" s="1"/>
  <c r="AX27" i="2" s="1"/>
  <c r="BB27" i="2" s="1"/>
  <c r="BH27" i="2" s="1"/>
  <c r="BL27" i="2" s="1"/>
  <c r="BU27" i="2" s="1"/>
  <c r="BY27" i="2" s="1"/>
  <c r="CC27" i="2" s="1"/>
  <c r="N24" i="2"/>
  <c r="N25" i="2"/>
  <c r="T25" i="2" s="1"/>
  <c r="X25" i="2" s="1"/>
  <c r="AD25" i="2" s="1"/>
  <c r="AH25" i="2" s="1"/>
  <c r="AN25" i="2" s="1"/>
  <c r="AR25" i="2" s="1"/>
  <c r="AX25" i="2" s="1"/>
  <c r="BB25" i="2" s="1"/>
  <c r="BH25" i="2" s="1"/>
  <c r="BL25" i="2" s="1"/>
  <c r="BU25" i="2" s="1"/>
  <c r="BY25" i="2" s="1"/>
  <c r="CC25" i="2" s="1"/>
  <c r="N26" i="2"/>
  <c r="T26" i="2" s="1"/>
  <c r="X26" i="2" s="1"/>
  <c r="AD26" i="2" s="1"/>
  <c r="AH26" i="2" s="1"/>
  <c r="AN26" i="2" s="1"/>
  <c r="AR26" i="2" s="1"/>
  <c r="AX26" i="2" s="1"/>
  <c r="BB26" i="2" s="1"/>
  <c r="BH26" i="2" s="1"/>
  <c r="BL26" i="2" s="1"/>
  <c r="BU26" i="2" s="1"/>
  <c r="BY26" i="2" s="1"/>
  <c r="CC26" i="2" s="1"/>
  <c r="N28" i="2"/>
  <c r="T28" i="2" s="1"/>
  <c r="X28" i="2" s="1"/>
  <c r="AD28" i="2" s="1"/>
  <c r="AH28" i="2" s="1"/>
  <c r="AN28" i="2" s="1"/>
  <c r="AR28" i="2" s="1"/>
  <c r="AX28" i="2" s="1"/>
  <c r="BB28" i="2" s="1"/>
  <c r="BH28" i="2" s="1"/>
  <c r="BL28" i="2" s="1"/>
  <c r="N29" i="2"/>
  <c r="T29" i="2"/>
  <c r="N30" i="2"/>
  <c r="T30" i="2" s="1"/>
  <c r="X30" i="2" s="1"/>
  <c r="AD30" i="2" s="1"/>
  <c r="AH30" i="2" s="1"/>
  <c r="AN30" i="2" s="1"/>
  <c r="AR30" i="2" s="1"/>
  <c r="AX30" i="2" s="1"/>
  <c r="BB30" i="2" s="1"/>
  <c r="BH30" i="2" s="1"/>
  <c r="BL30" i="2" s="1"/>
  <c r="BU30" i="2" s="1"/>
  <c r="BY30" i="2" s="1"/>
  <c r="CC30" i="2" s="1"/>
  <c r="N31" i="2"/>
  <c r="T31" i="2" s="1"/>
  <c r="X31" i="2" s="1"/>
  <c r="AD31" i="2" s="1"/>
  <c r="AH31" i="2" s="1"/>
  <c r="AN31" i="2" s="1"/>
  <c r="AR31" i="2" s="1"/>
  <c r="AX31" i="2" s="1"/>
  <c r="BB31" i="2" s="1"/>
  <c r="BH31" i="2" s="1"/>
  <c r="BL31" i="2" s="1"/>
  <c r="BU31" i="2" s="1"/>
  <c r="BY31" i="2" s="1"/>
  <c r="CC31" i="2" s="1"/>
  <c r="N32" i="2"/>
  <c r="T32" i="2" s="1"/>
  <c r="X32" i="2" s="1"/>
  <c r="AD32" i="2" s="1"/>
  <c r="AH32" i="2" s="1"/>
  <c r="AN32" i="2" s="1"/>
  <c r="AR32" i="2" s="1"/>
  <c r="AX32" i="2" s="1"/>
  <c r="BB32" i="2" s="1"/>
  <c r="BH32" i="2" s="1"/>
  <c r="BL32" i="2" s="1"/>
  <c r="N40" i="2"/>
  <c r="T40" i="2" s="1"/>
  <c r="X40" i="2" s="1"/>
  <c r="AD40" i="2" s="1"/>
  <c r="AH40" i="2" s="1"/>
  <c r="AN40" i="2" s="1"/>
  <c r="AR40" i="2" s="1"/>
  <c r="AX40" i="2" s="1"/>
  <c r="BB40" i="2" s="1"/>
  <c r="N41" i="2"/>
  <c r="T41" i="2"/>
  <c r="X41" i="2" s="1"/>
  <c r="AD41" i="2" s="1"/>
  <c r="AH41" i="2" s="1"/>
  <c r="AN41" i="2" s="1"/>
  <c r="AR41" i="2" s="1"/>
  <c r="AX41" i="2" s="1"/>
  <c r="BB41" i="2" s="1"/>
  <c r="BH41" i="2" s="1"/>
  <c r="BL41" i="2" s="1"/>
  <c r="BU41" i="2" s="1"/>
  <c r="BY41" i="2" s="1"/>
  <c r="CC41" i="2" s="1"/>
  <c r="N42" i="2"/>
  <c r="T42" i="2" s="1"/>
  <c r="X42" i="2" s="1"/>
  <c r="AD42" i="2" s="1"/>
  <c r="AH42" i="2" s="1"/>
  <c r="AN42" i="2" s="1"/>
  <c r="AR42" i="2" s="1"/>
  <c r="AX42" i="2" s="1"/>
  <c r="BB42" i="2" s="1"/>
  <c r="BH42" i="2" s="1"/>
  <c r="BL42" i="2" s="1"/>
  <c r="BU42" i="2" s="1"/>
  <c r="BY42" i="2" s="1"/>
  <c r="AX43" i="2"/>
  <c r="BB43" i="2" s="1"/>
  <c r="BH43" i="2" s="1"/>
  <c r="BL43" i="2" s="1"/>
  <c r="N46" i="2"/>
  <c r="T46" i="2" s="1"/>
  <c r="X46" i="2" s="1"/>
  <c r="AD46" i="2" s="1"/>
  <c r="AH46" i="2" s="1"/>
  <c r="AN46" i="2" s="1"/>
  <c r="AR46" i="2" s="1"/>
  <c r="AX46" i="2" s="1"/>
  <c r="BB46" i="2" s="1"/>
  <c r="BH46" i="2" s="1"/>
  <c r="BL46" i="2" s="1"/>
  <c r="BU46" i="2" s="1"/>
  <c r="BY46" i="2" s="1"/>
  <c r="CC46" i="2" s="1"/>
  <c r="N47" i="2"/>
  <c r="T47" i="2" s="1"/>
  <c r="X47" i="2" s="1"/>
  <c r="AD47" i="2" s="1"/>
  <c r="AH47" i="2" s="1"/>
  <c r="N48" i="2"/>
  <c r="T48" i="2" s="1"/>
  <c r="X48" i="2" s="1"/>
  <c r="AD48" i="2" s="1"/>
  <c r="N55" i="2"/>
  <c r="T55" i="2" s="1"/>
  <c r="X55" i="2" s="1"/>
  <c r="AD55" i="2" s="1"/>
  <c r="AH55" i="2" s="1"/>
  <c r="AN55" i="2" s="1"/>
  <c r="AR55" i="2" s="1"/>
  <c r="AX55" i="2" s="1"/>
  <c r="BB55" i="2" s="1"/>
  <c r="BH55" i="2" s="1"/>
  <c r="BL55" i="2" s="1"/>
  <c r="N78" i="2"/>
  <c r="T78" i="2" s="1"/>
  <c r="X78" i="2" s="1"/>
  <c r="AD78" i="2" s="1"/>
  <c r="AH78" i="2" s="1"/>
  <c r="AN78" i="2" s="1"/>
  <c r="AR78" i="2" s="1"/>
  <c r="AX78" i="2" s="1"/>
  <c r="BB78" i="2" s="1"/>
  <c r="BH78" i="2" s="1"/>
  <c r="BL78" i="2" s="1"/>
  <c r="BU78" i="2" s="1"/>
  <c r="BY78" i="2" s="1"/>
  <c r="N79" i="2"/>
  <c r="T79" i="2" s="1"/>
  <c r="X79" i="2" s="1"/>
  <c r="AD79" i="2" s="1"/>
  <c r="AH79" i="2" s="1"/>
  <c r="AN79" i="2" s="1"/>
  <c r="AR79" i="2" s="1"/>
  <c r="AX79" i="2" s="1"/>
  <c r="BB79" i="2" s="1"/>
  <c r="BH79" i="2" s="1"/>
  <c r="BL79" i="2" s="1"/>
  <c r="BU79" i="2" s="1"/>
  <c r="BY79" i="2" s="1"/>
  <c r="CC79" i="2" s="1"/>
  <c r="N80" i="2"/>
  <c r="T80" i="2" s="1"/>
  <c r="X80" i="2" s="1"/>
  <c r="AD80" i="2" s="1"/>
  <c r="AH80" i="2" s="1"/>
  <c r="AN80" i="2" s="1"/>
  <c r="AR80" i="2" s="1"/>
  <c r="AX80" i="2" s="1"/>
  <c r="BB80" i="2" s="1"/>
  <c r="BH80" i="2" s="1"/>
  <c r="BL80" i="2" s="1"/>
  <c r="BU80" i="2" s="1"/>
  <c r="BY80" i="2" s="1"/>
  <c r="CC80" i="2" s="1"/>
  <c r="N81" i="2"/>
  <c r="T81" i="2" s="1"/>
  <c r="X81" i="2" s="1"/>
  <c r="AD81" i="2" s="1"/>
  <c r="AH81" i="2" s="1"/>
  <c r="AN81" i="2" s="1"/>
  <c r="AR81" i="2" s="1"/>
  <c r="AX81" i="2" s="1"/>
  <c r="BB81" i="2" s="1"/>
  <c r="BH81" i="2" s="1"/>
  <c r="BL81" i="2" s="1"/>
  <c r="BU81" i="2" s="1"/>
  <c r="BY81" i="2" s="1"/>
  <c r="N57" i="2"/>
  <c r="T57" i="2" s="1"/>
  <c r="X57" i="2" s="1"/>
  <c r="AD57" i="2" s="1"/>
  <c r="AH57" i="2" s="1"/>
  <c r="AN57" i="2" s="1"/>
  <c r="AR57" i="2" s="1"/>
  <c r="AX57" i="2" s="1"/>
  <c r="BB57" i="2" s="1"/>
  <c r="BH57" i="2" s="1"/>
  <c r="BL57" i="2" s="1"/>
  <c r="BU57" i="2" s="1"/>
  <c r="BY57" i="2" s="1"/>
  <c r="N58" i="2"/>
  <c r="T58" i="2" s="1"/>
  <c r="X58" i="2" s="1"/>
  <c r="AD58" i="2" s="1"/>
  <c r="AH58" i="2" s="1"/>
  <c r="AN58" i="2" s="1"/>
  <c r="AR58" i="2" s="1"/>
  <c r="AX58" i="2" s="1"/>
  <c r="BB58" i="2" s="1"/>
  <c r="BH58" i="2" s="1"/>
  <c r="BL58" i="2" s="1"/>
  <c r="BU58" i="2" s="1"/>
  <c r="BY58" i="2" s="1"/>
  <c r="CC58" i="2" s="1"/>
  <c r="N59" i="2"/>
  <c r="T59" i="2" s="1"/>
  <c r="X59" i="2" s="1"/>
  <c r="AD59" i="2" s="1"/>
  <c r="AH59" i="2" s="1"/>
  <c r="AN59" i="2" s="1"/>
  <c r="AR59" i="2" s="1"/>
  <c r="AX59" i="2" s="1"/>
  <c r="BB59" i="2" s="1"/>
  <c r="BH59" i="2" s="1"/>
  <c r="BL59" i="2" s="1"/>
  <c r="N60" i="2"/>
  <c r="T60" i="2" s="1"/>
  <c r="X60" i="2" s="1"/>
  <c r="AD60" i="2" s="1"/>
  <c r="AH60" i="2" s="1"/>
  <c r="AN60" i="2" s="1"/>
  <c r="AR60" i="2" s="1"/>
  <c r="AX60" i="2" s="1"/>
  <c r="BB60" i="2" s="1"/>
  <c r="BH60" i="2" s="1"/>
  <c r="BL60" i="2" s="1"/>
  <c r="BU60" i="2" s="1"/>
  <c r="BY60" i="2" s="1"/>
  <c r="I65" i="2"/>
  <c r="O65" i="2" s="1"/>
  <c r="S65" i="2" s="1"/>
  <c r="Y65" i="2" s="1"/>
  <c r="AC65" i="2" s="1"/>
  <c r="AI65" i="2" s="1"/>
  <c r="AM65" i="2" s="1"/>
  <c r="AS65" i="2" s="1"/>
  <c r="AW65" i="2" s="1"/>
  <c r="BC65" i="2" s="1"/>
  <c r="BG65" i="2" s="1"/>
  <c r="BM65" i="2" s="1"/>
  <c r="BT65" i="2" s="1"/>
  <c r="CB65" i="2" s="1"/>
  <c r="I66" i="2"/>
  <c r="O66" i="2" s="1"/>
  <c r="S66" i="2" s="1"/>
  <c r="Y66" i="2" s="1"/>
  <c r="AC66" i="2" s="1"/>
  <c r="AI66" i="2" s="1"/>
  <c r="AM66" i="2" s="1"/>
  <c r="AS66" i="2" s="1"/>
  <c r="AW66" i="2" s="1"/>
  <c r="BC66" i="2" s="1"/>
  <c r="BG66" i="2" s="1"/>
  <c r="BM66" i="2" s="1"/>
  <c r="BT66" i="2" s="1"/>
  <c r="CB66" i="2" s="1"/>
  <c r="N66" i="2"/>
  <c r="T66" i="2" s="1"/>
  <c r="X66" i="2" s="1"/>
  <c r="AD66" i="2" s="1"/>
  <c r="AH66" i="2" s="1"/>
  <c r="AN66" i="2" s="1"/>
  <c r="AR66" i="2" s="1"/>
  <c r="AX66" i="2" s="1"/>
  <c r="BB66" i="2" s="1"/>
  <c r="BH66" i="2" s="1"/>
  <c r="BL66" i="2" s="1"/>
  <c r="BU66" i="2" s="1"/>
  <c r="BY66" i="2" s="1"/>
  <c r="N64" i="2"/>
  <c r="T64" i="2" s="1"/>
  <c r="X64" i="2" s="1"/>
  <c r="AD64" i="2" s="1"/>
  <c r="AH64" i="2" s="1"/>
  <c r="AN64" i="2" s="1"/>
  <c r="AR64" i="2" s="1"/>
  <c r="AX64" i="2" s="1"/>
  <c r="BB64" i="2" s="1"/>
  <c r="BH64" i="2" s="1"/>
  <c r="BL64" i="2" s="1"/>
  <c r="I64" i="2"/>
  <c r="O64" i="2" s="1"/>
  <c r="S64" i="2" s="1"/>
  <c r="Y64" i="2" s="1"/>
  <c r="AC64" i="2" s="1"/>
  <c r="AI64" i="2" s="1"/>
  <c r="AM64" i="2" s="1"/>
  <c r="AS64" i="2" s="1"/>
  <c r="AW64" i="2" s="1"/>
  <c r="BC64" i="2" s="1"/>
  <c r="BG64" i="2" s="1"/>
  <c r="BM64" i="2" s="1"/>
  <c r="BT64" i="2" s="1"/>
  <c r="AR49" i="2"/>
  <c r="AX49" i="2" s="1"/>
  <c r="BB49" i="2" s="1"/>
  <c r="BH49" i="2" s="1"/>
  <c r="BL49" i="2" s="1"/>
  <c r="BU49" i="2" s="1"/>
  <c r="BY49" i="2" s="1"/>
  <c r="CC49" i="2" s="1"/>
  <c r="AW49" i="2"/>
  <c r="BC49" i="2" s="1"/>
  <c r="BG49" i="2" s="1"/>
  <c r="BM49" i="2" s="1"/>
  <c r="BT49" i="2" s="1"/>
  <c r="CB49" i="2" s="1"/>
  <c r="AR50" i="2"/>
  <c r="AX50" i="2" s="1"/>
  <c r="BB50" i="2" s="1"/>
  <c r="BH50" i="2" s="1"/>
  <c r="BL50" i="2" s="1"/>
  <c r="BU50" i="2" s="1"/>
  <c r="BY50" i="2" s="1"/>
  <c r="CC50" i="2" s="1"/>
  <c r="AW50" i="2"/>
  <c r="BC50" i="2" s="1"/>
  <c r="BG50" i="2" s="1"/>
  <c r="BM50" i="2" s="1"/>
  <c r="BT50" i="2" s="1"/>
  <c r="CB50" i="2" s="1"/>
  <c r="AR51" i="2"/>
  <c r="AX51" i="2" s="1"/>
  <c r="BB51" i="2" s="1"/>
  <c r="BH51" i="2" s="1"/>
  <c r="BL51" i="2" s="1"/>
  <c r="BU51" i="2" s="1"/>
  <c r="BY51" i="2" s="1"/>
  <c r="CC51" i="2" s="1"/>
  <c r="AW51" i="2"/>
  <c r="BC51" i="2" s="1"/>
  <c r="BG51" i="2" s="1"/>
  <c r="BM51" i="2" s="1"/>
  <c r="BT51" i="2" s="1"/>
  <c r="CB51" i="2" s="1"/>
  <c r="AR52" i="2"/>
  <c r="AX52" i="2" s="1"/>
  <c r="BB52" i="2" s="1"/>
  <c r="BH52" i="2" s="1"/>
  <c r="BL52" i="2" s="1"/>
  <c r="BU52" i="2" s="1"/>
  <c r="BY52" i="2" s="1"/>
  <c r="CC52" i="2" s="1"/>
  <c r="AW52" i="2"/>
  <c r="BC52" i="2" s="1"/>
  <c r="BG52" i="2" s="1"/>
  <c r="BM52" i="2" s="1"/>
  <c r="BT52" i="2" s="1"/>
  <c r="CB52" i="2" s="1"/>
  <c r="AR53" i="2"/>
  <c r="AX53" i="2" s="1"/>
  <c r="BB53" i="2" s="1"/>
  <c r="BH53" i="2" s="1"/>
  <c r="BL53" i="2" s="1"/>
  <c r="BU53" i="2" s="1"/>
  <c r="BY53" i="2" s="1"/>
  <c r="CC53" i="2" s="1"/>
  <c r="AW53" i="2"/>
  <c r="BC53" i="2" s="1"/>
  <c r="BG53" i="2" s="1"/>
  <c r="BM53" i="2" s="1"/>
  <c r="BT53" i="2" s="1"/>
  <c r="CB53" i="2" s="1"/>
  <c r="AR54" i="2"/>
  <c r="AX54" i="2" s="1"/>
  <c r="BB54" i="2" s="1"/>
  <c r="BH54" i="2" s="1"/>
  <c r="BL54" i="2" s="1"/>
  <c r="BU54" i="2" s="1"/>
  <c r="BY54" i="2" s="1"/>
  <c r="CC54" i="2" s="1"/>
  <c r="AW54" i="2"/>
  <c r="BC54" i="2" s="1"/>
  <c r="BG54" i="2" s="1"/>
  <c r="BM54" i="2" s="1"/>
  <c r="BT54" i="2" s="1"/>
  <c r="CB54" i="2" s="1"/>
  <c r="I86" i="2"/>
  <c r="O86" i="2" s="1"/>
  <c r="S86" i="2" s="1"/>
  <c r="Y86" i="2" s="1"/>
  <c r="AC86" i="2" s="1"/>
  <c r="AI86" i="2" s="1"/>
  <c r="AM86" i="2" s="1"/>
  <c r="AS86" i="2" s="1"/>
  <c r="AW86" i="2" s="1"/>
  <c r="BC86" i="2" s="1"/>
  <c r="BG86" i="2" s="1"/>
  <c r="BM86" i="2" s="1"/>
  <c r="BT86" i="2" s="1"/>
  <c r="CB86" i="2" s="1"/>
  <c r="N86" i="2"/>
  <c r="T86" i="2" s="1"/>
  <c r="X86" i="2" s="1"/>
  <c r="AD86" i="2" s="1"/>
  <c r="AH86" i="2" s="1"/>
  <c r="AN86" i="2" s="1"/>
  <c r="AR86" i="2" s="1"/>
  <c r="AX86" i="2" s="1"/>
  <c r="BB86" i="2" s="1"/>
  <c r="BH86" i="2" s="1"/>
  <c r="BL86" i="2" s="1"/>
  <c r="BG56" i="2"/>
  <c r="BM56" i="2" s="1"/>
  <c r="BT56" i="2" s="1"/>
  <c r="CB56" i="2" s="1"/>
  <c r="I87" i="2"/>
  <c r="O87" i="2" s="1"/>
  <c r="S87" i="2" s="1"/>
  <c r="Y87" i="2" s="1"/>
  <c r="AC87" i="2" s="1"/>
  <c r="AI87" i="2" s="1"/>
  <c r="AM87" i="2" s="1"/>
  <c r="AS87" i="2" s="1"/>
  <c r="AW87" i="2" s="1"/>
  <c r="BC87" i="2" s="1"/>
  <c r="BG87" i="2" s="1"/>
  <c r="BM87" i="2" s="1"/>
  <c r="BT87" i="2" s="1"/>
  <c r="CB87" i="2" s="1"/>
  <c r="N87" i="2"/>
  <c r="T87" i="2" s="1"/>
  <c r="X87" i="2" s="1"/>
  <c r="AD87" i="2" s="1"/>
  <c r="AH87" i="2" s="1"/>
  <c r="AN87" i="2" s="1"/>
  <c r="AR87" i="2" s="1"/>
  <c r="AX87" i="2" s="1"/>
  <c r="BB87" i="2" s="1"/>
  <c r="BH87" i="2" s="1"/>
  <c r="BL87" i="2" s="1"/>
  <c r="BU87" i="2" s="1"/>
  <c r="BY87" i="2" s="1"/>
  <c r="CE37" i="2"/>
  <c r="CE36" i="2" s="1"/>
  <c r="CD37" i="2"/>
  <c r="BZ37" i="2"/>
  <c r="BZ36" i="2" s="1"/>
  <c r="CA37" i="2"/>
  <c r="CA36" i="2" s="1"/>
  <c r="J62" i="2"/>
  <c r="J68" i="2" s="1"/>
  <c r="J76" i="2" s="1"/>
  <c r="K62" i="2"/>
  <c r="K68" i="2" s="1"/>
  <c r="K76" i="2" s="1"/>
  <c r="L62" i="2"/>
  <c r="L68" i="2" s="1"/>
  <c r="L76" i="2" s="1"/>
  <c r="M62" i="2"/>
  <c r="M68" i="2" s="1"/>
  <c r="M76" i="2" s="1"/>
  <c r="I84" i="2"/>
  <c r="O84" i="2" s="1"/>
  <c r="S84" i="2" s="1"/>
  <c r="Y84" i="2" s="1"/>
  <c r="AC84" i="2" s="1"/>
  <c r="AI84" i="2" s="1"/>
  <c r="AM84" i="2" s="1"/>
  <c r="AS84" i="2" s="1"/>
  <c r="AW84" i="2" s="1"/>
  <c r="BC84" i="2" s="1"/>
  <c r="BG84" i="2" s="1"/>
  <c r="BM84" i="2" s="1"/>
  <c r="BT84" i="2" s="1"/>
  <c r="N84" i="2"/>
  <c r="T84" i="2" s="1"/>
  <c r="X84" i="2" s="1"/>
  <c r="AD84" i="2" s="1"/>
  <c r="AH84" i="2" s="1"/>
  <c r="AN84" i="2" s="1"/>
  <c r="AR84" i="2" s="1"/>
  <c r="AX84" i="2" s="1"/>
  <c r="BB84" i="2" s="1"/>
  <c r="BH84" i="2" s="1"/>
  <c r="BL84" i="2" s="1"/>
  <c r="BU84" i="2" s="1"/>
  <c r="BY84" i="2" s="1"/>
  <c r="CC84" i="2" s="1"/>
  <c r="AH54" i="2"/>
  <c r="AH53" i="2"/>
  <c r="AH52" i="2"/>
  <c r="AH51" i="2"/>
  <c r="AH50" i="2"/>
  <c r="AH49" i="2"/>
  <c r="N54" i="2"/>
  <c r="T54" i="2" s="1"/>
  <c r="X54" i="2" s="1"/>
  <c r="N53" i="2"/>
  <c r="T53" i="2" s="1"/>
  <c r="X53" i="2" s="1"/>
  <c r="N52" i="2"/>
  <c r="T52" i="2" s="1"/>
  <c r="X52" i="2" s="1"/>
  <c r="N51" i="2"/>
  <c r="T51" i="2" s="1"/>
  <c r="X51" i="2" s="1"/>
  <c r="N50" i="2"/>
  <c r="T50" i="2" s="1"/>
  <c r="N49" i="2"/>
  <c r="T49" i="2" s="1"/>
  <c r="X49" i="2" s="1"/>
  <c r="I49" i="2"/>
  <c r="I50" i="2"/>
  <c r="I51" i="2"/>
  <c r="I52" i="2"/>
  <c r="I53" i="2"/>
  <c r="I54" i="2"/>
  <c r="CG37" i="2"/>
  <c r="CG36" i="2" s="1"/>
  <c r="G62" i="2"/>
  <c r="G68" i="2" s="1"/>
  <c r="G76" i="2" s="1"/>
  <c r="H62" i="2"/>
  <c r="H68" i="2" s="1"/>
  <c r="H76" i="2" s="1"/>
  <c r="Q62" i="2"/>
  <c r="R62" i="2"/>
  <c r="R68" i="2" s="1"/>
  <c r="R76" i="2" s="1"/>
  <c r="U62" i="2"/>
  <c r="U68" i="2" s="1"/>
  <c r="U76" i="2" s="1"/>
  <c r="V62" i="2"/>
  <c r="V68" i="2" s="1"/>
  <c r="V76" i="2" s="1"/>
  <c r="W62" i="2"/>
  <c r="AA62" i="2"/>
  <c r="AA68" i="2" s="1"/>
  <c r="AA76" i="2" s="1"/>
  <c r="AB62" i="2"/>
  <c r="AB68" i="2" s="1"/>
  <c r="AB76" i="2" s="1"/>
  <c r="AE62" i="2"/>
  <c r="AF62" i="2"/>
  <c r="AF68" i="2" s="1"/>
  <c r="AF76" i="2" s="1"/>
  <c r="AG62" i="2"/>
  <c r="AG68" i="2" s="1"/>
  <c r="AG76" i="2" s="1"/>
  <c r="AK62" i="2"/>
  <c r="AK68" i="2" s="1"/>
  <c r="AK76" i="2" s="1"/>
  <c r="AL62" i="2"/>
  <c r="AL68" i="2" s="1"/>
  <c r="AL76" i="2" s="1"/>
  <c r="AO62" i="2"/>
  <c r="AO68" i="2" s="1"/>
  <c r="AO76" i="2" s="1"/>
  <c r="AP62" i="2"/>
  <c r="AP68" i="2" s="1"/>
  <c r="AP76" i="2" s="1"/>
  <c r="AQ62" i="2"/>
  <c r="AQ68" i="2" s="1"/>
  <c r="AQ76" i="2" s="1"/>
  <c r="AU62" i="2"/>
  <c r="AU68" i="2" s="1"/>
  <c r="AU76" i="2" s="1"/>
  <c r="AV62" i="2"/>
  <c r="AV68" i="2" s="1"/>
  <c r="AV76" i="2" s="1"/>
  <c r="AY62" i="2"/>
  <c r="AZ62" i="2"/>
  <c r="AZ68" i="2" s="1"/>
  <c r="AZ76" i="2" s="1"/>
  <c r="BA62" i="2"/>
  <c r="BA68" i="2" s="1"/>
  <c r="BA76" i="2" s="1"/>
  <c r="BE62" i="2"/>
  <c r="BF62" i="2"/>
  <c r="BF68" i="2" s="1"/>
  <c r="BF76" i="2" s="1"/>
  <c r="BI62" i="2"/>
  <c r="BI68" i="2" s="1"/>
  <c r="BI76" i="2" s="1"/>
  <c r="CD62" i="2"/>
  <c r="CE62" i="2"/>
  <c r="CE68" i="2" s="1"/>
  <c r="CE76" i="2" s="1"/>
  <c r="CG62" i="2"/>
  <c r="F62" i="2"/>
  <c r="F68" i="2" s="1"/>
  <c r="F76" i="2" s="1"/>
  <c r="E62" i="2"/>
  <c r="E37" i="2"/>
  <c r="F37" i="2"/>
  <c r="F36" i="2" s="1"/>
  <c r="G37" i="2"/>
  <c r="H37" i="2"/>
  <c r="H36" i="2" s="1"/>
  <c r="I37" i="2"/>
  <c r="J37" i="2"/>
  <c r="J36" i="2" s="1"/>
  <c r="K37" i="2"/>
  <c r="L37" i="2"/>
  <c r="L36" i="2" s="1"/>
  <c r="M37" i="2"/>
  <c r="M36" i="2" s="1"/>
  <c r="N37" i="2"/>
  <c r="P37" i="2"/>
  <c r="P36" i="2" s="1"/>
  <c r="Q37" i="2"/>
  <c r="R37" i="2"/>
  <c r="R36" i="2" s="1"/>
  <c r="U37" i="2"/>
  <c r="U36" i="2" s="1"/>
  <c r="V37" i="2"/>
  <c r="V36" i="2" s="1"/>
  <c r="W37" i="2"/>
  <c r="Z37" i="2"/>
  <c r="Z36" i="2" s="1"/>
  <c r="AA37" i="2"/>
  <c r="AA36" i="2" s="1"/>
  <c r="AB37" i="2"/>
  <c r="AB36" i="2" s="1"/>
  <c r="AE37" i="2"/>
  <c r="AF37" i="2"/>
  <c r="AF36" i="2" s="1"/>
  <c r="AG37" i="2"/>
  <c r="AG36" i="2" s="1"/>
  <c r="AJ37" i="2"/>
  <c r="AJ36" i="2" s="1"/>
  <c r="AK37" i="2"/>
  <c r="AL37" i="2"/>
  <c r="AL36" i="2" s="1"/>
  <c r="AO37" i="2"/>
  <c r="AO36" i="2" s="1"/>
  <c r="AP37" i="2"/>
  <c r="AQ37" i="2"/>
  <c r="AT37" i="2"/>
  <c r="AU37" i="2"/>
  <c r="AU36" i="2" s="1"/>
  <c r="AV37" i="2"/>
  <c r="AV36" i="2" s="1"/>
  <c r="AY37" i="2"/>
  <c r="AZ37" i="2"/>
  <c r="AZ36" i="2" s="1"/>
  <c r="BA37" i="2"/>
  <c r="BA36" i="2" s="1"/>
  <c r="BD37" i="2"/>
  <c r="BE37" i="2"/>
  <c r="BF37" i="2"/>
  <c r="BF36" i="2" s="1"/>
  <c r="BI37" i="2"/>
  <c r="BI36" i="2" s="1"/>
  <c r="BJ37" i="2"/>
  <c r="BJ36" i="2" s="1"/>
  <c r="BK37" i="2"/>
  <c r="C37" i="2"/>
  <c r="BU44" i="2"/>
  <c r="BY44" i="2" s="1"/>
  <c r="S29" i="2"/>
  <c r="S37" i="2" s="1"/>
  <c r="O37" i="2"/>
  <c r="BO36" i="2"/>
  <c r="CB57" i="2"/>
  <c r="CB55" i="2"/>
  <c r="BV36" i="2"/>
  <c r="BU85" i="2"/>
  <c r="BY85" i="2" s="1"/>
  <c r="BP36" i="2"/>
  <c r="BU32" i="2"/>
  <c r="BY32" i="2" s="1"/>
  <c r="CC33" i="2"/>
  <c r="BU28" i="2"/>
  <c r="BY28" i="2" s="1"/>
  <c r="CB79" i="2"/>
  <c r="BU55" i="2"/>
  <c r="BY55" i="2" s="1"/>
  <c r="CC55" i="2" s="1"/>
  <c r="AP36" i="2"/>
  <c r="BS36" i="2"/>
  <c r="BR36" i="2"/>
  <c r="BU59" i="2"/>
  <c r="BY59" i="2" s="1"/>
  <c r="CC59" i="2" s="1"/>
  <c r="BD36" i="2"/>
  <c r="AT36" i="2"/>
  <c r="S58" i="2"/>
  <c r="Y58" i="2" s="1"/>
  <c r="AC58" i="2" s="1"/>
  <c r="AI58" i="2" s="1"/>
  <c r="AM58" i="2" s="1"/>
  <c r="AS58" i="2" s="1"/>
  <c r="AW58" i="2" s="1"/>
  <c r="BC58" i="2" s="1"/>
  <c r="BG58" i="2" s="1"/>
  <c r="BM58" i="2" s="1"/>
  <c r="BT58" i="2" s="1"/>
  <c r="S31" i="2"/>
  <c r="Y31" i="2" s="1"/>
  <c r="AC31" i="2" s="1"/>
  <c r="AI31" i="2" s="1"/>
  <c r="AM31" i="2" s="1"/>
  <c r="AS31" i="2" s="1"/>
  <c r="AW31" i="2" s="1"/>
  <c r="BC31" i="2" s="1"/>
  <c r="BG31" i="2" s="1"/>
  <c r="BM31" i="2" s="1"/>
  <c r="BT31" i="2" s="1"/>
  <c r="CC81" i="2"/>
  <c r="BU43" i="2"/>
  <c r="BY43" i="2" s="1"/>
  <c r="X29" i="2"/>
  <c r="X37" i="2" s="1"/>
  <c r="T37" i="2"/>
  <c r="BL71" i="2"/>
  <c r="BU71" i="2" s="1"/>
  <c r="BY71" i="2" s="1"/>
  <c r="CC71" i="2" s="1"/>
  <c r="BL65" i="2"/>
  <c r="BU65" i="2" s="1"/>
  <c r="BY65" i="2" s="1"/>
  <c r="CC65" i="2" s="1"/>
  <c r="Y25" i="2"/>
  <c r="AC25" i="2" s="1"/>
  <c r="AI25" i="2" s="1"/>
  <c r="AM25" i="2" s="1"/>
  <c r="AS25" i="2" s="1"/>
  <c r="AW25" i="2" s="1"/>
  <c r="BC25" i="2" s="1"/>
  <c r="BG25" i="2" s="1"/>
  <c r="BM25" i="2" s="1"/>
  <c r="BT25" i="2" s="1"/>
  <c r="CH79" i="2"/>
  <c r="E61" i="11" s="1"/>
  <c r="BU64" i="2"/>
  <c r="BY64" i="2" s="1"/>
  <c r="CC64" i="2" s="1"/>
  <c r="BU86" i="2"/>
  <c r="BY86" i="2" s="1"/>
  <c r="G36" i="2"/>
  <c r="AD29" i="2"/>
  <c r="AD37" i="2" s="1"/>
  <c r="CC56" i="2" l="1"/>
  <c r="CH56" i="2"/>
  <c r="E51" i="11" s="1"/>
  <c r="CB27" i="2"/>
  <c r="CH27" i="2"/>
  <c r="E27" i="11" s="1"/>
  <c r="BQ68" i="2"/>
  <c r="BQ76" i="2" s="1"/>
  <c r="AY68" i="2"/>
  <c r="AY76" i="2" s="1"/>
  <c r="E36" i="2"/>
  <c r="BE68" i="2"/>
  <c r="BE76" i="2" s="1"/>
  <c r="W68" i="2"/>
  <c r="W76" i="2" s="1"/>
  <c r="Q68" i="2"/>
  <c r="Q76" i="2" s="1"/>
  <c r="CF56" i="2"/>
  <c r="D33" i="13" s="1"/>
  <c r="CH51" i="2"/>
  <c r="E46" i="11" s="1"/>
  <c r="BK36" i="2"/>
  <c r="BE36" i="2"/>
  <c r="AQ36" i="2"/>
  <c r="AK36" i="2"/>
  <c r="Q36" i="2"/>
  <c r="E68" i="2"/>
  <c r="E76" i="2" s="1"/>
  <c r="CD68" i="2"/>
  <c r="CD76" i="2" s="1"/>
  <c r="AE68" i="2"/>
  <c r="AE76" i="2" s="1"/>
  <c r="CH45" i="2"/>
  <c r="E40" i="11" s="1"/>
  <c r="CC57" i="2"/>
  <c r="CH57" i="2"/>
  <c r="E52" i="11" s="1"/>
  <c r="AH29" i="2"/>
  <c r="AH37" i="2" s="1"/>
  <c r="O22" i="13"/>
  <c r="N22" i="13"/>
  <c r="M22" i="13"/>
  <c r="AN29" i="2"/>
  <c r="Y29" i="2"/>
  <c r="I62" i="2"/>
  <c r="CH53" i="2"/>
  <c r="E48" i="11" s="1"/>
  <c r="N33" i="13"/>
  <c r="L33" i="13"/>
  <c r="H33" i="13"/>
  <c r="K33" i="13"/>
  <c r="G33" i="13"/>
  <c r="M33" i="13"/>
  <c r="O33" i="13"/>
  <c r="J33" i="13"/>
  <c r="F33" i="13"/>
  <c r="I33" i="13"/>
  <c r="CC87" i="2"/>
  <c r="CH87" i="2"/>
  <c r="E67" i="11" s="1"/>
  <c r="CC78" i="2"/>
  <c r="CF78" i="2" s="1"/>
  <c r="CH78" i="2"/>
  <c r="E60" i="11" s="1"/>
  <c r="CB81" i="2"/>
  <c r="CH81" i="2"/>
  <c r="E63" i="11" s="1"/>
  <c r="CC66" i="2"/>
  <c r="CF66" i="2" s="1"/>
  <c r="CH66" i="2"/>
  <c r="E58" i="11" s="1"/>
  <c r="AH48" i="2"/>
  <c r="AN48" i="2" s="1"/>
  <c r="AR48" i="2" s="1"/>
  <c r="AX48" i="2" s="1"/>
  <c r="BB48" i="2" s="1"/>
  <c r="BH48" i="2" s="1"/>
  <c r="BL48" i="2" s="1"/>
  <c r="BU48" i="2" s="1"/>
  <c r="BY48" i="2" s="1"/>
  <c r="AD62" i="2"/>
  <c r="CF79" i="2"/>
  <c r="CH50" i="2"/>
  <c r="E45" i="11" s="1"/>
  <c r="P68" i="2"/>
  <c r="P76" i="2" s="1"/>
  <c r="CH65" i="2"/>
  <c r="E57" i="11" s="1"/>
  <c r="AJ68" i="2"/>
  <c r="AJ76" i="2" s="1"/>
  <c r="I22" i="13"/>
  <c r="J22" i="13"/>
  <c r="F22" i="13"/>
  <c r="K22" i="13"/>
  <c r="G22" i="13"/>
  <c r="L22" i="13"/>
  <c r="H22" i="13"/>
  <c r="CH32" i="2"/>
  <c r="E33" i="11" s="1"/>
  <c r="CC32" i="2"/>
  <c r="CH26" i="2"/>
  <c r="E26" i="11" s="1"/>
  <c r="CB26" i="2"/>
  <c r="CF26" i="2" s="1"/>
  <c r="CH60" i="2"/>
  <c r="E55" i="11" s="1"/>
  <c r="CC60" i="2"/>
  <c r="CF60" i="2" s="1"/>
  <c r="D37" i="13" s="1"/>
  <c r="CC86" i="2"/>
  <c r="CH86" i="2"/>
  <c r="E66" i="11" s="1"/>
  <c r="CB25" i="2"/>
  <c r="CF25" i="2" s="1"/>
  <c r="CH25" i="2"/>
  <c r="E25" i="11" s="1"/>
  <c r="CH43" i="2"/>
  <c r="E38" i="11" s="1"/>
  <c r="CC43" i="2"/>
  <c r="CF43" i="2" s="1"/>
  <c r="CB31" i="2"/>
  <c r="CF31" i="2" s="1"/>
  <c r="D12" i="13" s="1"/>
  <c r="CH31" i="2"/>
  <c r="E31" i="11" s="1"/>
  <c r="CB58" i="2"/>
  <c r="CF58" i="2" s="1"/>
  <c r="D35" i="13" s="1"/>
  <c r="CH58" i="2"/>
  <c r="E53" i="11" s="1"/>
  <c r="CB33" i="2"/>
  <c r="CH33" i="2"/>
  <c r="CC85" i="2"/>
  <c r="CH85" i="2"/>
  <c r="E65" i="11" s="1"/>
  <c r="CC44" i="2"/>
  <c r="CF44" i="2" s="1"/>
  <c r="D21" i="13" s="1"/>
  <c r="CH44" i="2"/>
  <c r="E39" i="11" s="1"/>
  <c r="CB84" i="2"/>
  <c r="CF84" i="2" s="1"/>
  <c r="CH84" i="2"/>
  <c r="E64" i="11" s="1"/>
  <c r="CB46" i="2"/>
  <c r="CF46" i="2" s="1"/>
  <c r="D23" i="13" s="1"/>
  <c r="CH46" i="2"/>
  <c r="E41" i="11" s="1"/>
  <c r="CB80" i="2"/>
  <c r="CF80" i="2" s="1"/>
  <c r="C31" i="17" s="1"/>
  <c r="CH80" i="2"/>
  <c r="E62" i="11" s="1"/>
  <c r="CH42" i="2"/>
  <c r="E37" i="11" s="1"/>
  <c r="CC42" i="2"/>
  <c r="CF42" i="2" s="1"/>
  <c r="AH62" i="2"/>
  <c r="AN47" i="2"/>
  <c r="CC28" i="2"/>
  <c r="CH28" i="2"/>
  <c r="E28" i="11" s="1"/>
  <c r="CH41" i="2"/>
  <c r="E36" i="11" s="1"/>
  <c r="CB41" i="2"/>
  <c r="CF41" i="2" s="1"/>
  <c r="D18" i="13" s="1"/>
  <c r="T62" i="2"/>
  <c r="X50" i="2"/>
  <c r="X62" i="2" s="1"/>
  <c r="CF27" i="2"/>
  <c r="CH71" i="2"/>
  <c r="E59" i="11" s="1"/>
  <c r="CH55" i="2"/>
  <c r="E50" i="11" s="1"/>
  <c r="CF87" i="2"/>
  <c r="BH40" i="2"/>
  <c r="CF65" i="2"/>
  <c r="CF55" i="2"/>
  <c r="D32" i="13" s="1"/>
  <c r="CF57" i="2"/>
  <c r="CG68" i="2"/>
  <c r="CG76" i="2" s="1"/>
  <c r="CH54" i="2"/>
  <c r="E49" i="11" s="1"/>
  <c r="CH52" i="2"/>
  <c r="E47" i="11" s="1"/>
  <c r="CH49" i="2"/>
  <c r="E44" i="11" s="1"/>
  <c r="CF86" i="2"/>
  <c r="CF54" i="2"/>
  <c r="D31" i="13" s="1"/>
  <c r="CF53" i="2"/>
  <c r="D30" i="13" s="1"/>
  <c r="CF52" i="2"/>
  <c r="D29" i="13" s="1"/>
  <c r="CF51" i="2"/>
  <c r="D28" i="13" s="1"/>
  <c r="CF50" i="2"/>
  <c r="D27" i="13" s="1"/>
  <c r="CF49" i="2"/>
  <c r="D26" i="13" s="1"/>
  <c r="CF81" i="2"/>
  <c r="N62" i="2"/>
  <c r="CF32" i="2"/>
  <c r="CF85" i="2"/>
  <c r="CH64" i="2"/>
  <c r="E56" i="11" s="1"/>
  <c r="CB64" i="2"/>
  <c r="CF64" i="2" s="1"/>
  <c r="D40" i="13" s="1"/>
  <c r="N35" i="2"/>
  <c r="N36" i="2" s="1"/>
  <c r="T24" i="2"/>
  <c r="CB59" i="2"/>
  <c r="CF59" i="2" s="1"/>
  <c r="D36" i="13" s="1"/>
  <c r="CH59" i="2"/>
  <c r="E54" i="11" s="1"/>
  <c r="O62" i="2"/>
  <c r="S40" i="2"/>
  <c r="CF28" i="2"/>
  <c r="O35" i="2"/>
  <c r="O36" i="2" s="1"/>
  <c r="S24" i="2"/>
  <c r="CF71" i="2"/>
  <c r="D45" i="13" s="1"/>
  <c r="I35" i="2"/>
  <c r="I36" i="2" s="1"/>
  <c r="CD36" i="2"/>
  <c r="CH30" i="2"/>
  <c r="E30" i="11" s="1"/>
  <c r="CB30" i="2"/>
  <c r="CF30" i="2" s="1"/>
  <c r="D11" i="13" s="1"/>
  <c r="BD68" i="2"/>
  <c r="BD76" i="2" s="1"/>
  <c r="BK68" i="2"/>
  <c r="BK76" i="2" s="1"/>
  <c r="BW68" i="2"/>
  <c r="BW76" i="2" s="1"/>
  <c r="BJ68" i="2"/>
  <c r="BJ76" i="2" s="1"/>
  <c r="BX68" i="2"/>
  <c r="BX76" i="2" s="1"/>
  <c r="E32" i="11" l="1"/>
  <c r="D9" i="13"/>
  <c r="J9" i="13" s="1"/>
  <c r="C8" i="17"/>
  <c r="D19" i="13"/>
  <c r="M19" i="13" s="1"/>
  <c r="C19" i="17"/>
  <c r="D20" i="13"/>
  <c r="C20" i="17"/>
  <c r="D7" i="13"/>
  <c r="M7" i="13" s="1"/>
  <c r="C6" i="17"/>
  <c r="D13" i="13"/>
  <c r="J13" i="13" s="1"/>
  <c r="C10" i="17"/>
  <c r="D34" i="13"/>
  <c r="O34" i="13" s="1"/>
  <c r="C21" i="17"/>
  <c r="D42" i="13"/>
  <c r="C25" i="17"/>
  <c r="D41" i="13"/>
  <c r="K41" i="13" s="1"/>
  <c r="C24" i="17"/>
  <c r="D8" i="13"/>
  <c r="C7" i="17"/>
  <c r="D6" i="13"/>
  <c r="I6" i="13" s="1"/>
  <c r="C5" i="17"/>
  <c r="CF33" i="2"/>
  <c r="C11" i="17" s="1"/>
  <c r="H9" i="13"/>
  <c r="L9" i="13"/>
  <c r="F9" i="13"/>
  <c r="I9" i="13"/>
  <c r="M9" i="13"/>
  <c r="H13" i="13"/>
  <c r="L13" i="13"/>
  <c r="G13" i="13"/>
  <c r="K13" i="13"/>
  <c r="O13" i="13"/>
  <c r="L34" i="13"/>
  <c r="G6" i="13"/>
  <c r="N6" i="13"/>
  <c r="O40" i="13"/>
  <c r="N40" i="13"/>
  <c r="M40" i="13"/>
  <c r="O26" i="13"/>
  <c r="N26" i="13"/>
  <c r="M26" i="13"/>
  <c r="N28" i="13"/>
  <c r="M28" i="13"/>
  <c r="O28" i="13"/>
  <c r="O30" i="13"/>
  <c r="N30" i="13"/>
  <c r="M30" i="13"/>
  <c r="O18" i="13"/>
  <c r="N18" i="13"/>
  <c r="M18" i="13"/>
  <c r="N11" i="13"/>
  <c r="M11" i="13"/>
  <c r="O11" i="13"/>
  <c r="N45" i="13"/>
  <c r="M45" i="13"/>
  <c r="O45" i="13"/>
  <c r="N36" i="13"/>
  <c r="M36" i="13"/>
  <c r="L36" i="13"/>
  <c r="H36" i="13"/>
  <c r="I36" i="13"/>
  <c r="O36" i="13"/>
  <c r="J36" i="13"/>
  <c r="F36" i="13"/>
  <c r="K36" i="13"/>
  <c r="G36" i="13"/>
  <c r="M27" i="13"/>
  <c r="O27" i="13"/>
  <c r="N27" i="13"/>
  <c r="N29" i="13"/>
  <c r="M29" i="13"/>
  <c r="O29" i="13"/>
  <c r="M31" i="13"/>
  <c r="O31" i="13"/>
  <c r="N31" i="13"/>
  <c r="N42" i="13"/>
  <c r="M42" i="13"/>
  <c r="I42" i="13"/>
  <c r="J42" i="13"/>
  <c r="F42" i="13"/>
  <c r="O42" i="13"/>
  <c r="K42" i="13"/>
  <c r="G42" i="13"/>
  <c r="L42" i="13"/>
  <c r="H42" i="13"/>
  <c r="N37" i="13"/>
  <c r="L37" i="13"/>
  <c r="H37" i="13"/>
  <c r="K37" i="13"/>
  <c r="G37" i="13"/>
  <c r="M37" i="13"/>
  <c r="O37" i="13"/>
  <c r="J37" i="13"/>
  <c r="F37" i="13"/>
  <c r="I37" i="13"/>
  <c r="O8" i="13"/>
  <c r="N8" i="13"/>
  <c r="M8" i="13"/>
  <c r="M23" i="13"/>
  <c r="O23" i="13"/>
  <c r="N23" i="13"/>
  <c r="N21" i="13"/>
  <c r="M21" i="13"/>
  <c r="O21" i="13"/>
  <c r="M35" i="13"/>
  <c r="O35" i="13"/>
  <c r="L35" i="13"/>
  <c r="H35" i="13"/>
  <c r="K35" i="13"/>
  <c r="G35" i="13"/>
  <c r="N35" i="13"/>
  <c r="J35" i="13"/>
  <c r="F35" i="13"/>
  <c r="I35" i="13"/>
  <c r="O12" i="13"/>
  <c r="N12" i="13"/>
  <c r="M12" i="13"/>
  <c r="AR29" i="2"/>
  <c r="AN37" i="2"/>
  <c r="N32" i="13"/>
  <c r="M32" i="13"/>
  <c r="O32" i="13"/>
  <c r="O41" i="13"/>
  <c r="F41" i="13"/>
  <c r="H41" i="13"/>
  <c r="N20" i="13"/>
  <c r="M20" i="13"/>
  <c r="O20" i="13"/>
  <c r="N7" i="13"/>
  <c r="Y37" i="2"/>
  <c r="AC29" i="2"/>
  <c r="CC48" i="2"/>
  <c r="CF48" i="2" s="1"/>
  <c r="D25" i="13" s="1"/>
  <c r="CH48" i="2"/>
  <c r="E43" i="11" s="1"/>
  <c r="K45" i="13"/>
  <c r="J45" i="13"/>
  <c r="I45" i="13"/>
  <c r="L45" i="13"/>
  <c r="H45" i="13"/>
  <c r="G45" i="13"/>
  <c r="F45" i="13"/>
  <c r="K40" i="13"/>
  <c r="G40" i="13"/>
  <c r="F40" i="13"/>
  <c r="F43" i="13" s="1"/>
  <c r="I40" i="13"/>
  <c r="L40" i="13"/>
  <c r="H40" i="13"/>
  <c r="D43" i="13"/>
  <c r="J40" i="13"/>
  <c r="J26" i="13"/>
  <c r="F26" i="13"/>
  <c r="I26" i="13"/>
  <c r="L26" i="13"/>
  <c r="H26" i="13"/>
  <c r="K26" i="13"/>
  <c r="G26" i="13"/>
  <c r="L28" i="13"/>
  <c r="H28" i="13"/>
  <c r="I28" i="13"/>
  <c r="J28" i="13"/>
  <c r="F28" i="13"/>
  <c r="K28" i="13"/>
  <c r="G28" i="13"/>
  <c r="L30" i="13"/>
  <c r="H30" i="13"/>
  <c r="I30" i="13"/>
  <c r="J30" i="13"/>
  <c r="F30" i="13"/>
  <c r="K30" i="13"/>
  <c r="G30" i="13"/>
  <c r="I18" i="13"/>
  <c r="J18" i="13"/>
  <c r="F18" i="13"/>
  <c r="K18" i="13"/>
  <c r="G18" i="13"/>
  <c r="L18" i="13"/>
  <c r="H18" i="13"/>
  <c r="L25" i="13"/>
  <c r="H25" i="13"/>
  <c r="I25" i="13"/>
  <c r="J25" i="13"/>
  <c r="F25" i="13"/>
  <c r="K25" i="13"/>
  <c r="G25" i="13"/>
  <c r="L27" i="13"/>
  <c r="H27" i="13"/>
  <c r="K27" i="13"/>
  <c r="G27" i="13"/>
  <c r="J27" i="13"/>
  <c r="F27" i="13"/>
  <c r="I27" i="13"/>
  <c r="L29" i="13"/>
  <c r="H29" i="13"/>
  <c r="K29" i="13"/>
  <c r="G29" i="13"/>
  <c r="J29" i="13"/>
  <c r="F29" i="13"/>
  <c r="I29" i="13"/>
  <c r="L31" i="13"/>
  <c r="H31" i="13"/>
  <c r="K31" i="13"/>
  <c r="G31" i="13"/>
  <c r="J31" i="13"/>
  <c r="F31" i="13"/>
  <c r="I31" i="13"/>
  <c r="K23" i="13"/>
  <c r="G23" i="13"/>
  <c r="J23" i="13"/>
  <c r="F23" i="13"/>
  <c r="I23" i="13"/>
  <c r="L23" i="13"/>
  <c r="H23" i="13"/>
  <c r="K21" i="13"/>
  <c r="G21" i="13"/>
  <c r="J21" i="13"/>
  <c r="F21" i="13"/>
  <c r="I21" i="13"/>
  <c r="L21" i="13"/>
  <c r="H21" i="13"/>
  <c r="K19" i="13"/>
  <c r="I19" i="13"/>
  <c r="L32" i="13"/>
  <c r="H32" i="13"/>
  <c r="I32" i="13"/>
  <c r="J32" i="13"/>
  <c r="F32" i="13"/>
  <c r="K32" i="13"/>
  <c r="G32" i="13"/>
  <c r="I20" i="13"/>
  <c r="J20" i="13"/>
  <c r="F20" i="13"/>
  <c r="K20" i="13"/>
  <c r="G20" i="13"/>
  <c r="L20" i="13"/>
  <c r="H20" i="13"/>
  <c r="J11" i="13"/>
  <c r="F11" i="13"/>
  <c r="I11" i="13"/>
  <c r="L11" i="13"/>
  <c r="H11" i="13"/>
  <c r="K11" i="13"/>
  <c r="G11" i="13"/>
  <c r="I7" i="13"/>
  <c r="G7" i="13"/>
  <c r="K8" i="13"/>
  <c r="G8" i="13"/>
  <c r="L8" i="13"/>
  <c r="H8" i="13"/>
  <c r="I8" i="13"/>
  <c r="J8" i="13"/>
  <c r="F8" i="13"/>
  <c r="J12" i="13"/>
  <c r="F12" i="13"/>
  <c r="K12" i="13"/>
  <c r="G12" i="13"/>
  <c r="L12" i="13"/>
  <c r="H12" i="13"/>
  <c r="I12" i="13"/>
  <c r="T35" i="2"/>
  <c r="T36" i="2" s="1"/>
  <c r="X24" i="2"/>
  <c r="BL40" i="2"/>
  <c r="AR47" i="2"/>
  <c r="AN62" i="2"/>
  <c r="S62" i="2"/>
  <c r="Y40" i="2"/>
  <c r="S35" i="2"/>
  <c r="S36" i="2" s="1"/>
  <c r="Y24" i="2"/>
  <c r="O68" i="2"/>
  <c r="O76" i="2" s="1"/>
  <c r="N68" i="2"/>
  <c r="N76" i="2" s="1"/>
  <c r="I68" i="2"/>
  <c r="I76" i="2" s="1"/>
  <c r="F19" i="13" l="1"/>
  <c r="L41" i="13"/>
  <c r="J41" i="13"/>
  <c r="M41" i="13"/>
  <c r="N19" i="13"/>
  <c r="J6" i="13"/>
  <c r="H34" i="13"/>
  <c r="O7" i="13"/>
  <c r="I41" i="13"/>
  <c r="G41" i="13"/>
  <c r="O19" i="13"/>
  <c r="O6" i="13"/>
  <c r="K34" i="13"/>
  <c r="M34" i="13"/>
  <c r="D14" i="13"/>
  <c r="K7" i="13"/>
  <c r="F7" i="13"/>
  <c r="H7" i="13"/>
  <c r="H19" i="13"/>
  <c r="J19" i="13"/>
  <c r="J7" i="13"/>
  <c r="L7" i="13"/>
  <c r="L19" i="13"/>
  <c r="G19" i="13"/>
  <c r="J43" i="13"/>
  <c r="N41" i="13"/>
  <c r="K6" i="13"/>
  <c r="G34" i="13"/>
  <c r="F6" i="13"/>
  <c r="L6" i="13"/>
  <c r="H6" i="13"/>
  <c r="M6" i="13"/>
  <c r="F14" i="13"/>
  <c r="L14" i="13"/>
  <c r="H14" i="13"/>
  <c r="M14" i="13"/>
  <c r="F34" i="13"/>
  <c r="I34" i="13"/>
  <c r="N34" i="13"/>
  <c r="J34" i="13"/>
  <c r="F13" i="13"/>
  <c r="M13" i="13"/>
  <c r="I13" i="13"/>
  <c r="N13" i="13"/>
  <c r="O9" i="13"/>
  <c r="K9" i="13"/>
  <c r="G9" i="13"/>
  <c r="N9" i="13"/>
  <c r="C22" i="17"/>
  <c r="L43" i="13"/>
  <c r="K43" i="13"/>
  <c r="H43" i="13"/>
  <c r="I43" i="13"/>
  <c r="G43" i="13"/>
  <c r="N25" i="13"/>
  <c r="M25" i="13"/>
  <c r="O25" i="13"/>
  <c r="AR37" i="2"/>
  <c r="AX29" i="2"/>
  <c r="M43" i="13"/>
  <c r="O43" i="13"/>
  <c r="AC37" i="2"/>
  <c r="AI29" i="2"/>
  <c r="N43" i="13"/>
  <c r="Y62" i="2"/>
  <c r="AC40" i="2"/>
  <c r="BU40" i="2"/>
  <c r="T68" i="2"/>
  <c r="T76" i="2" s="1"/>
  <c r="Y35" i="2"/>
  <c r="Y36" i="2" s="1"/>
  <c r="AC24" i="2"/>
  <c r="S68" i="2"/>
  <c r="S76" i="2" s="1"/>
  <c r="AR62" i="2"/>
  <c r="AX47" i="2"/>
  <c r="X35" i="2"/>
  <c r="AD24" i="2"/>
  <c r="I14" i="13" l="1"/>
  <c r="O14" i="13"/>
  <c r="J14" i="13"/>
  <c r="G14" i="13"/>
  <c r="N14" i="13"/>
  <c r="K14" i="13"/>
  <c r="AI37" i="2"/>
  <c r="AM29" i="2"/>
  <c r="BB29" i="2"/>
  <c r="AX37" i="2"/>
  <c r="AD35" i="2"/>
  <c r="AH24" i="2"/>
  <c r="BB47" i="2"/>
  <c r="AX62" i="2"/>
  <c r="BY40" i="2"/>
  <c r="Y68" i="2"/>
  <c r="Y76" i="2" s="1"/>
  <c r="X36" i="2"/>
  <c r="X68" i="2"/>
  <c r="X76" i="2" s="1"/>
  <c r="AC35" i="2"/>
  <c r="AC36" i="2" s="1"/>
  <c r="AI24" i="2"/>
  <c r="AC62" i="2"/>
  <c r="AI40" i="2"/>
  <c r="AS29" i="2" l="1"/>
  <c r="AM37" i="2"/>
  <c r="BB37" i="2"/>
  <c r="BH29" i="2"/>
  <c r="AC68" i="2"/>
  <c r="AC76" i="2" s="1"/>
  <c r="BH47" i="2"/>
  <c r="BB62" i="2"/>
  <c r="AD36" i="2"/>
  <c r="AD68" i="2"/>
  <c r="AD76" i="2" s="1"/>
  <c r="AI62" i="2"/>
  <c r="AM40" i="2"/>
  <c r="AI35" i="2"/>
  <c r="AI36" i="2" s="1"/>
  <c r="AM24" i="2"/>
  <c r="CC40" i="2"/>
  <c r="AH35" i="2"/>
  <c r="AN24" i="2"/>
  <c r="BL29" i="2" l="1"/>
  <c r="BH37" i="2"/>
  <c r="AW29" i="2"/>
  <c r="AS37" i="2"/>
  <c r="AN35" i="2"/>
  <c r="AR24" i="2"/>
  <c r="AI68" i="2"/>
  <c r="AI76" i="2" s="1"/>
  <c r="BL47" i="2"/>
  <c r="BH62" i="2"/>
  <c r="AH36" i="2"/>
  <c r="AH68" i="2"/>
  <c r="AH76" i="2" s="1"/>
  <c r="AM35" i="2"/>
  <c r="AM36" i="2" s="1"/>
  <c r="AS24" i="2"/>
  <c r="AM62" i="2"/>
  <c r="AS40" i="2"/>
  <c r="BC29" i="2" l="1"/>
  <c r="AW37" i="2"/>
  <c r="BL37" i="2"/>
  <c r="BU29" i="2"/>
  <c r="AM68" i="2"/>
  <c r="AM76" i="2" s="1"/>
  <c r="AN36" i="2"/>
  <c r="AN68" i="2"/>
  <c r="AN76" i="2" s="1"/>
  <c r="AS62" i="2"/>
  <c r="AW40" i="2"/>
  <c r="AS35" i="2"/>
  <c r="AS36" i="2" s="1"/>
  <c r="AW24" i="2"/>
  <c r="BU47" i="2"/>
  <c r="BL62" i="2"/>
  <c r="AR35" i="2"/>
  <c r="AX24" i="2"/>
  <c r="BY29" i="2" l="1"/>
  <c r="BU37" i="2"/>
  <c r="BC37" i="2"/>
  <c r="BG29" i="2"/>
  <c r="AX35" i="2"/>
  <c r="BB24" i="2"/>
  <c r="AW35" i="2"/>
  <c r="AW36" i="2" s="1"/>
  <c r="BC24" i="2"/>
  <c r="AW62" i="2"/>
  <c r="BC40" i="2"/>
  <c r="AR36" i="2"/>
  <c r="AR68" i="2"/>
  <c r="AR76" i="2" s="1"/>
  <c r="BY47" i="2"/>
  <c r="BU62" i="2"/>
  <c r="AS68" i="2"/>
  <c r="AS76" i="2" s="1"/>
  <c r="BM29" i="2" l="1"/>
  <c r="BG37" i="2"/>
  <c r="CC29" i="2"/>
  <c r="CC37" i="2" s="1"/>
  <c r="BY37" i="2"/>
  <c r="AW68" i="2"/>
  <c r="AW76" i="2" s="1"/>
  <c r="CH47" i="2"/>
  <c r="E42" i="11" s="1"/>
  <c r="CC47" i="2"/>
  <c r="BY62" i="2"/>
  <c r="BC62" i="2"/>
  <c r="BG40" i="2"/>
  <c r="BC35" i="2"/>
  <c r="BC36" i="2" s="1"/>
  <c r="BG24" i="2"/>
  <c r="AX36" i="2"/>
  <c r="AX68" i="2"/>
  <c r="AX76" i="2" s="1"/>
  <c r="BB35" i="2"/>
  <c r="BH24" i="2"/>
  <c r="BM37" i="2" l="1"/>
  <c r="BT29" i="2"/>
  <c r="E65" i="14"/>
  <c r="F65" i="14" s="1"/>
  <c r="E58" i="14"/>
  <c r="F58" i="14" s="1"/>
  <c r="E57" i="14"/>
  <c r="F57" i="14" s="1"/>
  <c r="E61" i="14"/>
  <c r="F61" i="14" s="1"/>
  <c r="E66" i="14"/>
  <c r="F66" i="14" s="1"/>
  <c r="E59" i="14"/>
  <c r="F59" i="14" s="1"/>
  <c r="E62" i="14"/>
  <c r="F62" i="14" s="1"/>
  <c r="E60" i="14"/>
  <c r="F60" i="14" s="1"/>
  <c r="E64" i="14"/>
  <c r="F64" i="14" s="1"/>
  <c r="E63" i="14"/>
  <c r="F63" i="14" s="1"/>
  <c r="BH35" i="2"/>
  <c r="BL24" i="2"/>
  <c r="BC68" i="2"/>
  <c r="BC76" i="2" s="1"/>
  <c r="CF47" i="2"/>
  <c r="D24" i="13" s="1"/>
  <c r="CC62" i="2"/>
  <c r="BB36" i="2"/>
  <c r="BB68" i="2"/>
  <c r="BB76" i="2" s="1"/>
  <c r="BG35" i="2"/>
  <c r="BG36" i="2" s="1"/>
  <c r="BM24" i="2"/>
  <c r="BG62" i="2"/>
  <c r="BM40" i="2"/>
  <c r="N24" i="13" l="1"/>
  <c r="M24" i="13"/>
  <c r="O24" i="13"/>
  <c r="CH29" i="2"/>
  <c r="E29" i="11" s="1"/>
  <c r="CB29" i="2"/>
  <c r="BT37" i="2"/>
  <c r="CH37" i="2" s="1"/>
  <c r="BG68" i="2"/>
  <c r="BG76" i="2" s="1"/>
  <c r="I24" i="13"/>
  <c r="J24" i="13"/>
  <c r="F24" i="13"/>
  <c r="K24" i="13"/>
  <c r="G24" i="13"/>
  <c r="L24" i="13"/>
  <c r="H24" i="13"/>
  <c r="BM62" i="2"/>
  <c r="BT40" i="2"/>
  <c r="BM35" i="2"/>
  <c r="BM36" i="2" s="1"/>
  <c r="BT24" i="2"/>
  <c r="BH36" i="2"/>
  <c r="BH68" i="2"/>
  <c r="BH76" i="2" s="1"/>
  <c r="BL35" i="2"/>
  <c r="BU24" i="2"/>
  <c r="CF29" i="2" l="1"/>
  <c r="CB37" i="2"/>
  <c r="CF37" i="2" s="1"/>
  <c r="BU35" i="2"/>
  <c r="BY24" i="2"/>
  <c r="CH24" i="2" s="1"/>
  <c r="BM68" i="2"/>
  <c r="BM76" i="2" s="1"/>
  <c r="BL36" i="2"/>
  <c r="BL68" i="2"/>
  <c r="BL76" i="2" s="1"/>
  <c r="BT35" i="2"/>
  <c r="BT36" i="2" s="1"/>
  <c r="CB24" i="2"/>
  <c r="BT62" i="2"/>
  <c r="CH40" i="2"/>
  <c r="E35" i="11" s="1"/>
  <c r="CB40" i="2"/>
  <c r="D10" i="13" l="1"/>
  <c r="C9" i="17"/>
  <c r="C15" i="17" s="1"/>
  <c r="D51" i="13"/>
  <c r="N10" i="13"/>
  <c r="M10" i="13"/>
  <c r="O10" i="13"/>
  <c r="J10" i="13"/>
  <c r="J51" i="13" s="1"/>
  <c r="E51" i="14" s="1"/>
  <c r="F51" i="14" s="1"/>
  <c r="I10" i="13"/>
  <c r="I51" i="13" s="1"/>
  <c r="E50" i="14" s="1"/>
  <c r="F50" i="14" s="1"/>
  <c r="H10" i="13"/>
  <c r="H51" i="13" s="1"/>
  <c r="E49" i="14" s="1"/>
  <c r="F49" i="14" s="1"/>
  <c r="G10" i="13"/>
  <c r="G51" i="13" s="1"/>
  <c r="E48" i="14" s="1"/>
  <c r="F48" i="14" s="1"/>
  <c r="F10" i="13"/>
  <c r="F51" i="13" s="1"/>
  <c r="E47" i="14" s="1"/>
  <c r="L10" i="13"/>
  <c r="L51" i="13" s="1"/>
  <c r="E53" i="14" s="1"/>
  <c r="F53" i="14" s="1"/>
  <c r="K10" i="13"/>
  <c r="K51" i="13" s="1"/>
  <c r="E52" i="14" s="1"/>
  <c r="F52" i="14" s="1"/>
  <c r="CB62" i="2"/>
  <c r="CF40" i="2"/>
  <c r="D17" i="13" s="1"/>
  <c r="CH35" i="2"/>
  <c r="E24" i="11"/>
  <c r="BY35" i="2"/>
  <c r="CC24" i="2"/>
  <c r="CC35" i="2" s="1"/>
  <c r="BT68" i="2"/>
  <c r="BT76" i="2" s="1"/>
  <c r="CH62" i="2"/>
  <c r="CB35" i="2"/>
  <c r="CB36" i="2" s="1"/>
  <c r="CF24" i="2"/>
  <c r="C4" i="17" s="1"/>
  <c r="C13" i="17" s="1"/>
  <c r="BU36" i="2"/>
  <c r="BU68" i="2"/>
  <c r="BU76" i="2" s="1"/>
  <c r="C14" i="17" l="1"/>
  <c r="C27" i="17"/>
  <c r="O51" i="13"/>
  <c r="E56" i="14" s="1"/>
  <c r="F56" i="14" s="1"/>
  <c r="N51" i="13"/>
  <c r="E55" i="14" s="1"/>
  <c r="F55" i="14" s="1"/>
  <c r="N17" i="13"/>
  <c r="N38" i="13" s="1"/>
  <c r="M17" i="13"/>
  <c r="M38" i="13" s="1"/>
  <c r="O17" i="13"/>
  <c r="O38" i="13" s="1"/>
  <c r="F47" i="14"/>
  <c r="M51" i="13"/>
  <c r="E54" i="14" s="1"/>
  <c r="F54" i="14" s="1"/>
  <c r="K17" i="13"/>
  <c r="K38" i="13" s="1"/>
  <c r="G17" i="13"/>
  <c r="G38" i="13" s="1"/>
  <c r="J17" i="13"/>
  <c r="J38" i="13" s="1"/>
  <c r="F17" i="13"/>
  <c r="F38" i="13" s="1"/>
  <c r="I17" i="13"/>
  <c r="I38" i="13" s="1"/>
  <c r="L17" i="13"/>
  <c r="L38" i="13" s="1"/>
  <c r="H17" i="13"/>
  <c r="H38" i="13" s="1"/>
  <c r="D38" i="13"/>
  <c r="CF35" i="2"/>
  <c r="D5" i="13"/>
  <c r="F5" i="13" s="1"/>
  <c r="CH68" i="2"/>
  <c r="CH76" i="2" s="1"/>
  <c r="BY36" i="2"/>
  <c r="CH36" i="2" s="1"/>
  <c r="BY68" i="2"/>
  <c r="BY76" i="2" s="1"/>
  <c r="CC36" i="2"/>
  <c r="CF36" i="2" s="1"/>
  <c r="CC68" i="2"/>
  <c r="CC76" i="2" s="1"/>
  <c r="CF62" i="2"/>
  <c r="CF68" i="2" s="1"/>
  <c r="CB68" i="2"/>
  <c r="CB76" i="2" s="1"/>
  <c r="E67" i="14" l="1"/>
  <c r="M5" i="13"/>
  <c r="M15" i="13" s="1"/>
  <c r="M50" i="13" s="1"/>
  <c r="M52" i="13" s="1"/>
  <c r="O5" i="13"/>
  <c r="O15" i="13" s="1"/>
  <c r="O50" i="13" s="1"/>
  <c r="O52" i="13" s="1"/>
  <c r="N5" i="13"/>
  <c r="N15" i="13" s="1"/>
  <c r="N50" i="13" s="1"/>
  <c r="N52" i="13" s="1"/>
  <c r="G5" i="13"/>
  <c r="G15" i="13" s="1"/>
  <c r="G50" i="13" s="1"/>
  <c r="L5" i="13"/>
  <c r="L15" i="13" s="1"/>
  <c r="L50" i="13" s="1"/>
  <c r="H5" i="13"/>
  <c r="H15" i="13" s="1"/>
  <c r="H50" i="13" s="1"/>
  <c r="I5" i="13"/>
  <c r="I15" i="13" s="1"/>
  <c r="I50" i="13" s="1"/>
  <c r="K5" i="13"/>
  <c r="K15" i="13" s="1"/>
  <c r="K50" i="13" s="1"/>
  <c r="J5" i="13"/>
  <c r="J15" i="13" s="1"/>
  <c r="J50" i="13" s="1"/>
  <c r="F15" i="13"/>
  <c r="F50" i="13" s="1"/>
  <c r="D15" i="13"/>
  <c r="CF76" i="2"/>
  <c r="E35" i="14" l="1"/>
  <c r="F35" i="14" s="1"/>
  <c r="E29" i="14"/>
  <c r="F29" i="14" s="1"/>
  <c r="E34" i="14"/>
  <c r="F34" i="14" s="1"/>
  <c r="E28" i="14"/>
  <c r="F28" i="14" s="1"/>
  <c r="E27" i="14"/>
  <c r="F27" i="14" s="1"/>
  <c r="E36" i="14"/>
  <c r="F36" i="14" s="1"/>
  <c r="E38" i="14"/>
  <c r="F38" i="14" s="1"/>
  <c r="E33" i="14"/>
  <c r="F33" i="14" s="1"/>
  <c r="E39" i="14"/>
  <c r="F39" i="14" s="1"/>
  <c r="E32" i="14"/>
  <c r="F32" i="14" s="1"/>
  <c r="E30" i="14"/>
  <c r="F30" i="14" s="1"/>
  <c r="E37" i="14"/>
  <c r="F37" i="14" s="1"/>
  <c r="E31" i="14"/>
  <c r="F31" i="14" s="1"/>
  <c r="K52" i="13"/>
  <c r="E25" i="14"/>
  <c r="F25" i="14" s="1"/>
  <c r="E21" i="14"/>
  <c r="F21" i="14" s="1"/>
  <c r="G52" i="13"/>
  <c r="H52" i="13"/>
  <c r="E22" i="14"/>
  <c r="F22" i="14" s="1"/>
  <c r="I52" i="13"/>
  <c r="E23" i="14"/>
  <c r="F23" i="14" s="1"/>
  <c r="J52" i="13"/>
  <c r="E24" i="14"/>
  <c r="F24" i="14" s="1"/>
  <c r="L52" i="13"/>
  <c r="E26" i="14"/>
  <c r="F26" i="14" s="1"/>
  <c r="E20" i="14"/>
  <c r="F20" i="14" s="1"/>
  <c r="F52" i="13"/>
  <c r="D50" i="13"/>
  <c r="D52" i="13" s="1"/>
  <c r="E40" i="14" l="1"/>
</calcChain>
</file>

<file path=xl/sharedStrings.xml><?xml version="1.0" encoding="utf-8"?>
<sst xmlns="http://schemas.openxmlformats.org/spreadsheetml/2006/main" count="410" uniqueCount="245">
  <si>
    <t>Account Number</t>
  </si>
  <si>
    <t>RSVA - Wholesale Market Service Charge</t>
  </si>
  <si>
    <t>RSVA - Retail Transmission Network Charge</t>
  </si>
  <si>
    <t>RSVA - Retail Transmission Connection Charge</t>
  </si>
  <si>
    <t>Retail Cost Variance Account - Retail</t>
  </si>
  <si>
    <t>Retail Cost Variance Account - STR</t>
  </si>
  <si>
    <t>Deferred Rate Impact Amounts</t>
  </si>
  <si>
    <t>Other Deferred Credits</t>
  </si>
  <si>
    <t>Opening Interest Amounts as of Jan-1-05</t>
  </si>
  <si>
    <t>Closing Interest Amounts as of Dec-31-05</t>
  </si>
  <si>
    <t>Closing Principal Balance as of Dec-31-05</t>
  </si>
  <si>
    <t>Closing Principal Balance as of Dec-31-06</t>
  </si>
  <si>
    <t>Opening Interest Amounts as of Jan-1-06</t>
  </si>
  <si>
    <t>Closing Interest Amounts as of Dec-31-06</t>
  </si>
  <si>
    <t>Other Regulatory Assets - Sub-Account - OEB Cost Assessments</t>
  </si>
  <si>
    <t>Other Regulatory Assets - Sub-Account - Pension Contributions</t>
  </si>
  <si>
    <t>Deferred Payments in Lieu of Taxes</t>
  </si>
  <si>
    <t>Misc. Deferred Debits</t>
  </si>
  <si>
    <t>Extra-Ordinary Event Costs</t>
  </si>
  <si>
    <t>Recovery of Regulatory Asset Balances</t>
  </si>
  <si>
    <t>Please describe "other" components of 1508 and add more component lines if necessary.</t>
  </si>
  <si>
    <t>1563 is a contra-account and is not included in the total but is shown on a memo basis.  Account 1562 establishes the obligation to the ratepayer.</t>
  </si>
  <si>
    <t>Claim before Forecasted Transactions</t>
  </si>
  <si>
    <t>Closing Principal Balance as of Dec-31-07</t>
  </si>
  <si>
    <t>Closing Interest Amounts as of Dec-31-07</t>
  </si>
  <si>
    <t>Opening Interest Amounts as of Jan-1-07</t>
  </si>
  <si>
    <t>Closing Principal Balance as of Dec-31-08</t>
  </si>
  <si>
    <t>Opening Interest Amounts as of Jan-1-08</t>
  </si>
  <si>
    <t>Closing Interest Amounts as of Dec-31-08</t>
  </si>
  <si>
    <t>Closing Principal Balance as of Dec-31-09</t>
  </si>
  <si>
    <t>Opening Interest Amounts as of Jan-1-09</t>
  </si>
  <si>
    <t>Closing Interest Amounts as of Dec-31-09</t>
  </si>
  <si>
    <t>Smart Grid Capital Deferral Account</t>
  </si>
  <si>
    <t>Smart Grid OM&amp;A Deferral Account</t>
  </si>
  <si>
    <t>Group 2 Sub-Total</t>
  </si>
  <si>
    <t>The following is not included in the total claim but are included on a memo basis:</t>
  </si>
  <si>
    <t>Closing Principal Balance as of Dec-31-10</t>
  </si>
  <si>
    <t>Opening Interest Amounts as of Jan-1-10</t>
  </si>
  <si>
    <t>Closing Interest Amounts as of Dec-31-10</t>
  </si>
  <si>
    <t>Smart Grid Funding Adder Deferral Account</t>
  </si>
  <si>
    <t>Account Descriptions</t>
  </si>
  <si>
    <t xml:space="preserve">Renewable Generation Connection Funding Adder Deferral Account </t>
  </si>
  <si>
    <t>Interest Jan-1 to Dec-31-05</t>
  </si>
  <si>
    <t>Interest Jan-1 to Dec-31-06</t>
  </si>
  <si>
    <t>Interest Jan-1 to Dec-31-07</t>
  </si>
  <si>
    <t>Interest Jan-1 to Dec-31-08</t>
  </si>
  <si>
    <t>Interest Jan-1 to Dec-31-09</t>
  </si>
  <si>
    <t>Interest Jan-1 to Dec-31-10</t>
  </si>
  <si>
    <t>Total Claim</t>
  </si>
  <si>
    <t>2.1.7 RRR</t>
  </si>
  <si>
    <t>Explanation</t>
  </si>
  <si>
    <t>Board-Approved Disposition during 2005</t>
  </si>
  <si>
    <t>Board-Approved Disposition during 2007</t>
  </si>
  <si>
    <t>Board-Approved Disposition during 2008</t>
  </si>
  <si>
    <t>Board-Approved Disposition during 2009</t>
  </si>
  <si>
    <t>Board-Approved Disposition during 2010</t>
  </si>
  <si>
    <t>Provide supporting statement indicating whether due to denial of costs in 2006 EDR by the Board, 10% transition costs write-off, etc.</t>
  </si>
  <si>
    <t>For RSVA accounts only, report the net variance to the account during the year.  For all other accounts, record the transactions during the year.</t>
  </si>
  <si>
    <t>Please provide explanations for the nature of the adjustments.  If the adjustment relates to previously Board Approved disposed balances, please provide amounts for adjustments and include supporting documentations.</t>
  </si>
  <si>
    <t>Total of Group 1 and Group 2 Accounts (including 1562 and 1592)</t>
  </si>
  <si>
    <t>Group 1 Accounts</t>
  </si>
  <si>
    <t>Group 2 Accounts</t>
  </si>
  <si>
    <t>LV Variance Account</t>
  </si>
  <si>
    <t>RSVA - One-time</t>
  </si>
  <si>
    <t>Renewable Generation Connection Capital Deferral Account</t>
  </si>
  <si>
    <t>Renewable Generation Connection OM&amp;A Deferral Account</t>
  </si>
  <si>
    <t>Board-Approved CDM Variance Account</t>
  </si>
  <si>
    <t>Other Regulatory Assets - Sub-Account - Deferred IFRS Transition Costs</t>
  </si>
  <si>
    <t>Other Regulatory Assets - Sub-Account - Incremental Capital Charges</t>
  </si>
  <si>
    <t>Adjustments Instructed by the Board include deferral/variance account balances moved to Account 1590 as a result of the 2006 EDR and account 1595 during the 2008 EDR and subsequent years as ordered by the Board.</t>
  </si>
  <si>
    <t>PILs and Tax Variance for 2006 and Subsequent Years - Sub-Account HST/OVAT                          Input Tax Credits (ITCs)</t>
  </si>
  <si>
    <t>PILs and Tax Variance for 2006 and Subsequent Years                                                                          (excludes sub-account and contra account below)</t>
  </si>
  <si>
    <t>PILs and Tax Variance for 2006 and Subsequent Years -                                                                       Sub-Account HST/OVAT Contra Account</t>
  </si>
  <si>
    <t>Opening Principal Amounts as of Jan-1-05</t>
  </si>
  <si>
    <t xml:space="preserve">Opening Principal Amounts as of Jan-1-06 </t>
  </si>
  <si>
    <t xml:space="preserve">Opening Principal Amounts as of Jan-1-07 </t>
  </si>
  <si>
    <t xml:space="preserve">Opening Principal Amounts as of Jan-1-08 </t>
  </si>
  <si>
    <t>Opening Principal Amounts as of Jan-1-09</t>
  </si>
  <si>
    <t>Opening Principal Amounts as of Jan-1-10</t>
  </si>
  <si>
    <t>For all Board-Approved dispositions, please ensure that the disposition amount has the same sign (e.g: debit balances are to have a positive figure and credit balance are to have a negative figure) as per the related Board decision.</t>
  </si>
  <si>
    <t>Opening Principal Amounts as of Jan-1-11</t>
  </si>
  <si>
    <t>Board-Approved Disposition during 2011</t>
  </si>
  <si>
    <t>Closing Principal Balance as of Dec-31-11</t>
  </si>
  <si>
    <t>Opening Interest Amounts as of Jan-1-11</t>
  </si>
  <si>
    <t>Interest Jan-1 to Dec-31-11</t>
  </si>
  <si>
    <t>Closing Interest Amounts as of Dec-31-11</t>
  </si>
  <si>
    <t>Principal Disposition during 2012 - instructed by Board</t>
  </si>
  <si>
    <t>Interest Disposition during 2012 - instructed by Board</t>
  </si>
  <si>
    <t>Closing Principal Balances as of Dec 31-11 Adjusted for Dispositions during 2012</t>
  </si>
  <si>
    <t>Projected Interest on Dec-31-11 Balances</t>
  </si>
  <si>
    <r>
      <t xml:space="preserve">Variance                           RRR vs. 2011 Balance                        </t>
    </r>
    <r>
      <rPr>
        <b/>
        <i/>
        <sz val="10"/>
        <rFont val="Book Antiqua"/>
        <family val="1"/>
      </rPr>
      <t>(Principal + Interest)</t>
    </r>
  </si>
  <si>
    <t>RSVA - Power</t>
  </si>
  <si>
    <t>Other Regulatory Assets - Sub-Account - Financial Assistance Payment and Recovery Carrying Charges</t>
  </si>
  <si>
    <t>As per the January 6, 2011 Letter from the Board, regarding the implementation of the Ontario Clean Energy Benefit:</t>
  </si>
  <si>
    <t>balances in "Sub account Financial Assistance Payment and Recovery Variance - Ontario Clean Energy Benefit Act" will be addressed through the monthly settlement process with the IESO or the host distributor, as applicable.</t>
  </si>
  <si>
    <t>The Board expected that requests for disposition of the balances in Account 1521 were to be addressed as part of the proceedings to set rates for the 2012 rate year, except in cases where this approach would have resulted in</t>
  </si>
  <si>
    <t>non-compliance with the timeline set out in section 8 of the SPC regulation.</t>
  </si>
  <si>
    <t>Account 1575 shall not be cleared through the distributor's deferral and variance account rate rider. Account 1575 shall be cleared as an adjustment to the distributor's revenue requirement.</t>
  </si>
  <si>
    <r>
      <t xml:space="preserve">Board-Approved Disposition during 2006  </t>
    </r>
    <r>
      <rPr>
        <b/>
        <vertAlign val="superscript"/>
        <sz val="10"/>
        <rFont val="Book Antiqua"/>
        <family val="1"/>
      </rPr>
      <t>1, 1A</t>
    </r>
  </si>
  <si>
    <t>1A</t>
  </si>
  <si>
    <r>
      <t xml:space="preserve">Adjustments during 2005 - other </t>
    </r>
    <r>
      <rPr>
        <b/>
        <vertAlign val="superscript"/>
        <sz val="10"/>
        <rFont val="Book Antiqua"/>
        <family val="1"/>
      </rPr>
      <t>2</t>
    </r>
  </si>
  <si>
    <r>
      <t xml:space="preserve">Adjustments during 2006 - other </t>
    </r>
    <r>
      <rPr>
        <b/>
        <vertAlign val="superscript"/>
        <sz val="10"/>
        <rFont val="Book Antiqua"/>
        <family val="1"/>
      </rPr>
      <t>2</t>
    </r>
  </si>
  <si>
    <r>
      <t xml:space="preserve">Adjustments during 2007 - other </t>
    </r>
    <r>
      <rPr>
        <b/>
        <vertAlign val="superscript"/>
        <sz val="10"/>
        <rFont val="Book Antiqua"/>
        <family val="1"/>
      </rPr>
      <t>2</t>
    </r>
  </si>
  <si>
    <r>
      <t xml:space="preserve">Adjustments during 2008 - other </t>
    </r>
    <r>
      <rPr>
        <b/>
        <vertAlign val="superscript"/>
        <sz val="10"/>
        <rFont val="Book Antiqua"/>
        <family val="1"/>
      </rPr>
      <t>2</t>
    </r>
  </si>
  <si>
    <r>
      <t xml:space="preserve">Adjustments during 2009 - other </t>
    </r>
    <r>
      <rPr>
        <b/>
        <vertAlign val="superscript"/>
        <sz val="10"/>
        <rFont val="Book Antiqua"/>
        <family val="1"/>
      </rPr>
      <t>2</t>
    </r>
  </si>
  <si>
    <r>
      <t xml:space="preserve">Adjustments during 2010 - other </t>
    </r>
    <r>
      <rPr>
        <b/>
        <vertAlign val="superscript"/>
        <sz val="10"/>
        <rFont val="Book Antiqua"/>
        <family val="1"/>
      </rPr>
      <t>2</t>
    </r>
  </si>
  <si>
    <r>
      <t xml:space="preserve">Other </t>
    </r>
    <r>
      <rPr>
        <b/>
        <vertAlign val="superscript"/>
        <sz val="10"/>
        <rFont val="Book Antiqua"/>
        <family val="1"/>
      </rPr>
      <t xml:space="preserve">2 </t>
    </r>
    <r>
      <rPr>
        <b/>
        <sz val="10"/>
        <rFont val="Book Antiqua"/>
        <family val="1"/>
      </rPr>
      <t>Adjustments during Q1 2011</t>
    </r>
  </si>
  <si>
    <r>
      <t xml:space="preserve">Other </t>
    </r>
    <r>
      <rPr>
        <b/>
        <vertAlign val="superscript"/>
        <sz val="10"/>
        <rFont val="Book Antiqua"/>
        <family val="1"/>
      </rPr>
      <t xml:space="preserve">2 </t>
    </r>
    <r>
      <rPr>
        <b/>
        <sz val="10"/>
        <rFont val="Book Antiqua"/>
        <family val="1"/>
      </rPr>
      <t>Adjustments during Q2 2011</t>
    </r>
  </si>
  <si>
    <r>
      <t xml:space="preserve">Other </t>
    </r>
    <r>
      <rPr>
        <b/>
        <vertAlign val="superscript"/>
        <sz val="10"/>
        <rFont val="Book Antiqua"/>
        <family val="1"/>
      </rPr>
      <t xml:space="preserve">2 </t>
    </r>
    <r>
      <rPr>
        <b/>
        <sz val="10"/>
        <rFont val="Book Antiqua"/>
        <family val="1"/>
      </rPr>
      <t>Adjustments during Q3 2011</t>
    </r>
  </si>
  <si>
    <r>
      <t xml:space="preserve">Other </t>
    </r>
    <r>
      <rPr>
        <b/>
        <vertAlign val="superscript"/>
        <sz val="10"/>
        <rFont val="Book Antiqua"/>
        <family val="1"/>
      </rPr>
      <t xml:space="preserve">2 </t>
    </r>
    <r>
      <rPr>
        <b/>
        <sz val="10"/>
        <rFont val="Book Antiqua"/>
        <family val="1"/>
      </rPr>
      <t>Adjustments during Q4 2011</t>
    </r>
  </si>
  <si>
    <r>
      <t xml:space="preserve">Adjustments during 2011 - other </t>
    </r>
    <r>
      <rPr>
        <b/>
        <vertAlign val="superscript"/>
        <sz val="10"/>
        <rFont val="Book Antiqua"/>
        <family val="1"/>
      </rPr>
      <t>2</t>
    </r>
  </si>
  <si>
    <r>
      <t xml:space="preserve">Transactions Debit / (Credit) during 2005 excluding interest and adjustments </t>
    </r>
    <r>
      <rPr>
        <b/>
        <vertAlign val="superscript"/>
        <sz val="10"/>
        <rFont val="Book Antiqua"/>
        <family val="1"/>
      </rPr>
      <t>3</t>
    </r>
  </si>
  <si>
    <r>
      <t xml:space="preserve">Transactions Debit / (Credit) during 2006 excluding interest and adjustments </t>
    </r>
    <r>
      <rPr>
        <b/>
        <vertAlign val="superscript"/>
        <sz val="10"/>
        <rFont val="Book Antiqua"/>
        <family val="1"/>
      </rPr>
      <t>3</t>
    </r>
  </si>
  <si>
    <r>
      <t xml:space="preserve">Transactions Debit / (Credit) during 2007 excluding interest and adjustments </t>
    </r>
    <r>
      <rPr>
        <b/>
        <vertAlign val="superscript"/>
        <sz val="10"/>
        <rFont val="Book Antiqua"/>
        <family val="1"/>
      </rPr>
      <t>3</t>
    </r>
  </si>
  <si>
    <r>
      <t xml:space="preserve">Transactions Debit / (Credit) during 2008 excluding interest and adjustments </t>
    </r>
    <r>
      <rPr>
        <b/>
        <vertAlign val="superscript"/>
        <sz val="10"/>
        <rFont val="Book Antiqua"/>
        <family val="1"/>
      </rPr>
      <t>3</t>
    </r>
  </si>
  <si>
    <r>
      <t xml:space="preserve">Transactions Debit / (Credit) during 2009 excluding interest and adjustments </t>
    </r>
    <r>
      <rPr>
        <b/>
        <vertAlign val="superscript"/>
        <sz val="10"/>
        <rFont val="Book Antiqua"/>
        <family val="1"/>
      </rPr>
      <t>3</t>
    </r>
  </si>
  <si>
    <r>
      <t xml:space="preserve">Transactions Debit / (Credit) during 2010 excluding interest and adjustments </t>
    </r>
    <r>
      <rPr>
        <b/>
        <vertAlign val="superscript"/>
        <sz val="10"/>
        <rFont val="Book Antiqua"/>
        <family val="1"/>
      </rPr>
      <t>3</t>
    </r>
  </si>
  <si>
    <r>
      <t xml:space="preserve">Transactions Debit / (Credit) during 2011 excluding interest and adjustments </t>
    </r>
    <r>
      <rPr>
        <b/>
        <vertAlign val="superscript"/>
        <sz val="10"/>
        <rFont val="Book Antiqua"/>
        <family val="1"/>
      </rPr>
      <t>3</t>
    </r>
  </si>
  <si>
    <t>As of Dec 31-11</t>
  </si>
  <si>
    <r>
      <t xml:space="preserve">Other Regulatory Assets - Sub-Account - Other </t>
    </r>
    <r>
      <rPr>
        <vertAlign val="superscript"/>
        <sz val="11"/>
        <rFont val="Arial"/>
        <family val="2"/>
      </rPr>
      <t>4</t>
    </r>
  </si>
  <si>
    <r>
      <t xml:space="preserve">Deferred PILs Contra Account </t>
    </r>
    <r>
      <rPr>
        <vertAlign val="superscript"/>
        <sz val="11"/>
        <rFont val="Arial"/>
        <family val="2"/>
      </rPr>
      <t>5</t>
    </r>
  </si>
  <si>
    <r>
      <t xml:space="preserve">Projected Interest from Jan 1, 2012 to December 31, 2012 on                        Dec 31 -11 balance adjusted for disposition during 2012 </t>
    </r>
    <r>
      <rPr>
        <b/>
        <vertAlign val="superscript"/>
        <sz val="10"/>
        <rFont val="Book Antiqua"/>
        <family val="1"/>
      </rPr>
      <t>6</t>
    </r>
  </si>
  <si>
    <r>
      <t>Other Regulatory Assets - Sub-Account - Financial Assistance Payment and Recovery Variance - Ontario Clean Energy Benefit Act</t>
    </r>
    <r>
      <rPr>
        <vertAlign val="superscript"/>
        <sz val="11"/>
        <rFont val="Arial"/>
        <family val="2"/>
      </rPr>
      <t>8</t>
    </r>
  </si>
  <si>
    <r>
      <t>Special Purpose Charge Assessment Variance Account</t>
    </r>
    <r>
      <rPr>
        <b/>
        <vertAlign val="superscript"/>
        <sz val="11"/>
        <color indexed="12"/>
        <rFont val="Arial"/>
        <family val="2"/>
      </rPr>
      <t>9</t>
    </r>
  </si>
  <si>
    <r>
      <t>IFRS-CGAAP Transition PP&amp;E Amounts</t>
    </r>
    <r>
      <rPr>
        <vertAlign val="superscript"/>
        <sz val="11"/>
        <rFont val="Arial"/>
        <family val="2"/>
      </rPr>
      <t>10</t>
    </r>
  </si>
  <si>
    <r>
      <t>Disposition and Recovery of Regulatory Balances</t>
    </r>
    <r>
      <rPr>
        <vertAlign val="superscript"/>
        <sz val="11"/>
        <rFont val="Arial"/>
        <family val="2"/>
      </rPr>
      <t>7</t>
    </r>
  </si>
  <si>
    <r>
      <t>Disposition and Recovery/Refund of Regulatory Balances (2008)</t>
    </r>
    <r>
      <rPr>
        <vertAlign val="superscript"/>
        <sz val="11"/>
        <rFont val="Arial"/>
        <family val="2"/>
      </rPr>
      <t>7</t>
    </r>
  </si>
  <si>
    <r>
      <t>Disposition and Recovery/Refund of Regulatory Balances (2009)</t>
    </r>
    <r>
      <rPr>
        <vertAlign val="superscript"/>
        <sz val="11"/>
        <rFont val="Arial"/>
        <family val="2"/>
      </rPr>
      <t>7</t>
    </r>
  </si>
  <si>
    <r>
      <t>Disposition and Recovery/Refund of Regulatory Balances (2010)</t>
    </r>
    <r>
      <rPr>
        <vertAlign val="superscript"/>
        <sz val="11"/>
        <rFont val="Arial"/>
        <family val="2"/>
      </rPr>
      <t>7</t>
    </r>
  </si>
  <si>
    <r>
      <t>Smart Meter Capital and Recovery Offset Variance - Sub-Account - Capital</t>
    </r>
    <r>
      <rPr>
        <vertAlign val="superscript"/>
        <sz val="11"/>
        <rFont val="Arial"/>
        <family val="2"/>
      </rPr>
      <t>11</t>
    </r>
  </si>
  <si>
    <r>
      <t>Smart Meter Capital and Recovery Offset Variance - Sub-Account - Recoveries</t>
    </r>
    <r>
      <rPr>
        <vertAlign val="superscript"/>
        <sz val="11"/>
        <rFont val="Arial"/>
        <family val="2"/>
      </rPr>
      <t>11</t>
    </r>
  </si>
  <si>
    <r>
      <t>Smart Meter Capital and Recovery Offset Variance - Sub-Account - Stranded Meter Costs</t>
    </r>
    <r>
      <rPr>
        <vertAlign val="superscript"/>
        <sz val="11"/>
        <rFont val="Arial"/>
        <family val="2"/>
      </rPr>
      <t>11</t>
    </r>
  </si>
  <si>
    <r>
      <t>Smart Meter OM&amp;A Variance</t>
    </r>
    <r>
      <rPr>
        <vertAlign val="superscript"/>
        <sz val="11"/>
        <rFont val="Arial"/>
        <family val="2"/>
      </rPr>
      <t>11</t>
    </r>
  </si>
  <si>
    <t>Closing Interest Balances as of Dec 31-11 Adjusted for Dispositions during 2012</t>
  </si>
  <si>
    <r>
      <t>Special Purpose Charge Assessment Variance Account</t>
    </r>
    <r>
      <rPr>
        <vertAlign val="superscript"/>
        <sz val="11"/>
        <rFont val="Arial"/>
        <family val="2"/>
      </rPr>
      <t>9</t>
    </r>
  </si>
  <si>
    <t>PILs and Tax Variance for 2006 and Subsequent Years - Sub-Account HST/OVAT Contra Account</t>
  </si>
  <si>
    <t xml:space="preserve">Deferral accounts related to Smart Meter deployment are not to be recovered/refunded through the Deferral and Variance Account rate rider. For details on how to dispose of balances in Smart Meter accounts see the Board's </t>
  </si>
  <si>
    <t>Guideline: Smart Meter Disposition and Cost Recovery (G-2011-0001)</t>
  </si>
  <si>
    <t>RSVA - Power (excluding Global Adjustment)</t>
  </si>
  <si>
    <r>
      <t xml:space="preserve">Projected Interest from January 1, 2013 to April 30, 2013 on Dec 31 -11 balance adjusted for disposition during 2012  </t>
    </r>
    <r>
      <rPr>
        <b/>
        <vertAlign val="superscript"/>
        <sz val="11"/>
        <rFont val="Book Antiqua"/>
        <family val="1"/>
      </rPr>
      <t>6</t>
    </r>
  </si>
  <si>
    <t>If the LDC’s 2013 rate year begins January 1, 2013, the projected interest is recorded from January 1, 2012 to December 31, 2012 on the December 31, 2011 balance adjusted for the disposed balances approved by the Board in the 2012 rate decision.  If the LDC’s 2013 rate year begins May 1, 2013 the projected interest is recorded from January 1, 2012 to April 30, 2013 on the December 31, 2011 balance adjusted for the disposed balances approved by the Board in the 2012 rate decision.</t>
  </si>
  <si>
    <t>balances in Account 1595 on a memo basis only (line 85).</t>
  </si>
  <si>
    <t>Include Account 1595 as part of Group 1 accounts (lines 31, 32 and 33) for review and disposition if the recovery (or refund) period has been completed. If the recovery (or refund) period has not been completed, include the</t>
  </si>
  <si>
    <t>"By way of exception... The Board does acticipate that licensed distributors that cannot adapt their invoices as of January 1, 2011 will require a variance account for OCEB purposes... The Board expects that any principal</t>
  </si>
  <si>
    <t>RSVA - Power - Sub-account - Global Adjustment</t>
  </si>
  <si>
    <t>Group 1 Sub-Total (excluding Account 1588 - Global Adjustment)</t>
  </si>
  <si>
    <t>Group 1 Sub-Total (including Account 1588 - Global Adjustment)</t>
  </si>
  <si>
    <t>Version</t>
  </si>
  <si>
    <t xml:space="preserve">Utility Name   </t>
  </si>
  <si>
    <t>Service Territory</t>
  </si>
  <si>
    <t>(if applicable)</t>
  </si>
  <si>
    <t>Assigned EB Number</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</si>
  <si>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</si>
  <si>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</si>
  <si>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</si>
  <si>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</si>
  <si>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</si>
  <si>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</si>
  <si>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</si>
  <si>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</si>
  <si>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 xml:space="preserve">Accounts that produced a variance on the 2013 continuity schedule are listed below.  
Please provide a detailed explanation for each variance below.
</t>
  </si>
  <si>
    <t>Billed kWh for Non-RPP Customers</t>
  </si>
  <si>
    <t>Estimated kW for Non-RPP Customers</t>
  </si>
  <si>
    <r>
      <t xml:space="preserve">Distribution Revenue </t>
    </r>
    <r>
      <rPr>
        <b/>
        <vertAlign val="superscript"/>
        <sz val="10"/>
        <rFont val="Arial"/>
        <family val="2"/>
      </rPr>
      <t>1</t>
    </r>
  </si>
  <si>
    <r>
      <t xml:space="preserve">1595 Recovery Share Proportion (2008) </t>
    </r>
    <r>
      <rPr>
        <b/>
        <vertAlign val="superscript"/>
        <sz val="10"/>
        <rFont val="Arial"/>
        <family val="2"/>
      </rPr>
      <t>2</t>
    </r>
  </si>
  <si>
    <r>
      <t xml:space="preserve">1595 Recovery Share Proportion (2009) </t>
    </r>
    <r>
      <rPr>
        <b/>
        <vertAlign val="superscript"/>
        <sz val="10"/>
        <rFont val="Arial"/>
        <family val="2"/>
      </rPr>
      <t>2</t>
    </r>
  </si>
  <si>
    <r>
      <t xml:space="preserve">1595 Recovery Share Proportion (2010) </t>
    </r>
    <r>
      <rPr>
        <b/>
        <vertAlign val="superscript"/>
        <sz val="10"/>
        <rFont val="Arial"/>
        <family val="2"/>
      </rPr>
      <t>2</t>
    </r>
  </si>
  <si>
    <t>Metered kWh</t>
  </si>
  <si>
    <t>Metered kW</t>
  </si>
  <si>
    <t>LRAM Variance Account</t>
  </si>
  <si>
    <t>Total including Account 1521 and Account 1568</t>
  </si>
  <si>
    <r>
      <t xml:space="preserve">1568 LRAM Variance Account Class Allocation 
</t>
    </r>
    <r>
      <rPr>
        <b/>
        <sz val="10"/>
        <color rgb="FFFF0000"/>
        <rFont val="Arial"/>
        <family val="2"/>
      </rPr>
      <t>($ amounts)</t>
    </r>
  </si>
  <si>
    <r>
      <t>1</t>
    </r>
    <r>
      <rPr>
        <sz val="10"/>
        <rFont val="Arial"/>
        <family val="2"/>
      </rPr>
      <t xml:space="preserve"> For Account 1562, the allocation to customer classes should be performed on the basis of the test year distribution revenue allocation to customer classes found in the Applicant’s Cost of Service application that was most recently approved at the time of disposition of the 1562 account balances</t>
    </r>
  </si>
  <si>
    <r>
      <t>2</t>
    </r>
    <r>
      <rPr>
        <sz val="10"/>
        <rFont val="Arial"/>
        <family val="2"/>
      </rPr>
      <t xml:space="preserve"> Residual Account balance to be allocated to rate classes in proportion to the recovery share as established when rate riders were implemented.</t>
    </r>
  </si>
  <si>
    <t>Units</t>
  </si>
  <si>
    <t>Total</t>
  </si>
  <si>
    <t>In the green shaded cells, enter the most recent Board Approved volumetric forecast.  If there is a material difference between the latest Board-approved volumetric forecast and the most recent 12-month actual volumetric data, use the most recent 12-month actual data.  Do not enter data for the MicroFit class.</t>
  </si>
  <si>
    <t>1590 Recovery Share Proportion</t>
  </si>
  <si>
    <t>Balance as per Sheet 2</t>
  </si>
  <si>
    <t>Variance</t>
  </si>
  <si>
    <t>Disposition and Recovery/Refund of Regulatory Balances (2008)</t>
  </si>
  <si>
    <t>Disposition and Recovery/Refund of Regulatory Balances (2009)</t>
  </si>
  <si>
    <t>Disposition and Recovery/Refund of Regulatory Balances (2010)</t>
  </si>
  <si>
    <t>Other Regulatory Assets - Sub-Account - Financial Assistance Payment and Recovery Variance - Ontario Clean Energy Benefit Act</t>
  </si>
  <si>
    <t>Other Regulatory Assets - Sub-Account - Other</t>
  </si>
  <si>
    <t>PILs and Tax Variance for 2006 and Subsequent Years -
      Sub-Account HST/OVAT Input Tax Credits (ITCs)</t>
  </si>
  <si>
    <t>Allocator</t>
  </si>
  <si>
    <t>kWh</t>
  </si>
  <si>
    <t>Non-RPP kWh</t>
  </si>
  <si>
    <t>Total of Group 2 Accounts</t>
  </si>
  <si>
    <t># of Customers</t>
  </si>
  <si>
    <r>
      <t xml:space="preserve">Rate Class 
</t>
    </r>
    <r>
      <rPr>
        <b/>
        <sz val="8"/>
        <rFont val="Arial"/>
        <family val="2"/>
      </rPr>
      <t>(Enter Rate Classes in cells below)</t>
    </r>
  </si>
  <si>
    <t>PILs and Tax Variance for 2006 and Subsequent Years 
      (excludes sub-account and contra account)</t>
  </si>
  <si>
    <t>Total of Account 1562 and Account 1592</t>
  </si>
  <si>
    <t>Special Purpose Charge Assessment Variance Account</t>
  </si>
  <si>
    <r>
      <t xml:space="preserve">LRAM Variance Account </t>
    </r>
    <r>
      <rPr>
        <b/>
        <sz val="10"/>
        <color rgb="FFFF0000"/>
        <rFont val="Arial"/>
        <family val="2"/>
      </rPr>
      <t>(Enter dollar amount for each class)</t>
    </r>
  </si>
  <si>
    <t>Amounts from Sheet 2</t>
  </si>
  <si>
    <t>(Account 1568 - total amount allocated to classes)</t>
  </si>
  <si>
    <t>Total of Group 1 Accounts (excluding 1588 sub-account)</t>
  </si>
  <si>
    <t>Total Balance Allocated to each class (excluding 1588 sub-account)</t>
  </si>
  <si>
    <t>Total Balance in Account 1588 - sub account</t>
  </si>
  <si>
    <t>Total Balance Allocated to each class (including 1588 sub-account)</t>
  </si>
  <si>
    <t>Allocated Balance (excluding 1588 sub-account)</t>
  </si>
  <si>
    <t>Rate Rider for Deferral/Variance Accounts</t>
  </si>
  <si>
    <t>Balance of RSVA - Power - Sub-account - Global Adjustment</t>
  </si>
  <si>
    <t>Rate Rider for RSVA - Power - Sub-account - Global Adjustment</t>
  </si>
  <si>
    <t xml:space="preserve"> Please indicate the Rate Rider Recovery Period (in years)</t>
  </si>
  <si>
    <t>kW / kWh / # of Customers</t>
  </si>
  <si>
    <t>Rate Rider Calculation for RSVA - Power - Sub-account - Global Adjustment</t>
  </si>
  <si>
    <t>Rate Rider Calculation for Deferral / Variance Accounts Balances (excluding Global Adj.)</t>
  </si>
  <si>
    <t>Residential</t>
  </si>
  <si>
    <t>GS&lt;50</t>
  </si>
  <si>
    <t>GS&gt;50</t>
  </si>
  <si>
    <t>Intermediate</t>
  </si>
  <si>
    <t>Large</t>
  </si>
  <si>
    <t>Large - WMP</t>
  </si>
  <si>
    <t>USL</t>
  </si>
  <si>
    <t>Sentinel</t>
  </si>
  <si>
    <t>Streetlight</t>
  </si>
  <si>
    <t>kW</t>
  </si>
  <si>
    <t>GS&gt;50 - WMP</t>
  </si>
  <si>
    <t>% allocation</t>
  </si>
  <si>
    <t>Metered kWh - all customers</t>
  </si>
  <si>
    <t>kWh - Excluding WMP</t>
  </si>
  <si>
    <t>Account 1572</t>
  </si>
  <si>
    <t>(based on settlement agreement)</t>
  </si>
  <si>
    <t xml:space="preserve">1595 - 2009 Balalnces </t>
  </si>
  <si>
    <t>1595 - 2010 Balances</t>
  </si>
  <si>
    <t>Distribution Rev.</t>
  </si>
  <si>
    <t xml:space="preserve"> 2011 from 2013 fcst</t>
  </si>
  <si>
    <t>NOTE:  The allocationl to account 1595 for 2009 and 2010 balances are the same as what is included in Sheet 4.Billing Determinants, however sheet 5. Allocation will not allow that allocated to be selected in the drop-down menu.</t>
  </si>
  <si>
    <t>Account</t>
  </si>
  <si>
    <t>See Exhibit 9, Tab 1, Schedule 2 for explanation</t>
  </si>
  <si>
    <t xml:space="preserve">See Exhibit 9, Tab 1, Schedule 2 for explanation </t>
  </si>
  <si>
    <t xml:space="preserve">The variance relates to the difference between the actual amount of carrying charges based on prescribed rates in the previous year, and the OEB approved dispositon amounts which included forecasted carrying charges.  </t>
  </si>
  <si>
    <t>See Exhibit 9, Tab 1, Schedule 5 for explanation</t>
  </si>
  <si>
    <t>See Exhibit 9, Tab 1, Schedule 4 for explanation</t>
  </si>
  <si>
    <t>Bluewater Power - List of Allocators for Rate Rider Calculation</t>
  </si>
  <si>
    <t>Bluewater Power Distribution Corporation</t>
  </si>
  <si>
    <t>EB-2012-0107</t>
  </si>
  <si>
    <t>Leslie Dugas, Manager of Regulatory Affairs</t>
  </si>
  <si>
    <t>519-337-8201 Ext 2255</t>
  </si>
  <si>
    <t>ldugas@bluewaterpower.com</t>
  </si>
  <si>
    <t>See Exhibit 9, Tab 2, Schedule 1 for explanation</t>
  </si>
  <si>
    <t>Bluewater Power - Summary of Deferral/Variance Account Balances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</si>
</sst>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 #,##0.0_);_(* \(#,##0.0\);_(* &quot;-&quot;??_);_(@_)"/>
    <numFmt numFmtId="168" formatCode="_(* #,##0_);_(* \(#,##0\);_(* &quot;-&quot;??_);_(@_)"/>
    <numFmt numFmtId="169" formatCode="_(&quot;$&quot;* #,##0_);_(&quot;$&quot;* \(#,##0\);_(&quot;$&quot;* &quot;-&quot;??_);_(@_)"/>
    <numFmt numFmtId="170" formatCode="&quot;£ &quot;#,##0.00;[Red]\-&quot;£ &quot;#,##0.00"/>
    <numFmt numFmtId="171" formatCode="#,##0.0"/>
    <numFmt numFmtId="172" formatCode="##\-#"/>
    <numFmt numFmtId="173" formatCode="mm/dd/yyyy"/>
    <numFmt numFmtId="174" formatCode="0\-0"/>
    <numFmt numFmtId="175" formatCode="_-&quot;$&quot;* #,##0_-;\-&quot;$&quot;* #,##0_-;_-&quot;$&quot;* &quot;-&quot;??_-;_-@_-"/>
    <numFmt numFmtId="176" formatCode="0.0"/>
    <numFmt numFmtId="177" formatCode="#,##0;[Red]\(#,##0\)"/>
    <numFmt numFmtId="178" formatCode="_-* #,##0_-;\-* #,##0_-;_-* &quot;-&quot;??_-;_-@_-"/>
    <numFmt numFmtId="179" formatCode="_-* #,##0.0000_-;\-* #,##0.0000_-;_-* &quot;-&quot;??_-;_-@_-"/>
    <numFmt numFmtId="180" formatCode="0.0%"/>
  </numFmts>
  <fonts count="56" x14ac:knownFonts="1">
    <font>
      <sz val="10"/>
      <name val="Arial"/>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sz val="8"/>
      <name val="Arial"/>
      <family val="2"/>
    </font>
    <font>
      <b/>
      <sz val="18"/>
      <name val="Arial"/>
      <family val="2"/>
    </font>
    <font>
      <b/>
      <sz val="12"/>
      <name val="Arial"/>
      <family val="2"/>
    </font>
    <font>
      <vertAlign val="superscript"/>
      <sz val="11"/>
      <name val="Arial"/>
      <family val="2"/>
    </font>
    <font>
      <sz val="10"/>
      <name val="Arial"/>
      <family val="2"/>
    </font>
    <font>
      <b/>
      <sz val="11"/>
      <color indexed="12"/>
      <name val="Arial"/>
      <family val="2"/>
    </font>
    <font>
      <sz val="8"/>
      <name val="Arial"/>
      <family val="2"/>
    </font>
    <font>
      <b/>
      <sz val="22"/>
      <name val="Book Antiqua"/>
      <family val="1"/>
    </font>
    <font>
      <sz val="10"/>
      <name val="Book Antiqua"/>
      <family val="1"/>
    </font>
    <font>
      <sz val="22"/>
      <name val="Book Antiqua"/>
      <family val="1"/>
    </font>
    <font>
      <b/>
      <sz val="10"/>
      <name val="Book Antiqua"/>
      <family val="1"/>
    </font>
    <font>
      <b/>
      <vertAlign val="superscript"/>
      <sz val="10"/>
      <name val="Book Antiqua"/>
      <family val="1"/>
    </font>
    <font>
      <b/>
      <vertAlign val="superscript"/>
      <sz val="11"/>
      <name val="Book Antiqua"/>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b/>
      <sz val="16"/>
      <name val="Book Antiqua"/>
      <family val="1"/>
    </font>
    <font>
      <b/>
      <i/>
      <sz val="10"/>
      <name val="Book Antiqua"/>
      <family val="1"/>
    </font>
    <font>
      <b/>
      <sz val="8"/>
      <name val="Book Antiqua"/>
      <family val="1"/>
    </font>
    <font>
      <sz val="8"/>
      <name val="Book Antiqua"/>
      <family val="1"/>
    </font>
    <font>
      <b/>
      <sz val="16"/>
      <color indexed="10"/>
      <name val="Arial"/>
      <family val="2"/>
    </font>
    <font>
      <b/>
      <vertAlign val="superscript"/>
      <sz val="11"/>
      <color indexed="12"/>
      <name val="Arial"/>
      <family val="2"/>
    </font>
    <font>
      <sz val="10"/>
      <name val="Arial"/>
      <family val="2"/>
    </font>
    <font>
      <b/>
      <sz val="11"/>
      <color theme="1"/>
      <name val="Calibri"/>
      <family val="2"/>
      <scheme val="minor"/>
    </font>
    <font>
      <b/>
      <sz val="11"/>
      <color theme="3"/>
      <name val="Calibri"/>
      <family val="2"/>
      <scheme val="minor"/>
    </font>
    <font>
      <b/>
      <sz val="11"/>
      <color theme="1"/>
      <name val="Arial"/>
      <family val="2"/>
    </font>
    <font>
      <sz val="11"/>
      <color theme="1"/>
      <name val="Arial"/>
      <family val="2"/>
    </font>
    <font>
      <i/>
      <sz val="11"/>
      <color theme="0" tint="-0.34998626667073579"/>
      <name val="Arial"/>
      <family val="2"/>
    </font>
    <font>
      <b/>
      <u/>
      <sz val="10"/>
      <name val="Arial"/>
      <family val="2"/>
    </font>
    <font>
      <b/>
      <u/>
      <sz val="11"/>
      <color theme="1"/>
      <name val="Calibri"/>
      <family val="2"/>
      <scheme val="minor"/>
    </font>
    <font>
      <b/>
      <vertAlign val="superscript"/>
      <sz val="10"/>
      <name val="Arial"/>
      <family val="2"/>
    </font>
    <font>
      <b/>
      <sz val="10"/>
      <color rgb="FFFF0000"/>
      <name val="Arial"/>
      <family val="2"/>
    </font>
    <font>
      <vertAlign val="superscript"/>
      <sz val="11"/>
      <color theme="1"/>
      <name val="Calibri"/>
      <family val="2"/>
      <scheme val="minor"/>
    </font>
    <font>
      <b/>
      <sz val="8"/>
      <name val="Arial"/>
      <family val="2"/>
    </font>
    <font>
      <b/>
      <sz val="14"/>
      <name val="Arial"/>
      <family val="2"/>
    </font>
    <font>
      <sz val="10"/>
      <color rgb="FFFF0000"/>
      <name val="Arial"/>
      <family val="2"/>
    </font>
    <font>
      <b/>
      <u/>
      <sz val="12"/>
      <name val="Arial"/>
      <family val="2"/>
    </font>
    <font>
      <u/>
      <sz val="10"/>
      <color theme="1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12"/>
      </top>
      <bottom/>
      <diagonal/>
    </border>
    <border>
      <left style="medium">
        <color indexed="64"/>
      </left>
      <right/>
      <top style="medium">
        <color indexed="12"/>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12"/>
      </top>
      <bottom/>
      <diagonal/>
    </border>
    <border>
      <left style="medium">
        <color indexed="64"/>
      </left>
      <right/>
      <top style="medium">
        <color indexed="64"/>
      </top>
      <bottom style="medium">
        <color indexed="64"/>
      </bottom>
      <diagonal/>
    </border>
    <border>
      <left/>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9"/>
      </right>
      <top/>
      <bottom style="medium">
        <color indexed="9"/>
      </bottom>
      <diagonal/>
    </border>
    <border>
      <left style="medium">
        <color indexed="64"/>
      </left>
      <right style="medium">
        <color indexed="9"/>
      </right>
      <top/>
      <bottom/>
      <diagonal/>
    </border>
    <border>
      <left style="medium">
        <color indexed="9"/>
      </left>
      <right style="medium">
        <color indexed="9"/>
      </right>
      <top/>
      <bottom/>
      <diagonal/>
    </border>
    <border>
      <left style="medium">
        <color indexed="9"/>
      </left>
      <right style="medium">
        <color indexed="9"/>
      </right>
      <top/>
      <bottom style="medium">
        <color indexed="64"/>
      </bottom>
      <diagonal/>
    </border>
    <border>
      <left style="medium">
        <color indexed="9"/>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9"/>
      </right>
      <top/>
      <bottom style="medium">
        <color indexed="64"/>
      </bottom>
      <diagonal/>
    </border>
    <border>
      <left/>
      <right style="medium">
        <color indexed="9"/>
      </right>
      <top/>
      <bottom style="medium">
        <color indexed="64"/>
      </bottom>
      <diagonal/>
    </border>
    <border>
      <left style="medium">
        <color indexed="64"/>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9"/>
      </left>
      <right style="medium">
        <color indexed="64"/>
      </right>
      <top style="medium">
        <color indexed="9"/>
      </top>
      <bottom style="medium">
        <color indexed="9"/>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8"/>
      </left>
      <right/>
      <top style="medium">
        <color indexed="9"/>
      </top>
      <bottom/>
      <diagonal/>
    </border>
    <border>
      <left style="medium">
        <color indexed="9"/>
      </left>
      <right style="medium">
        <color indexed="64"/>
      </right>
      <top style="medium">
        <color indexed="9"/>
      </top>
      <bottom style="medium">
        <color indexed="64"/>
      </bottom>
      <diagonal/>
    </border>
    <border>
      <left style="medium">
        <color indexed="64"/>
      </left>
      <right/>
      <top style="medium">
        <color indexed="9"/>
      </top>
      <bottom/>
      <diagonal/>
    </border>
    <border>
      <left/>
      <right/>
      <top/>
      <bottom style="medium">
        <color indexed="64"/>
      </bottom>
      <diagonal/>
    </border>
    <border>
      <left/>
      <right style="medium">
        <color indexed="9"/>
      </right>
      <top style="medium">
        <color indexed="9"/>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style="medium">
        <color indexed="64"/>
      </top>
      <bottom/>
      <diagonal/>
    </border>
    <border>
      <left/>
      <right style="medium">
        <color indexed="64"/>
      </right>
      <top/>
      <bottom style="medium">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39"/>
      </bottom>
      <diagonal/>
    </border>
    <border>
      <left style="medium">
        <color indexed="64"/>
      </left>
      <right style="medium">
        <color indexed="64"/>
      </right>
      <top/>
      <bottom style="medium">
        <color indexed="12"/>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9"/>
      </left>
      <right style="medium">
        <color indexed="64"/>
      </right>
      <top/>
      <bottom style="medium">
        <color theme="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72">
    <xf numFmtId="0" fontId="0" fillId="0" borderId="0"/>
    <xf numFmtId="167" fontId="3" fillId="0" borderId="0"/>
    <xf numFmtId="171" fontId="3" fillId="0" borderId="0"/>
    <xf numFmtId="173" fontId="3" fillId="0" borderId="0"/>
    <xf numFmtId="174" fontId="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14" fontId="3" fillId="0" borderId="0" applyFont="0" applyFill="0" applyBorder="0" applyAlignment="0" applyProtection="0"/>
    <xf numFmtId="0" fontId="25" fillId="0" borderId="0" applyNumberFormat="0" applyFill="0" applyBorder="0" applyAlignment="0" applyProtection="0"/>
    <xf numFmtId="2" fontId="3" fillId="0" borderId="0" applyFont="0" applyFill="0" applyBorder="0" applyAlignment="0" applyProtection="0"/>
    <xf numFmtId="0" fontId="26" fillId="4" borderId="0" applyNumberFormat="0" applyBorder="0" applyAlignment="0" applyProtection="0"/>
    <xf numFmtId="38" fontId="7" fillId="22" borderId="0" applyNumberFormat="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10" fontId="7" fillId="23" borderId="4" applyNumberFormat="0" applyBorder="0" applyAlignment="0" applyProtection="0"/>
    <xf numFmtId="0" fontId="29" fillId="0" borderId="5" applyNumberFormat="0" applyFill="0" applyAlignment="0" applyProtection="0"/>
    <xf numFmtId="172" fontId="3" fillId="0" borderId="0"/>
    <xf numFmtId="168" fontId="3" fillId="0" borderId="0"/>
    <xf numFmtId="0" fontId="30" fillId="24" borderId="0" applyNumberFormat="0" applyBorder="0" applyAlignment="0" applyProtection="0"/>
    <xf numFmtId="170" fontId="3" fillId="0" borderId="0"/>
    <xf numFmtId="0" fontId="11" fillId="25" borderId="6" applyNumberFormat="0" applyFont="0" applyAlignment="0" applyProtection="0"/>
    <xf numFmtId="0" fontId="31" fillId="20" borderId="7" applyNumberFormat="0" applyAlignment="0" applyProtection="0"/>
    <xf numFmtId="10" fontId="3" fillId="0" borderId="0" applyFont="0" applyFill="0" applyBorder="0" applyAlignment="0" applyProtection="0"/>
    <xf numFmtId="0" fontId="32" fillId="0" borderId="0" applyNumberFormat="0" applyFill="0" applyBorder="0" applyAlignment="0" applyProtection="0"/>
    <xf numFmtId="0" fontId="3" fillId="0" borderId="8" applyNumberFormat="0" applyFont="0" applyBorder="0" applyAlignment="0" applyProtection="0"/>
    <xf numFmtId="0" fontId="33" fillId="0" borderId="0" applyNumberForma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0" fontId="2" fillId="0" borderId="0"/>
    <xf numFmtId="167" fontId="3" fillId="0" borderId="0"/>
    <xf numFmtId="167" fontId="3" fillId="0" borderId="0"/>
    <xf numFmtId="167" fontId="3" fillId="0" borderId="0"/>
    <xf numFmtId="167" fontId="3" fillId="0" borderId="0"/>
    <xf numFmtId="173" fontId="3" fillId="0" borderId="0"/>
    <xf numFmtId="172" fontId="3" fillId="0" borderId="0"/>
    <xf numFmtId="172" fontId="3" fillId="0" borderId="0"/>
    <xf numFmtId="172" fontId="3" fillId="0" borderId="0"/>
    <xf numFmtId="172" fontId="3" fillId="0" borderId="0"/>
    <xf numFmtId="0" fontId="3" fillId="0" borderId="0"/>
    <xf numFmtId="0" fontId="3" fillId="0" borderId="0"/>
    <xf numFmtId="0" fontId="55" fillId="0" borderId="0" applyNumberFormat="0" applyFill="0" applyBorder="0" applyAlignment="0" applyProtection="0"/>
  </cellStyleXfs>
  <cellXfs count="315">
    <xf numFmtId="0" fontId="0" fillId="0" borderId="0" xfId="0"/>
    <xf numFmtId="0" fontId="0" fillId="0" borderId="0" xfId="0" applyProtection="1"/>
    <xf numFmtId="0" fontId="6" fillId="0" borderId="0" xfId="0" applyFont="1" applyProtection="1"/>
    <xf numFmtId="0" fontId="0" fillId="0" borderId="0" xfId="0" applyBorder="1" applyProtection="1"/>
    <xf numFmtId="0" fontId="17" fillId="0" borderId="0" xfId="0" applyFont="1" applyProtection="1"/>
    <xf numFmtId="0" fontId="5" fillId="0" borderId="0" xfId="0" applyFont="1" applyProtection="1"/>
    <xf numFmtId="0" fontId="5" fillId="0" borderId="0" xfId="0" applyFont="1" applyAlignment="1" applyProtection="1">
      <alignment wrapText="1"/>
    </xf>
    <xf numFmtId="0" fontId="4" fillId="0" borderId="0" xfId="0" applyFont="1" applyProtection="1"/>
    <xf numFmtId="0" fontId="4" fillId="0" borderId="9" xfId="0" applyFont="1" applyBorder="1" applyProtection="1"/>
    <xf numFmtId="0" fontId="4" fillId="0" borderId="0" xfId="0" applyFont="1" applyBorder="1" applyProtection="1"/>
    <xf numFmtId="0" fontId="0" fillId="0" borderId="0" xfId="0" applyBorder="1" applyAlignment="1" applyProtection="1">
      <alignment wrapText="1"/>
    </xf>
    <xf numFmtId="0" fontId="5" fillId="0" borderId="10" xfId="0" applyFont="1" applyBorder="1" applyAlignment="1" applyProtection="1">
      <alignment horizontal="center" vertical="center" wrapText="1"/>
    </xf>
    <xf numFmtId="0" fontId="0" fillId="0" borderId="10" xfId="0" applyBorder="1" applyProtection="1"/>
    <xf numFmtId="0" fontId="4" fillId="0" borderId="0" xfId="0" applyFont="1" applyAlignment="1" applyProtection="1">
      <alignment horizontal="center"/>
    </xf>
    <xf numFmtId="169" fontId="4" fillId="0" borderId="0" xfId="0" applyNumberFormat="1" applyFont="1" applyFill="1" applyBorder="1" applyProtection="1"/>
    <xf numFmtId="0" fontId="4" fillId="0" borderId="0" xfId="0" applyFont="1" applyAlignment="1" applyProtection="1"/>
    <xf numFmtId="0" fontId="4" fillId="0" borderId="0" xfId="0" applyFont="1" applyAlignment="1" applyProtection="1">
      <alignment horizontal="left"/>
    </xf>
    <xf numFmtId="0" fontId="5" fillId="0" borderId="0" xfId="0" applyFont="1" applyAlignment="1" applyProtection="1"/>
    <xf numFmtId="0" fontId="5" fillId="0" borderId="0" xfId="0" applyFont="1" applyAlignment="1" applyProtection="1">
      <alignment horizontal="left"/>
    </xf>
    <xf numFmtId="0" fontId="5" fillId="0" borderId="0" xfId="0" applyFont="1" applyAlignment="1" applyProtection="1">
      <alignment horizontal="center"/>
    </xf>
    <xf numFmtId="0" fontId="4" fillId="0" borderId="0" xfId="0" applyFont="1" applyBorder="1" applyAlignment="1" applyProtection="1">
      <alignment horizontal="center"/>
    </xf>
    <xf numFmtId="0" fontId="5" fillId="0" borderId="0" xfId="0" applyFont="1" applyBorder="1" applyProtection="1"/>
    <xf numFmtId="0" fontId="4" fillId="0" borderId="0" xfId="0" applyFont="1" applyFill="1" applyBorder="1" applyProtection="1"/>
    <xf numFmtId="0" fontId="12" fillId="0" borderId="0" xfId="0" applyFont="1" applyBorder="1" applyProtection="1"/>
    <xf numFmtId="0" fontId="12" fillId="0" borderId="0" xfId="0" applyFont="1" applyBorder="1" applyAlignment="1" applyProtection="1">
      <alignment horizontal="center"/>
    </xf>
    <xf numFmtId="0" fontId="5" fillId="0" borderId="0" xfId="0" applyFont="1" applyFill="1" applyBorder="1" applyProtection="1"/>
    <xf numFmtId="0" fontId="10" fillId="0" borderId="0" xfId="0" applyFont="1" applyProtection="1"/>
    <xf numFmtId="0" fontId="11" fillId="0" borderId="0" xfId="0" applyFont="1" applyProtection="1"/>
    <xf numFmtId="0" fontId="5" fillId="0" borderId="0" xfId="0" applyFont="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Alignment="1" applyProtection="1">
      <alignment horizontal="right"/>
    </xf>
    <xf numFmtId="0" fontId="4" fillId="0" borderId="0" xfId="0" applyFont="1" applyFill="1" applyProtection="1"/>
    <xf numFmtId="0" fontId="34" fillId="0" borderId="0" xfId="0" applyFont="1" applyAlignment="1" applyProtection="1">
      <alignment vertical="center"/>
    </xf>
    <xf numFmtId="0" fontId="0" fillId="0" borderId="11" xfId="0" applyBorder="1" applyProtection="1"/>
    <xf numFmtId="0" fontId="0" fillId="0" borderId="12" xfId="0" applyBorder="1" applyAlignment="1" applyProtection="1">
      <alignment wrapText="1"/>
    </xf>
    <xf numFmtId="0" fontId="0" fillId="0" borderId="11" xfId="0" applyBorder="1" applyAlignment="1" applyProtection="1">
      <alignment wrapText="1"/>
    </xf>
    <xf numFmtId="0" fontId="4" fillId="0" borderId="10" xfId="0" applyFont="1" applyBorder="1" applyProtection="1"/>
    <xf numFmtId="0" fontId="16" fillId="0" borderId="13" xfId="0" applyFont="1" applyBorder="1" applyAlignment="1" applyProtection="1"/>
    <xf numFmtId="0" fontId="16" fillId="0" borderId="14" xfId="0" applyFont="1" applyBorder="1" applyAlignment="1" applyProtection="1"/>
    <xf numFmtId="0" fontId="0" fillId="0" borderId="15" xfId="0" applyBorder="1" applyProtection="1"/>
    <xf numFmtId="44" fontId="0" fillId="0" borderId="0" xfId="0" applyNumberFormat="1" applyProtection="1"/>
    <xf numFmtId="0" fontId="0" fillId="0" borderId="16" xfId="0" applyBorder="1" applyProtection="1"/>
    <xf numFmtId="0" fontId="16" fillId="0" borderId="17" xfId="0" applyFont="1" applyBorder="1" applyAlignment="1" applyProtection="1"/>
    <xf numFmtId="0" fontId="0" fillId="0" borderId="18" xfId="0" applyBorder="1" applyAlignment="1" applyProtection="1">
      <alignment wrapText="1"/>
    </xf>
    <xf numFmtId="0" fontId="16" fillId="0" borderId="14" xfId="0" applyFont="1" applyBorder="1" applyAlignment="1" applyProtection="1">
      <alignment horizontal="center"/>
    </xf>
    <xf numFmtId="175" fontId="4" fillId="0" borderId="0" xfId="0" applyNumberFormat="1" applyFont="1" applyFill="1" applyBorder="1" applyProtection="1"/>
    <xf numFmtId="175" fontId="4" fillId="0" borderId="10" xfId="0" applyNumberFormat="1" applyFont="1" applyFill="1" applyBorder="1" applyProtection="1"/>
    <xf numFmtId="175" fontId="4" fillId="26" borderId="19" xfId="0" applyNumberFormat="1" applyFont="1" applyFill="1" applyBorder="1" applyProtection="1"/>
    <xf numFmtId="175" fontId="4" fillId="26" borderId="20" xfId="0" applyNumberFormat="1" applyFont="1" applyFill="1" applyBorder="1" applyProtection="1"/>
    <xf numFmtId="175" fontId="0" fillId="0" borderId="10" xfId="0" applyNumberFormat="1" applyBorder="1" applyProtection="1"/>
    <xf numFmtId="175" fontId="4" fillId="0" borderId="9" xfId="0" applyNumberFormat="1" applyFont="1" applyFill="1" applyBorder="1" applyProtection="1"/>
    <xf numFmtId="175" fontId="0" fillId="0" borderId="0" xfId="0" applyNumberFormat="1" applyBorder="1" applyProtection="1"/>
    <xf numFmtId="175" fontId="0" fillId="0" borderId="15" xfId="0" applyNumberFormat="1" applyBorder="1" applyProtection="1"/>
    <xf numFmtId="175" fontId="4" fillId="0" borderId="15" xfId="0" applyNumberFormat="1" applyFont="1" applyFill="1" applyBorder="1" applyProtection="1"/>
    <xf numFmtId="175" fontId="4" fillId="22" borderId="19" xfId="0" applyNumberFormat="1" applyFont="1" applyFill="1" applyBorder="1" applyProtection="1"/>
    <xf numFmtId="175" fontId="4" fillId="22" borderId="20" xfId="0" applyNumberFormat="1" applyFont="1" applyFill="1" applyBorder="1" applyProtection="1"/>
    <xf numFmtId="175" fontId="4" fillId="22" borderId="9" xfId="0" applyNumberFormat="1" applyFont="1" applyFill="1" applyBorder="1" applyProtection="1"/>
    <xf numFmtId="175" fontId="4" fillId="22" borderId="0" xfId="0" applyNumberFormat="1" applyFont="1" applyFill="1" applyBorder="1" applyProtection="1"/>
    <xf numFmtId="175" fontId="4" fillId="22" borderId="10" xfId="0" applyNumberFormat="1" applyFont="1" applyFill="1" applyBorder="1" applyProtection="1"/>
    <xf numFmtId="175" fontId="4" fillId="0" borderId="9" xfId="0" applyNumberFormat="1" applyFont="1" applyBorder="1" applyProtection="1"/>
    <xf numFmtId="175" fontId="4" fillId="0" borderId="0" xfId="0" applyNumberFormat="1" applyFont="1" applyBorder="1" applyProtection="1"/>
    <xf numFmtId="175" fontId="4" fillId="0" borderId="10" xfId="0" applyNumberFormat="1" applyFont="1" applyBorder="1" applyProtection="1"/>
    <xf numFmtId="175" fontId="4" fillId="0" borderId="29" xfId="0" applyNumberFormat="1" applyFont="1" applyFill="1" applyBorder="1" applyProtection="1"/>
    <xf numFmtId="175" fontId="4" fillId="0" borderId="30" xfId="0" applyNumberFormat="1" applyFont="1" applyFill="1" applyBorder="1" applyProtection="1"/>
    <xf numFmtId="175" fontId="4" fillId="0" borderId="31" xfId="0" applyNumberFormat="1" applyFont="1" applyFill="1" applyBorder="1" applyProtection="1"/>
    <xf numFmtId="165" fontId="0" fillId="0" borderId="15" xfId="0" applyNumberFormat="1" applyBorder="1" applyAlignment="1" applyProtection="1">
      <alignment vertical="center"/>
    </xf>
    <xf numFmtId="165" fontId="0" fillId="0" borderId="32" xfId="0" applyNumberFormat="1" applyBorder="1" applyAlignment="1" applyProtection="1">
      <alignment vertical="center"/>
    </xf>
    <xf numFmtId="0" fontId="5" fillId="0" borderId="10" xfId="0" applyFont="1" applyBorder="1" applyAlignment="1" applyProtection="1">
      <alignment horizontal="left" vertical="center"/>
    </xf>
    <xf numFmtId="0" fontId="38" fillId="0" borderId="9" xfId="0" applyFont="1" applyBorder="1" applyAlignment="1" applyProtection="1">
      <alignment vertical="center"/>
    </xf>
    <xf numFmtId="0" fontId="4" fillId="0" borderId="0" xfId="0" applyFont="1" applyAlignment="1" applyProtection="1">
      <alignment vertical="center" wrapText="1"/>
    </xf>
    <xf numFmtId="0" fontId="4" fillId="0" borderId="0" xfId="0" applyFont="1" applyBorder="1" applyAlignment="1" applyProtection="1">
      <alignment horizontal="center" vertical="center"/>
    </xf>
    <xf numFmtId="175" fontId="4" fillId="26" borderId="33" xfId="0" applyNumberFormat="1" applyFont="1" applyFill="1" applyBorder="1" applyProtection="1"/>
    <xf numFmtId="175" fontId="4" fillId="26" borderId="29" xfId="0" applyNumberFormat="1" applyFont="1" applyFill="1" applyBorder="1" applyProtection="1"/>
    <xf numFmtId="0" fontId="0" fillId="0" borderId="3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0" xfId="0" applyFill="1" applyProtection="1"/>
    <xf numFmtId="175" fontId="4" fillId="26" borderId="39" xfId="0" applyNumberFormat="1" applyFont="1" applyFill="1" applyBorder="1" applyProtection="1"/>
    <xf numFmtId="175" fontId="4" fillId="26" borderId="25" xfId="0" applyNumberFormat="1" applyFont="1" applyFill="1" applyBorder="1" applyProtection="1"/>
    <xf numFmtId="175" fontId="4" fillId="22" borderId="24" xfId="0" applyNumberFormat="1" applyFont="1" applyFill="1" applyBorder="1" applyProtection="1"/>
    <xf numFmtId="175" fontId="4" fillId="0" borderId="20" xfId="0" applyNumberFormat="1" applyFont="1" applyFill="1" applyBorder="1" applyProtection="1"/>
    <xf numFmtId="175" fontId="4" fillId="0" borderId="39" xfId="0" applyNumberFormat="1" applyFont="1" applyFill="1" applyBorder="1" applyProtection="1"/>
    <xf numFmtId="0" fontId="4" fillId="0" borderId="0" xfId="0" applyFont="1" applyAlignment="1" applyProtection="1">
      <alignment wrapText="1"/>
    </xf>
    <xf numFmtId="0" fontId="4" fillId="0" borderId="0" xfId="0" applyFont="1" applyAlignment="1" applyProtection="1">
      <alignment horizontal="center" vertical="center"/>
    </xf>
    <xf numFmtId="0" fontId="4" fillId="0" borderId="9" xfId="0" applyFont="1" applyBorder="1" applyAlignment="1" applyProtection="1">
      <alignment vertical="center"/>
    </xf>
    <xf numFmtId="0" fontId="4" fillId="0" borderId="9" xfId="0" applyFont="1" applyBorder="1" applyAlignment="1" applyProtection="1">
      <alignment vertical="center" wrapText="1"/>
    </xf>
    <xf numFmtId="0" fontId="4" fillId="0" borderId="9" xfId="0" applyFont="1" applyBorder="1" applyAlignment="1" applyProtection="1">
      <alignment horizontal="left" vertical="center"/>
    </xf>
    <xf numFmtId="0" fontId="0" fillId="0" borderId="40" xfId="0" applyBorder="1" applyAlignment="1" applyProtection="1">
      <alignment horizontal="left" vertical="top" wrapText="1"/>
      <protection locked="0"/>
    </xf>
    <xf numFmtId="0" fontId="0" fillId="0" borderId="10" xfId="0" applyBorder="1" applyProtection="1">
      <protection locked="0"/>
    </xf>
    <xf numFmtId="0" fontId="0" fillId="0" borderId="41" xfId="0" applyBorder="1" applyProtection="1"/>
    <xf numFmtId="175" fontId="4" fillId="0" borderId="42" xfId="0" applyNumberFormat="1" applyFont="1" applyFill="1" applyBorder="1" applyProtection="1"/>
    <xf numFmtId="175" fontId="4" fillId="26" borderId="36" xfId="0" applyNumberFormat="1" applyFont="1" applyFill="1" applyBorder="1" applyProtection="1"/>
    <xf numFmtId="175" fontId="4" fillId="26" borderId="43" xfId="0" applyNumberFormat="1" applyFont="1" applyFill="1" applyBorder="1" applyProtection="1"/>
    <xf numFmtId="175" fontId="4" fillId="0" borderId="44" xfId="0" applyNumberFormat="1" applyFont="1" applyFill="1" applyBorder="1" applyProtection="1"/>
    <xf numFmtId="175" fontId="4" fillId="0" borderId="45" xfId="0" applyNumberFormat="1" applyFont="1" applyFill="1" applyBorder="1" applyProtection="1"/>
    <xf numFmtId="175" fontId="4" fillId="26" borderId="46" xfId="0" applyNumberFormat="1" applyFont="1" applyFill="1" applyBorder="1" applyProtection="1"/>
    <xf numFmtId="0" fontId="2" fillId="0" borderId="0" xfId="59" applyProtection="1"/>
    <xf numFmtId="0" fontId="2" fillId="0" borderId="0" xfId="59" applyFill="1" applyProtection="1"/>
    <xf numFmtId="0" fontId="2" fillId="28" borderId="0" xfId="59" applyFill="1" applyAlignment="1" applyProtection="1">
      <alignment horizontal="left"/>
    </xf>
    <xf numFmtId="0" fontId="41" fillId="0" borderId="0" xfId="59" applyFont="1" applyProtection="1"/>
    <xf numFmtId="176" fontId="42" fillId="0" borderId="0" xfId="59" applyNumberFormat="1" applyFont="1" applyAlignment="1" applyProtection="1">
      <alignment horizontal="left"/>
    </xf>
    <xf numFmtId="0" fontId="43" fillId="0" borderId="0" xfId="59" applyFont="1" applyAlignment="1" applyProtection="1">
      <alignment horizontal="right" vertical="center"/>
    </xf>
    <xf numFmtId="0" fontId="2" fillId="0" borderId="0" xfId="59" applyAlignment="1" applyProtection="1">
      <alignment horizontal="right" vertical="center"/>
    </xf>
    <xf numFmtId="0" fontId="2" fillId="0" borderId="0" xfId="59" applyAlignment="1" applyProtection="1">
      <alignment vertical="center"/>
    </xf>
    <xf numFmtId="0" fontId="2" fillId="0" borderId="0" xfId="59" applyFill="1" applyAlignment="1" applyProtection="1">
      <alignment vertical="center"/>
    </xf>
    <xf numFmtId="0" fontId="43" fillId="0" borderId="0" xfId="59" applyFont="1" applyAlignment="1" applyProtection="1">
      <alignment horizontal="right" vertical="center" indent="1"/>
    </xf>
    <xf numFmtId="0" fontId="44" fillId="0" borderId="0" xfId="59" applyFont="1" applyProtection="1"/>
    <xf numFmtId="0" fontId="44" fillId="0" borderId="0" xfId="59" applyFont="1" applyAlignment="1" applyProtection="1">
      <alignment horizontal="right" vertical="center"/>
    </xf>
    <xf numFmtId="0" fontId="46" fillId="0" borderId="0" xfId="59" applyFont="1"/>
    <xf numFmtId="0" fontId="2" fillId="0" borderId="0" xfId="59"/>
    <xf numFmtId="0" fontId="2" fillId="30" borderId="14" xfId="59" applyFill="1" applyBorder="1"/>
    <xf numFmtId="0" fontId="2" fillId="29" borderId="14" xfId="59" applyFill="1" applyBorder="1"/>
    <xf numFmtId="0" fontId="2" fillId="0" borderId="0" xfId="59" applyAlignment="1">
      <alignment wrapText="1"/>
    </xf>
    <xf numFmtId="0" fontId="2" fillId="0" borderId="14" xfId="59" applyBorder="1"/>
    <xf numFmtId="175" fontId="4" fillId="30" borderId="19" xfId="0" applyNumberFormat="1" applyFont="1" applyFill="1" applyBorder="1" applyProtection="1">
      <protection locked="0"/>
    </xf>
    <xf numFmtId="175" fontId="4" fillId="30" borderId="20" xfId="0" applyNumberFormat="1" applyFont="1" applyFill="1" applyBorder="1" applyProtection="1">
      <protection locked="0"/>
    </xf>
    <xf numFmtId="175" fontId="4" fillId="30" borderId="21" xfId="0" applyNumberFormat="1" applyFont="1" applyFill="1" applyBorder="1" applyProtection="1">
      <protection locked="0"/>
    </xf>
    <xf numFmtId="175" fontId="4" fillId="30" borderId="22" xfId="0" applyNumberFormat="1" applyFont="1" applyFill="1" applyBorder="1" applyProtection="1">
      <protection locked="0"/>
    </xf>
    <xf numFmtId="175" fontId="4" fillId="30" borderId="23" xfId="0" applyNumberFormat="1" applyFont="1" applyFill="1" applyBorder="1" applyProtection="1">
      <protection locked="0"/>
    </xf>
    <xf numFmtId="175" fontId="4" fillId="30" borderId="24" xfId="0" applyNumberFormat="1" applyFont="1" applyFill="1" applyBorder="1" applyProtection="1">
      <protection locked="0"/>
    </xf>
    <xf numFmtId="175" fontId="4" fillId="30" borderId="25" xfId="0" applyNumberFormat="1" applyFont="1" applyFill="1" applyBorder="1" applyProtection="1">
      <protection locked="0"/>
    </xf>
    <xf numFmtId="175" fontId="4" fillId="30" borderId="26" xfId="0" applyNumberFormat="1" applyFont="1" applyFill="1" applyBorder="1" applyProtection="1">
      <protection locked="0"/>
    </xf>
    <xf numFmtId="175" fontId="4" fillId="30" borderId="20" xfId="0" applyNumberFormat="1" applyFont="1" applyFill="1" applyBorder="1" applyAlignment="1" applyProtection="1">
      <alignment horizontal="center"/>
      <protection locked="0"/>
    </xf>
    <xf numFmtId="175" fontId="4" fillId="30" borderId="27" xfId="0" applyNumberFormat="1" applyFont="1" applyFill="1" applyBorder="1" applyProtection="1">
      <protection locked="0"/>
    </xf>
    <xf numFmtId="175" fontId="4" fillId="30" borderId="28" xfId="0" applyNumberFormat="1" applyFont="1" applyFill="1" applyBorder="1" applyProtection="1">
      <protection locked="0"/>
    </xf>
    <xf numFmtId="175" fontId="4" fillId="30" borderId="0" xfId="0" applyNumberFormat="1" applyFont="1" applyFill="1" applyBorder="1" applyProtection="1">
      <protection locked="0"/>
    </xf>
    <xf numFmtId="175" fontId="4" fillId="30" borderId="15" xfId="0" applyNumberFormat="1" applyFont="1" applyFill="1" applyBorder="1" applyProtection="1">
      <protection locked="0"/>
    </xf>
    <xf numFmtId="175" fontId="4" fillId="30" borderId="33" xfId="0" applyNumberFormat="1" applyFont="1" applyFill="1" applyBorder="1" applyProtection="1">
      <protection locked="0"/>
    </xf>
    <xf numFmtId="175" fontId="4" fillId="30" borderId="29" xfId="0" applyNumberFormat="1" applyFont="1" applyFill="1" applyBorder="1" applyProtection="1">
      <protection locked="0"/>
    </xf>
    <xf numFmtId="175" fontId="4" fillId="30" borderId="35" xfId="0" applyNumberFormat="1" applyFont="1" applyFill="1" applyBorder="1" applyProtection="1">
      <protection locked="0"/>
    </xf>
    <xf numFmtId="175" fontId="4" fillId="30" borderId="36" xfId="0" applyNumberFormat="1" applyFont="1" applyFill="1" applyBorder="1" applyProtection="1">
      <protection locked="0"/>
    </xf>
    <xf numFmtId="175" fontId="4" fillId="30" borderId="34" xfId="0" applyNumberFormat="1" applyFont="1" applyFill="1" applyBorder="1" applyProtection="1">
      <protection locked="0"/>
    </xf>
    <xf numFmtId="175" fontId="4" fillId="30" borderId="32" xfId="0" applyNumberFormat="1" applyFont="1" applyFill="1" applyBorder="1" applyProtection="1">
      <protection locked="0"/>
    </xf>
    <xf numFmtId="0" fontId="8" fillId="0" borderId="0" xfId="0" applyFont="1" applyAlignment="1" applyProtection="1">
      <alignment vertical="center"/>
    </xf>
    <xf numFmtId="0" fontId="3" fillId="0" borderId="0" xfId="0" applyFont="1"/>
    <xf numFmtId="0" fontId="6" fillId="0" borderId="0" xfId="0" applyFont="1"/>
    <xf numFmtId="0" fontId="12" fillId="0" borderId="10" xfId="59" applyFont="1" applyBorder="1" applyAlignment="1" applyProtection="1">
      <alignment horizontal="center"/>
    </xf>
    <xf numFmtId="0" fontId="12" fillId="0" borderId="0" xfId="59" applyFont="1" applyBorder="1" applyProtection="1"/>
    <xf numFmtId="0" fontId="12" fillId="0" borderId="0" xfId="59" applyFont="1" applyBorder="1" applyAlignment="1" applyProtection="1">
      <alignment horizontal="center"/>
    </xf>
    <xf numFmtId="175" fontId="0" fillId="0" borderId="32" xfId="0" applyNumberFormat="1" applyBorder="1" applyProtection="1"/>
    <xf numFmtId="175" fontId="0" fillId="0" borderId="59" xfId="0" applyNumberFormat="1" applyBorder="1" applyProtection="1"/>
    <xf numFmtId="0" fontId="0" fillId="0" borderId="4" xfId="0" applyBorder="1"/>
    <xf numFmtId="0" fontId="6" fillId="0" borderId="4" xfId="0" applyFont="1" applyBorder="1"/>
    <xf numFmtId="175" fontId="6" fillId="0" borderId="4" xfId="57" applyNumberFormat="1" applyFont="1" applyBorder="1"/>
    <xf numFmtId="0" fontId="3" fillId="30" borderId="4" xfId="0" applyFont="1" applyFill="1" applyBorder="1"/>
    <xf numFmtId="0" fontId="3" fillId="29" borderId="4" xfId="0" applyFont="1" applyFill="1" applyBorder="1"/>
    <xf numFmtId="0" fontId="7" fillId="0" borderId="0" xfId="0" applyFont="1" applyAlignment="1">
      <alignment horizontal="right" indent="1"/>
    </xf>
    <xf numFmtId="175" fontId="7" fillId="0" borderId="0" xfId="57" applyNumberFormat="1" applyFont="1" applyAlignment="1">
      <alignment horizontal="right" indent="1"/>
    </xf>
    <xf numFmtId="175" fontId="7" fillId="0" borderId="0" xfId="0" applyNumberFormat="1" applyFont="1" applyAlignment="1">
      <alignment horizontal="right" indent="1"/>
    </xf>
    <xf numFmtId="0" fontId="6" fillId="0" borderId="60" xfId="0" applyFont="1" applyBorder="1" applyAlignment="1">
      <alignment horizontal="center" vertical="center"/>
    </xf>
    <xf numFmtId="0" fontId="6" fillId="0" borderId="60" xfId="0" applyFont="1" applyBorder="1" applyAlignment="1">
      <alignment horizontal="center" vertical="center" wrapText="1"/>
    </xf>
    <xf numFmtId="0" fontId="3" fillId="0" borderId="4" xfId="0" applyFont="1" applyBorder="1" applyProtection="1"/>
    <xf numFmtId="0" fontId="3" fillId="0" borderId="4" xfId="0" applyFont="1" applyBorder="1" applyAlignment="1" applyProtection="1">
      <alignment horizontal="center"/>
    </xf>
    <xf numFmtId="177" fontId="3" fillId="0" borderId="4" xfId="57" applyNumberFormat="1" applyFont="1" applyBorder="1" applyAlignment="1" applyProtection="1">
      <alignment horizontal="center" vertical="center"/>
    </xf>
    <xf numFmtId="0" fontId="3" fillId="0" borderId="4" xfId="0" applyFont="1" applyBorder="1" applyAlignment="1" applyProtection="1"/>
    <xf numFmtId="0" fontId="3" fillId="0" borderId="4" xfId="0" applyFont="1" applyBorder="1" applyAlignment="1" applyProtection="1">
      <alignment horizontal="left"/>
    </xf>
    <xf numFmtId="0" fontId="6" fillId="0" borderId="0" xfId="0" applyFont="1" applyAlignment="1" applyProtection="1"/>
    <xf numFmtId="175" fontId="6" fillId="0" borderId="0" xfId="57" applyNumberFormat="1" applyFont="1" applyAlignment="1" applyProtection="1"/>
    <xf numFmtId="0" fontId="3" fillId="0" borderId="4" xfId="0" applyFont="1" applyBorder="1" applyAlignment="1" applyProtection="1">
      <alignment wrapText="1"/>
    </xf>
    <xf numFmtId="0" fontId="3" fillId="0" borderId="0" xfId="0" applyFont="1" applyBorder="1"/>
    <xf numFmtId="0" fontId="6" fillId="0" borderId="0" xfId="0" applyFont="1" applyBorder="1" applyProtection="1"/>
    <xf numFmtId="0" fontId="3" fillId="0" borderId="0" xfId="0" applyFont="1" applyBorder="1" applyAlignment="1" applyProtection="1">
      <alignment horizontal="center"/>
    </xf>
    <xf numFmtId="177" fontId="3" fillId="0" borderId="0" xfId="57" applyNumberFormat="1" applyFont="1" applyBorder="1" applyAlignment="1" applyProtection="1">
      <alignment horizontal="center" vertical="center"/>
    </xf>
    <xf numFmtId="0" fontId="3" fillId="0" borderId="0" xfId="0" applyFont="1" applyBorder="1" applyProtection="1"/>
    <xf numFmtId="175" fontId="3" fillId="0" borderId="0" xfId="57" applyNumberFormat="1" applyFont="1" applyBorder="1" applyProtection="1"/>
    <xf numFmtId="175" fontId="3" fillId="0" borderId="0" xfId="57" applyNumberFormat="1" applyFont="1"/>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left" vertical="center"/>
    </xf>
    <xf numFmtId="0" fontId="3" fillId="0" borderId="4" xfId="0" applyFont="1" applyBorder="1" applyAlignment="1" applyProtection="1">
      <alignment horizontal="left" vertical="center" wrapText="1"/>
    </xf>
    <xf numFmtId="0" fontId="6" fillId="0" borderId="0" xfId="0" applyFont="1" applyAlignment="1" applyProtection="1">
      <alignment vertical="center"/>
    </xf>
    <xf numFmtId="0" fontId="3" fillId="29" borderId="4" xfId="0" applyFont="1" applyFill="1" applyBorder="1" applyAlignment="1" applyProtection="1">
      <alignment horizontal="center" vertical="center"/>
    </xf>
    <xf numFmtId="0" fontId="6" fillId="31" borderId="4" xfId="0" applyFont="1" applyFill="1" applyBorder="1" applyProtection="1"/>
    <xf numFmtId="177" fontId="6" fillId="31" borderId="4" xfId="57" applyNumberFormat="1" applyFont="1" applyFill="1" applyBorder="1" applyAlignment="1" applyProtection="1">
      <alignment horizontal="center" vertical="center"/>
    </xf>
    <xf numFmtId="0" fontId="6" fillId="31" borderId="4" xfId="0" applyFont="1" applyFill="1" applyBorder="1" applyAlignment="1" applyProtection="1">
      <alignment horizontal="center" vertical="center"/>
    </xf>
    <xf numFmtId="175" fontId="3" fillId="30" borderId="4" xfId="57" applyNumberFormat="1" applyFont="1" applyFill="1" applyBorder="1"/>
    <xf numFmtId="9" fontId="3" fillId="30" borderId="4" xfId="58" applyFont="1" applyFill="1" applyBorder="1"/>
    <xf numFmtId="175" fontId="3" fillId="30" borderId="4" xfId="57" applyNumberFormat="1" applyFont="1" applyFill="1" applyBorder="1" applyAlignment="1">
      <alignment horizontal="center" vertical="center" wrapText="1"/>
    </xf>
    <xf numFmtId="3" fontId="6" fillId="0" borderId="4" xfId="0" applyNumberFormat="1" applyFont="1" applyBorder="1"/>
    <xf numFmtId="9" fontId="6" fillId="0" borderId="4" xfId="58" applyFont="1" applyBorder="1"/>
    <xf numFmtId="178" fontId="3" fillId="30" borderId="4" xfId="56" applyNumberFormat="1" applyFont="1" applyFill="1" applyBorder="1"/>
    <xf numFmtId="0" fontId="3" fillId="28" borderId="0" xfId="0" applyFont="1" applyFill="1" applyBorder="1" applyAlignment="1" applyProtection="1">
      <alignment horizontal="center" vertical="center"/>
    </xf>
    <xf numFmtId="0" fontId="3" fillId="28" borderId="4" xfId="0" applyFont="1" applyFill="1" applyBorder="1" applyAlignment="1" applyProtection="1">
      <alignment horizontal="center" vertical="center"/>
    </xf>
    <xf numFmtId="177" fontId="3" fillId="30" borderId="4" xfId="57" applyNumberFormat="1" applyFont="1" applyFill="1" applyBorder="1" applyAlignment="1" applyProtection="1">
      <alignment horizontal="center" vertical="center"/>
    </xf>
    <xf numFmtId="177" fontId="3" fillId="0" borderId="0" xfId="0" applyNumberFormat="1" applyFont="1" applyBorder="1" applyAlignment="1">
      <alignment horizontal="center" vertical="center"/>
    </xf>
    <xf numFmtId="0" fontId="3" fillId="28" borderId="4" xfId="0" applyFont="1" applyFill="1" applyBorder="1"/>
    <xf numFmtId="0" fontId="3" fillId="28" borderId="0" xfId="0" applyFont="1" applyFill="1" applyBorder="1"/>
    <xf numFmtId="0" fontId="3" fillId="28" borderId="0" xfId="0" applyFont="1" applyFill="1"/>
    <xf numFmtId="178" fontId="0" fillId="0" borderId="4" xfId="56" applyNumberFormat="1" applyFont="1" applyBorder="1" applyAlignment="1">
      <alignment horizontal="center" vertical="center"/>
    </xf>
    <xf numFmtId="175" fontId="0" fillId="0" borderId="4" xfId="57" applyNumberFormat="1" applyFont="1" applyBorder="1"/>
    <xf numFmtId="177" fontId="6" fillId="31" borderId="4" xfId="0" applyNumberFormat="1" applyFont="1" applyFill="1" applyBorder="1" applyAlignment="1" applyProtection="1">
      <alignment vertical="center"/>
    </xf>
    <xf numFmtId="177" fontId="6" fillId="28" borderId="4" xfId="57" applyNumberFormat="1" applyFont="1" applyFill="1" applyBorder="1" applyAlignment="1" applyProtection="1">
      <alignment horizontal="center" vertical="center"/>
    </xf>
    <xf numFmtId="0" fontId="6" fillId="28" borderId="4" xfId="0" applyFont="1" applyFill="1" applyBorder="1" applyAlignment="1" applyProtection="1">
      <alignment horizontal="center" vertical="center"/>
    </xf>
    <xf numFmtId="177" fontId="6" fillId="33" borderId="4" xfId="57" applyNumberFormat="1" applyFont="1" applyFill="1" applyBorder="1" applyAlignment="1" applyProtection="1">
      <alignment horizontal="center" vertical="center"/>
    </xf>
    <xf numFmtId="0" fontId="6" fillId="33" borderId="4" xfId="0" applyFont="1" applyFill="1" applyBorder="1" applyAlignment="1" applyProtection="1">
      <alignment horizontal="center" vertical="center"/>
    </xf>
    <xf numFmtId="0" fontId="6" fillId="32" borderId="4" xfId="0" applyFont="1" applyFill="1" applyBorder="1"/>
    <xf numFmtId="0" fontId="6" fillId="32" borderId="4" xfId="0" applyFont="1" applyFill="1" applyBorder="1" applyAlignment="1">
      <alignment horizontal="center" vertical="center"/>
    </xf>
    <xf numFmtId="178" fontId="6" fillId="32" borderId="4" xfId="56" applyNumberFormat="1" applyFont="1" applyFill="1" applyBorder="1" applyAlignment="1">
      <alignment horizontal="center" vertical="center"/>
    </xf>
    <xf numFmtId="175" fontId="6" fillId="32" borderId="4" xfId="57" applyNumberFormat="1" applyFont="1" applyFill="1" applyBorder="1"/>
    <xf numFmtId="179" fontId="6" fillId="0" borderId="4" xfId="56" applyNumberFormat="1" applyFont="1" applyBorder="1" applyAlignment="1">
      <alignment horizontal="center" vertical="center"/>
    </xf>
    <xf numFmtId="0" fontId="6" fillId="0" borderId="0" xfId="70" applyFont="1" applyAlignment="1" applyProtection="1">
      <alignment vertical="top"/>
    </xf>
    <xf numFmtId="0" fontId="6" fillId="0" borderId="0" xfId="70" applyFont="1" applyAlignment="1" applyProtection="1">
      <alignment vertical="top" wrapText="1"/>
    </xf>
    <xf numFmtId="0" fontId="6" fillId="29" borderId="4" xfId="70" applyFont="1" applyFill="1" applyBorder="1" applyAlignment="1" applyProtection="1">
      <alignment horizontal="center"/>
      <protection locked="0"/>
    </xf>
    <xf numFmtId="0" fontId="3" fillId="29" borderId="4" xfId="0" applyFont="1" applyFill="1" applyBorder="1" applyAlignment="1">
      <alignment horizontal="center" vertical="center"/>
    </xf>
    <xf numFmtId="178" fontId="3" fillId="30" borderId="4" xfId="0" applyNumberFormat="1" applyFont="1" applyFill="1" applyBorder="1" applyAlignment="1">
      <alignment horizontal="right" vertical="center"/>
    </xf>
    <xf numFmtId="178" fontId="3" fillId="28" borderId="4" xfId="0" applyNumberFormat="1" applyFont="1" applyFill="1" applyBorder="1" applyAlignment="1">
      <alignment horizontal="right" vertical="center"/>
    </xf>
    <xf numFmtId="178" fontId="3" fillId="30" borderId="4" xfId="0" applyNumberFormat="1" applyFont="1" applyFill="1" applyBorder="1" applyAlignment="1">
      <alignment horizontal="right" vertical="center" wrapText="1"/>
    </xf>
    <xf numFmtId="0" fontId="52" fillId="0" borderId="0" xfId="0" applyFont="1"/>
    <xf numFmtId="178" fontId="0" fillId="0" borderId="0" xfId="0" applyNumberFormat="1"/>
    <xf numFmtId="175" fontId="4" fillId="34" borderId="20" xfId="0" applyNumberFormat="1" applyFont="1" applyFill="1" applyBorder="1" applyProtection="1">
      <protection locked="0"/>
    </xf>
    <xf numFmtId="178" fontId="0" fillId="0" borderId="0" xfId="56" applyNumberFormat="1" applyFont="1"/>
    <xf numFmtId="180" fontId="0" fillId="0" borderId="0" xfId="58" applyNumberFormat="1" applyFont="1"/>
    <xf numFmtId="180" fontId="0" fillId="0" borderId="0" xfId="0" applyNumberFormat="1"/>
    <xf numFmtId="0" fontId="3" fillId="34" borderId="4" xfId="0" applyFont="1" applyFill="1" applyBorder="1" applyAlignment="1" applyProtection="1">
      <alignment horizontal="center"/>
    </xf>
    <xf numFmtId="0" fontId="3" fillId="0" borderId="4" xfId="0" applyFont="1" applyFill="1" applyBorder="1"/>
    <xf numFmtId="0" fontId="3" fillId="35" borderId="4" xfId="0" applyFont="1" applyFill="1" applyBorder="1" applyAlignment="1" applyProtection="1">
      <alignment horizontal="center"/>
    </xf>
    <xf numFmtId="180" fontId="3" fillId="30" borderId="4" xfId="58" applyNumberFormat="1" applyFont="1" applyFill="1" applyBorder="1"/>
    <xf numFmtId="0" fontId="3" fillId="36" borderId="4" xfId="0" applyFont="1" applyFill="1" applyBorder="1" applyAlignment="1" applyProtection="1">
      <alignment horizontal="center"/>
    </xf>
    <xf numFmtId="0" fontId="3" fillId="37" borderId="4" xfId="0" applyFont="1" applyFill="1" applyBorder="1" applyAlignment="1" applyProtection="1">
      <alignment horizontal="center"/>
    </xf>
    <xf numFmtId="178" fontId="0" fillId="0" borderId="4" xfId="56" applyNumberFormat="1" applyFont="1" applyBorder="1"/>
    <xf numFmtId="178" fontId="0" fillId="0" borderId="4" xfId="0" applyNumberFormat="1" applyBorder="1"/>
    <xf numFmtId="180" fontId="3" fillId="0" borderId="4" xfId="58" applyNumberFormat="1" applyFont="1" applyFill="1" applyBorder="1"/>
    <xf numFmtId="180" fontId="0" fillId="0" borderId="4" xfId="0" applyNumberFormat="1" applyBorder="1"/>
    <xf numFmtId="0" fontId="0" fillId="34" borderId="4" xfId="0" applyFill="1" applyBorder="1"/>
    <xf numFmtId="178" fontId="3" fillId="0" borderId="4" xfId="0" applyNumberFormat="1" applyFont="1" applyFill="1" applyBorder="1"/>
    <xf numFmtId="0" fontId="0" fillId="35" borderId="4" xfId="0" applyFill="1" applyBorder="1"/>
    <xf numFmtId="0" fontId="0" fillId="36" borderId="4" xfId="0" applyFill="1" applyBorder="1"/>
    <xf numFmtId="0" fontId="0" fillId="37" borderId="4" xfId="0" applyFill="1" applyBorder="1"/>
    <xf numFmtId="0" fontId="53" fillId="0" borderId="0" xfId="0" applyFont="1"/>
    <xf numFmtId="0" fontId="3" fillId="0" borderId="4" xfId="0" applyFont="1" applyFill="1" applyBorder="1" applyAlignment="1" applyProtection="1">
      <alignment horizontal="center"/>
    </xf>
    <xf numFmtId="180" fontId="0" fillId="0" borderId="4" xfId="58" applyNumberFormat="1" applyFont="1" applyBorder="1"/>
    <xf numFmtId="166" fontId="0" fillId="0" borderId="0" xfId="56" applyNumberFormat="1" applyFont="1"/>
    <xf numFmtId="0" fontId="5" fillId="0" borderId="4" xfId="0" applyFont="1" applyBorder="1" applyAlignment="1" applyProtection="1">
      <alignment vertical="center"/>
    </xf>
    <xf numFmtId="0" fontId="4" fillId="0" borderId="4" xfId="0" applyFont="1" applyBorder="1" applyProtection="1"/>
    <xf numFmtId="166" fontId="3" fillId="0" borderId="4" xfId="56" applyNumberFormat="1" applyFont="1" applyBorder="1"/>
    <xf numFmtId="0" fontId="4" fillId="0" borderId="4" xfId="0" applyFont="1" applyBorder="1" applyAlignment="1" applyProtection="1">
      <alignment horizontal="center"/>
    </xf>
    <xf numFmtId="166" fontId="0" fillId="0" borderId="4" xfId="56" applyNumberFormat="1" applyFont="1" applyBorder="1"/>
    <xf numFmtId="0" fontId="4" fillId="0" borderId="4" xfId="0" applyFont="1" applyBorder="1" applyAlignment="1" applyProtection="1"/>
    <xf numFmtId="0" fontId="4" fillId="0" borderId="4" xfId="0" applyFont="1" applyBorder="1" applyAlignment="1" applyProtection="1">
      <alignment horizontal="left"/>
    </xf>
    <xf numFmtId="0" fontId="5" fillId="0" borderId="4" xfId="0" applyFont="1" applyBorder="1" applyAlignment="1" applyProtection="1"/>
    <xf numFmtId="166" fontId="0" fillId="0" borderId="4" xfId="56" applyNumberFormat="1" applyFont="1" applyFill="1" applyBorder="1"/>
    <xf numFmtId="0" fontId="5" fillId="0" borderId="4" xfId="0" applyFont="1" applyBorder="1" applyAlignment="1" applyProtection="1">
      <alignment horizontal="left"/>
    </xf>
    <xf numFmtId="0" fontId="5" fillId="0" borderId="4" xfId="0" applyFont="1" applyBorder="1" applyAlignment="1" applyProtection="1">
      <alignment horizontal="center"/>
    </xf>
    <xf numFmtId="0" fontId="5" fillId="0" borderId="4" xfId="0" applyFont="1" applyBorder="1" applyProtection="1"/>
    <xf numFmtId="0" fontId="4" fillId="0" borderId="4" xfId="0" applyFont="1" applyBorder="1" applyAlignment="1" applyProtection="1">
      <alignment vertical="center" wrapText="1"/>
    </xf>
    <xf numFmtId="0" fontId="4" fillId="0" borderId="4" xfId="0" applyFont="1" applyBorder="1" applyAlignment="1" applyProtection="1">
      <alignment horizontal="center" vertical="center"/>
    </xf>
    <xf numFmtId="0" fontId="3" fillId="0" borderId="37" xfId="0" applyFont="1" applyBorder="1" applyAlignment="1" applyProtection="1">
      <alignment horizontal="left" vertical="top" wrapText="1"/>
      <protection locked="0"/>
    </xf>
    <xf numFmtId="0" fontId="54" fillId="0" borderId="0" xfId="0" applyFont="1"/>
    <xf numFmtId="0" fontId="46" fillId="0" borderId="0" xfId="0" applyFont="1"/>
    <xf numFmtId="0" fontId="2" fillId="0" borderId="0" xfId="59" applyAlignment="1">
      <alignment horizontal="left"/>
    </xf>
    <xf numFmtId="0" fontId="3" fillId="0" borderId="9" xfId="59" applyFont="1" applyBorder="1" applyAlignment="1">
      <alignment horizontal="left" vertical="top" wrapText="1"/>
    </xf>
    <xf numFmtId="0" fontId="3" fillId="0" borderId="0" xfId="59" applyFont="1" applyBorder="1" applyAlignment="1">
      <alignment horizontal="left" vertical="top" wrapText="1"/>
    </xf>
    <xf numFmtId="0" fontId="3" fillId="0" borderId="0" xfId="59" applyFont="1" applyAlignment="1">
      <alignment horizontal="left" wrapText="1"/>
    </xf>
    <xf numFmtId="0" fontId="2" fillId="0" borderId="0" xfId="59" applyAlignment="1">
      <alignment horizontal="left" wrapText="1"/>
    </xf>
    <xf numFmtId="0" fontId="2" fillId="0" borderId="0" xfId="59" applyAlignment="1" applyProtection="1">
      <alignment horizontal="left" vertical="top" wrapText="1"/>
    </xf>
    <xf numFmtId="0" fontId="44" fillId="29" borderId="56" xfId="59" applyFont="1" applyFill="1" applyBorder="1" applyAlignment="1" applyProtection="1">
      <alignment horizontal="left" vertical="center" wrapText="1"/>
      <protection locked="0"/>
    </xf>
    <xf numFmtId="0" fontId="44" fillId="29" borderId="57" xfId="59" applyFont="1" applyFill="1" applyBorder="1" applyAlignment="1" applyProtection="1">
      <alignment horizontal="left" vertical="center" wrapText="1"/>
      <protection locked="0"/>
    </xf>
    <xf numFmtId="0" fontId="44" fillId="29" borderId="58" xfId="59" applyFont="1" applyFill="1" applyBorder="1" applyAlignment="1" applyProtection="1">
      <alignment horizontal="left" vertical="center" wrapText="1"/>
      <protection locked="0"/>
    </xf>
    <xf numFmtId="0" fontId="45" fillId="30" borderId="56" xfId="59" applyFont="1" applyFill="1" applyBorder="1" applyAlignment="1" applyProtection="1">
      <alignment horizontal="left" vertical="center"/>
      <protection locked="0"/>
    </xf>
    <xf numFmtId="0" fontId="45" fillId="30" borderId="57" xfId="59" applyFont="1" applyFill="1" applyBorder="1" applyAlignment="1" applyProtection="1">
      <alignment horizontal="left" vertical="center"/>
      <protection locked="0"/>
    </xf>
    <xf numFmtId="0" fontId="45" fillId="30" borderId="58" xfId="59" applyFont="1" applyFill="1" applyBorder="1" applyAlignment="1" applyProtection="1">
      <alignment horizontal="left" vertical="center"/>
      <protection locked="0"/>
    </xf>
    <xf numFmtId="0" fontId="44" fillId="30" borderId="56" xfId="59" applyFont="1" applyFill="1" applyBorder="1" applyAlignment="1" applyProtection="1">
      <alignment horizontal="left" vertical="center"/>
      <protection locked="0"/>
    </xf>
    <xf numFmtId="0" fontId="44" fillId="30" borderId="57" xfId="59" applyFont="1" applyFill="1" applyBorder="1" applyAlignment="1" applyProtection="1">
      <alignment horizontal="left" vertical="center"/>
      <protection locked="0"/>
    </xf>
    <xf numFmtId="0" fontId="44" fillId="30" borderId="58" xfId="59" applyFont="1" applyFill="1" applyBorder="1" applyAlignment="1" applyProtection="1">
      <alignment horizontal="left" vertical="center"/>
      <protection locked="0"/>
    </xf>
    <xf numFmtId="0" fontId="55" fillId="30" borderId="56" xfId="71" applyNumberFormat="1" applyFill="1" applyBorder="1" applyAlignment="1" applyProtection="1">
      <alignment horizontal="left" vertical="center"/>
      <protection locked="0"/>
    </xf>
    <xf numFmtId="0" fontId="44" fillId="30" borderId="57" xfId="59" applyNumberFormat="1" applyFont="1" applyFill="1" applyBorder="1" applyAlignment="1" applyProtection="1">
      <alignment horizontal="left" vertical="center"/>
      <protection locked="0"/>
    </xf>
    <xf numFmtId="0" fontId="44" fillId="30" borderId="58" xfId="59" applyNumberFormat="1" applyFont="1" applyFill="1" applyBorder="1" applyAlignment="1" applyProtection="1">
      <alignment horizontal="left" vertical="center"/>
      <protection locked="0"/>
    </xf>
    <xf numFmtId="0" fontId="14" fillId="0" borderId="17" xfId="0" applyFont="1" applyFill="1" applyBorder="1" applyAlignment="1" applyProtection="1">
      <alignment horizontal="center" vertical="center"/>
    </xf>
    <xf numFmtId="0" fontId="14" fillId="0" borderId="47" xfId="0" applyFont="1" applyFill="1" applyBorder="1" applyAlignment="1" applyProtection="1">
      <alignment horizontal="center" vertical="center"/>
    </xf>
    <xf numFmtId="0" fontId="14" fillId="0" borderId="13" xfId="0" applyFont="1" applyFill="1" applyBorder="1" applyAlignment="1" applyProtection="1">
      <alignment horizontal="center" vertical="center"/>
    </xf>
    <xf numFmtId="0" fontId="17" fillId="0" borderId="4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17" fillId="0" borderId="41"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5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17" fillId="0" borderId="51"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52" xfId="0" applyFont="1" applyBorder="1" applyAlignment="1" applyProtection="1">
      <alignment horizontal="center" vertical="center" wrapText="1"/>
    </xf>
    <xf numFmtId="0" fontId="11" fillId="0" borderId="0" xfId="0" applyFont="1" applyAlignment="1" applyProtection="1">
      <alignment horizontal="left" vertical="top" wrapText="1"/>
    </xf>
    <xf numFmtId="0" fontId="34" fillId="0" borderId="48" xfId="0" applyFont="1" applyBorder="1" applyAlignment="1" applyProtection="1">
      <alignment horizontal="left" vertical="center"/>
    </xf>
    <xf numFmtId="0" fontId="34" fillId="0" borderId="9" xfId="0" applyFont="1" applyBorder="1" applyAlignment="1" applyProtection="1">
      <alignment horizontal="left" vertical="center"/>
    </xf>
    <xf numFmtId="0" fontId="34" fillId="0" borderId="49" xfId="0" applyFont="1" applyBorder="1" applyAlignment="1" applyProtection="1">
      <alignment horizontal="left" vertical="center"/>
    </xf>
    <xf numFmtId="0" fontId="17" fillId="0" borderId="53"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54" xfId="0" applyFont="1" applyBorder="1" applyAlignment="1" applyProtection="1">
      <alignment horizontal="center" vertical="center" wrapText="1"/>
    </xf>
    <xf numFmtId="0" fontId="16" fillId="0" borderId="17" xfId="0" applyFont="1" applyBorder="1" applyAlignment="1" applyProtection="1">
      <alignment horizontal="center"/>
    </xf>
    <xf numFmtId="0" fontId="16" fillId="0" borderId="47" xfId="0" applyFont="1" applyBorder="1" applyAlignment="1" applyProtection="1">
      <alignment horizontal="center"/>
    </xf>
    <xf numFmtId="0" fontId="16" fillId="0" borderId="13" xfId="0" applyFont="1" applyBorder="1" applyAlignment="1" applyProtection="1">
      <alignment horizontal="center"/>
    </xf>
    <xf numFmtId="0" fontId="5" fillId="27" borderId="0" xfId="0" applyFont="1" applyFill="1" applyBorder="1" applyAlignment="1" applyProtection="1">
      <alignment horizontal="left" vertical="top" wrapText="1"/>
    </xf>
    <xf numFmtId="0" fontId="36" fillId="0" borderId="41"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50" xfId="0" applyFont="1" applyBorder="1" applyAlignment="1" applyProtection="1">
      <alignment horizontal="center" vertical="center" wrapText="1"/>
    </xf>
    <xf numFmtId="0" fontId="17" fillId="0" borderId="55" xfId="0" applyFont="1" applyBorder="1" applyAlignment="1" applyProtection="1">
      <alignment horizontal="center" vertical="center" wrapText="1"/>
    </xf>
    <xf numFmtId="0" fontId="34" fillId="0" borderId="9" xfId="0" applyFont="1" applyBorder="1" applyAlignment="1" applyProtection="1">
      <alignment horizontal="left" vertical="center" wrapText="1"/>
    </xf>
    <xf numFmtId="0" fontId="34" fillId="0" borderId="49" xfId="0" applyFont="1" applyBorder="1" applyAlignment="1" applyProtection="1">
      <alignment horizontal="left" vertical="center" wrapText="1"/>
    </xf>
    <xf numFmtId="0" fontId="6" fillId="0" borderId="0" xfId="0" applyFont="1" applyAlignment="1" applyProtection="1">
      <alignment horizontal="left" vertical="top" wrapText="1"/>
    </xf>
    <xf numFmtId="0" fontId="50" fillId="0" borderId="0" xfId="0" applyFont="1" applyAlignment="1" applyProtection="1">
      <alignment horizontal="left" vertical="top" wrapText="1"/>
    </xf>
    <xf numFmtId="177" fontId="6" fillId="28" borderId="4" xfId="69" applyNumberFormat="1" applyFont="1" applyFill="1" applyBorder="1" applyAlignment="1" applyProtection="1">
      <alignment horizontal="center" vertical="center"/>
    </xf>
    <xf numFmtId="0" fontId="6" fillId="28" borderId="4" xfId="69" applyFont="1" applyFill="1" applyBorder="1" applyAlignment="1" applyProtection="1">
      <alignment horizontal="center" vertical="center"/>
    </xf>
    <xf numFmtId="0" fontId="6" fillId="0" borderId="4" xfId="69" applyFont="1" applyBorder="1" applyAlignment="1" applyProtection="1">
      <alignment horizontal="center" vertical="center" wrapText="1"/>
    </xf>
    <xf numFmtId="0" fontId="6" fillId="0" borderId="4" xfId="69" applyFont="1" applyBorder="1" applyAlignment="1" applyProtection="1">
      <alignment horizontal="center" vertical="center"/>
    </xf>
    <xf numFmtId="177" fontId="6" fillId="28" borderId="4" xfId="69" applyNumberFormat="1" applyFont="1" applyFill="1" applyBorder="1" applyAlignment="1" applyProtection="1">
      <alignment horizontal="center" vertical="center" wrapText="1"/>
    </xf>
    <xf numFmtId="0" fontId="3" fillId="0" borderId="0" xfId="0" applyFont="1" applyAlignment="1" applyProtection="1">
      <alignment horizontal="left" vertical="top" wrapText="1"/>
    </xf>
    <xf numFmtId="10" fontId="6" fillId="28" borderId="4" xfId="69" applyNumberFormat="1" applyFont="1" applyFill="1" applyBorder="1" applyAlignment="1" applyProtection="1">
      <alignment horizontal="center" vertical="center" wrapText="1"/>
    </xf>
    <xf numFmtId="0" fontId="6" fillId="28" borderId="4" xfId="69" applyNumberFormat="1" applyFont="1" applyFill="1" applyBorder="1" applyAlignment="1" applyProtection="1">
      <alignment horizontal="center" vertical="center" wrapText="1"/>
    </xf>
    <xf numFmtId="10" fontId="6" fillId="0" borderId="4" xfId="69" applyNumberFormat="1" applyFont="1" applyFill="1" applyBorder="1" applyAlignment="1" applyProtection="1">
      <alignment horizontal="center" vertical="center" wrapText="1"/>
    </xf>
    <xf numFmtId="0" fontId="3" fillId="0" borderId="61" xfId="0" applyFont="1" applyBorder="1" applyAlignment="1">
      <alignment horizontal="right" vertical="center" wrapText="1" indent="1"/>
    </xf>
    <xf numFmtId="0" fontId="3" fillId="0" borderId="0" xfId="0" applyFont="1" applyBorder="1" applyAlignment="1">
      <alignment horizontal="right" vertical="center" wrapText="1" indent="1"/>
    </xf>
    <xf numFmtId="0" fontId="6" fillId="28" borderId="4" xfId="0" applyFont="1" applyFill="1" applyBorder="1" applyAlignment="1">
      <alignment horizontal="right" vertical="center" wrapText="1" indent="1"/>
    </xf>
    <xf numFmtId="0" fontId="6" fillId="33" borderId="4" xfId="0" applyFont="1" applyFill="1" applyBorder="1" applyAlignment="1">
      <alignment horizontal="right" vertical="center" wrapText="1" indent="1"/>
    </xf>
    <xf numFmtId="0" fontId="6" fillId="28" borderId="60" xfId="69" applyFont="1" applyFill="1" applyBorder="1" applyAlignment="1" applyProtection="1">
      <alignment horizontal="center" vertical="center" wrapText="1"/>
    </xf>
    <xf numFmtId="0" fontId="6" fillId="28" borderId="62" xfId="69" applyFont="1" applyFill="1" applyBorder="1" applyAlignment="1" applyProtection="1">
      <alignment horizontal="center" vertical="center" wrapText="1"/>
    </xf>
    <xf numFmtId="0" fontId="6" fillId="28" borderId="4" xfId="69" applyFont="1" applyFill="1" applyBorder="1" applyAlignment="1" applyProtection="1">
      <alignment horizontal="center" vertical="center" wrapText="1"/>
    </xf>
  </cellXfs>
  <cellStyles count="72">
    <cellStyle name="$" xfId="1"/>
    <cellStyle name="$.00" xfId="2"/>
    <cellStyle name="$_9. Rev2Cost_GDPIPI" xfId="60"/>
    <cellStyle name="$_lists" xfId="61"/>
    <cellStyle name="$_lists_4. Current Monthly Fixed Charge" xfId="62"/>
    <cellStyle name="$_Sheet4" xfId="63"/>
    <cellStyle name="$M" xfId="3"/>
    <cellStyle name="$M.00" xfId="4"/>
    <cellStyle name="$M_9. Rev2Cost_GDPIPI" xfId="64"/>
    <cellStyle name="20% - Accent1" xfId="5" builtinId="30" customBuiltin="1"/>
    <cellStyle name="20% - Accent2" xfId="6" builtinId="34" customBuiltin="1"/>
    <cellStyle name="20% - Accent3" xfId="7" builtinId="38" customBuiltin="1"/>
    <cellStyle name="20% - Accent4" xfId="8" builtinId="42" customBuiltin="1"/>
    <cellStyle name="20% - Accent5" xfId="9" builtinId="46" customBuiltin="1"/>
    <cellStyle name="20% - Accent6" xfId="10" builtinId="50" customBuiltin="1"/>
    <cellStyle name="40% - Accent1" xfId="11" builtinId="31" customBuiltin="1"/>
    <cellStyle name="40% - Accent2" xfId="12" builtinId="35" customBuiltin="1"/>
    <cellStyle name="40% - Accent3" xfId="13" builtinId="39" customBuiltin="1"/>
    <cellStyle name="40% - Accent4" xfId="14" builtinId="43" customBuiltin="1"/>
    <cellStyle name="40% - Accent5" xfId="15" builtinId="47" customBuiltin="1"/>
    <cellStyle name="40% - Accent6" xfId="16" builtinId="51" customBuiltin="1"/>
    <cellStyle name="60% - Accent1" xfId="17" builtinId="32" customBuiltin="1"/>
    <cellStyle name="60% - Accent2" xfId="18" builtinId="36" customBuiltin="1"/>
    <cellStyle name="60% - Accent3" xfId="19" builtinId="40" customBuiltin="1"/>
    <cellStyle name="60% - Accent4" xfId="20" builtinId="44" customBuiltin="1"/>
    <cellStyle name="60% - Accent5" xfId="21" builtinId="48" customBuiltin="1"/>
    <cellStyle name="60% - Accent6" xfId="22" builtinId="52" customBuiltin="1"/>
    <cellStyle name="Accent1" xfId="23" builtinId="29" customBuiltin="1"/>
    <cellStyle name="Accent2" xfId="24" builtinId="33" customBuiltin="1"/>
    <cellStyle name="Accent3" xfId="25" builtinId="37" customBuiltin="1"/>
    <cellStyle name="Accent4" xfId="26" builtinId="41" customBuiltin="1"/>
    <cellStyle name="Accent5" xfId="27" builtinId="45" customBuiltin="1"/>
    <cellStyle name="Accent6" xfId="28" builtinId="49" customBuiltin="1"/>
    <cellStyle name="Bad" xfId="29" builtinId="27" customBuiltin="1"/>
    <cellStyle name="Calculation" xfId="30" builtinId="22" customBuiltin="1"/>
    <cellStyle name="Check Cell" xfId="31" builtinId="23" customBuiltin="1"/>
    <cellStyle name="Comma" xfId="56" builtinId="3"/>
    <cellStyle name="Comma0" xfId="32"/>
    <cellStyle name="Currency" xfId="57" builtinId="4"/>
    <cellStyle name="Currency0" xfId="33"/>
    <cellStyle name="Date" xfId="34"/>
    <cellStyle name="Explanatory Text" xfId="35" builtinId="53" customBuiltin="1"/>
    <cellStyle name="Fixed" xfId="36"/>
    <cellStyle name="Good" xfId="37" builtinId="26" customBuiltin="1"/>
    <cellStyle name="Grey" xfId="38"/>
    <cellStyle name="Heading 1" xfId="39" builtinId="16" customBuiltin="1"/>
    <cellStyle name="Heading 2" xfId="40" builtinId="17" customBuiltin="1"/>
    <cellStyle name="Heading 3" xfId="41" builtinId="18" customBuiltin="1"/>
    <cellStyle name="Heading 4" xfId="42" builtinId="19" customBuiltin="1"/>
    <cellStyle name="Hyperlink" xfId="71" builtinId="8"/>
    <cellStyle name="Input" xfId="43" builtinId="20" customBuiltin="1"/>
    <cellStyle name="Input [yellow]" xfId="44"/>
    <cellStyle name="Linked Cell" xfId="45" builtinId="24" customBuiltin="1"/>
    <cellStyle name="M" xfId="46"/>
    <cellStyle name="M.00" xfId="47"/>
    <cellStyle name="M_9. Rev2Cost_GDPIPI" xfId="65"/>
    <cellStyle name="M_lists" xfId="66"/>
    <cellStyle name="M_lists_4. Current Monthly Fixed Charge" xfId="67"/>
    <cellStyle name="M_Sheet4" xfId="68"/>
    <cellStyle name="Neutral" xfId="48" builtinId="28" customBuiltin="1"/>
    <cellStyle name="Normal" xfId="0" builtinId="0"/>
    <cellStyle name="Normal - Style1" xfId="49"/>
    <cellStyle name="Normal 2" xfId="59"/>
    <cellStyle name="Normal_6. Cost Allocation for Def-Var" xfId="69"/>
    <cellStyle name="Normal_Sheet7" xfId="70"/>
    <cellStyle name="Note" xfId="50" builtinId="10" customBuiltin="1"/>
    <cellStyle name="Output" xfId="51" builtinId="21" customBuiltin="1"/>
    <cellStyle name="Percent" xfId="58" builtinId="5"/>
    <cellStyle name="Percent [2]" xfId="52"/>
    <cellStyle name="Title" xfId="53" builtinId="15" customBuiltin="1"/>
    <cellStyle name="Total" xfId="54" builtinId="25" customBuiltin="1"/>
    <cellStyle name="Warning Text" xfId="55" builtinId="11" customBuiltin="1"/>
  </cellStyles>
  <dxfs count="9">
    <dxf>
      <font>
        <b/>
        <i val="0"/>
        <color rgb="FFFF0000"/>
      </font>
    </dxf>
    <dxf>
      <font>
        <b/>
        <i val="0"/>
        <color rgb="FFFF0000"/>
      </font>
    </dxf>
    <dxf>
      <font>
        <b/>
        <i val="0"/>
        <color rgb="FFFF0000"/>
      </font>
    </dxf>
    <dxf>
      <font>
        <b/>
        <i val="0"/>
        <color rgb="FFFF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2" name="Group 1"/>
        <xdr:cNvGrpSpPr/>
      </xdr:nvGrpSpPr>
      <xdr:grpSpPr>
        <a:xfrm>
          <a:off x="9377" y="18758"/>
          <a:ext cx="9290333" cy="1894448"/>
          <a:chOff x="9524" y="19051"/>
          <a:chExt cx="8537711" cy="1924049"/>
        </a:xfrm>
      </xdr:grpSpPr>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182217</xdr:colOff>
      <xdr:row>36</xdr:row>
      <xdr:rowOff>8266</xdr:rowOff>
    </xdr:from>
    <xdr:to>
      <xdr:col>14</xdr:col>
      <xdr:colOff>157368</xdr:colOff>
      <xdr:row>41</xdr:row>
      <xdr:rowOff>24838</xdr:rowOff>
    </xdr:to>
    <xdr:sp macro="" textlink="">
      <xdr:nvSpPr>
        <xdr:cNvPr id="6" name="Text Box 50"/>
        <xdr:cNvSpPr txBox="1">
          <a:spLocks noChangeArrowheads="1"/>
        </xdr:cNvSpPr>
      </xdr:nvSpPr>
      <xdr:spPr bwMode="auto">
        <a:xfrm>
          <a:off x="182217" y="7123441"/>
          <a:ext cx="8785776"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63500</xdr:rowOff>
    </xdr:from>
    <xdr:to>
      <xdr:col>6</xdr:col>
      <xdr:colOff>127000</xdr:colOff>
      <xdr:row>14</xdr:row>
      <xdr:rowOff>114300</xdr:rowOff>
    </xdr:to>
    <xdr:grpSp>
      <xdr:nvGrpSpPr>
        <xdr:cNvPr id="16" name="Group 15"/>
        <xdr:cNvGrpSpPr/>
      </xdr:nvGrpSpPr>
      <xdr:grpSpPr>
        <a:xfrm>
          <a:off x="38100" y="0"/>
          <a:ext cx="6565900" cy="0"/>
          <a:chOff x="9524" y="19051"/>
          <a:chExt cx="8537711" cy="1924049"/>
        </a:xfrm>
      </xdr:grpSpPr>
      <xdr:pic>
        <xdr:nvPicPr>
          <xdr:cNvPr id="17" name="Picture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8" name="Picture 17"/>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9" name="Rectangle 1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99060</xdr:colOff>
      <xdr:row>12</xdr:row>
      <xdr:rowOff>7620</xdr:rowOff>
    </xdr:from>
    <xdr:to>
      <xdr:col>5</xdr:col>
      <xdr:colOff>333380</xdr:colOff>
      <xdr:row>13</xdr:row>
      <xdr:rowOff>144780</xdr:rowOff>
    </xdr:to>
    <xdr:sp macro="" textlink="#REF!">
      <xdr:nvSpPr>
        <xdr:cNvPr id="12302" name="Text Box 14"/>
        <xdr:cNvSpPr txBox="1">
          <a:spLocks noChangeArrowheads="1" noTextEdit="1"/>
        </xdr:cNvSpPr>
      </xdr:nvSpPr>
      <xdr:spPr bwMode="auto">
        <a:xfrm>
          <a:off x="1127760" y="2019300"/>
          <a:ext cx="8168640" cy="304800"/>
        </a:xfrm>
        <a:prstGeom prst="rect">
          <a:avLst/>
        </a:prstGeom>
        <a:noFill/>
        <a:ln w="9525">
          <a:noFill/>
          <a:miter lim="800000"/>
          <a:headEnd/>
          <a:tailEnd/>
        </a:ln>
      </xdr:spPr>
      <xdr:txBody>
        <a:bodyPr vertOverflow="clip" wrap="square" lIns="36576" tIns="32004" rIns="0" bIns="0" anchor="t" upright="1"/>
        <a:lstStyle/>
        <a:p>
          <a:pPr algn="l" rtl="0">
            <a:defRPr sz="1000"/>
          </a:pPr>
          <a:fld id="{806C0CFF-A928-4D4F-9047-D2845C89EA71}" type="TxLink">
            <a:rPr lang="en-CA" sz="1200" b="1" i="0" u="none" strike="noStrike" baseline="0">
              <a:solidFill>
                <a:srgbClr val="FFFFFF"/>
              </a:solidFill>
              <a:latin typeface="Book Antiqua"/>
              <a:cs typeface="Arial"/>
            </a:rPr>
            <a:pPr algn="l" rtl="0">
              <a:defRPr sz="1000"/>
            </a:pPr>
            <a:t>Canadian Niagara Power Inc. - Eastern Ontario Power</a:t>
          </a:fld>
          <a:endParaRPr lang="en-CA" sz="1200" b="1" i="0" u="none" strike="noStrike" baseline="0">
            <a:solidFill>
              <a:srgbClr val="FFFFFF"/>
            </a:solidFill>
            <a:latin typeface="Book Antiqua"/>
          </a:endParaRPr>
        </a:p>
      </xdr:txBody>
    </xdr:sp>
    <xdr:clientData/>
  </xdr:twoCellAnchor>
  <xdr:twoCellAnchor>
    <xdr:from>
      <xdr:col>1</xdr:col>
      <xdr:colOff>47625</xdr:colOff>
      <xdr:row>0</xdr:row>
      <xdr:rowOff>28575</xdr:rowOff>
    </xdr:from>
    <xdr:to>
      <xdr:col>5</xdr:col>
      <xdr:colOff>663575</xdr:colOff>
      <xdr:row>14</xdr:row>
      <xdr:rowOff>123825</xdr:rowOff>
    </xdr:to>
    <xdr:grpSp>
      <xdr:nvGrpSpPr>
        <xdr:cNvPr id="13" name="Group 12"/>
        <xdr:cNvGrpSpPr/>
      </xdr:nvGrpSpPr>
      <xdr:grpSpPr>
        <a:xfrm>
          <a:off x="50800" y="29029"/>
          <a:ext cx="9637940" cy="2329542"/>
          <a:chOff x="9524" y="19051"/>
          <a:chExt cx="8537711" cy="1924049"/>
        </a:xfrm>
      </xdr:grpSpPr>
      <xdr:pic>
        <xdr:nvPicPr>
          <xdr:cNvPr id="14" name="Picture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5" name="Picture 14"/>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6" name="Rectangle 15"/>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863600</xdr:colOff>
      <xdr:row>14</xdr:row>
      <xdr:rowOff>95250</xdr:rowOff>
    </xdr:to>
    <xdr:grpSp>
      <xdr:nvGrpSpPr>
        <xdr:cNvPr id="2" name="Group 1"/>
        <xdr:cNvGrpSpPr/>
      </xdr:nvGrpSpPr>
      <xdr:grpSpPr>
        <a:xfrm>
          <a:off x="0" y="0"/>
          <a:ext cx="9802241" cy="2313432"/>
          <a:chOff x="9524" y="19051"/>
          <a:chExt cx="8537711" cy="1924049"/>
        </a:xfrm>
      </xdr:grpSpPr>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38100</xdr:colOff>
      <xdr:row>0</xdr:row>
      <xdr:rowOff>0</xdr:rowOff>
    </xdr:from>
    <xdr:to>
      <xdr:col>6</xdr:col>
      <xdr:colOff>238125</xdr:colOff>
      <xdr:row>1</xdr:row>
      <xdr:rowOff>28575</xdr:rowOff>
    </xdr:to>
    <xdr:grpSp>
      <xdr:nvGrpSpPr>
        <xdr:cNvPr id="2" name="Group 1"/>
        <xdr:cNvGrpSpPr/>
      </xdr:nvGrpSpPr>
      <xdr:grpSpPr>
        <a:xfrm>
          <a:off x="41275" y="0"/>
          <a:ext cx="9290050" cy="1809750"/>
          <a:chOff x="9524" y="19051"/>
          <a:chExt cx="8537711" cy="1924049"/>
        </a:xfrm>
      </xdr:grpSpPr>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914400</xdr:colOff>
      <xdr:row>11</xdr:row>
      <xdr:rowOff>63500</xdr:rowOff>
    </xdr:to>
    <xdr:grpSp>
      <xdr:nvGrpSpPr>
        <xdr:cNvPr id="2" name="Group 1"/>
        <xdr:cNvGrpSpPr/>
      </xdr:nvGrpSpPr>
      <xdr:grpSpPr>
        <a:xfrm>
          <a:off x="0" y="0"/>
          <a:ext cx="12011891" cy="1831167"/>
          <a:chOff x="9524" y="19051"/>
          <a:chExt cx="8537711" cy="1924049"/>
        </a:xfrm>
      </xdr:grpSpPr>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dugas@bluewaterpower.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1:N36"/>
  <sheetViews>
    <sheetView showGridLines="0" zoomScale="115" zoomScaleNormal="115" workbookViewId="0">
      <selection activeCell="B27" sqref="B27:M27"/>
    </sheetView>
  </sheetViews>
  <sheetFormatPr defaultRowHeight="15" x14ac:dyDescent="0.25"/>
  <cols>
    <col min="1" max="1" width="13.28515625" style="95" customWidth="1"/>
    <col min="2" max="4" width="9.140625" style="95"/>
    <col min="5" max="5" width="9.140625" style="95" customWidth="1"/>
    <col min="6" max="16384" width="9.140625" style="95"/>
  </cols>
  <sheetData>
    <row r="11" spans="2:14" x14ac:dyDescent="0.25">
      <c r="G11" s="96"/>
    </row>
    <row r="12" spans="2:14" x14ac:dyDescent="0.25">
      <c r="B12" s="97"/>
      <c r="C12" s="97"/>
      <c r="D12" s="97"/>
      <c r="E12" s="97"/>
      <c r="F12" s="97"/>
      <c r="G12" s="96"/>
      <c r="M12" s="98" t="s">
        <v>147</v>
      </c>
      <c r="N12" s="99">
        <v>2</v>
      </c>
    </row>
    <row r="13" spans="2:14" ht="15.75" thickBot="1" x14ac:dyDescent="0.3">
      <c r="G13" s="96"/>
    </row>
    <row r="14" spans="2:14" ht="16.5" customHeight="1" thickTop="1" thickBot="1" x14ac:dyDescent="0.3">
      <c r="E14" s="100" t="s">
        <v>148</v>
      </c>
      <c r="F14" s="254" t="s">
        <v>238</v>
      </c>
      <c r="G14" s="255"/>
      <c r="H14" s="255"/>
      <c r="I14" s="255"/>
      <c r="J14" s="255"/>
      <c r="K14" s="255"/>
      <c r="L14" s="256"/>
    </row>
    <row r="15" spans="2:14" ht="15.75" thickBot="1" x14ac:dyDescent="0.3">
      <c r="E15" s="101"/>
      <c r="F15" s="102"/>
      <c r="G15" s="103"/>
      <c r="H15" s="102"/>
      <c r="I15" s="102"/>
      <c r="J15" s="102"/>
    </row>
    <row r="16" spans="2:14" ht="16.5" thickTop="1" thickBot="1" x14ac:dyDescent="0.3">
      <c r="E16" s="104" t="s">
        <v>149</v>
      </c>
      <c r="F16" s="257" t="s">
        <v>150</v>
      </c>
      <c r="G16" s="258"/>
      <c r="H16" s="258"/>
      <c r="I16" s="258"/>
      <c r="J16" s="259"/>
    </row>
    <row r="17" spans="2:14" ht="15.75" thickBot="1" x14ac:dyDescent="0.3">
      <c r="E17" s="105"/>
    </row>
    <row r="18" spans="2:14" ht="16.5" thickTop="1" thickBot="1" x14ac:dyDescent="0.3">
      <c r="E18" s="104" t="s">
        <v>151</v>
      </c>
      <c r="F18" s="260" t="s">
        <v>239</v>
      </c>
      <c r="G18" s="261"/>
      <c r="H18" s="261"/>
      <c r="I18" s="261"/>
      <c r="J18" s="262"/>
    </row>
    <row r="19" spans="2:14" ht="15.75" thickBot="1" x14ac:dyDescent="0.3">
      <c r="E19" s="105"/>
    </row>
    <row r="20" spans="2:14" ht="16.5" thickTop="1" thickBot="1" x14ac:dyDescent="0.3">
      <c r="E20" s="104" t="s">
        <v>152</v>
      </c>
      <c r="F20" s="260" t="s">
        <v>240</v>
      </c>
      <c r="G20" s="261"/>
      <c r="H20" s="261"/>
      <c r="I20" s="261"/>
      <c r="J20" s="262"/>
    </row>
    <row r="21" spans="2:14" ht="15.75" thickBot="1" x14ac:dyDescent="0.3">
      <c r="E21" s="106"/>
      <c r="F21" s="102"/>
      <c r="G21" s="103"/>
      <c r="H21" s="102"/>
      <c r="I21" s="102"/>
      <c r="J21" s="102"/>
    </row>
    <row r="22" spans="2:14" ht="16.5" thickTop="1" thickBot="1" x14ac:dyDescent="0.3">
      <c r="E22" s="100" t="s">
        <v>153</v>
      </c>
      <c r="F22" s="260" t="s">
        <v>241</v>
      </c>
      <c r="G22" s="261"/>
      <c r="H22" s="261"/>
      <c r="I22" s="261"/>
      <c r="J22" s="262"/>
    </row>
    <row r="23" spans="2:14" ht="15.75" thickBot="1" x14ac:dyDescent="0.3">
      <c r="E23" s="106"/>
      <c r="F23" s="102"/>
      <c r="G23" s="103"/>
      <c r="H23" s="102"/>
      <c r="I23" s="102"/>
      <c r="J23" s="102"/>
    </row>
    <row r="24" spans="2:14" ht="16.5" thickTop="1" thickBot="1" x14ac:dyDescent="0.3">
      <c r="E24" s="100" t="s">
        <v>154</v>
      </c>
      <c r="F24" s="263" t="s">
        <v>242</v>
      </c>
      <c r="G24" s="264"/>
      <c r="H24" s="264"/>
      <c r="I24" s="264"/>
      <c r="J24" s="265"/>
    </row>
    <row r="25" spans="2:14" x14ac:dyDescent="0.25">
      <c r="E25" s="106"/>
      <c r="F25" s="102"/>
      <c r="G25" s="103"/>
      <c r="H25" s="102"/>
      <c r="I25" s="102"/>
      <c r="J25" s="102"/>
    </row>
    <row r="26" spans="2:14" x14ac:dyDescent="0.25">
      <c r="E26" s="100"/>
      <c r="I26" s="102"/>
      <c r="J26" s="102"/>
    </row>
    <row r="27" spans="2:14" ht="168.75" customHeight="1" x14ac:dyDescent="0.25">
      <c r="B27" s="253" t="s">
        <v>159</v>
      </c>
      <c r="C27" s="253"/>
      <c r="D27" s="253"/>
      <c r="E27" s="253"/>
      <c r="F27" s="253"/>
      <c r="G27" s="253"/>
      <c r="H27" s="253"/>
      <c r="I27" s="253"/>
      <c r="J27" s="253"/>
      <c r="K27" s="253"/>
      <c r="L27" s="253"/>
      <c r="M27" s="253"/>
    </row>
    <row r="29" spans="2:14" x14ac:dyDescent="0.25">
      <c r="B29" s="107" t="s">
        <v>155</v>
      </c>
      <c r="C29" s="108"/>
      <c r="D29" s="108"/>
      <c r="E29" s="108"/>
      <c r="F29" s="108"/>
      <c r="G29" s="108"/>
      <c r="H29" s="108"/>
      <c r="I29" s="108"/>
      <c r="J29" s="108"/>
      <c r="K29" s="108"/>
      <c r="L29" s="108"/>
      <c r="M29" s="108"/>
      <c r="N29" s="108"/>
    </row>
    <row r="30" spans="2:14" ht="15.75" thickBot="1" x14ac:dyDescent="0.3">
      <c r="B30" s="108"/>
      <c r="C30" s="108"/>
      <c r="D30" s="108"/>
      <c r="E30" s="108"/>
      <c r="F30" s="108"/>
      <c r="G30" s="108"/>
      <c r="H30" s="108"/>
      <c r="I30" s="108"/>
      <c r="J30" s="108"/>
      <c r="K30" s="108"/>
      <c r="L30" s="108"/>
      <c r="M30" s="108"/>
      <c r="N30" s="108"/>
    </row>
    <row r="31" spans="2:14" ht="15.75" thickBot="1" x14ac:dyDescent="0.3">
      <c r="B31" s="109"/>
      <c r="C31" s="248" t="s">
        <v>156</v>
      </c>
      <c r="D31" s="248"/>
      <c r="E31" s="248"/>
      <c r="F31" s="248"/>
      <c r="G31" s="248"/>
      <c r="H31" s="248"/>
      <c r="I31" s="248"/>
      <c r="J31" s="248"/>
      <c r="K31" s="248"/>
      <c r="L31" s="248"/>
      <c r="M31" s="108"/>
      <c r="N31" s="108"/>
    </row>
    <row r="32" spans="2:14" ht="15.75" thickBot="1" x14ac:dyDescent="0.3">
      <c r="B32" s="108"/>
      <c r="C32" s="108"/>
      <c r="D32" s="108"/>
      <c r="E32" s="108"/>
      <c r="F32" s="108"/>
      <c r="G32" s="108"/>
      <c r="H32" s="108"/>
      <c r="I32" s="108"/>
      <c r="J32" s="108"/>
      <c r="K32" s="108"/>
      <c r="L32" s="108"/>
      <c r="M32" s="108"/>
      <c r="N32" s="108"/>
    </row>
    <row r="33" spans="2:14" ht="15.75" thickBot="1" x14ac:dyDescent="0.3">
      <c r="B33" s="110"/>
      <c r="C33" s="249" t="s">
        <v>157</v>
      </c>
      <c r="D33" s="250"/>
      <c r="E33" s="250"/>
      <c r="F33" s="250"/>
      <c r="G33" s="250"/>
      <c r="H33" s="250"/>
      <c r="I33" s="250"/>
      <c r="J33" s="250"/>
      <c r="K33" s="250"/>
      <c r="L33" s="250"/>
      <c r="M33" s="250"/>
      <c r="N33" s="250"/>
    </row>
    <row r="34" spans="2:14" ht="15.75" thickBot="1" x14ac:dyDescent="0.3">
      <c r="B34" s="111"/>
      <c r="C34" s="108"/>
      <c r="D34" s="108"/>
      <c r="E34" s="108"/>
      <c r="F34" s="108"/>
      <c r="G34" s="108"/>
      <c r="H34" s="108"/>
      <c r="I34" s="108"/>
      <c r="J34" s="108"/>
      <c r="K34" s="108"/>
      <c r="L34" s="108"/>
      <c r="M34" s="108"/>
      <c r="N34" s="108"/>
    </row>
    <row r="35" spans="2:14" ht="15.75" thickBot="1" x14ac:dyDescent="0.3">
      <c r="B35" s="112"/>
      <c r="C35" s="251" t="s">
        <v>158</v>
      </c>
      <c r="D35" s="252"/>
      <c r="E35" s="252"/>
      <c r="F35" s="252"/>
      <c r="G35" s="252"/>
      <c r="H35" s="252"/>
      <c r="I35" s="252"/>
      <c r="J35" s="252"/>
      <c r="K35" s="252"/>
      <c r="L35" s="252"/>
      <c r="M35" s="252"/>
      <c r="N35" s="108"/>
    </row>
    <row r="36" spans="2:14" x14ac:dyDescent="0.25">
      <c r="B36" s="108"/>
      <c r="C36" s="108"/>
      <c r="D36" s="108"/>
      <c r="E36" s="108"/>
      <c r="F36" s="108"/>
      <c r="G36" s="108"/>
      <c r="H36" s="108"/>
      <c r="I36" s="108"/>
      <c r="J36" s="108"/>
      <c r="K36" s="108"/>
      <c r="L36" s="108"/>
      <c r="M36" s="108"/>
      <c r="N36" s="108"/>
    </row>
  </sheetData>
  <mergeCells count="10">
    <mergeCell ref="C31:L31"/>
    <mergeCell ref="C33:N33"/>
    <mergeCell ref="C35:M35"/>
    <mergeCell ref="B27:M27"/>
    <mergeCell ref="F14:L14"/>
    <mergeCell ref="F16:J16"/>
    <mergeCell ref="F18:J18"/>
    <mergeCell ref="F20:J20"/>
    <mergeCell ref="F22:J22"/>
    <mergeCell ref="F24:J24"/>
  </mergeCells>
  <dataValidations count="2">
    <dataValidation allowBlank="1" showInputMessage="1" showErrorMessage="1" prompt="First and last name, title" sqref="F20:J20"/>
    <dataValidation type="list" allowBlank="1" showInputMessage="1" showErrorMessage="1" sqref="F14:L14">
      <formula1>LDC_LIST</formula1>
    </dataValidation>
  </dataValidations>
  <hyperlinks>
    <hyperlink ref="F24" r:id="rId1"/>
  </hyperlinks>
  <pageMargins left="0.25" right="0.25" top="0.75" bottom="0.75" header="0.3" footer="0.3"/>
  <pageSetup scale="65" orientation="landscape" r:id="rId2"/>
  <rowBreaks count="1" manualBreakCount="1">
    <brk id="4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H109"/>
  <sheetViews>
    <sheetView showGridLines="0" tabSelected="1" view="pageBreakPreview" topLeftCell="C1" zoomScale="60" zoomScaleNormal="75" workbookViewId="0">
      <pane xSplit="2" ySplit="22" topLeftCell="E23" activePane="bottomRight" state="frozenSplit"/>
      <selection activeCell="C1" sqref="C1"/>
      <selection pane="topRight" activeCell="E1" sqref="E1"/>
      <selection pane="bottomLeft" activeCell="C23" sqref="C23"/>
      <selection pane="bottomRight" activeCell="G31" sqref="G31"/>
    </sheetView>
  </sheetViews>
  <sheetFormatPr defaultRowHeight="12.75" x14ac:dyDescent="0.2"/>
  <cols>
    <col min="1" max="1" width="9.140625" style="1" hidden="1" customWidth="1"/>
    <col min="2" max="2" width="2.85546875" style="1" bestFit="1" customWidth="1"/>
    <col min="3" max="3" width="86.42578125" style="1" customWidth="1"/>
    <col min="4" max="4" width="9.7109375" style="1" customWidth="1"/>
    <col min="5" max="5" width="16.140625" style="1" customWidth="1"/>
    <col min="6" max="6" width="23.140625" style="1" customWidth="1"/>
    <col min="7" max="8" width="18.42578125" style="1" customWidth="1"/>
    <col min="9" max="9" width="14.7109375" style="1" customWidth="1"/>
    <col min="10" max="10" width="14.140625" style="1" customWidth="1"/>
    <col min="11" max="13" width="14.85546875" style="1" customWidth="1"/>
    <col min="14" max="14" width="15.42578125" style="1" customWidth="1"/>
    <col min="15" max="15" width="16.140625" style="1" customWidth="1"/>
    <col min="16" max="16" width="23.140625" style="1" customWidth="1"/>
    <col min="17" max="18" width="18.42578125" style="1" customWidth="1"/>
    <col min="19" max="19" width="14.7109375" style="1" customWidth="1"/>
    <col min="20" max="20" width="14.140625" style="1" customWidth="1"/>
    <col min="21" max="23" width="14.85546875" style="1" customWidth="1"/>
    <col min="24" max="24" width="15.42578125" style="1" customWidth="1"/>
    <col min="25" max="25" width="16.140625" style="1" customWidth="1"/>
    <col min="26" max="26" width="23.140625" style="1" customWidth="1"/>
    <col min="27" max="28" width="18.42578125" style="1" customWidth="1"/>
    <col min="29" max="29" width="14.7109375" style="1" customWidth="1"/>
    <col min="30" max="30" width="14.140625" style="1" customWidth="1"/>
    <col min="31" max="33" width="14.85546875" style="1" customWidth="1"/>
    <col min="34" max="34" width="15.42578125" style="1" customWidth="1"/>
    <col min="35" max="35" width="16.140625" style="1" customWidth="1"/>
    <col min="36" max="36" width="23.140625" style="1" customWidth="1"/>
    <col min="37" max="38" width="18.42578125" style="1" customWidth="1"/>
    <col min="39" max="39" width="14.7109375" style="1" customWidth="1"/>
    <col min="40" max="40" width="14.140625" style="1" customWidth="1"/>
    <col min="41" max="43" width="14.85546875" style="1" customWidth="1"/>
    <col min="44" max="44" width="15.42578125" style="1" customWidth="1"/>
    <col min="45" max="45" width="16.140625" style="1" customWidth="1"/>
    <col min="46" max="46" width="23.140625" style="1" customWidth="1"/>
    <col min="47" max="48" width="18.42578125" style="1" customWidth="1"/>
    <col min="49" max="49" width="14.7109375" style="1" customWidth="1"/>
    <col min="50" max="50" width="14.140625" style="1" customWidth="1"/>
    <col min="51" max="53" width="14.85546875" style="1" customWidth="1"/>
    <col min="54" max="54" width="15.42578125" style="1" customWidth="1"/>
    <col min="55" max="55" width="16.140625" style="1" customWidth="1"/>
    <col min="56" max="56" width="23.140625" style="1" customWidth="1"/>
    <col min="57" max="58" width="18.42578125" style="1" customWidth="1"/>
    <col min="59" max="59" width="14.7109375" style="1" customWidth="1"/>
    <col min="60" max="60" width="14.140625" style="1" customWidth="1"/>
    <col min="61" max="63" width="14.85546875" style="1" customWidth="1"/>
    <col min="64" max="64" width="15.42578125" style="1" customWidth="1"/>
    <col min="65" max="65" width="16.140625" style="1" customWidth="1"/>
    <col min="66" max="66" width="23.140625" style="1" customWidth="1"/>
    <col min="67" max="71" width="18.42578125" style="1" customWidth="1"/>
    <col min="72" max="72" width="14.7109375" style="1" customWidth="1"/>
    <col min="73" max="73" width="14.140625" style="1" customWidth="1"/>
    <col min="74" max="76" width="14.85546875" style="1" customWidth="1"/>
    <col min="77" max="77" width="15.42578125" style="1" customWidth="1"/>
    <col min="78" max="79" width="14.85546875" style="1" customWidth="1"/>
    <col min="80" max="80" width="16.85546875" style="1" customWidth="1"/>
    <col min="81" max="81" width="17.28515625" style="1" customWidth="1"/>
    <col min="82" max="83" width="26.85546875" style="1" customWidth="1"/>
    <col min="84" max="84" width="22.28515625" style="1" bestFit="1" customWidth="1"/>
    <col min="85" max="85" width="22.42578125" style="1" bestFit="1" customWidth="1"/>
    <col min="86" max="86" width="19.85546875" style="1" customWidth="1"/>
    <col min="87" max="16384" width="9.140625" style="1"/>
  </cols>
  <sheetData>
    <row r="1" hidden="1" x14ac:dyDescent="0.2"/>
    <row r="2" hidden="1" x14ac:dyDescent="0.2"/>
    <row r="3" hidden="1" x14ac:dyDescent="0.2"/>
    <row r="4" hidden="1" x14ac:dyDescent="0.2"/>
    <row r="5" hidden="1" x14ac:dyDescent="0.2"/>
    <row r="6" hidden="1" x14ac:dyDescent="0.2"/>
    <row r="7" hidden="1" x14ac:dyDescent="0.2"/>
    <row r="8" hidden="1" x14ac:dyDescent="0.2"/>
    <row r="9" hidden="1" x14ac:dyDescent="0.2"/>
    <row r="10" hidden="1" x14ac:dyDescent="0.2"/>
    <row r="11" hidden="1" x14ac:dyDescent="0.2"/>
    <row r="12" hidden="1" x14ac:dyDescent="0.2"/>
    <row r="13" hidden="1" x14ac:dyDescent="0.2"/>
    <row r="14" hidden="1" x14ac:dyDescent="0.2"/>
    <row r="15" hidden="1" x14ac:dyDescent="0.2"/>
    <row r="16" hidden="1" x14ac:dyDescent="0.2"/>
    <row r="17" spans="1:86" hidden="1" x14ac:dyDescent="0.2"/>
    <row r="18" spans="1:86" ht="15.75" hidden="1" thickBot="1" x14ac:dyDescent="0.35">
      <c r="C18" s="4"/>
    </row>
    <row r="19" spans="1:86" ht="29.25" thickBot="1" x14ac:dyDescent="0.5">
      <c r="C19" s="5"/>
      <c r="D19" s="6"/>
      <c r="E19" s="266">
        <v>2005</v>
      </c>
      <c r="F19" s="267"/>
      <c r="G19" s="267"/>
      <c r="H19" s="267"/>
      <c r="I19" s="267"/>
      <c r="J19" s="267"/>
      <c r="K19" s="267"/>
      <c r="L19" s="267"/>
      <c r="M19" s="267"/>
      <c r="N19" s="268"/>
      <c r="O19" s="266">
        <v>2006</v>
      </c>
      <c r="P19" s="267"/>
      <c r="Q19" s="267"/>
      <c r="R19" s="267"/>
      <c r="S19" s="267"/>
      <c r="T19" s="267"/>
      <c r="U19" s="267"/>
      <c r="V19" s="267"/>
      <c r="W19" s="267"/>
      <c r="X19" s="268"/>
      <c r="Y19" s="266">
        <v>2007</v>
      </c>
      <c r="Z19" s="267"/>
      <c r="AA19" s="267"/>
      <c r="AB19" s="267"/>
      <c r="AC19" s="267"/>
      <c r="AD19" s="267"/>
      <c r="AE19" s="267"/>
      <c r="AF19" s="267"/>
      <c r="AG19" s="267"/>
      <c r="AH19" s="268"/>
      <c r="AI19" s="266">
        <v>2008</v>
      </c>
      <c r="AJ19" s="267"/>
      <c r="AK19" s="267"/>
      <c r="AL19" s="267"/>
      <c r="AM19" s="267"/>
      <c r="AN19" s="267"/>
      <c r="AO19" s="267"/>
      <c r="AP19" s="267"/>
      <c r="AQ19" s="267"/>
      <c r="AR19" s="268"/>
      <c r="AS19" s="266">
        <v>2009</v>
      </c>
      <c r="AT19" s="267"/>
      <c r="AU19" s="267"/>
      <c r="AV19" s="267"/>
      <c r="AW19" s="267"/>
      <c r="AX19" s="267"/>
      <c r="AY19" s="267"/>
      <c r="AZ19" s="267"/>
      <c r="BA19" s="267"/>
      <c r="BB19" s="268"/>
      <c r="BC19" s="266">
        <v>2010</v>
      </c>
      <c r="BD19" s="267"/>
      <c r="BE19" s="267"/>
      <c r="BF19" s="267"/>
      <c r="BG19" s="267"/>
      <c r="BH19" s="267"/>
      <c r="BI19" s="267"/>
      <c r="BJ19" s="267"/>
      <c r="BK19" s="267"/>
      <c r="BL19" s="268"/>
      <c r="BM19" s="266">
        <v>2011</v>
      </c>
      <c r="BN19" s="267"/>
      <c r="BO19" s="267"/>
      <c r="BP19" s="267"/>
      <c r="BQ19" s="267"/>
      <c r="BR19" s="267"/>
      <c r="BS19" s="267"/>
      <c r="BT19" s="267"/>
      <c r="BU19" s="267"/>
      <c r="BV19" s="267"/>
      <c r="BW19" s="267"/>
      <c r="BX19" s="267"/>
      <c r="BY19" s="268"/>
      <c r="BZ19" s="266">
        <v>2012</v>
      </c>
      <c r="CA19" s="267"/>
      <c r="CB19" s="267"/>
      <c r="CC19" s="268"/>
      <c r="CD19" s="287" t="s">
        <v>89</v>
      </c>
      <c r="CE19" s="288"/>
      <c r="CF19" s="289"/>
      <c r="CG19" s="44" t="s">
        <v>49</v>
      </c>
      <c r="CH19" s="37"/>
    </row>
    <row r="20" spans="1:86" ht="14.25" customHeight="1" x14ac:dyDescent="0.2">
      <c r="C20" s="281" t="s">
        <v>40</v>
      </c>
      <c r="D20" s="277" t="s">
        <v>0</v>
      </c>
      <c r="E20" s="269" t="s">
        <v>73</v>
      </c>
      <c r="F20" s="272" t="s">
        <v>111</v>
      </c>
      <c r="G20" s="272" t="s">
        <v>51</v>
      </c>
      <c r="H20" s="272" t="s">
        <v>100</v>
      </c>
      <c r="I20" s="272" t="s">
        <v>10</v>
      </c>
      <c r="J20" s="272" t="s">
        <v>8</v>
      </c>
      <c r="K20" s="272" t="s">
        <v>42</v>
      </c>
      <c r="L20" s="272" t="s">
        <v>51</v>
      </c>
      <c r="M20" s="272" t="s">
        <v>100</v>
      </c>
      <c r="N20" s="277" t="s">
        <v>9</v>
      </c>
      <c r="O20" s="269" t="s">
        <v>74</v>
      </c>
      <c r="P20" s="272" t="s">
        <v>112</v>
      </c>
      <c r="Q20" s="272" t="s">
        <v>98</v>
      </c>
      <c r="R20" s="272" t="s">
        <v>101</v>
      </c>
      <c r="S20" s="272" t="s">
        <v>11</v>
      </c>
      <c r="T20" s="272" t="s">
        <v>12</v>
      </c>
      <c r="U20" s="272" t="s">
        <v>43</v>
      </c>
      <c r="V20" s="272" t="s">
        <v>98</v>
      </c>
      <c r="W20" s="272" t="s">
        <v>101</v>
      </c>
      <c r="X20" s="277" t="s">
        <v>13</v>
      </c>
      <c r="Y20" s="269" t="s">
        <v>75</v>
      </c>
      <c r="Z20" s="272" t="s">
        <v>113</v>
      </c>
      <c r="AA20" s="272" t="s">
        <v>52</v>
      </c>
      <c r="AB20" s="272" t="s">
        <v>102</v>
      </c>
      <c r="AC20" s="272" t="s">
        <v>23</v>
      </c>
      <c r="AD20" s="272" t="s">
        <v>25</v>
      </c>
      <c r="AE20" s="272" t="s">
        <v>44</v>
      </c>
      <c r="AF20" s="272" t="s">
        <v>52</v>
      </c>
      <c r="AG20" s="272" t="s">
        <v>102</v>
      </c>
      <c r="AH20" s="277" t="s">
        <v>24</v>
      </c>
      <c r="AI20" s="269" t="s">
        <v>76</v>
      </c>
      <c r="AJ20" s="272" t="s">
        <v>114</v>
      </c>
      <c r="AK20" s="272" t="s">
        <v>53</v>
      </c>
      <c r="AL20" s="272" t="s">
        <v>103</v>
      </c>
      <c r="AM20" s="272" t="s">
        <v>26</v>
      </c>
      <c r="AN20" s="272" t="s">
        <v>27</v>
      </c>
      <c r="AO20" s="272" t="s">
        <v>45</v>
      </c>
      <c r="AP20" s="272" t="s">
        <v>53</v>
      </c>
      <c r="AQ20" s="272" t="s">
        <v>103</v>
      </c>
      <c r="AR20" s="277" t="s">
        <v>28</v>
      </c>
      <c r="AS20" s="269" t="s">
        <v>77</v>
      </c>
      <c r="AT20" s="272" t="s">
        <v>115</v>
      </c>
      <c r="AU20" s="272" t="s">
        <v>54</v>
      </c>
      <c r="AV20" s="272" t="s">
        <v>104</v>
      </c>
      <c r="AW20" s="272" t="s">
        <v>29</v>
      </c>
      <c r="AX20" s="272" t="s">
        <v>30</v>
      </c>
      <c r="AY20" s="272" t="s">
        <v>46</v>
      </c>
      <c r="AZ20" s="272" t="s">
        <v>54</v>
      </c>
      <c r="BA20" s="272" t="s">
        <v>104</v>
      </c>
      <c r="BB20" s="277" t="s">
        <v>31</v>
      </c>
      <c r="BC20" s="269" t="s">
        <v>78</v>
      </c>
      <c r="BD20" s="272" t="s">
        <v>116</v>
      </c>
      <c r="BE20" s="272" t="s">
        <v>55</v>
      </c>
      <c r="BF20" s="272" t="s">
        <v>105</v>
      </c>
      <c r="BG20" s="272" t="s">
        <v>36</v>
      </c>
      <c r="BH20" s="272" t="s">
        <v>37</v>
      </c>
      <c r="BI20" s="272" t="s">
        <v>47</v>
      </c>
      <c r="BJ20" s="272" t="s">
        <v>55</v>
      </c>
      <c r="BK20" s="272" t="s">
        <v>105</v>
      </c>
      <c r="BL20" s="277" t="s">
        <v>38</v>
      </c>
      <c r="BM20" s="269" t="s">
        <v>80</v>
      </c>
      <c r="BN20" s="272" t="s">
        <v>117</v>
      </c>
      <c r="BO20" s="272" t="s">
        <v>81</v>
      </c>
      <c r="BP20" s="272" t="s">
        <v>106</v>
      </c>
      <c r="BQ20" s="272" t="s">
        <v>107</v>
      </c>
      <c r="BR20" s="272" t="s">
        <v>108</v>
      </c>
      <c r="BS20" s="272" t="s">
        <v>109</v>
      </c>
      <c r="BT20" s="272" t="s">
        <v>82</v>
      </c>
      <c r="BU20" s="272" t="s">
        <v>83</v>
      </c>
      <c r="BV20" s="272" t="s">
        <v>84</v>
      </c>
      <c r="BW20" s="272" t="s">
        <v>81</v>
      </c>
      <c r="BX20" s="272" t="s">
        <v>110</v>
      </c>
      <c r="BY20" s="277" t="s">
        <v>85</v>
      </c>
      <c r="BZ20" s="272" t="s">
        <v>86</v>
      </c>
      <c r="CA20" s="272" t="s">
        <v>87</v>
      </c>
      <c r="CB20" s="291" t="s">
        <v>88</v>
      </c>
      <c r="CC20" s="291" t="s">
        <v>133</v>
      </c>
      <c r="CD20" s="269" t="s">
        <v>121</v>
      </c>
      <c r="CE20" s="272" t="s">
        <v>139</v>
      </c>
      <c r="CF20" s="277" t="s">
        <v>48</v>
      </c>
      <c r="CG20" s="284" t="s">
        <v>118</v>
      </c>
      <c r="CH20" s="277" t="s">
        <v>90</v>
      </c>
    </row>
    <row r="21" spans="1:86" ht="24.75" customHeight="1" x14ac:dyDescent="0.2">
      <c r="C21" s="282"/>
      <c r="D21" s="278"/>
      <c r="E21" s="270"/>
      <c r="F21" s="273"/>
      <c r="G21" s="275"/>
      <c r="H21" s="275"/>
      <c r="I21" s="275"/>
      <c r="J21" s="273"/>
      <c r="K21" s="275"/>
      <c r="L21" s="275"/>
      <c r="M21" s="275"/>
      <c r="N21" s="278"/>
      <c r="O21" s="270"/>
      <c r="P21" s="273"/>
      <c r="Q21" s="275"/>
      <c r="R21" s="275"/>
      <c r="S21" s="275"/>
      <c r="T21" s="273"/>
      <c r="U21" s="275"/>
      <c r="V21" s="275"/>
      <c r="W21" s="275"/>
      <c r="X21" s="278"/>
      <c r="Y21" s="270"/>
      <c r="Z21" s="273"/>
      <c r="AA21" s="275"/>
      <c r="AB21" s="275"/>
      <c r="AC21" s="275"/>
      <c r="AD21" s="273"/>
      <c r="AE21" s="275"/>
      <c r="AF21" s="275"/>
      <c r="AG21" s="275"/>
      <c r="AH21" s="278"/>
      <c r="AI21" s="270"/>
      <c r="AJ21" s="273"/>
      <c r="AK21" s="275"/>
      <c r="AL21" s="275"/>
      <c r="AM21" s="275"/>
      <c r="AN21" s="273"/>
      <c r="AO21" s="275"/>
      <c r="AP21" s="275"/>
      <c r="AQ21" s="275"/>
      <c r="AR21" s="278"/>
      <c r="AS21" s="270"/>
      <c r="AT21" s="273"/>
      <c r="AU21" s="275"/>
      <c r="AV21" s="275"/>
      <c r="AW21" s="275"/>
      <c r="AX21" s="273"/>
      <c r="AY21" s="275"/>
      <c r="AZ21" s="275"/>
      <c r="BA21" s="275"/>
      <c r="BB21" s="278"/>
      <c r="BC21" s="270"/>
      <c r="BD21" s="273"/>
      <c r="BE21" s="275"/>
      <c r="BF21" s="275"/>
      <c r="BG21" s="275"/>
      <c r="BH21" s="273"/>
      <c r="BI21" s="275"/>
      <c r="BJ21" s="275"/>
      <c r="BK21" s="275"/>
      <c r="BL21" s="278"/>
      <c r="BM21" s="270"/>
      <c r="BN21" s="273"/>
      <c r="BO21" s="275"/>
      <c r="BP21" s="275"/>
      <c r="BQ21" s="275"/>
      <c r="BR21" s="275"/>
      <c r="BS21" s="275"/>
      <c r="BT21" s="275"/>
      <c r="BU21" s="273"/>
      <c r="BV21" s="275"/>
      <c r="BW21" s="275"/>
      <c r="BX21" s="275"/>
      <c r="BY21" s="278"/>
      <c r="BZ21" s="275"/>
      <c r="CA21" s="275"/>
      <c r="CB21" s="292"/>
      <c r="CC21" s="292"/>
      <c r="CD21" s="270"/>
      <c r="CE21" s="273"/>
      <c r="CF21" s="278"/>
      <c r="CG21" s="285"/>
      <c r="CH21" s="278"/>
    </row>
    <row r="22" spans="1:86" ht="48.75" customHeight="1" thickBot="1" x14ac:dyDescent="0.25">
      <c r="B22" s="32"/>
      <c r="C22" s="283"/>
      <c r="D22" s="279"/>
      <c r="E22" s="271"/>
      <c r="F22" s="274"/>
      <c r="G22" s="276"/>
      <c r="H22" s="276"/>
      <c r="I22" s="276"/>
      <c r="J22" s="274"/>
      <c r="K22" s="276"/>
      <c r="L22" s="276"/>
      <c r="M22" s="276"/>
      <c r="N22" s="279"/>
      <c r="O22" s="271"/>
      <c r="P22" s="274"/>
      <c r="Q22" s="276"/>
      <c r="R22" s="276"/>
      <c r="S22" s="276"/>
      <c r="T22" s="274"/>
      <c r="U22" s="276"/>
      <c r="V22" s="276"/>
      <c r="W22" s="276"/>
      <c r="X22" s="279"/>
      <c r="Y22" s="271"/>
      <c r="Z22" s="274"/>
      <c r="AA22" s="276"/>
      <c r="AB22" s="276"/>
      <c r="AC22" s="276"/>
      <c r="AD22" s="274"/>
      <c r="AE22" s="276"/>
      <c r="AF22" s="276"/>
      <c r="AG22" s="276"/>
      <c r="AH22" s="279"/>
      <c r="AI22" s="271"/>
      <c r="AJ22" s="274"/>
      <c r="AK22" s="276"/>
      <c r="AL22" s="276"/>
      <c r="AM22" s="276"/>
      <c r="AN22" s="274"/>
      <c r="AO22" s="276"/>
      <c r="AP22" s="276"/>
      <c r="AQ22" s="276"/>
      <c r="AR22" s="279"/>
      <c r="AS22" s="271"/>
      <c r="AT22" s="274"/>
      <c r="AU22" s="276"/>
      <c r="AV22" s="276"/>
      <c r="AW22" s="276"/>
      <c r="AX22" s="274"/>
      <c r="AY22" s="276"/>
      <c r="AZ22" s="276"/>
      <c r="BA22" s="276"/>
      <c r="BB22" s="279"/>
      <c r="BC22" s="271"/>
      <c r="BD22" s="274"/>
      <c r="BE22" s="276"/>
      <c r="BF22" s="276"/>
      <c r="BG22" s="276"/>
      <c r="BH22" s="274"/>
      <c r="BI22" s="276"/>
      <c r="BJ22" s="276"/>
      <c r="BK22" s="276"/>
      <c r="BL22" s="279"/>
      <c r="BM22" s="271"/>
      <c r="BN22" s="274"/>
      <c r="BO22" s="276"/>
      <c r="BP22" s="276"/>
      <c r="BQ22" s="276"/>
      <c r="BR22" s="276"/>
      <c r="BS22" s="276"/>
      <c r="BT22" s="276"/>
      <c r="BU22" s="274"/>
      <c r="BV22" s="276"/>
      <c r="BW22" s="276"/>
      <c r="BX22" s="276"/>
      <c r="BY22" s="279"/>
      <c r="BZ22" s="276"/>
      <c r="CA22" s="276"/>
      <c r="CB22" s="293"/>
      <c r="CC22" s="293"/>
      <c r="CD22" s="271"/>
      <c r="CE22" s="274"/>
      <c r="CF22" s="279" t="s">
        <v>22</v>
      </c>
      <c r="CG22" s="286"/>
      <c r="CH22" s="279"/>
    </row>
    <row r="23" spans="1:86" ht="33.75" customHeight="1" thickBot="1" x14ac:dyDescent="0.25">
      <c r="C23" s="132" t="s">
        <v>60</v>
      </c>
      <c r="D23" s="7"/>
      <c r="E23" s="8"/>
      <c r="F23" s="9"/>
      <c r="G23" s="10"/>
      <c r="H23" s="10"/>
      <c r="I23" s="10"/>
      <c r="J23" s="10"/>
      <c r="K23" s="10"/>
      <c r="L23" s="10"/>
      <c r="M23" s="10"/>
      <c r="N23" s="11"/>
      <c r="O23" s="8"/>
      <c r="P23" s="9"/>
      <c r="Q23" s="10"/>
      <c r="R23" s="10"/>
      <c r="S23" s="10"/>
      <c r="T23" s="10"/>
      <c r="U23" s="10"/>
      <c r="V23" s="10"/>
      <c r="W23" s="10"/>
      <c r="X23" s="11"/>
      <c r="Y23" s="8"/>
      <c r="Z23" s="9"/>
      <c r="AA23" s="10"/>
      <c r="AB23" s="10"/>
      <c r="AC23" s="10"/>
      <c r="AD23" s="10"/>
      <c r="AE23" s="10"/>
      <c r="AF23" s="10"/>
      <c r="AG23" s="10"/>
      <c r="AH23" s="11"/>
      <c r="AI23" s="8"/>
      <c r="AJ23" s="9"/>
      <c r="AK23" s="10"/>
      <c r="AL23" s="10"/>
      <c r="AM23" s="10"/>
      <c r="AN23" s="10"/>
      <c r="AO23" s="10"/>
      <c r="AP23" s="10"/>
      <c r="AQ23" s="10"/>
      <c r="AR23" s="11"/>
      <c r="AS23" s="8"/>
      <c r="AT23" s="9"/>
      <c r="AU23" s="10"/>
      <c r="AV23" s="10"/>
      <c r="AW23" s="10"/>
      <c r="AX23" s="10"/>
      <c r="AY23" s="10"/>
      <c r="AZ23" s="10"/>
      <c r="BA23" s="10"/>
      <c r="BB23" s="11"/>
      <c r="BC23" s="8"/>
      <c r="BD23" s="9"/>
      <c r="BE23" s="10"/>
      <c r="BF23" s="10"/>
      <c r="BG23" s="10"/>
      <c r="BH23" s="10"/>
      <c r="BI23" s="10"/>
      <c r="BJ23" s="10"/>
      <c r="BK23" s="10"/>
      <c r="BL23" s="11"/>
      <c r="BM23" s="8"/>
      <c r="BN23" s="9"/>
      <c r="BO23" s="10"/>
      <c r="BP23" s="10"/>
      <c r="BQ23" s="10"/>
      <c r="BR23" s="10"/>
      <c r="BS23" s="10"/>
      <c r="BT23" s="10"/>
      <c r="BU23" s="10"/>
      <c r="BV23" s="10"/>
      <c r="BW23" s="10"/>
      <c r="BX23" s="10"/>
      <c r="BY23" s="11"/>
      <c r="BZ23" s="34"/>
      <c r="CA23" s="43"/>
      <c r="CB23" s="10"/>
      <c r="CC23" s="35"/>
      <c r="CD23" s="3"/>
      <c r="CE23" s="3"/>
      <c r="CF23" s="12"/>
      <c r="CG23" s="39"/>
      <c r="CH23" s="33"/>
    </row>
    <row r="24" spans="1:86" ht="15" customHeight="1" thickBot="1" x14ac:dyDescent="0.25">
      <c r="A24" s="1">
        <v>1</v>
      </c>
      <c r="C24" s="7" t="s">
        <v>62</v>
      </c>
      <c r="D24" s="13">
        <v>1550</v>
      </c>
      <c r="E24" s="113"/>
      <c r="F24" s="114"/>
      <c r="G24" s="114"/>
      <c r="H24" s="114"/>
      <c r="I24" s="45">
        <f>E24+F24-G24+H24</f>
        <v>0</v>
      </c>
      <c r="J24" s="114"/>
      <c r="K24" s="114"/>
      <c r="L24" s="114"/>
      <c r="M24" s="114"/>
      <c r="N24" s="46">
        <f>J24+K24-L24+M24</f>
        <v>0</v>
      </c>
      <c r="O24" s="47">
        <f>I24</f>
        <v>0</v>
      </c>
      <c r="P24" s="114"/>
      <c r="Q24" s="114"/>
      <c r="R24" s="114"/>
      <c r="S24" s="45">
        <f>O24+P24-Q24+R24</f>
        <v>0</v>
      </c>
      <c r="T24" s="48">
        <f>N24</f>
        <v>0</v>
      </c>
      <c r="U24" s="114"/>
      <c r="V24" s="114"/>
      <c r="W24" s="114"/>
      <c r="X24" s="46">
        <f>T24+U24-V24+W24</f>
        <v>0</v>
      </c>
      <c r="Y24" s="47">
        <f>S24</f>
        <v>0</v>
      </c>
      <c r="Z24" s="114">
        <v>-33141</v>
      </c>
      <c r="AA24" s="114"/>
      <c r="AB24" s="114"/>
      <c r="AC24" s="45">
        <f>Y24+Z24-AA24+AB24</f>
        <v>-33141</v>
      </c>
      <c r="AD24" s="48">
        <f>X24</f>
        <v>0</v>
      </c>
      <c r="AE24" s="114">
        <v>-1578</v>
      </c>
      <c r="AF24" s="114"/>
      <c r="AG24" s="114"/>
      <c r="AH24" s="46">
        <f>AD24+AE24-AF24+AG24</f>
        <v>-1578</v>
      </c>
      <c r="AI24" s="47">
        <f>AC24</f>
        <v>-33141</v>
      </c>
      <c r="AJ24" s="114">
        <v>9408</v>
      </c>
      <c r="AK24" s="114"/>
      <c r="AL24" s="114"/>
      <c r="AM24" s="45">
        <f>AI24+AJ24-AK24+AL24</f>
        <v>-23733</v>
      </c>
      <c r="AN24" s="48">
        <f>AH24</f>
        <v>-1578</v>
      </c>
      <c r="AO24" s="114">
        <v>-929</v>
      </c>
      <c r="AP24" s="114"/>
      <c r="AQ24" s="114"/>
      <c r="AR24" s="46">
        <f>AN24+AO24-AP24+AQ24</f>
        <v>-2507</v>
      </c>
      <c r="AS24" s="47">
        <f>AM24</f>
        <v>-23733</v>
      </c>
      <c r="AT24" s="114">
        <v>-76148</v>
      </c>
      <c r="AU24" s="114">
        <v>-33141</v>
      </c>
      <c r="AV24" s="114"/>
      <c r="AW24" s="45">
        <f>AS24+AT24-AU24+AV24</f>
        <v>-66740</v>
      </c>
      <c r="AX24" s="48">
        <f>AR24</f>
        <v>-2507</v>
      </c>
      <c r="AY24" s="114">
        <v>-18</v>
      </c>
      <c r="AZ24" s="114">
        <v>-1578</v>
      </c>
      <c r="BA24" s="114"/>
      <c r="BB24" s="46">
        <f>AX24+AY24-AZ24+BA24</f>
        <v>-947</v>
      </c>
      <c r="BC24" s="47">
        <f>AW24</f>
        <v>-66740</v>
      </c>
      <c r="BD24" s="114">
        <v>-66902</v>
      </c>
      <c r="BE24" s="114">
        <v>9408</v>
      </c>
      <c r="BF24" s="114"/>
      <c r="BG24" s="45">
        <f>BC24+BD24-BE24+BF24</f>
        <v>-143050</v>
      </c>
      <c r="BH24" s="48">
        <f>BB24</f>
        <v>-947</v>
      </c>
      <c r="BI24" s="114">
        <v>-1342</v>
      </c>
      <c r="BJ24" s="114">
        <v>-929</v>
      </c>
      <c r="BK24" s="114"/>
      <c r="BL24" s="46">
        <f>BH24+BI24-BJ24+BK24</f>
        <v>-1360</v>
      </c>
      <c r="BM24" s="47">
        <f>BG24</f>
        <v>-143050</v>
      </c>
      <c r="BN24" s="114">
        <v>-13782</v>
      </c>
      <c r="BO24" s="114">
        <v>-76148</v>
      </c>
      <c r="BP24" s="114"/>
      <c r="BQ24" s="114"/>
      <c r="BR24" s="114"/>
      <c r="BS24" s="114"/>
      <c r="BT24" s="45">
        <f>BM24+BN24-BO24+SUM(BP24:BS24)</f>
        <v>-80684</v>
      </c>
      <c r="BU24" s="48">
        <f>BL24</f>
        <v>-1360</v>
      </c>
      <c r="BV24" s="114">
        <v>-1952</v>
      </c>
      <c r="BW24" s="114">
        <v>-18</v>
      </c>
      <c r="BX24" s="114"/>
      <c r="BY24" s="46">
        <f>BU24+BV24-BW24+BX24</f>
        <v>-3294</v>
      </c>
      <c r="BZ24" s="113">
        <v>-66902</v>
      </c>
      <c r="CA24" s="114">
        <v>-2653</v>
      </c>
      <c r="CB24" s="48">
        <f>BT24-BZ24</f>
        <v>-13782</v>
      </c>
      <c r="CC24" s="76">
        <f>BY24-CA24</f>
        <v>-641</v>
      </c>
      <c r="CD24" s="115">
        <v>-203</v>
      </c>
      <c r="CE24" s="114">
        <v>-67</v>
      </c>
      <c r="CF24" s="49">
        <f>SUM(CB24:CE24)</f>
        <v>-14693</v>
      </c>
      <c r="CG24" s="116">
        <v>-82404</v>
      </c>
      <c r="CH24" s="49">
        <f>CG24-SUM(BT24,BY24)</f>
        <v>1574</v>
      </c>
    </row>
    <row r="25" spans="1:86" ht="15" thickBot="1" x14ac:dyDescent="0.25">
      <c r="A25" s="1">
        <v>2</v>
      </c>
      <c r="C25" s="15" t="s">
        <v>1</v>
      </c>
      <c r="D25" s="13">
        <v>1580</v>
      </c>
      <c r="E25" s="113"/>
      <c r="F25" s="114"/>
      <c r="G25" s="114"/>
      <c r="H25" s="114"/>
      <c r="I25" s="45">
        <f t="shared" ref="I25:I32" si="0">E25+F25-G25+H25</f>
        <v>0</v>
      </c>
      <c r="J25" s="114"/>
      <c r="K25" s="114"/>
      <c r="L25" s="114"/>
      <c r="M25" s="114"/>
      <c r="N25" s="46">
        <f t="shared" ref="N25:N32" si="1">J25+K25-L25+M25</f>
        <v>0</v>
      </c>
      <c r="O25" s="47">
        <f t="shared" ref="O25:O32" si="2">I25</f>
        <v>0</v>
      </c>
      <c r="P25" s="114"/>
      <c r="Q25" s="114"/>
      <c r="R25" s="114"/>
      <c r="S25" s="45">
        <f t="shared" ref="S25:S32" si="3">O25+P25-Q25+R25</f>
        <v>0</v>
      </c>
      <c r="T25" s="48">
        <f t="shared" ref="T25:T32" si="4">N25</f>
        <v>0</v>
      </c>
      <c r="U25" s="114"/>
      <c r="V25" s="114"/>
      <c r="W25" s="114"/>
      <c r="X25" s="46">
        <f t="shared" ref="X25:X32" si="5">T25+U25-V25+W25</f>
        <v>0</v>
      </c>
      <c r="Y25" s="47">
        <f t="shared" ref="Y25:Y32" si="6">S25</f>
        <v>0</v>
      </c>
      <c r="Z25" s="114">
        <v>-1717946</v>
      </c>
      <c r="AA25" s="114"/>
      <c r="AB25" s="114"/>
      <c r="AC25" s="45">
        <f t="shared" ref="AC25:AC32" si="7">Y25+Z25-AA25+AB25</f>
        <v>-1717946</v>
      </c>
      <c r="AD25" s="48">
        <f t="shared" ref="AD25:AD32" si="8">X25</f>
        <v>0</v>
      </c>
      <c r="AE25" s="114">
        <v>-112489</v>
      </c>
      <c r="AF25" s="114"/>
      <c r="AG25" s="114"/>
      <c r="AH25" s="46">
        <f t="shared" ref="AH25:AH32" si="9">AD25+AE25-AF25+AG25</f>
        <v>-112489</v>
      </c>
      <c r="AI25" s="47">
        <f t="shared" ref="AI25:AI32" si="10">AC25</f>
        <v>-1717946</v>
      </c>
      <c r="AJ25" s="114">
        <v>-490745</v>
      </c>
      <c r="AK25" s="114"/>
      <c r="AL25" s="114"/>
      <c r="AM25" s="45">
        <f t="shared" ref="AM25:AM32" si="11">AI25+AJ25-AK25+AL25</f>
        <v>-2208691</v>
      </c>
      <c r="AN25" s="48">
        <f t="shared" ref="AN25:AN32" si="12">AH25</f>
        <v>-112489</v>
      </c>
      <c r="AO25" s="114">
        <v>-17576</v>
      </c>
      <c r="AP25" s="114"/>
      <c r="AQ25" s="114"/>
      <c r="AR25" s="46">
        <f t="shared" ref="AR25:AR32" si="13">AN25+AO25-AP25+AQ25</f>
        <v>-130065</v>
      </c>
      <c r="AS25" s="47">
        <f t="shared" ref="AS25:AS32" si="14">AM25</f>
        <v>-2208691</v>
      </c>
      <c r="AT25" s="114">
        <v>-401955</v>
      </c>
      <c r="AU25" s="114">
        <v>-1717946</v>
      </c>
      <c r="AV25" s="114"/>
      <c r="AW25" s="45">
        <f t="shared" ref="AW25:AW32" si="15">AS25+AT25-AU25+AV25</f>
        <v>-892700</v>
      </c>
      <c r="AX25" s="48">
        <f t="shared" ref="AX25:AX32" si="16">AR25</f>
        <v>-130065</v>
      </c>
      <c r="AY25" s="114">
        <v>-1293</v>
      </c>
      <c r="AZ25" s="114">
        <v>-112489</v>
      </c>
      <c r="BA25" s="114"/>
      <c r="BB25" s="46">
        <f t="shared" ref="BB25:BB32" si="17">AX25+AY25-AZ25+BA25</f>
        <v>-18869</v>
      </c>
      <c r="BC25" s="47">
        <f t="shared" ref="BC25:BC32" si="18">AW25</f>
        <v>-892700</v>
      </c>
      <c r="BD25" s="114">
        <v>-1369743</v>
      </c>
      <c r="BE25" s="114">
        <v>-490745</v>
      </c>
      <c r="BF25" s="114"/>
      <c r="BG25" s="45">
        <f t="shared" ref="BG25:BG33" si="19">BC25+BD25-BE25+SUM(BF25:BF25)</f>
        <v>-1771698</v>
      </c>
      <c r="BH25" s="48">
        <f t="shared" ref="BH25:BH32" si="20">BB25</f>
        <v>-18869</v>
      </c>
      <c r="BI25" s="114">
        <v>-9985</v>
      </c>
      <c r="BJ25" s="114">
        <v>-17576</v>
      </c>
      <c r="BK25" s="114"/>
      <c r="BL25" s="46">
        <f t="shared" ref="BL25:BL32" si="21">BH25+BI25-BJ25+BK25</f>
        <v>-11278</v>
      </c>
      <c r="BM25" s="47">
        <f t="shared" ref="BM25:BM30" si="22">BG25</f>
        <v>-1771698</v>
      </c>
      <c r="BN25" s="114">
        <v>-1609624</v>
      </c>
      <c r="BO25" s="114">
        <v>-401955</v>
      </c>
      <c r="BP25" s="114"/>
      <c r="BQ25" s="114"/>
      <c r="BR25" s="114"/>
      <c r="BS25" s="114"/>
      <c r="BT25" s="45">
        <f t="shared" ref="BT25:BT32" si="23">BM25+BN25-BO25+SUM(BP25:BS25)</f>
        <v>-2979367</v>
      </c>
      <c r="BU25" s="48">
        <f t="shared" ref="BU25:BU30" si="24">BL25</f>
        <v>-11278</v>
      </c>
      <c r="BV25" s="114">
        <v>-34132</v>
      </c>
      <c r="BW25" s="114">
        <v>-1293</v>
      </c>
      <c r="BX25" s="114"/>
      <c r="BY25" s="46">
        <f t="shared" ref="BY25:BY32" si="25">BU25+BV25-BW25+BX25</f>
        <v>-44117</v>
      </c>
      <c r="BZ25" s="113">
        <v>-1369743</v>
      </c>
      <c r="CA25" s="114">
        <v>-36832</v>
      </c>
      <c r="CB25" s="48">
        <f t="shared" ref="CB25:CB32" si="26">BT25-BZ25</f>
        <v>-1609624</v>
      </c>
      <c r="CC25" s="76">
        <f t="shared" ref="CC25:CC32" si="27">BY25-CA25</f>
        <v>-7285</v>
      </c>
      <c r="CD25" s="115">
        <v>-23662</v>
      </c>
      <c r="CE25" s="114">
        <v>-7887</v>
      </c>
      <c r="CF25" s="49">
        <f t="shared" ref="CF25:CF87" si="28">SUM(CB25:CE25)</f>
        <v>-1648458</v>
      </c>
      <c r="CG25" s="116">
        <v>-3019408</v>
      </c>
      <c r="CH25" s="49">
        <f t="shared" ref="CH25:CH87" si="29">CG25-SUM(BT25,BY25)</f>
        <v>4076</v>
      </c>
    </row>
    <row r="26" spans="1:86" ht="15" thickBot="1" x14ac:dyDescent="0.25">
      <c r="A26" s="1">
        <v>3</v>
      </c>
      <c r="C26" s="15" t="s">
        <v>2</v>
      </c>
      <c r="D26" s="13">
        <v>1584</v>
      </c>
      <c r="E26" s="113"/>
      <c r="F26" s="114"/>
      <c r="G26" s="114"/>
      <c r="H26" s="114"/>
      <c r="I26" s="45">
        <f t="shared" si="0"/>
        <v>0</v>
      </c>
      <c r="J26" s="114"/>
      <c r="K26" s="114"/>
      <c r="L26" s="114"/>
      <c r="M26" s="114"/>
      <c r="N26" s="46">
        <f t="shared" si="1"/>
        <v>0</v>
      </c>
      <c r="O26" s="47">
        <f t="shared" si="2"/>
        <v>0</v>
      </c>
      <c r="P26" s="114"/>
      <c r="Q26" s="114"/>
      <c r="R26" s="114"/>
      <c r="S26" s="45">
        <f t="shared" si="3"/>
        <v>0</v>
      </c>
      <c r="T26" s="48">
        <f t="shared" si="4"/>
        <v>0</v>
      </c>
      <c r="U26" s="114"/>
      <c r="V26" s="114"/>
      <c r="W26" s="114"/>
      <c r="X26" s="46">
        <f t="shared" si="5"/>
        <v>0</v>
      </c>
      <c r="Y26" s="47">
        <f t="shared" si="6"/>
        <v>0</v>
      </c>
      <c r="Z26" s="114">
        <v>111692</v>
      </c>
      <c r="AA26" s="114"/>
      <c r="AB26" s="114"/>
      <c r="AC26" s="45">
        <f t="shared" si="7"/>
        <v>111692</v>
      </c>
      <c r="AD26" s="48">
        <f t="shared" si="8"/>
        <v>0</v>
      </c>
      <c r="AE26" s="114">
        <v>5299</v>
      </c>
      <c r="AF26" s="114"/>
      <c r="AG26" s="114"/>
      <c r="AH26" s="46">
        <f t="shared" si="9"/>
        <v>5299</v>
      </c>
      <c r="AI26" s="47">
        <f t="shared" si="10"/>
        <v>111692</v>
      </c>
      <c r="AJ26" s="114">
        <v>-463877</v>
      </c>
      <c r="AK26" s="114"/>
      <c r="AL26" s="114"/>
      <c r="AM26" s="45">
        <f t="shared" si="11"/>
        <v>-352185</v>
      </c>
      <c r="AN26" s="48">
        <f t="shared" si="12"/>
        <v>5299</v>
      </c>
      <c r="AO26" s="114">
        <v>-22542</v>
      </c>
      <c r="AP26" s="114"/>
      <c r="AQ26" s="114"/>
      <c r="AR26" s="46">
        <f t="shared" si="13"/>
        <v>-17243</v>
      </c>
      <c r="AS26" s="47">
        <f t="shared" si="14"/>
        <v>-352185</v>
      </c>
      <c r="AT26" s="114">
        <v>76220</v>
      </c>
      <c r="AU26" s="114">
        <v>111692</v>
      </c>
      <c r="AV26" s="114"/>
      <c r="AW26" s="45">
        <f t="shared" si="15"/>
        <v>-387657</v>
      </c>
      <c r="AX26" s="48">
        <f t="shared" si="16"/>
        <v>-17243</v>
      </c>
      <c r="AY26" s="114">
        <v>5158</v>
      </c>
      <c r="AZ26" s="114">
        <v>5299</v>
      </c>
      <c r="BA26" s="114"/>
      <c r="BB26" s="46">
        <f t="shared" si="17"/>
        <v>-17384</v>
      </c>
      <c r="BC26" s="47">
        <f t="shared" si="18"/>
        <v>-387657</v>
      </c>
      <c r="BD26" s="114">
        <v>-57194</v>
      </c>
      <c r="BE26" s="114">
        <v>-463877</v>
      </c>
      <c r="BF26" s="114"/>
      <c r="BG26" s="45">
        <f t="shared" si="19"/>
        <v>19026</v>
      </c>
      <c r="BH26" s="48">
        <f t="shared" si="20"/>
        <v>-17384</v>
      </c>
      <c r="BI26" s="114">
        <v>-37</v>
      </c>
      <c r="BJ26" s="114">
        <v>-22542</v>
      </c>
      <c r="BK26" s="114"/>
      <c r="BL26" s="46">
        <f t="shared" si="21"/>
        <v>5121</v>
      </c>
      <c r="BM26" s="47">
        <f t="shared" si="22"/>
        <v>19026</v>
      </c>
      <c r="BN26" s="114">
        <v>-355822</v>
      </c>
      <c r="BO26" s="114">
        <v>76220</v>
      </c>
      <c r="BP26" s="114"/>
      <c r="BQ26" s="114"/>
      <c r="BR26" s="114"/>
      <c r="BS26" s="114"/>
      <c r="BT26" s="45">
        <f t="shared" si="23"/>
        <v>-413016</v>
      </c>
      <c r="BU26" s="48">
        <f t="shared" si="24"/>
        <v>5121</v>
      </c>
      <c r="BV26" s="114">
        <v>-2384</v>
      </c>
      <c r="BW26" s="114">
        <v>5158</v>
      </c>
      <c r="BX26" s="114"/>
      <c r="BY26" s="46">
        <f t="shared" si="25"/>
        <v>-2421</v>
      </c>
      <c r="BZ26" s="113">
        <v>-57194</v>
      </c>
      <c r="CA26" s="114">
        <v>-1158</v>
      </c>
      <c r="CB26" s="48">
        <f t="shared" si="26"/>
        <v>-355822</v>
      </c>
      <c r="CC26" s="76">
        <f t="shared" si="27"/>
        <v>-1263</v>
      </c>
      <c r="CD26" s="115">
        <v>-5231</v>
      </c>
      <c r="CE26" s="114">
        <v>-1743</v>
      </c>
      <c r="CF26" s="49">
        <f t="shared" si="28"/>
        <v>-364059</v>
      </c>
      <c r="CG26" s="116">
        <v>-416209</v>
      </c>
      <c r="CH26" s="49">
        <f t="shared" si="29"/>
        <v>-772</v>
      </c>
    </row>
    <row r="27" spans="1:86" ht="15" thickBot="1" x14ac:dyDescent="0.25">
      <c r="A27" s="1">
        <v>4</v>
      </c>
      <c r="C27" s="15" t="s">
        <v>3</v>
      </c>
      <c r="D27" s="13">
        <v>1586</v>
      </c>
      <c r="E27" s="113"/>
      <c r="F27" s="114"/>
      <c r="G27" s="114"/>
      <c r="H27" s="114"/>
      <c r="I27" s="45">
        <f t="shared" si="0"/>
        <v>0</v>
      </c>
      <c r="J27" s="114"/>
      <c r="K27" s="114"/>
      <c r="L27" s="114"/>
      <c r="M27" s="114"/>
      <c r="N27" s="46">
        <f t="shared" si="1"/>
        <v>0</v>
      </c>
      <c r="O27" s="47">
        <f t="shared" si="2"/>
        <v>0</v>
      </c>
      <c r="P27" s="114"/>
      <c r="Q27" s="114"/>
      <c r="R27" s="114"/>
      <c r="S27" s="45">
        <f t="shared" si="3"/>
        <v>0</v>
      </c>
      <c r="T27" s="48">
        <f t="shared" si="4"/>
        <v>0</v>
      </c>
      <c r="U27" s="114"/>
      <c r="V27" s="114"/>
      <c r="W27" s="114"/>
      <c r="X27" s="46">
        <f t="shared" si="5"/>
        <v>0</v>
      </c>
      <c r="Y27" s="47">
        <f t="shared" si="6"/>
        <v>0</v>
      </c>
      <c r="Z27" s="114">
        <v>-327908</v>
      </c>
      <c r="AA27" s="114"/>
      <c r="AB27" s="114"/>
      <c r="AC27" s="45">
        <f t="shared" si="7"/>
        <v>-327908</v>
      </c>
      <c r="AD27" s="48">
        <f t="shared" si="8"/>
        <v>0</v>
      </c>
      <c r="AE27" s="114">
        <v>-68761</v>
      </c>
      <c r="AF27" s="114"/>
      <c r="AG27" s="114"/>
      <c r="AH27" s="46">
        <f t="shared" si="9"/>
        <v>-68761</v>
      </c>
      <c r="AI27" s="47">
        <f t="shared" si="10"/>
        <v>-327908</v>
      </c>
      <c r="AJ27" s="114">
        <v>-316248</v>
      </c>
      <c r="AK27" s="114"/>
      <c r="AL27" s="114"/>
      <c r="AM27" s="45">
        <f t="shared" si="11"/>
        <v>-644156</v>
      </c>
      <c r="AN27" s="48">
        <f t="shared" si="12"/>
        <v>-68761</v>
      </c>
      <c r="AO27" s="114">
        <v>-13670</v>
      </c>
      <c r="AP27" s="114"/>
      <c r="AQ27" s="114"/>
      <c r="AR27" s="46">
        <f t="shared" si="13"/>
        <v>-82431</v>
      </c>
      <c r="AS27" s="47">
        <f t="shared" si="14"/>
        <v>-644156</v>
      </c>
      <c r="AT27" s="114">
        <v>-175853</v>
      </c>
      <c r="AU27" s="114">
        <v>-327908</v>
      </c>
      <c r="AV27" s="114"/>
      <c r="AW27" s="45">
        <f t="shared" si="15"/>
        <v>-492101</v>
      </c>
      <c r="AX27" s="48">
        <f t="shared" si="16"/>
        <v>-82431</v>
      </c>
      <c r="AY27" s="114">
        <v>243</v>
      </c>
      <c r="AZ27" s="114">
        <v>-68761</v>
      </c>
      <c r="BA27" s="114"/>
      <c r="BB27" s="46">
        <f t="shared" si="17"/>
        <v>-13427</v>
      </c>
      <c r="BC27" s="47">
        <f t="shared" si="18"/>
        <v>-492101</v>
      </c>
      <c r="BD27" s="114">
        <v>-112481</v>
      </c>
      <c r="BE27" s="114">
        <v>-316248</v>
      </c>
      <c r="BF27" s="114"/>
      <c r="BG27" s="45">
        <f t="shared" si="19"/>
        <v>-288334</v>
      </c>
      <c r="BH27" s="48">
        <f t="shared" si="20"/>
        <v>-13427</v>
      </c>
      <c r="BI27" s="114">
        <v>-2395</v>
      </c>
      <c r="BJ27" s="114">
        <v>-13670</v>
      </c>
      <c r="BK27" s="114"/>
      <c r="BL27" s="46">
        <f t="shared" si="21"/>
        <v>-2152</v>
      </c>
      <c r="BM27" s="47">
        <f t="shared" si="22"/>
        <v>-288334</v>
      </c>
      <c r="BN27" s="114">
        <v>-76883</v>
      </c>
      <c r="BO27" s="114">
        <v>-175853</v>
      </c>
      <c r="BP27" s="114"/>
      <c r="BQ27" s="114"/>
      <c r="BR27" s="114"/>
      <c r="BS27" s="114"/>
      <c r="BT27" s="45">
        <f t="shared" si="23"/>
        <v>-189364</v>
      </c>
      <c r="BU27" s="48">
        <f t="shared" si="24"/>
        <v>-2152</v>
      </c>
      <c r="BV27" s="114">
        <v>-3615</v>
      </c>
      <c r="BW27" s="114">
        <v>243</v>
      </c>
      <c r="BX27" s="114"/>
      <c r="BY27" s="46">
        <f t="shared" si="25"/>
        <v>-6010</v>
      </c>
      <c r="BZ27" s="113">
        <v>-112481</v>
      </c>
      <c r="CA27" s="114">
        <v>-4600</v>
      </c>
      <c r="CB27" s="48">
        <f t="shared" si="26"/>
        <v>-76883</v>
      </c>
      <c r="CC27" s="76">
        <f t="shared" si="27"/>
        <v>-1410</v>
      </c>
      <c r="CD27" s="115">
        <v>-1130</v>
      </c>
      <c r="CE27" s="114">
        <v>-377</v>
      </c>
      <c r="CF27" s="49">
        <f t="shared" si="28"/>
        <v>-79800</v>
      </c>
      <c r="CG27" s="116">
        <v>-193591</v>
      </c>
      <c r="CH27" s="49">
        <f t="shared" si="29"/>
        <v>1783</v>
      </c>
    </row>
    <row r="28" spans="1:86" ht="15" thickBot="1" x14ac:dyDescent="0.25">
      <c r="A28" s="1">
        <v>5</v>
      </c>
      <c r="C28" s="15" t="s">
        <v>138</v>
      </c>
      <c r="D28" s="13">
        <v>1588</v>
      </c>
      <c r="E28" s="113"/>
      <c r="F28" s="114"/>
      <c r="G28" s="114"/>
      <c r="H28" s="114"/>
      <c r="I28" s="45">
        <f t="shared" si="0"/>
        <v>0</v>
      </c>
      <c r="J28" s="114"/>
      <c r="K28" s="114"/>
      <c r="L28" s="114"/>
      <c r="M28" s="114"/>
      <c r="N28" s="46">
        <f t="shared" si="1"/>
        <v>0</v>
      </c>
      <c r="O28" s="47">
        <f t="shared" si="2"/>
        <v>0</v>
      </c>
      <c r="P28" s="114"/>
      <c r="Q28" s="114"/>
      <c r="R28" s="114"/>
      <c r="S28" s="45">
        <f t="shared" si="3"/>
        <v>0</v>
      </c>
      <c r="T28" s="48">
        <f t="shared" si="4"/>
        <v>0</v>
      </c>
      <c r="U28" s="114"/>
      <c r="V28" s="114"/>
      <c r="W28" s="114"/>
      <c r="X28" s="46">
        <f t="shared" si="5"/>
        <v>0</v>
      </c>
      <c r="Y28" s="47">
        <f t="shared" si="6"/>
        <v>0</v>
      </c>
      <c r="Z28" s="114">
        <v>-2526543</v>
      </c>
      <c r="AA28" s="114"/>
      <c r="AB28" s="114"/>
      <c r="AC28" s="45">
        <f t="shared" si="7"/>
        <v>-2526543</v>
      </c>
      <c r="AD28" s="48">
        <f t="shared" si="8"/>
        <v>0</v>
      </c>
      <c r="AE28" s="114">
        <v>-328131</v>
      </c>
      <c r="AF28" s="114"/>
      <c r="AG28" s="114"/>
      <c r="AH28" s="46">
        <f t="shared" si="9"/>
        <v>-328131</v>
      </c>
      <c r="AI28" s="47">
        <f t="shared" si="10"/>
        <v>-2526543</v>
      </c>
      <c r="AJ28" s="114">
        <v>-1318895</v>
      </c>
      <c r="AK28" s="114"/>
      <c r="AL28" s="114"/>
      <c r="AM28" s="45">
        <f t="shared" si="11"/>
        <v>-3845438</v>
      </c>
      <c r="AN28" s="48">
        <f t="shared" si="12"/>
        <v>-328131</v>
      </c>
      <c r="AO28" s="114">
        <v>-53218</v>
      </c>
      <c r="AP28" s="114"/>
      <c r="AQ28" s="114"/>
      <c r="AR28" s="46">
        <f t="shared" si="13"/>
        <v>-381349</v>
      </c>
      <c r="AS28" s="47">
        <f t="shared" si="14"/>
        <v>-3845438</v>
      </c>
      <c r="AT28" s="114">
        <v>2547648</v>
      </c>
      <c r="AU28" s="114">
        <v>-2526543</v>
      </c>
      <c r="AV28" s="114"/>
      <c r="AW28" s="45">
        <f t="shared" si="15"/>
        <v>1228753</v>
      </c>
      <c r="AX28" s="48">
        <f t="shared" si="16"/>
        <v>-381349</v>
      </c>
      <c r="AY28" s="114">
        <v>38848</v>
      </c>
      <c r="AZ28" s="114">
        <v>-328131</v>
      </c>
      <c r="BA28" s="114"/>
      <c r="BB28" s="46">
        <f t="shared" si="17"/>
        <v>-14370</v>
      </c>
      <c r="BC28" s="47">
        <f t="shared" si="18"/>
        <v>1228753</v>
      </c>
      <c r="BD28" s="114">
        <v>-213825</v>
      </c>
      <c r="BE28" s="114">
        <v>-1318895</v>
      </c>
      <c r="BF28" s="114"/>
      <c r="BG28" s="45">
        <f t="shared" si="19"/>
        <v>2333823</v>
      </c>
      <c r="BH28" s="48">
        <f t="shared" si="20"/>
        <v>-14370</v>
      </c>
      <c r="BI28" s="114">
        <v>15550</v>
      </c>
      <c r="BJ28" s="114">
        <v>-53218</v>
      </c>
      <c r="BK28" s="114"/>
      <c r="BL28" s="46">
        <f t="shared" si="21"/>
        <v>54398</v>
      </c>
      <c r="BM28" s="47">
        <f t="shared" si="22"/>
        <v>2333823</v>
      </c>
      <c r="BN28" s="114">
        <v>494873</v>
      </c>
      <c r="BO28" s="114">
        <v>2547648</v>
      </c>
      <c r="BP28" s="114"/>
      <c r="BQ28" s="114"/>
      <c r="BR28" s="114"/>
      <c r="BS28" s="114"/>
      <c r="BT28" s="45">
        <f t="shared" si="23"/>
        <v>281048</v>
      </c>
      <c r="BU28" s="48">
        <f t="shared" si="24"/>
        <v>54398</v>
      </c>
      <c r="BV28" s="114">
        <v>17944</v>
      </c>
      <c r="BW28" s="114">
        <v>38848</v>
      </c>
      <c r="BX28" s="114"/>
      <c r="BY28" s="46">
        <f t="shared" si="25"/>
        <v>33494</v>
      </c>
      <c r="BZ28" s="113">
        <v>-213825</v>
      </c>
      <c r="CA28" s="114">
        <v>11359</v>
      </c>
      <c r="CB28" s="48">
        <f t="shared" si="26"/>
        <v>494873</v>
      </c>
      <c r="CC28" s="76">
        <f t="shared" si="27"/>
        <v>22135</v>
      </c>
      <c r="CD28" s="115">
        <v>7275</v>
      </c>
      <c r="CE28" s="114">
        <v>2425</v>
      </c>
      <c r="CF28" s="49">
        <f t="shared" si="28"/>
        <v>526708</v>
      </c>
      <c r="CG28" s="116">
        <v>288709</v>
      </c>
      <c r="CH28" s="49">
        <f t="shared" si="29"/>
        <v>-25833</v>
      </c>
    </row>
    <row r="29" spans="1:86" ht="15" thickBot="1" x14ac:dyDescent="0.25">
      <c r="A29" s="1">
        <v>6</v>
      </c>
      <c r="C29" s="15" t="s">
        <v>144</v>
      </c>
      <c r="D29" s="13">
        <v>1588</v>
      </c>
      <c r="E29" s="113"/>
      <c r="F29" s="114"/>
      <c r="G29" s="114"/>
      <c r="H29" s="114"/>
      <c r="I29" s="45">
        <f t="shared" si="0"/>
        <v>0</v>
      </c>
      <c r="J29" s="114"/>
      <c r="K29" s="114"/>
      <c r="L29" s="114"/>
      <c r="M29" s="114"/>
      <c r="N29" s="46">
        <f t="shared" si="1"/>
        <v>0</v>
      </c>
      <c r="O29" s="47">
        <f t="shared" si="2"/>
        <v>0</v>
      </c>
      <c r="P29" s="114"/>
      <c r="Q29" s="114"/>
      <c r="R29" s="114"/>
      <c r="S29" s="45">
        <f t="shared" si="3"/>
        <v>0</v>
      </c>
      <c r="T29" s="48">
        <f t="shared" si="4"/>
        <v>0</v>
      </c>
      <c r="U29" s="114"/>
      <c r="V29" s="114"/>
      <c r="W29" s="114"/>
      <c r="X29" s="46">
        <f t="shared" si="5"/>
        <v>0</v>
      </c>
      <c r="Y29" s="47">
        <f t="shared" si="6"/>
        <v>0</v>
      </c>
      <c r="Z29" s="114">
        <v>199595</v>
      </c>
      <c r="AA29" s="114"/>
      <c r="AB29" s="114"/>
      <c r="AC29" s="45">
        <f t="shared" si="7"/>
        <v>199595</v>
      </c>
      <c r="AD29" s="48">
        <f t="shared" si="8"/>
        <v>0</v>
      </c>
      <c r="AE29" s="114">
        <v>12552</v>
      </c>
      <c r="AF29" s="114"/>
      <c r="AG29" s="114"/>
      <c r="AH29" s="46">
        <f t="shared" si="9"/>
        <v>12552</v>
      </c>
      <c r="AI29" s="47">
        <f t="shared" si="10"/>
        <v>199595</v>
      </c>
      <c r="AJ29" s="114">
        <v>204254</v>
      </c>
      <c r="AK29" s="114"/>
      <c r="AL29" s="114"/>
      <c r="AM29" s="45">
        <f t="shared" si="11"/>
        <v>403849</v>
      </c>
      <c r="AN29" s="48">
        <f t="shared" si="12"/>
        <v>12552</v>
      </c>
      <c r="AO29" s="114">
        <v>12442</v>
      </c>
      <c r="AP29" s="114"/>
      <c r="AQ29" s="114"/>
      <c r="AR29" s="46">
        <f t="shared" si="13"/>
        <v>24994</v>
      </c>
      <c r="AS29" s="47">
        <f t="shared" si="14"/>
        <v>403849</v>
      </c>
      <c r="AT29" s="114">
        <v>2571723</v>
      </c>
      <c r="AU29" s="114">
        <v>199595</v>
      </c>
      <c r="AV29" s="114"/>
      <c r="AW29" s="45">
        <f t="shared" si="15"/>
        <v>2775977</v>
      </c>
      <c r="AX29" s="48">
        <f t="shared" si="16"/>
        <v>24994</v>
      </c>
      <c r="AY29" s="114">
        <v>34367</v>
      </c>
      <c r="AZ29" s="114">
        <v>12552</v>
      </c>
      <c r="BA29" s="114"/>
      <c r="BB29" s="46">
        <f t="shared" si="17"/>
        <v>46809</v>
      </c>
      <c r="BC29" s="47">
        <f t="shared" si="18"/>
        <v>2775977</v>
      </c>
      <c r="BD29" s="114">
        <v>-275380</v>
      </c>
      <c r="BE29" s="114">
        <v>204254</v>
      </c>
      <c r="BF29" s="114"/>
      <c r="BG29" s="45">
        <f t="shared" si="19"/>
        <v>2296343</v>
      </c>
      <c r="BH29" s="48">
        <f t="shared" si="20"/>
        <v>46809</v>
      </c>
      <c r="BI29" s="114">
        <v>22345</v>
      </c>
      <c r="BJ29" s="114">
        <v>12442</v>
      </c>
      <c r="BK29" s="114"/>
      <c r="BL29" s="46">
        <f t="shared" si="21"/>
        <v>56712</v>
      </c>
      <c r="BM29" s="47">
        <f t="shared" si="22"/>
        <v>2296343</v>
      </c>
      <c r="BN29" s="114">
        <v>388601</v>
      </c>
      <c r="BO29" s="114">
        <v>2571723</v>
      </c>
      <c r="BP29" s="114"/>
      <c r="BQ29" s="114"/>
      <c r="BR29" s="114"/>
      <c r="BS29" s="114"/>
      <c r="BT29" s="45">
        <f t="shared" si="23"/>
        <v>113221</v>
      </c>
      <c r="BU29" s="48">
        <f t="shared" si="24"/>
        <v>56712</v>
      </c>
      <c r="BV29" s="114">
        <v>29370</v>
      </c>
      <c r="BW29" s="114">
        <v>34367</v>
      </c>
      <c r="BX29" s="114"/>
      <c r="BY29" s="46">
        <f t="shared" si="25"/>
        <v>51715</v>
      </c>
      <c r="BZ29" s="113">
        <v>-275380</v>
      </c>
      <c r="CA29" s="114">
        <v>16948</v>
      </c>
      <c r="CB29" s="48">
        <f t="shared" si="26"/>
        <v>388601</v>
      </c>
      <c r="CC29" s="76">
        <f t="shared" si="27"/>
        <v>34767</v>
      </c>
      <c r="CD29" s="115">
        <v>5713</v>
      </c>
      <c r="CE29" s="114">
        <v>1904</v>
      </c>
      <c r="CF29" s="49">
        <f t="shared" si="28"/>
        <v>430985</v>
      </c>
      <c r="CG29" s="116">
        <v>138859</v>
      </c>
      <c r="CH29" s="49">
        <f t="shared" si="29"/>
        <v>-26077</v>
      </c>
    </row>
    <row r="30" spans="1:86" ht="15" thickBot="1" x14ac:dyDescent="0.25">
      <c r="A30" s="1">
        <v>7</v>
      </c>
      <c r="C30" s="7" t="s">
        <v>19</v>
      </c>
      <c r="D30" s="13">
        <v>1590</v>
      </c>
      <c r="E30" s="113"/>
      <c r="F30" s="114"/>
      <c r="G30" s="114"/>
      <c r="H30" s="114"/>
      <c r="I30" s="45">
        <f t="shared" si="0"/>
        <v>0</v>
      </c>
      <c r="J30" s="114"/>
      <c r="K30" s="114"/>
      <c r="L30" s="114"/>
      <c r="M30" s="114"/>
      <c r="N30" s="46">
        <f t="shared" si="1"/>
        <v>0</v>
      </c>
      <c r="O30" s="47">
        <f t="shared" si="2"/>
        <v>0</v>
      </c>
      <c r="P30" s="114"/>
      <c r="Q30" s="114"/>
      <c r="R30" s="114"/>
      <c r="S30" s="45">
        <f t="shared" si="3"/>
        <v>0</v>
      </c>
      <c r="T30" s="48">
        <f t="shared" si="4"/>
        <v>0</v>
      </c>
      <c r="U30" s="114"/>
      <c r="V30" s="114"/>
      <c r="W30" s="114"/>
      <c r="X30" s="46">
        <f t="shared" si="5"/>
        <v>0</v>
      </c>
      <c r="Y30" s="47">
        <f t="shared" si="6"/>
        <v>0</v>
      </c>
      <c r="Z30" s="114"/>
      <c r="AA30" s="114"/>
      <c r="AB30" s="114"/>
      <c r="AC30" s="45">
        <f t="shared" si="7"/>
        <v>0</v>
      </c>
      <c r="AD30" s="48">
        <f t="shared" si="8"/>
        <v>0</v>
      </c>
      <c r="AE30" s="114"/>
      <c r="AF30" s="114"/>
      <c r="AG30" s="114"/>
      <c r="AH30" s="46">
        <f t="shared" si="9"/>
        <v>0</v>
      </c>
      <c r="AI30" s="47">
        <f t="shared" si="10"/>
        <v>0</v>
      </c>
      <c r="AJ30" s="114">
        <v>-2026712</v>
      </c>
      <c r="AK30" s="114"/>
      <c r="AL30" s="114"/>
      <c r="AM30" s="45">
        <f t="shared" si="11"/>
        <v>-2026712</v>
      </c>
      <c r="AN30" s="48">
        <f t="shared" si="12"/>
        <v>0</v>
      </c>
      <c r="AO30" s="114">
        <v>1772391</v>
      </c>
      <c r="AP30" s="114"/>
      <c r="AQ30" s="114"/>
      <c r="AR30" s="46">
        <f t="shared" si="13"/>
        <v>1772391</v>
      </c>
      <c r="AS30" s="47">
        <f t="shared" si="14"/>
        <v>-2026712</v>
      </c>
      <c r="AT30" s="114"/>
      <c r="AU30" s="114"/>
      <c r="AV30" s="114"/>
      <c r="AW30" s="45">
        <f t="shared" si="15"/>
        <v>-2026712</v>
      </c>
      <c r="AX30" s="48">
        <f t="shared" si="16"/>
        <v>1772391</v>
      </c>
      <c r="AY30" s="114">
        <v>17629</v>
      </c>
      <c r="AZ30" s="114"/>
      <c r="BA30" s="114"/>
      <c r="BB30" s="46">
        <f t="shared" si="17"/>
        <v>1790020</v>
      </c>
      <c r="BC30" s="47">
        <f t="shared" si="18"/>
        <v>-2026712</v>
      </c>
      <c r="BD30" s="114"/>
      <c r="BE30" s="114">
        <v>-2026712</v>
      </c>
      <c r="BF30" s="114"/>
      <c r="BG30" s="45">
        <f t="shared" si="19"/>
        <v>0</v>
      </c>
      <c r="BH30" s="48">
        <f t="shared" si="20"/>
        <v>1790020</v>
      </c>
      <c r="BI30" s="114"/>
      <c r="BJ30" s="114">
        <v>1772391</v>
      </c>
      <c r="BK30" s="114"/>
      <c r="BL30" s="46">
        <f t="shared" si="21"/>
        <v>17629</v>
      </c>
      <c r="BM30" s="47">
        <f t="shared" si="22"/>
        <v>0</v>
      </c>
      <c r="BN30" s="114"/>
      <c r="BO30" s="114"/>
      <c r="BP30" s="114"/>
      <c r="BQ30" s="114"/>
      <c r="BR30" s="114"/>
      <c r="BS30" s="114"/>
      <c r="BT30" s="45">
        <f t="shared" si="23"/>
        <v>0</v>
      </c>
      <c r="BU30" s="48">
        <f t="shared" si="24"/>
        <v>17629</v>
      </c>
      <c r="BV30" s="114"/>
      <c r="BW30" s="114">
        <v>17629</v>
      </c>
      <c r="BX30" s="114"/>
      <c r="BY30" s="46">
        <f t="shared" si="25"/>
        <v>0</v>
      </c>
      <c r="BZ30" s="113"/>
      <c r="CA30" s="114"/>
      <c r="CB30" s="48">
        <f t="shared" si="26"/>
        <v>0</v>
      </c>
      <c r="CC30" s="76">
        <f t="shared" si="27"/>
        <v>0</v>
      </c>
      <c r="CD30" s="115"/>
      <c r="CE30" s="114"/>
      <c r="CF30" s="49">
        <f t="shared" si="28"/>
        <v>0</v>
      </c>
      <c r="CG30" s="116"/>
      <c r="CH30" s="49">
        <f t="shared" si="29"/>
        <v>0</v>
      </c>
    </row>
    <row r="31" spans="1:86" ht="17.25" thickBot="1" x14ac:dyDescent="0.25">
      <c r="A31" s="1">
        <v>8</v>
      </c>
      <c r="C31" s="16" t="s">
        <v>126</v>
      </c>
      <c r="D31" s="13">
        <v>1595</v>
      </c>
      <c r="E31" s="113"/>
      <c r="F31" s="114"/>
      <c r="G31" s="114"/>
      <c r="H31" s="114"/>
      <c r="I31" s="45">
        <f t="shared" si="0"/>
        <v>0</v>
      </c>
      <c r="J31" s="114"/>
      <c r="K31" s="114"/>
      <c r="L31" s="114"/>
      <c r="M31" s="114"/>
      <c r="N31" s="46">
        <f t="shared" si="1"/>
        <v>0</v>
      </c>
      <c r="O31" s="47">
        <f>I31</f>
        <v>0</v>
      </c>
      <c r="P31" s="114"/>
      <c r="Q31" s="114"/>
      <c r="R31" s="114"/>
      <c r="S31" s="45">
        <f t="shared" si="3"/>
        <v>0</v>
      </c>
      <c r="T31" s="48">
        <f>N31</f>
        <v>0</v>
      </c>
      <c r="U31" s="114"/>
      <c r="V31" s="114"/>
      <c r="W31" s="114"/>
      <c r="X31" s="46">
        <f t="shared" si="5"/>
        <v>0</v>
      </c>
      <c r="Y31" s="47">
        <f>S31</f>
        <v>0</v>
      </c>
      <c r="Z31" s="114"/>
      <c r="AA31" s="114"/>
      <c r="AB31" s="114"/>
      <c r="AC31" s="45">
        <f t="shared" si="7"/>
        <v>0</v>
      </c>
      <c r="AD31" s="48">
        <f>X31</f>
        <v>0</v>
      </c>
      <c r="AE31" s="114"/>
      <c r="AF31" s="114"/>
      <c r="AG31" s="114"/>
      <c r="AH31" s="46">
        <f t="shared" si="9"/>
        <v>0</v>
      </c>
      <c r="AI31" s="47">
        <f>AC31</f>
        <v>0</v>
      </c>
      <c r="AJ31" s="114"/>
      <c r="AK31" s="114"/>
      <c r="AL31" s="114"/>
      <c r="AM31" s="45">
        <f t="shared" si="11"/>
        <v>0</v>
      </c>
      <c r="AN31" s="48">
        <f>AH31</f>
        <v>0</v>
      </c>
      <c r="AO31" s="114"/>
      <c r="AP31" s="114"/>
      <c r="AQ31" s="114"/>
      <c r="AR31" s="46">
        <f t="shared" si="13"/>
        <v>0</v>
      </c>
      <c r="AS31" s="47">
        <f>AM31</f>
        <v>0</v>
      </c>
      <c r="AT31" s="114"/>
      <c r="AU31" s="114"/>
      <c r="AV31" s="114"/>
      <c r="AW31" s="45">
        <f t="shared" si="15"/>
        <v>0</v>
      </c>
      <c r="AX31" s="48">
        <f>AR31</f>
        <v>0</v>
      </c>
      <c r="AY31" s="114"/>
      <c r="AZ31" s="114"/>
      <c r="BA31" s="114"/>
      <c r="BB31" s="46">
        <f t="shared" si="17"/>
        <v>0</v>
      </c>
      <c r="BC31" s="47">
        <f>AW31</f>
        <v>0</v>
      </c>
      <c r="BD31" s="114"/>
      <c r="BE31" s="114"/>
      <c r="BF31" s="114"/>
      <c r="BG31" s="45">
        <f t="shared" si="19"/>
        <v>0</v>
      </c>
      <c r="BH31" s="48">
        <f>BB31</f>
        <v>0</v>
      </c>
      <c r="BI31" s="114"/>
      <c r="BJ31" s="114"/>
      <c r="BK31" s="114"/>
      <c r="BL31" s="46">
        <f t="shared" si="21"/>
        <v>0</v>
      </c>
      <c r="BM31" s="47">
        <f>BG31</f>
        <v>0</v>
      </c>
      <c r="BN31" s="114"/>
      <c r="BO31" s="114"/>
      <c r="BP31" s="114"/>
      <c r="BQ31" s="114"/>
      <c r="BR31" s="114"/>
      <c r="BS31" s="114"/>
      <c r="BT31" s="45">
        <f t="shared" si="23"/>
        <v>0</v>
      </c>
      <c r="BU31" s="48">
        <f>BL31</f>
        <v>0</v>
      </c>
      <c r="BV31" s="114"/>
      <c r="BW31" s="114"/>
      <c r="BX31" s="114"/>
      <c r="BY31" s="46">
        <f t="shared" si="25"/>
        <v>0</v>
      </c>
      <c r="BZ31" s="113"/>
      <c r="CA31" s="114"/>
      <c r="CB31" s="48">
        <f t="shared" si="26"/>
        <v>0</v>
      </c>
      <c r="CC31" s="76">
        <f t="shared" si="27"/>
        <v>0</v>
      </c>
      <c r="CD31" s="115"/>
      <c r="CE31" s="114"/>
      <c r="CF31" s="49">
        <f t="shared" si="28"/>
        <v>0</v>
      </c>
      <c r="CG31" s="116"/>
      <c r="CH31" s="49">
        <f t="shared" si="29"/>
        <v>0</v>
      </c>
    </row>
    <row r="32" spans="1:86" ht="17.25" thickBot="1" x14ac:dyDescent="0.25">
      <c r="A32" s="1">
        <v>9</v>
      </c>
      <c r="C32" s="16" t="s">
        <v>127</v>
      </c>
      <c r="D32" s="13">
        <v>1595</v>
      </c>
      <c r="E32" s="113"/>
      <c r="F32" s="114"/>
      <c r="G32" s="114"/>
      <c r="H32" s="114"/>
      <c r="I32" s="45">
        <f t="shared" si="0"/>
        <v>0</v>
      </c>
      <c r="J32" s="114"/>
      <c r="K32" s="114"/>
      <c r="L32" s="114"/>
      <c r="M32" s="114"/>
      <c r="N32" s="46">
        <f t="shared" si="1"/>
        <v>0</v>
      </c>
      <c r="O32" s="47">
        <f t="shared" si="2"/>
        <v>0</v>
      </c>
      <c r="P32" s="114"/>
      <c r="Q32" s="114"/>
      <c r="R32" s="114"/>
      <c r="S32" s="45">
        <f t="shared" si="3"/>
        <v>0</v>
      </c>
      <c r="T32" s="48">
        <f t="shared" si="4"/>
        <v>0</v>
      </c>
      <c r="U32" s="114"/>
      <c r="V32" s="114"/>
      <c r="W32" s="114"/>
      <c r="X32" s="46">
        <f t="shared" si="5"/>
        <v>0</v>
      </c>
      <c r="Y32" s="47">
        <f t="shared" si="6"/>
        <v>0</v>
      </c>
      <c r="Z32" s="114"/>
      <c r="AA32" s="114"/>
      <c r="AB32" s="114"/>
      <c r="AC32" s="45">
        <f t="shared" si="7"/>
        <v>0</v>
      </c>
      <c r="AD32" s="48">
        <f t="shared" si="8"/>
        <v>0</v>
      </c>
      <c r="AE32" s="114"/>
      <c r="AF32" s="114"/>
      <c r="AG32" s="114"/>
      <c r="AH32" s="46">
        <f t="shared" si="9"/>
        <v>0</v>
      </c>
      <c r="AI32" s="47">
        <f t="shared" si="10"/>
        <v>0</v>
      </c>
      <c r="AJ32" s="114"/>
      <c r="AK32" s="114"/>
      <c r="AL32" s="114"/>
      <c r="AM32" s="45">
        <f t="shared" si="11"/>
        <v>0</v>
      </c>
      <c r="AN32" s="48">
        <f t="shared" si="12"/>
        <v>0</v>
      </c>
      <c r="AO32" s="114"/>
      <c r="AP32" s="114"/>
      <c r="AQ32" s="114"/>
      <c r="AR32" s="46">
        <f t="shared" si="13"/>
        <v>0</v>
      </c>
      <c r="AS32" s="47">
        <f t="shared" si="14"/>
        <v>0</v>
      </c>
      <c r="AT32" s="114">
        <v>1071157</v>
      </c>
      <c r="AU32" s="114">
        <v>3570951</v>
      </c>
      <c r="AV32" s="114"/>
      <c r="AW32" s="45">
        <f t="shared" si="15"/>
        <v>-2499794</v>
      </c>
      <c r="AX32" s="48">
        <f t="shared" si="16"/>
        <v>0</v>
      </c>
      <c r="AY32" s="114">
        <v>-11367</v>
      </c>
      <c r="AZ32" s="114">
        <v>403393</v>
      </c>
      <c r="BA32" s="114"/>
      <c r="BB32" s="46">
        <f t="shared" si="17"/>
        <v>-414760</v>
      </c>
      <c r="BC32" s="47">
        <f t="shared" si="18"/>
        <v>-2499794</v>
      </c>
      <c r="BD32" s="114">
        <v>2005064</v>
      </c>
      <c r="BE32" s="114"/>
      <c r="BF32" s="114"/>
      <c r="BG32" s="45">
        <f t="shared" si="19"/>
        <v>-494730</v>
      </c>
      <c r="BH32" s="48">
        <f t="shared" si="20"/>
        <v>-414760</v>
      </c>
      <c r="BI32" s="114">
        <v>-11290</v>
      </c>
      <c r="BJ32" s="114"/>
      <c r="BK32" s="114"/>
      <c r="BL32" s="46">
        <f t="shared" si="21"/>
        <v>-426050</v>
      </c>
      <c r="BM32" s="47">
        <f>BG32</f>
        <v>-494730</v>
      </c>
      <c r="BN32" s="114">
        <v>859922</v>
      </c>
      <c r="BO32" s="114"/>
      <c r="BP32" s="114"/>
      <c r="BQ32" s="114"/>
      <c r="BR32" s="114"/>
      <c r="BS32" s="114"/>
      <c r="BT32" s="45">
        <f t="shared" si="23"/>
        <v>365192</v>
      </c>
      <c r="BU32" s="48">
        <f>BL32</f>
        <v>-426050</v>
      </c>
      <c r="BV32" s="114">
        <v>-1194</v>
      </c>
      <c r="BW32" s="114"/>
      <c r="BX32" s="114"/>
      <c r="BY32" s="46">
        <f t="shared" si="25"/>
        <v>-427244</v>
      </c>
      <c r="BZ32" s="113"/>
      <c r="CA32" s="114"/>
      <c r="CB32" s="48">
        <f t="shared" si="26"/>
        <v>365192</v>
      </c>
      <c r="CC32" s="76">
        <f t="shared" si="27"/>
        <v>-427244</v>
      </c>
      <c r="CD32" s="115">
        <v>0</v>
      </c>
      <c r="CE32" s="114">
        <v>0</v>
      </c>
      <c r="CF32" s="49">
        <f t="shared" si="28"/>
        <v>-62052</v>
      </c>
      <c r="CG32" s="116">
        <v>-62052</v>
      </c>
      <c r="CH32" s="49">
        <f t="shared" si="29"/>
        <v>0</v>
      </c>
    </row>
    <row r="33" spans="1:86" ht="17.25" thickBot="1" x14ac:dyDescent="0.25">
      <c r="A33" s="1">
        <v>9</v>
      </c>
      <c r="C33" s="16" t="s">
        <v>128</v>
      </c>
      <c r="D33" s="13">
        <v>1595</v>
      </c>
      <c r="E33" s="113"/>
      <c r="F33" s="114"/>
      <c r="G33" s="114"/>
      <c r="H33" s="114"/>
      <c r="I33" s="45">
        <f>E33+F33-G33+H33</f>
        <v>0</v>
      </c>
      <c r="J33" s="114"/>
      <c r="K33" s="114"/>
      <c r="L33" s="114"/>
      <c r="M33" s="114"/>
      <c r="N33" s="46">
        <f>J33+K33-L33+M33</f>
        <v>0</v>
      </c>
      <c r="O33" s="47">
        <f>I33</f>
        <v>0</v>
      </c>
      <c r="P33" s="114"/>
      <c r="Q33" s="114"/>
      <c r="R33" s="114"/>
      <c r="S33" s="45">
        <f>O33+P33-Q33+R33</f>
        <v>0</v>
      </c>
      <c r="T33" s="48">
        <f>N33</f>
        <v>0</v>
      </c>
      <c r="U33" s="114"/>
      <c r="V33" s="114"/>
      <c r="W33" s="114"/>
      <c r="X33" s="46">
        <f>T33+U33-V33+W33</f>
        <v>0</v>
      </c>
      <c r="Y33" s="47">
        <f>S33</f>
        <v>0</v>
      </c>
      <c r="Z33" s="114"/>
      <c r="AA33" s="114"/>
      <c r="AB33" s="114"/>
      <c r="AC33" s="45">
        <f>Y33+Z33-AA33+AB33</f>
        <v>0</v>
      </c>
      <c r="AD33" s="48">
        <f>X33</f>
        <v>0</v>
      </c>
      <c r="AE33" s="114"/>
      <c r="AF33" s="114"/>
      <c r="AG33" s="114"/>
      <c r="AH33" s="46">
        <f>AD33+AE33-AF33+AG33</f>
        <v>0</v>
      </c>
      <c r="AI33" s="47">
        <f>AC33</f>
        <v>0</v>
      </c>
      <c r="AJ33" s="114"/>
      <c r="AK33" s="114"/>
      <c r="AL33" s="114"/>
      <c r="AM33" s="45">
        <f>AI33+AJ33-AK33+AL33</f>
        <v>0</v>
      </c>
      <c r="AN33" s="48">
        <f>AH33</f>
        <v>0</v>
      </c>
      <c r="AO33" s="114"/>
      <c r="AP33" s="114"/>
      <c r="AQ33" s="114"/>
      <c r="AR33" s="46">
        <f>AN33+AO33-AP33+AQ33</f>
        <v>0</v>
      </c>
      <c r="AS33" s="47">
        <f>AM33</f>
        <v>0</v>
      </c>
      <c r="AT33" s="114"/>
      <c r="AU33" s="114"/>
      <c r="AV33" s="114"/>
      <c r="AW33" s="45">
        <f>AS33+AT33-AU33+AV33</f>
        <v>0</v>
      </c>
      <c r="AX33" s="48">
        <f>AR33</f>
        <v>0</v>
      </c>
      <c r="AY33" s="114"/>
      <c r="AZ33" s="114"/>
      <c r="BA33" s="114"/>
      <c r="BB33" s="46">
        <f>AX33+AY33-AZ33+BA33</f>
        <v>0</v>
      </c>
      <c r="BC33" s="47">
        <f>AW33</f>
        <v>0</v>
      </c>
      <c r="BD33" s="114">
        <f>786281-55704</f>
        <v>730577</v>
      </c>
      <c r="BE33" s="114">
        <f>2630424</f>
        <v>2630424</v>
      </c>
      <c r="BF33" s="114"/>
      <c r="BG33" s="45">
        <f t="shared" si="19"/>
        <v>-1899847</v>
      </c>
      <c r="BH33" s="48">
        <f>BB33</f>
        <v>0</v>
      </c>
      <c r="BI33" s="114">
        <f>-175-12834</f>
        <v>-13009</v>
      </c>
      <c r="BJ33" s="114">
        <v>95493</v>
      </c>
      <c r="BK33" s="114"/>
      <c r="BL33" s="46">
        <f>BH33+BI33-BJ33+BK33</f>
        <v>-108502</v>
      </c>
      <c r="BM33" s="47">
        <f>BG33</f>
        <v>-1899847</v>
      </c>
      <c r="BN33" s="114">
        <f>-27852+1337126</f>
        <v>1309274</v>
      </c>
      <c r="BO33" s="114"/>
      <c r="BP33" s="114"/>
      <c r="BQ33" s="114"/>
      <c r="BR33" s="114"/>
      <c r="BS33" s="208">
        <v>577622</v>
      </c>
      <c r="BT33" s="45">
        <f>BM33+BN33-BO33+SUM(BP33:BS33)</f>
        <v>-12951</v>
      </c>
      <c r="BU33" s="48">
        <f>BL33</f>
        <v>-108502</v>
      </c>
      <c r="BV33" s="114">
        <f>-1144-17903</f>
        <v>-19047</v>
      </c>
      <c r="BW33" s="114"/>
      <c r="BX33" s="114"/>
      <c r="BY33" s="46">
        <f>BU33+BV33-BW33+BX33</f>
        <v>-127549</v>
      </c>
      <c r="BZ33" s="113"/>
      <c r="CA33" s="114"/>
      <c r="CB33" s="48">
        <f>BT33-BZ33</f>
        <v>-12951</v>
      </c>
      <c r="CC33" s="76">
        <f>BY33-CA33</f>
        <v>-127549</v>
      </c>
      <c r="CD33" s="115">
        <f>-1714-1228</f>
        <v>-2942</v>
      </c>
      <c r="CE33" s="114">
        <v>-410</v>
      </c>
      <c r="CF33" s="49">
        <f>SUM(CB33:CE33)</f>
        <v>-143852</v>
      </c>
      <c r="CG33" s="116">
        <f>-84874-633248</f>
        <v>-718122</v>
      </c>
      <c r="CH33" s="49">
        <f>CG33-SUM(BT33,BY33)</f>
        <v>-577622</v>
      </c>
    </row>
    <row r="34" spans="1:86" ht="14.25" x14ac:dyDescent="0.2">
      <c r="C34" s="7"/>
      <c r="D34" s="7"/>
      <c r="E34" s="50"/>
      <c r="F34" s="45"/>
      <c r="G34" s="45"/>
      <c r="H34" s="45"/>
      <c r="I34" s="45"/>
      <c r="J34" s="45"/>
      <c r="K34" s="45"/>
      <c r="L34" s="45"/>
      <c r="M34" s="45"/>
      <c r="N34" s="46"/>
      <c r="O34" s="50"/>
      <c r="P34" s="45"/>
      <c r="Q34" s="45"/>
      <c r="R34" s="45"/>
      <c r="S34" s="45"/>
      <c r="T34" s="45"/>
      <c r="U34" s="45"/>
      <c r="V34" s="45"/>
      <c r="W34" s="45"/>
      <c r="X34" s="46"/>
      <c r="Y34" s="50"/>
      <c r="Z34" s="45"/>
      <c r="AA34" s="45"/>
      <c r="AB34" s="45"/>
      <c r="AC34" s="45"/>
      <c r="AD34" s="45"/>
      <c r="AE34" s="45"/>
      <c r="AF34" s="45"/>
      <c r="AG34" s="45"/>
      <c r="AH34" s="46"/>
      <c r="AI34" s="50"/>
      <c r="AJ34" s="45"/>
      <c r="AK34" s="45"/>
      <c r="AL34" s="45"/>
      <c r="AM34" s="45"/>
      <c r="AN34" s="45"/>
      <c r="AO34" s="45"/>
      <c r="AP34" s="45"/>
      <c r="AQ34" s="45"/>
      <c r="AR34" s="46"/>
      <c r="AS34" s="50"/>
      <c r="AT34" s="45"/>
      <c r="AU34" s="45"/>
      <c r="AV34" s="45"/>
      <c r="AW34" s="45"/>
      <c r="AX34" s="45"/>
      <c r="AY34" s="45"/>
      <c r="AZ34" s="45"/>
      <c r="BA34" s="45"/>
      <c r="BB34" s="46"/>
      <c r="BC34" s="50"/>
      <c r="BD34" s="45"/>
      <c r="BE34" s="45"/>
      <c r="BF34" s="45"/>
      <c r="BG34" s="45"/>
      <c r="BH34" s="45"/>
      <c r="BI34" s="45"/>
      <c r="BJ34" s="45"/>
      <c r="BK34" s="45"/>
      <c r="BL34" s="46"/>
      <c r="BM34" s="50"/>
      <c r="BN34" s="45"/>
      <c r="BO34" s="45"/>
      <c r="BP34" s="45"/>
      <c r="BQ34" s="45"/>
      <c r="BR34" s="45"/>
      <c r="BS34" s="45"/>
      <c r="BT34" s="45"/>
      <c r="BU34" s="45"/>
      <c r="BV34" s="45"/>
      <c r="BW34" s="45"/>
      <c r="BX34" s="45"/>
      <c r="BY34" s="46"/>
      <c r="BZ34" s="50"/>
      <c r="CA34" s="45"/>
      <c r="CB34" s="45"/>
      <c r="CC34" s="46"/>
      <c r="CD34" s="51"/>
      <c r="CE34" s="51"/>
      <c r="CF34" s="49"/>
      <c r="CG34" s="52"/>
      <c r="CH34" s="49"/>
    </row>
    <row r="35" spans="1:86" ht="15" x14ac:dyDescent="0.25">
      <c r="C35" s="17" t="s">
        <v>146</v>
      </c>
      <c r="D35" s="17"/>
      <c r="E35" s="50">
        <f>SUM(E24:E33)</f>
        <v>0</v>
      </c>
      <c r="F35" s="45">
        <f t="shared" ref="F35:BQ35" si="30">SUM(F24:F33)</f>
        <v>0</v>
      </c>
      <c r="G35" s="45">
        <f t="shared" si="30"/>
        <v>0</v>
      </c>
      <c r="H35" s="45">
        <f t="shared" si="30"/>
        <v>0</v>
      </c>
      <c r="I35" s="45">
        <f t="shared" si="30"/>
        <v>0</v>
      </c>
      <c r="J35" s="45">
        <f t="shared" si="30"/>
        <v>0</v>
      </c>
      <c r="K35" s="45">
        <f t="shared" si="30"/>
        <v>0</v>
      </c>
      <c r="L35" s="45">
        <f t="shared" si="30"/>
        <v>0</v>
      </c>
      <c r="M35" s="45">
        <f t="shared" si="30"/>
        <v>0</v>
      </c>
      <c r="N35" s="46">
        <f t="shared" si="30"/>
        <v>0</v>
      </c>
      <c r="O35" s="50">
        <f t="shared" si="30"/>
        <v>0</v>
      </c>
      <c r="P35" s="45">
        <f t="shared" si="30"/>
        <v>0</v>
      </c>
      <c r="Q35" s="45">
        <f t="shared" si="30"/>
        <v>0</v>
      </c>
      <c r="R35" s="45">
        <f t="shared" si="30"/>
        <v>0</v>
      </c>
      <c r="S35" s="45">
        <f t="shared" si="30"/>
        <v>0</v>
      </c>
      <c r="T35" s="45">
        <f t="shared" si="30"/>
        <v>0</v>
      </c>
      <c r="U35" s="45">
        <f t="shared" si="30"/>
        <v>0</v>
      </c>
      <c r="V35" s="45">
        <f t="shared" si="30"/>
        <v>0</v>
      </c>
      <c r="W35" s="45">
        <f t="shared" si="30"/>
        <v>0</v>
      </c>
      <c r="X35" s="46">
        <f t="shared" si="30"/>
        <v>0</v>
      </c>
      <c r="Y35" s="50">
        <f t="shared" si="30"/>
        <v>0</v>
      </c>
      <c r="Z35" s="45">
        <f t="shared" si="30"/>
        <v>-4294251</v>
      </c>
      <c r="AA35" s="45">
        <f t="shared" si="30"/>
        <v>0</v>
      </c>
      <c r="AB35" s="45">
        <f t="shared" si="30"/>
        <v>0</v>
      </c>
      <c r="AC35" s="45">
        <f t="shared" si="30"/>
        <v>-4294251</v>
      </c>
      <c r="AD35" s="45">
        <f t="shared" si="30"/>
        <v>0</v>
      </c>
      <c r="AE35" s="45">
        <f t="shared" si="30"/>
        <v>-493108</v>
      </c>
      <c r="AF35" s="45">
        <f t="shared" si="30"/>
        <v>0</v>
      </c>
      <c r="AG35" s="45">
        <f t="shared" si="30"/>
        <v>0</v>
      </c>
      <c r="AH35" s="46">
        <f t="shared" si="30"/>
        <v>-493108</v>
      </c>
      <c r="AI35" s="50">
        <f t="shared" si="30"/>
        <v>-4294251</v>
      </c>
      <c r="AJ35" s="45">
        <f t="shared" si="30"/>
        <v>-4402815</v>
      </c>
      <c r="AK35" s="45">
        <f t="shared" si="30"/>
        <v>0</v>
      </c>
      <c r="AL35" s="45">
        <f t="shared" si="30"/>
        <v>0</v>
      </c>
      <c r="AM35" s="45">
        <f t="shared" si="30"/>
        <v>-8697066</v>
      </c>
      <c r="AN35" s="45">
        <f t="shared" si="30"/>
        <v>-493108</v>
      </c>
      <c r="AO35" s="45">
        <f t="shared" si="30"/>
        <v>1676898</v>
      </c>
      <c r="AP35" s="45">
        <f t="shared" si="30"/>
        <v>0</v>
      </c>
      <c r="AQ35" s="45">
        <f t="shared" si="30"/>
        <v>0</v>
      </c>
      <c r="AR35" s="46">
        <f t="shared" si="30"/>
        <v>1183790</v>
      </c>
      <c r="AS35" s="50">
        <f t="shared" si="30"/>
        <v>-8697066</v>
      </c>
      <c r="AT35" s="45">
        <f t="shared" si="30"/>
        <v>5612792</v>
      </c>
      <c r="AU35" s="45">
        <f t="shared" si="30"/>
        <v>-723300</v>
      </c>
      <c r="AV35" s="45">
        <f t="shared" si="30"/>
        <v>0</v>
      </c>
      <c r="AW35" s="45">
        <f t="shared" si="30"/>
        <v>-2360974</v>
      </c>
      <c r="AX35" s="45">
        <f t="shared" si="30"/>
        <v>1183790</v>
      </c>
      <c r="AY35" s="45">
        <f t="shared" si="30"/>
        <v>83567</v>
      </c>
      <c r="AZ35" s="45">
        <f t="shared" si="30"/>
        <v>-89715</v>
      </c>
      <c r="BA35" s="45">
        <f t="shared" si="30"/>
        <v>0</v>
      </c>
      <c r="BB35" s="46">
        <f t="shared" si="30"/>
        <v>1357072</v>
      </c>
      <c r="BC35" s="50">
        <f t="shared" si="30"/>
        <v>-2360974</v>
      </c>
      <c r="BD35" s="45">
        <f t="shared" si="30"/>
        <v>640116</v>
      </c>
      <c r="BE35" s="45">
        <f t="shared" si="30"/>
        <v>-1772391</v>
      </c>
      <c r="BF35" s="45">
        <f t="shared" si="30"/>
        <v>0</v>
      </c>
      <c r="BG35" s="45">
        <f t="shared" si="30"/>
        <v>51533</v>
      </c>
      <c r="BH35" s="45">
        <f t="shared" si="30"/>
        <v>1357072</v>
      </c>
      <c r="BI35" s="45">
        <f t="shared" si="30"/>
        <v>-163</v>
      </c>
      <c r="BJ35" s="45">
        <f t="shared" si="30"/>
        <v>1772391</v>
      </c>
      <c r="BK35" s="45">
        <f t="shared" si="30"/>
        <v>0</v>
      </c>
      <c r="BL35" s="46">
        <f t="shared" si="30"/>
        <v>-415482</v>
      </c>
      <c r="BM35" s="50">
        <f t="shared" si="30"/>
        <v>51533</v>
      </c>
      <c r="BN35" s="45">
        <f t="shared" si="30"/>
        <v>996559</v>
      </c>
      <c r="BO35" s="45">
        <f t="shared" si="30"/>
        <v>4541635</v>
      </c>
      <c r="BP35" s="45">
        <f t="shared" si="30"/>
        <v>0</v>
      </c>
      <c r="BQ35" s="45">
        <f t="shared" si="30"/>
        <v>0</v>
      </c>
      <c r="BR35" s="45">
        <f t="shared" ref="BR35:CH35" si="31">SUM(BR24:BR33)</f>
        <v>0</v>
      </c>
      <c r="BS35" s="45">
        <f t="shared" si="31"/>
        <v>577622</v>
      </c>
      <c r="BT35" s="45">
        <f t="shared" si="31"/>
        <v>-2915921</v>
      </c>
      <c r="BU35" s="45">
        <f t="shared" si="31"/>
        <v>-415482</v>
      </c>
      <c r="BV35" s="45">
        <f t="shared" si="31"/>
        <v>-15010</v>
      </c>
      <c r="BW35" s="45">
        <f t="shared" si="31"/>
        <v>94934</v>
      </c>
      <c r="BX35" s="45">
        <f t="shared" si="31"/>
        <v>0</v>
      </c>
      <c r="BY35" s="46">
        <f t="shared" si="31"/>
        <v>-525426</v>
      </c>
      <c r="BZ35" s="50">
        <f t="shared" si="31"/>
        <v>-2095525</v>
      </c>
      <c r="CA35" s="45">
        <f t="shared" si="31"/>
        <v>-16936</v>
      </c>
      <c r="CB35" s="45">
        <f t="shared" si="31"/>
        <v>-820396</v>
      </c>
      <c r="CC35" s="46">
        <f t="shared" si="31"/>
        <v>-508490</v>
      </c>
      <c r="CD35" s="45">
        <f t="shared" si="31"/>
        <v>-20180</v>
      </c>
      <c r="CE35" s="45">
        <f t="shared" si="31"/>
        <v>-6155</v>
      </c>
      <c r="CF35" s="49">
        <f t="shared" si="31"/>
        <v>-1355221</v>
      </c>
      <c r="CG35" s="53">
        <f t="shared" si="31"/>
        <v>-4064218</v>
      </c>
      <c r="CH35" s="49">
        <f t="shared" si="31"/>
        <v>-622871</v>
      </c>
    </row>
    <row r="36" spans="1:86" ht="15" x14ac:dyDescent="0.25">
      <c r="C36" s="17" t="s">
        <v>145</v>
      </c>
      <c r="D36" s="17"/>
      <c r="E36" s="50">
        <f>E35-E37</f>
        <v>0</v>
      </c>
      <c r="F36" s="45">
        <f>F35-F37</f>
        <v>0</v>
      </c>
      <c r="G36" s="45">
        <f t="shared" ref="G36:P36" si="32">G35-G37</f>
        <v>0</v>
      </c>
      <c r="H36" s="45">
        <f t="shared" si="32"/>
        <v>0</v>
      </c>
      <c r="I36" s="45">
        <f t="shared" si="32"/>
        <v>0</v>
      </c>
      <c r="J36" s="45">
        <f t="shared" si="32"/>
        <v>0</v>
      </c>
      <c r="K36" s="45">
        <f t="shared" si="32"/>
        <v>0</v>
      </c>
      <c r="L36" s="45">
        <f>L35-L37</f>
        <v>0</v>
      </c>
      <c r="M36" s="45">
        <f>M35-M37</f>
        <v>0</v>
      </c>
      <c r="N36" s="46">
        <f t="shared" si="32"/>
        <v>0</v>
      </c>
      <c r="O36" s="50">
        <f t="shared" si="32"/>
        <v>0</v>
      </c>
      <c r="P36" s="45">
        <f t="shared" si="32"/>
        <v>0</v>
      </c>
      <c r="Q36" s="45">
        <f t="shared" ref="Q36:CE36" si="33">Q35-Q37</f>
        <v>0</v>
      </c>
      <c r="R36" s="45">
        <f t="shared" si="33"/>
        <v>0</v>
      </c>
      <c r="S36" s="45">
        <f t="shared" si="33"/>
        <v>0</v>
      </c>
      <c r="T36" s="45">
        <f t="shared" si="33"/>
        <v>0</v>
      </c>
      <c r="U36" s="45">
        <f t="shared" si="33"/>
        <v>0</v>
      </c>
      <c r="V36" s="45">
        <f>V35-V37</f>
        <v>0</v>
      </c>
      <c r="W36" s="45">
        <f>W35-W37</f>
        <v>0</v>
      </c>
      <c r="X36" s="46">
        <f>X35-X37</f>
        <v>0</v>
      </c>
      <c r="Y36" s="50">
        <f t="shared" si="33"/>
        <v>0</v>
      </c>
      <c r="Z36" s="45">
        <f t="shared" si="33"/>
        <v>-4493846</v>
      </c>
      <c r="AA36" s="45">
        <f t="shared" si="33"/>
        <v>0</v>
      </c>
      <c r="AB36" s="45">
        <f t="shared" si="33"/>
        <v>0</v>
      </c>
      <c r="AC36" s="45">
        <f t="shared" si="33"/>
        <v>-4493846</v>
      </c>
      <c r="AD36" s="45">
        <f t="shared" si="33"/>
        <v>0</v>
      </c>
      <c r="AE36" s="45">
        <f t="shared" si="33"/>
        <v>-505660</v>
      </c>
      <c r="AF36" s="45">
        <f>AF35-AF37</f>
        <v>0</v>
      </c>
      <c r="AG36" s="45">
        <f>AG35-AG37</f>
        <v>0</v>
      </c>
      <c r="AH36" s="46">
        <f>AH35-AH37</f>
        <v>-505660</v>
      </c>
      <c r="AI36" s="50">
        <f t="shared" si="33"/>
        <v>-4493846</v>
      </c>
      <c r="AJ36" s="45">
        <f t="shared" si="33"/>
        <v>-4607069</v>
      </c>
      <c r="AK36" s="45">
        <f t="shared" si="33"/>
        <v>0</v>
      </c>
      <c r="AL36" s="45">
        <f t="shared" si="33"/>
        <v>0</v>
      </c>
      <c r="AM36" s="45">
        <f t="shared" si="33"/>
        <v>-9100915</v>
      </c>
      <c r="AN36" s="45">
        <f t="shared" si="33"/>
        <v>-505660</v>
      </c>
      <c r="AO36" s="45">
        <f t="shared" si="33"/>
        <v>1664456</v>
      </c>
      <c r="AP36" s="45">
        <f>AP35-AP37</f>
        <v>0</v>
      </c>
      <c r="AQ36" s="45">
        <f>AQ35-AQ37</f>
        <v>0</v>
      </c>
      <c r="AR36" s="46">
        <f>AR35-AR37</f>
        <v>1158796</v>
      </c>
      <c r="AS36" s="50">
        <f t="shared" si="33"/>
        <v>-9100915</v>
      </c>
      <c r="AT36" s="45">
        <f t="shared" si="33"/>
        <v>3041069</v>
      </c>
      <c r="AU36" s="45">
        <f t="shared" si="33"/>
        <v>-922895</v>
      </c>
      <c r="AV36" s="45">
        <f t="shared" si="33"/>
        <v>0</v>
      </c>
      <c r="AW36" s="45">
        <f t="shared" si="33"/>
        <v>-5136951</v>
      </c>
      <c r="AX36" s="45">
        <f t="shared" si="33"/>
        <v>1158796</v>
      </c>
      <c r="AY36" s="45">
        <f t="shared" si="33"/>
        <v>49200</v>
      </c>
      <c r="AZ36" s="45">
        <f>AZ35-AZ37</f>
        <v>-102267</v>
      </c>
      <c r="BA36" s="45">
        <f>BA35-BA37</f>
        <v>0</v>
      </c>
      <c r="BB36" s="46">
        <f>BB35-BB37</f>
        <v>1310263</v>
      </c>
      <c r="BC36" s="50">
        <f t="shared" si="33"/>
        <v>-5136951</v>
      </c>
      <c r="BD36" s="45">
        <f t="shared" si="33"/>
        <v>915496</v>
      </c>
      <c r="BE36" s="45">
        <f t="shared" si="33"/>
        <v>-1976645</v>
      </c>
      <c r="BF36" s="45">
        <f t="shared" si="33"/>
        <v>0</v>
      </c>
      <c r="BG36" s="45">
        <f t="shared" si="33"/>
        <v>-2244810</v>
      </c>
      <c r="BH36" s="45">
        <f t="shared" si="33"/>
        <v>1310263</v>
      </c>
      <c r="BI36" s="45">
        <f t="shared" si="33"/>
        <v>-22508</v>
      </c>
      <c r="BJ36" s="45">
        <f t="shared" ref="BJ36:CC36" si="34">BJ35-BJ37</f>
        <v>1759949</v>
      </c>
      <c r="BK36" s="45">
        <f t="shared" si="34"/>
        <v>0</v>
      </c>
      <c r="BL36" s="46">
        <f t="shared" si="34"/>
        <v>-472194</v>
      </c>
      <c r="BM36" s="50">
        <f t="shared" si="34"/>
        <v>-2244810</v>
      </c>
      <c r="BN36" s="45">
        <f t="shared" si="34"/>
        <v>607958</v>
      </c>
      <c r="BO36" s="45">
        <f t="shared" si="34"/>
        <v>1969912</v>
      </c>
      <c r="BP36" s="45">
        <f t="shared" si="34"/>
        <v>0</v>
      </c>
      <c r="BQ36" s="45">
        <f t="shared" si="34"/>
        <v>0</v>
      </c>
      <c r="BR36" s="45">
        <f t="shared" si="34"/>
        <v>0</v>
      </c>
      <c r="BS36" s="45">
        <f t="shared" si="34"/>
        <v>577622</v>
      </c>
      <c r="BT36" s="45">
        <f t="shared" si="34"/>
        <v>-3029142</v>
      </c>
      <c r="BU36" s="45">
        <f t="shared" si="34"/>
        <v>-472194</v>
      </c>
      <c r="BV36" s="45">
        <f t="shared" si="34"/>
        <v>-44380</v>
      </c>
      <c r="BW36" s="45">
        <f t="shared" si="34"/>
        <v>60567</v>
      </c>
      <c r="BX36" s="45">
        <f t="shared" si="34"/>
        <v>0</v>
      </c>
      <c r="BY36" s="46">
        <f t="shared" si="34"/>
        <v>-577141</v>
      </c>
      <c r="BZ36" s="50">
        <f t="shared" si="34"/>
        <v>-1820145</v>
      </c>
      <c r="CA36" s="45">
        <f t="shared" si="34"/>
        <v>-33884</v>
      </c>
      <c r="CB36" s="45">
        <f t="shared" si="34"/>
        <v>-1208997</v>
      </c>
      <c r="CC36" s="46">
        <f t="shared" si="34"/>
        <v>-543257</v>
      </c>
      <c r="CD36" s="45">
        <f t="shared" si="33"/>
        <v>-25893</v>
      </c>
      <c r="CE36" s="45">
        <f t="shared" si="33"/>
        <v>-8059</v>
      </c>
      <c r="CF36" s="49">
        <f t="shared" si="28"/>
        <v>-1786206</v>
      </c>
      <c r="CG36" s="53">
        <f>CG35-CG37</f>
        <v>-4203077</v>
      </c>
      <c r="CH36" s="49">
        <f t="shared" si="29"/>
        <v>-596794</v>
      </c>
    </row>
    <row r="37" spans="1:86" ht="15" x14ac:dyDescent="0.25">
      <c r="C37" s="18" t="str">
        <f>C29</f>
        <v>RSVA - Power - Sub-account - Global Adjustment</v>
      </c>
      <c r="D37" s="19">
        <v>1588</v>
      </c>
      <c r="E37" s="50">
        <f>E29</f>
        <v>0</v>
      </c>
      <c r="F37" s="45">
        <f>F29</f>
        <v>0</v>
      </c>
      <c r="G37" s="45">
        <f t="shared" ref="G37:P37" si="35">G29</f>
        <v>0</v>
      </c>
      <c r="H37" s="45">
        <f t="shared" si="35"/>
        <v>0</v>
      </c>
      <c r="I37" s="45">
        <f t="shared" si="35"/>
        <v>0</v>
      </c>
      <c r="J37" s="45">
        <f t="shared" si="35"/>
        <v>0</v>
      </c>
      <c r="K37" s="45">
        <f t="shared" si="35"/>
        <v>0</v>
      </c>
      <c r="L37" s="45">
        <f>L29</f>
        <v>0</v>
      </c>
      <c r="M37" s="45">
        <f>M29</f>
        <v>0</v>
      </c>
      <c r="N37" s="46">
        <f t="shared" si="35"/>
        <v>0</v>
      </c>
      <c r="O37" s="50">
        <f t="shared" si="35"/>
        <v>0</v>
      </c>
      <c r="P37" s="45">
        <f t="shared" si="35"/>
        <v>0</v>
      </c>
      <c r="Q37" s="45">
        <f t="shared" ref="Q37:Z37" si="36">Q29</f>
        <v>0</v>
      </c>
      <c r="R37" s="45">
        <f t="shared" si="36"/>
        <v>0</v>
      </c>
      <c r="S37" s="45">
        <f t="shared" si="36"/>
        <v>0</v>
      </c>
      <c r="T37" s="45">
        <f t="shared" si="36"/>
        <v>0</v>
      </c>
      <c r="U37" s="45">
        <f t="shared" si="36"/>
        <v>0</v>
      </c>
      <c r="V37" s="45">
        <f t="shared" si="36"/>
        <v>0</v>
      </c>
      <c r="W37" s="45">
        <f t="shared" si="36"/>
        <v>0</v>
      </c>
      <c r="X37" s="46">
        <f t="shared" si="36"/>
        <v>0</v>
      </c>
      <c r="Y37" s="50">
        <f t="shared" si="36"/>
        <v>0</v>
      </c>
      <c r="Z37" s="45">
        <f t="shared" si="36"/>
        <v>199595</v>
      </c>
      <c r="AA37" s="45">
        <f t="shared" ref="AA37:BB37" si="37">AA29</f>
        <v>0</v>
      </c>
      <c r="AB37" s="45">
        <f t="shared" si="37"/>
        <v>0</v>
      </c>
      <c r="AC37" s="45">
        <f t="shared" si="37"/>
        <v>199595</v>
      </c>
      <c r="AD37" s="45">
        <f t="shared" si="37"/>
        <v>0</v>
      </c>
      <c r="AE37" s="45">
        <f t="shared" si="37"/>
        <v>12552</v>
      </c>
      <c r="AF37" s="45">
        <f t="shared" si="37"/>
        <v>0</v>
      </c>
      <c r="AG37" s="45">
        <f t="shared" si="37"/>
        <v>0</v>
      </c>
      <c r="AH37" s="46">
        <f t="shared" si="37"/>
        <v>12552</v>
      </c>
      <c r="AI37" s="50">
        <f t="shared" si="37"/>
        <v>199595</v>
      </c>
      <c r="AJ37" s="45">
        <f t="shared" si="37"/>
        <v>204254</v>
      </c>
      <c r="AK37" s="45">
        <f t="shared" si="37"/>
        <v>0</v>
      </c>
      <c r="AL37" s="45">
        <f t="shared" si="37"/>
        <v>0</v>
      </c>
      <c r="AM37" s="45">
        <f t="shared" si="37"/>
        <v>403849</v>
      </c>
      <c r="AN37" s="45">
        <f t="shared" si="37"/>
        <v>12552</v>
      </c>
      <c r="AO37" s="45">
        <f t="shared" si="37"/>
        <v>12442</v>
      </c>
      <c r="AP37" s="45">
        <f>AP29</f>
        <v>0</v>
      </c>
      <c r="AQ37" s="45">
        <f>AQ29</f>
        <v>0</v>
      </c>
      <c r="AR37" s="46">
        <f>AR29</f>
        <v>24994</v>
      </c>
      <c r="AS37" s="50">
        <f t="shared" si="37"/>
        <v>403849</v>
      </c>
      <c r="AT37" s="45">
        <f t="shared" si="37"/>
        <v>2571723</v>
      </c>
      <c r="AU37" s="45">
        <f t="shared" si="37"/>
        <v>199595</v>
      </c>
      <c r="AV37" s="45">
        <f t="shared" si="37"/>
        <v>0</v>
      </c>
      <c r="AW37" s="45">
        <f t="shared" si="37"/>
        <v>2775977</v>
      </c>
      <c r="AX37" s="45">
        <f t="shared" si="37"/>
        <v>24994</v>
      </c>
      <c r="AY37" s="45">
        <f t="shared" si="37"/>
        <v>34367</v>
      </c>
      <c r="AZ37" s="45">
        <f t="shared" si="37"/>
        <v>12552</v>
      </c>
      <c r="BA37" s="45">
        <f t="shared" si="37"/>
        <v>0</v>
      </c>
      <c r="BB37" s="46">
        <f t="shared" si="37"/>
        <v>46809</v>
      </c>
      <c r="BC37" s="50">
        <f t="shared" ref="BC37:BL37" si="38">BC29</f>
        <v>2775977</v>
      </c>
      <c r="BD37" s="45">
        <f t="shared" si="38"/>
        <v>-275380</v>
      </c>
      <c r="BE37" s="45">
        <f t="shared" si="38"/>
        <v>204254</v>
      </c>
      <c r="BF37" s="45">
        <f t="shared" si="38"/>
        <v>0</v>
      </c>
      <c r="BG37" s="45">
        <f t="shared" si="38"/>
        <v>2296343</v>
      </c>
      <c r="BH37" s="45">
        <f t="shared" si="38"/>
        <v>46809</v>
      </c>
      <c r="BI37" s="45">
        <f t="shared" si="38"/>
        <v>22345</v>
      </c>
      <c r="BJ37" s="45">
        <f t="shared" si="38"/>
        <v>12442</v>
      </c>
      <c r="BK37" s="45">
        <f t="shared" si="38"/>
        <v>0</v>
      </c>
      <c r="BL37" s="46">
        <f t="shared" si="38"/>
        <v>56712</v>
      </c>
      <c r="BM37" s="50">
        <f t="shared" ref="BM37:BY37" si="39">BM29</f>
        <v>2296343</v>
      </c>
      <c r="BN37" s="45">
        <f t="shared" si="39"/>
        <v>388601</v>
      </c>
      <c r="BO37" s="45">
        <f t="shared" si="39"/>
        <v>2571723</v>
      </c>
      <c r="BP37" s="45">
        <f t="shared" si="39"/>
        <v>0</v>
      </c>
      <c r="BQ37" s="45">
        <f t="shared" si="39"/>
        <v>0</v>
      </c>
      <c r="BR37" s="45">
        <f t="shared" si="39"/>
        <v>0</v>
      </c>
      <c r="BS37" s="45">
        <f t="shared" si="39"/>
        <v>0</v>
      </c>
      <c r="BT37" s="45">
        <f t="shared" si="39"/>
        <v>113221</v>
      </c>
      <c r="BU37" s="45">
        <f t="shared" si="39"/>
        <v>56712</v>
      </c>
      <c r="BV37" s="45">
        <f t="shared" si="39"/>
        <v>29370</v>
      </c>
      <c r="BW37" s="45">
        <f t="shared" si="39"/>
        <v>34367</v>
      </c>
      <c r="BX37" s="45">
        <f t="shared" si="39"/>
        <v>0</v>
      </c>
      <c r="BY37" s="46">
        <f t="shared" si="39"/>
        <v>51715</v>
      </c>
      <c r="BZ37" s="50">
        <f t="shared" ref="BZ37:CE37" si="40">BZ29</f>
        <v>-275380</v>
      </c>
      <c r="CA37" s="45">
        <f t="shared" si="40"/>
        <v>16948</v>
      </c>
      <c r="CB37" s="45">
        <f t="shared" si="40"/>
        <v>388601</v>
      </c>
      <c r="CC37" s="46">
        <f t="shared" si="40"/>
        <v>34767</v>
      </c>
      <c r="CD37" s="45">
        <f t="shared" si="40"/>
        <v>5713</v>
      </c>
      <c r="CE37" s="45">
        <f t="shared" si="40"/>
        <v>1904</v>
      </c>
      <c r="CF37" s="49">
        <f t="shared" si="28"/>
        <v>430985</v>
      </c>
      <c r="CG37" s="53">
        <f>CG29</f>
        <v>138859</v>
      </c>
      <c r="CH37" s="49">
        <f t="shared" si="29"/>
        <v>-26077</v>
      </c>
    </row>
    <row r="38" spans="1:86" ht="15" x14ac:dyDescent="0.25">
      <c r="C38" s="18"/>
      <c r="D38" s="18"/>
      <c r="E38" s="50"/>
      <c r="F38" s="45"/>
      <c r="G38" s="45"/>
      <c r="H38" s="45"/>
      <c r="I38" s="45"/>
      <c r="J38" s="45"/>
      <c r="K38" s="45"/>
      <c r="L38" s="45"/>
      <c r="M38" s="45"/>
      <c r="N38" s="46"/>
      <c r="O38" s="50"/>
      <c r="P38" s="45"/>
      <c r="Q38" s="45"/>
      <c r="R38" s="45"/>
      <c r="S38" s="45"/>
      <c r="T38" s="45"/>
      <c r="U38" s="45"/>
      <c r="V38" s="45"/>
      <c r="W38" s="45"/>
      <c r="X38" s="46"/>
      <c r="Y38" s="50"/>
      <c r="Z38" s="45"/>
      <c r="AA38" s="45"/>
      <c r="AB38" s="45"/>
      <c r="AC38" s="45"/>
      <c r="AD38" s="45"/>
      <c r="AE38" s="45"/>
      <c r="AF38" s="45"/>
      <c r="AG38" s="45"/>
      <c r="AH38" s="46"/>
      <c r="AI38" s="50"/>
      <c r="AJ38" s="45"/>
      <c r="AK38" s="45"/>
      <c r="AL38" s="45"/>
      <c r="AM38" s="45"/>
      <c r="AN38" s="45"/>
      <c r="AO38" s="45"/>
      <c r="AP38" s="45"/>
      <c r="AQ38" s="45"/>
      <c r="AR38" s="46"/>
      <c r="AS38" s="50"/>
      <c r="AT38" s="45"/>
      <c r="AU38" s="45"/>
      <c r="AV38" s="45"/>
      <c r="AW38" s="45"/>
      <c r="AX38" s="45"/>
      <c r="AY38" s="45"/>
      <c r="AZ38" s="45"/>
      <c r="BA38" s="45"/>
      <c r="BB38" s="46"/>
      <c r="BC38" s="50"/>
      <c r="BD38" s="45"/>
      <c r="BE38" s="45"/>
      <c r="BF38" s="45"/>
      <c r="BG38" s="45"/>
      <c r="BH38" s="45"/>
      <c r="BI38" s="45"/>
      <c r="BJ38" s="45"/>
      <c r="BK38" s="45"/>
      <c r="BL38" s="46"/>
      <c r="BM38" s="50"/>
      <c r="BN38" s="45"/>
      <c r="BO38" s="45"/>
      <c r="BP38" s="45"/>
      <c r="BQ38" s="45"/>
      <c r="BR38" s="45"/>
      <c r="BS38" s="45"/>
      <c r="BT38" s="45"/>
      <c r="BU38" s="45"/>
      <c r="BV38" s="45"/>
      <c r="BW38" s="45"/>
      <c r="BX38" s="45"/>
      <c r="BY38" s="46"/>
      <c r="BZ38" s="50"/>
      <c r="CA38" s="45"/>
      <c r="CB38" s="45"/>
      <c r="CC38" s="46"/>
      <c r="CD38" s="51"/>
      <c r="CE38" s="51"/>
      <c r="CF38" s="49"/>
      <c r="CG38" s="52"/>
      <c r="CH38" s="49"/>
    </row>
    <row r="39" spans="1:86" ht="35.25" customHeight="1" thickBot="1" x14ac:dyDescent="0.3">
      <c r="C39" s="132" t="s">
        <v>61</v>
      </c>
      <c r="D39" s="18"/>
      <c r="E39" s="50"/>
      <c r="F39" s="45"/>
      <c r="G39" s="45"/>
      <c r="H39" s="45"/>
      <c r="I39" s="45"/>
      <c r="J39" s="45"/>
      <c r="K39" s="45"/>
      <c r="L39" s="45"/>
      <c r="M39" s="45"/>
      <c r="N39" s="46"/>
      <c r="O39" s="50"/>
      <c r="P39" s="45"/>
      <c r="Q39" s="45"/>
      <c r="R39" s="45"/>
      <c r="S39" s="45"/>
      <c r="T39" s="45"/>
      <c r="U39" s="45"/>
      <c r="V39" s="45"/>
      <c r="W39" s="45"/>
      <c r="X39" s="46"/>
      <c r="Y39" s="50"/>
      <c r="Z39" s="45"/>
      <c r="AA39" s="45"/>
      <c r="AB39" s="45"/>
      <c r="AC39" s="45"/>
      <c r="AD39" s="45"/>
      <c r="AE39" s="45"/>
      <c r="AF39" s="45"/>
      <c r="AG39" s="45"/>
      <c r="AH39" s="46"/>
      <c r="AI39" s="50"/>
      <c r="AJ39" s="45"/>
      <c r="AK39" s="45"/>
      <c r="AL39" s="45"/>
      <c r="AM39" s="45"/>
      <c r="AN39" s="45"/>
      <c r="AO39" s="45"/>
      <c r="AP39" s="45"/>
      <c r="AQ39" s="45"/>
      <c r="AR39" s="46"/>
      <c r="AS39" s="50"/>
      <c r="AT39" s="45"/>
      <c r="AU39" s="45"/>
      <c r="AV39" s="45"/>
      <c r="AW39" s="45"/>
      <c r="AX39" s="45"/>
      <c r="AY39" s="45"/>
      <c r="AZ39" s="45"/>
      <c r="BA39" s="45"/>
      <c r="BB39" s="46"/>
      <c r="BC39" s="50"/>
      <c r="BD39" s="45"/>
      <c r="BE39" s="45"/>
      <c r="BF39" s="45"/>
      <c r="BG39" s="45"/>
      <c r="BH39" s="45"/>
      <c r="BI39" s="45"/>
      <c r="BJ39" s="45"/>
      <c r="BK39" s="45"/>
      <c r="BL39" s="46"/>
      <c r="BM39" s="50"/>
      <c r="BN39" s="45"/>
      <c r="BO39" s="45"/>
      <c r="BP39" s="45"/>
      <c r="BQ39" s="45"/>
      <c r="BR39" s="45"/>
      <c r="BS39" s="45"/>
      <c r="BT39" s="45"/>
      <c r="BU39" s="45"/>
      <c r="BV39" s="45"/>
      <c r="BW39" s="45"/>
      <c r="BX39" s="45"/>
      <c r="BY39" s="46"/>
      <c r="BZ39" s="50"/>
      <c r="CA39" s="45"/>
      <c r="CB39" s="45"/>
      <c r="CC39" s="46"/>
      <c r="CD39" s="51"/>
      <c r="CE39" s="51"/>
      <c r="CF39" s="49"/>
      <c r="CG39" s="52"/>
      <c r="CH39" s="49"/>
    </row>
    <row r="40" spans="1:86" ht="15" thickBot="1" x14ac:dyDescent="0.25">
      <c r="A40" s="1">
        <v>10</v>
      </c>
      <c r="C40" s="7" t="s">
        <v>14</v>
      </c>
      <c r="D40" s="13">
        <v>1508</v>
      </c>
      <c r="E40" s="113"/>
      <c r="F40" s="114"/>
      <c r="G40" s="114"/>
      <c r="H40" s="114"/>
      <c r="I40" s="45">
        <f t="shared" ref="I40:I60" si="41">E40+F40-G40+H40</f>
        <v>0</v>
      </c>
      <c r="J40" s="114"/>
      <c r="K40" s="114"/>
      <c r="L40" s="114"/>
      <c r="M40" s="114"/>
      <c r="N40" s="46">
        <f t="shared" ref="N40:N60" si="42">J40+K40-L40+M40</f>
        <v>0</v>
      </c>
      <c r="O40" s="47">
        <f t="shared" ref="O40:O48" si="43">I40</f>
        <v>0</v>
      </c>
      <c r="P40" s="114"/>
      <c r="Q40" s="114"/>
      <c r="R40" s="114"/>
      <c r="S40" s="45">
        <f t="shared" ref="S40:S60" si="44">O40+P40-Q40+R40</f>
        <v>0</v>
      </c>
      <c r="T40" s="48">
        <f t="shared" ref="T40:T60" si="45">N40</f>
        <v>0</v>
      </c>
      <c r="U40" s="114"/>
      <c r="V40" s="114"/>
      <c r="W40" s="114"/>
      <c r="X40" s="46">
        <f t="shared" ref="X40:X60" si="46">T40+U40-V40+W40</f>
        <v>0</v>
      </c>
      <c r="Y40" s="47">
        <f t="shared" ref="Y40:Y48" si="47">S40</f>
        <v>0</v>
      </c>
      <c r="Z40" s="114"/>
      <c r="AA40" s="114"/>
      <c r="AB40" s="114"/>
      <c r="AC40" s="45">
        <f t="shared" ref="AC40:AC60" si="48">Y40+Z40-AA40+AB40</f>
        <v>0</v>
      </c>
      <c r="AD40" s="48">
        <f t="shared" ref="AD40:AD48" si="49">X40</f>
        <v>0</v>
      </c>
      <c r="AE40" s="114"/>
      <c r="AF40" s="114"/>
      <c r="AG40" s="114"/>
      <c r="AH40" s="46">
        <f t="shared" ref="AH40:AH60" si="50">AD40+AE40-AF40+AG40</f>
        <v>0</v>
      </c>
      <c r="AI40" s="47">
        <f t="shared" ref="AI40:AI48" si="51">AC40</f>
        <v>0</v>
      </c>
      <c r="AJ40" s="114"/>
      <c r="AK40" s="114"/>
      <c r="AL40" s="114"/>
      <c r="AM40" s="45">
        <f t="shared" ref="AM40:AM60" si="52">AI40+AJ40-AK40+AL40</f>
        <v>0</v>
      </c>
      <c r="AN40" s="48">
        <f t="shared" ref="AN40:AN48" si="53">AH40</f>
        <v>0</v>
      </c>
      <c r="AO40" s="114"/>
      <c r="AP40" s="114"/>
      <c r="AQ40" s="114"/>
      <c r="AR40" s="46">
        <f t="shared" ref="AR40:AR60" si="54">AN40+AO40-AP40+AQ40</f>
        <v>0</v>
      </c>
      <c r="AS40" s="47">
        <f t="shared" ref="AS40:AS48" si="55">AM40</f>
        <v>0</v>
      </c>
      <c r="AT40" s="114"/>
      <c r="AU40" s="114"/>
      <c r="AV40" s="114"/>
      <c r="AW40" s="45">
        <f t="shared" ref="AW40:AW60" si="56">AS40+AT40-AU40+AV40</f>
        <v>0</v>
      </c>
      <c r="AX40" s="48">
        <f t="shared" ref="AX40:AX55" si="57">AR40</f>
        <v>0</v>
      </c>
      <c r="AY40" s="114"/>
      <c r="AZ40" s="114"/>
      <c r="BA40" s="114"/>
      <c r="BB40" s="46">
        <f t="shared" ref="BB40:BB60" si="58">AX40+AY40-AZ40+BA40</f>
        <v>0</v>
      </c>
      <c r="BC40" s="47">
        <f>AW40</f>
        <v>0</v>
      </c>
      <c r="BD40" s="114"/>
      <c r="BE40" s="114"/>
      <c r="BF40" s="114"/>
      <c r="BG40" s="45">
        <f t="shared" ref="BG40:BG60" si="59">BC40+BD40-BE40+SUM(BF40:BF40)</f>
        <v>0</v>
      </c>
      <c r="BH40" s="48">
        <f t="shared" ref="BH40:BH60" si="60">BB40</f>
        <v>0</v>
      </c>
      <c r="BI40" s="114"/>
      <c r="BJ40" s="114"/>
      <c r="BK40" s="114"/>
      <c r="BL40" s="46">
        <f t="shared" ref="BL40:BL60" si="61">BH40+BI40-BJ40+BK40</f>
        <v>0</v>
      </c>
      <c r="BM40" s="47">
        <f t="shared" ref="BM40:BM45" si="62">BG40</f>
        <v>0</v>
      </c>
      <c r="BN40" s="114"/>
      <c r="BO40" s="114"/>
      <c r="BP40" s="114"/>
      <c r="BQ40" s="114"/>
      <c r="BR40" s="114"/>
      <c r="BS40" s="114"/>
      <c r="BT40" s="45">
        <f t="shared" ref="BT40:BT60" si="63">BM40+BN40-BO40+SUM(BP40:BS40)</f>
        <v>0</v>
      </c>
      <c r="BU40" s="48">
        <f t="shared" ref="BU40:BU60" si="64">BL40</f>
        <v>0</v>
      </c>
      <c r="BV40" s="114"/>
      <c r="BW40" s="114"/>
      <c r="BX40" s="114"/>
      <c r="BY40" s="46">
        <f t="shared" ref="BY40:BY45" si="65">BU40+BV40-BW40+BX40</f>
        <v>0</v>
      </c>
      <c r="BZ40" s="113"/>
      <c r="CA40" s="114"/>
      <c r="CB40" s="48">
        <f>BT40-BZ40</f>
        <v>0</v>
      </c>
      <c r="CC40" s="76">
        <f>BY40-CA40</f>
        <v>0</v>
      </c>
      <c r="CD40" s="115"/>
      <c r="CE40" s="114"/>
      <c r="CF40" s="49">
        <f t="shared" si="28"/>
        <v>0</v>
      </c>
      <c r="CG40" s="116"/>
      <c r="CH40" s="49">
        <f t="shared" si="29"/>
        <v>0</v>
      </c>
    </row>
    <row r="41" spans="1:86" ht="15" thickBot="1" x14ac:dyDescent="0.25">
      <c r="A41" s="1">
        <v>11</v>
      </c>
      <c r="C41" s="7" t="s">
        <v>15</v>
      </c>
      <c r="D41" s="13">
        <v>1508</v>
      </c>
      <c r="E41" s="113"/>
      <c r="F41" s="114"/>
      <c r="G41" s="114"/>
      <c r="H41" s="114"/>
      <c r="I41" s="45">
        <f t="shared" si="41"/>
        <v>0</v>
      </c>
      <c r="J41" s="114"/>
      <c r="K41" s="114"/>
      <c r="L41" s="114"/>
      <c r="M41" s="114"/>
      <c r="N41" s="46">
        <f t="shared" si="42"/>
        <v>0</v>
      </c>
      <c r="O41" s="47">
        <f t="shared" si="43"/>
        <v>0</v>
      </c>
      <c r="P41" s="114"/>
      <c r="Q41" s="114"/>
      <c r="R41" s="114"/>
      <c r="S41" s="45">
        <f t="shared" si="44"/>
        <v>0</v>
      </c>
      <c r="T41" s="48">
        <f t="shared" si="45"/>
        <v>0</v>
      </c>
      <c r="U41" s="114"/>
      <c r="V41" s="114"/>
      <c r="W41" s="114"/>
      <c r="X41" s="46">
        <f t="shared" si="46"/>
        <v>0</v>
      </c>
      <c r="Y41" s="47">
        <f t="shared" si="47"/>
        <v>0</v>
      </c>
      <c r="Z41" s="114"/>
      <c r="AA41" s="114"/>
      <c r="AB41" s="114"/>
      <c r="AC41" s="45">
        <f t="shared" si="48"/>
        <v>0</v>
      </c>
      <c r="AD41" s="48">
        <f t="shared" si="49"/>
        <v>0</v>
      </c>
      <c r="AE41" s="114"/>
      <c r="AF41" s="114"/>
      <c r="AG41" s="114"/>
      <c r="AH41" s="46">
        <f t="shared" si="50"/>
        <v>0</v>
      </c>
      <c r="AI41" s="47">
        <f t="shared" si="51"/>
        <v>0</v>
      </c>
      <c r="AJ41" s="114"/>
      <c r="AK41" s="114"/>
      <c r="AL41" s="114"/>
      <c r="AM41" s="45">
        <f t="shared" si="52"/>
        <v>0</v>
      </c>
      <c r="AN41" s="48">
        <f t="shared" si="53"/>
        <v>0</v>
      </c>
      <c r="AO41" s="114"/>
      <c r="AP41" s="114"/>
      <c r="AQ41" s="114"/>
      <c r="AR41" s="46">
        <f t="shared" si="54"/>
        <v>0</v>
      </c>
      <c r="AS41" s="47">
        <f t="shared" si="55"/>
        <v>0</v>
      </c>
      <c r="AT41" s="114"/>
      <c r="AU41" s="114"/>
      <c r="AV41" s="114"/>
      <c r="AW41" s="45">
        <f t="shared" si="56"/>
        <v>0</v>
      </c>
      <c r="AX41" s="48">
        <f t="shared" si="57"/>
        <v>0</v>
      </c>
      <c r="AY41" s="114"/>
      <c r="AZ41" s="114"/>
      <c r="BA41" s="114"/>
      <c r="BB41" s="46">
        <f t="shared" si="58"/>
        <v>0</v>
      </c>
      <c r="BC41" s="47">
        <f t="shared" ref="BC41:BC55" si="66">AW41</f>
        <v>0</v>
      </c>
      <c r="BD41" s="114"/>
      <c r="BE41" s="114"/>
      <c r="BF41" s="114"/>
      <c r="BG41" s="45">
        <f t="shared" si="59"/>
        <v>0</v>
      </c>
      <c r="BH41" s="48">
        <f t="shared" si="60"/>
        <v>0</v>
      </c>
      <c r="BI41" s="114"/>
      <c r="BJ41" s="114"/>
      <c r="BK41" s="114"/>
      <c r="BL41" s="46">
        <f t="shared" si="61"/>
        <v>0</v>
      </c>
      <c r="BM41" s="47">
        <f t="shared" si="62"/>
        <v>0</v>
      </c>
      <c r="BN41" s="114"/>
      <c r="BO41" s="114"/>
      <c r="BP41" s="114"/>
      <c r="BQ41" s="114"/>
      <c r="BR41" s="114"/>
      <c r="BS41" s="114"/>
      <c r="BT41" s="45">
        <f t="shared" si="63"/>
        <v>0</v>
      </c>
      <c r="BU41" s="48">
        <f t="shared" si="64"/>
        <v>0</v>
      </c>
      <c r="BV41" s="114"/>
      <c r="BW41" s="114"/>
      <c r="BX41" s="114"/>
      <c r="BY41" s="46">
        <f t="shared" si="65"/>
        <v>0</v>
      </c>
      <c r="BZ41" s="113"/>
      <c r="CA41" s="114"/>
      <c r="CB41" s="48">
        <f t="shared" ref="CB41:CB48" si="67">BT41-BZ41</f>
        <v>0</v>
      </c>
      <c r="CC41" s="76">
        <f t="shared" ref="CC41:CC48" si="68">BY41-CA41</f>
        <v>0</v>
      </c>
      <c r="CD41" s="115"/>
      <c r="CE41" s="114"/>
      <c r="CF41" s="49">
        <f t="shared" si="28"/>
        <v>0</v>
      </c>
      <c r="CG41" s="116"/>
      <c r="CH41" s="49">
        <f t="shared" si="29"/>
        <v>0</v>
      </c>
    </row>
    <row r="42" spans="1:86" ht="15" thickBot="1" x14ac:dyDescent="0.25">
      <c r="A42" s="1">
        <v>12</v>
      </c>
      <c r="C42" s="7" t="s">
        <v>67</v>
      </c>
      <c r="D42" s="13">
        <v>1508</v>
      </c>
      <c r="E42" s="113"/>
      <c r="F42" s="114"/>
      <c r="G42" s="114"/>
      <c r="H42" s="114"/>
      <c r="I42" s="45">
        <f t="shared" si="41"/>
        <v>0</v>
      </c>
      <c r="J42" s="114"/>
      <c r="K42" s="114"/>
      <c r="L42" s="114"/>
      <c r="M42" s="114"/>
      <c r="N42" s="46">
        <f t="shared" si="42"/>
        <v>0</v>
      </c>
      <c r="O42" s="47">
        <f t="shared" si="43"/>
        <v>0</v>
      </c>
      <c r="P42" s="114"/>
      <c r="Q42" s="114"/>
      <c r="R42" s="114"/>
      <c r="S42" s="45">
        <f t="shared" si="44"/>
        <v>0</v>
      </c>
      <c r="T42" s="48">
        <f t="shared" si="45"/>
        <v>0</v>
      </c>
      <c r="U42" s="114"/>
      <c r="V42" s="114"/>
      <c r="W42" s="114"/>
      <c r="X42" s="46">
        <f t="shared" si="46"/>
        <v>0</v>
      </c>
      <c r="Y42" s="47">
        <f t="shared" si="47"/>
        <v>0</v>
      </c>
      <c r="Z42" s="114"/>
      <c r="AA42" s="114"/>
      <c r="AB42" s="114"/>
      <c r="AC42" s="45">
        <f t="shared" si="48"/>
        <v>0</v>
      </c>
      <c r="AD42" s="48">
        <f t="shared" si="49"/>
        <v>0</v>
      </c>
      <c r="AE42" s="114"/>
      <c r="AF42" s="114"/>
      <c r="AG42" s="114"/>
      <c r="AH42" s="46">
        <f t="shared" si="50"/>
        <v>0</v>
      </c>
      <c r="AI42" s="47">
        <f t="shared" si="51"/>
        <v>0</v>
      </c>
      <c r="AJ42" s="114"/>
      <c r="AK42" s="114"/>
      <c r="AL42" s="114"/>
      <c r="AM42" s="45">
        <f t="shared" si="52"/>
        <v>0</v>
      </c>
      <c r="AN42" s="48">
        <f t="shared" si="53"/>
        <v>0</v>
      </c>
      <c r="AO42" s="114"/>
      <c r="AP42" s="114"/>
      <c r="AQ42" s="114"/>
      <c r="AR42" s="46">
        <f t="shared" si="54"/>
        <v>0</v>
      </c>
      <c r="AS42" s="47">
        <f t="shared" si="55"/>
        <v>0</v>
      </c>
      <c r="AT42" s="114">
        <v>309151</v>
      </c>
      <c r="AU42" s="114"/>
      <c r="AV42" s="114"/>
      <c r="AW42" s="45">
        <f t="shared" si="56"/>
        <v>309151</v>
      </c>
      <c r="AX42" s="48">
        <f t="shared" si="57"/>
        <v>0</v>
      </c>
      <c r="AY42" s="114">
        <v>200</v>
      </c>
      <c r="AZ42" s="114"/>
      <c r="BA42" s="114"/>
      <c r="BB42" s="46">
        <f t="shared" si="58"/>
        <v>200</v>
      </c>
      <c r="BC42" s="47">
        <f t="shared" si="66"/>
        <v>309151</v>
      </c>
      <c r="BD42" s="114">
        <v>316694</v>
      </c>
      <c r="BE42" s="114"/>
      <c r="BF42" s="114"/>
      <c r="BG42" s="45">
        <f t="shared" si="59"/>
        <v>625845</v>
      </c>
      <c r="BH42" s="48">
        <f t="shared" si="60"/>
        <v>200</v>
      </c>
      <c r="BI42" s="114">
        <v>4410</v>
      </c>
      <c r="BJ42" s="114"/>
      <c r="BK42" s="114"/>
      <c r="BL42" s="46">
        <f t="shared" si="61"/>
        <v>4610</v>
      </c>
      <c r="BM42" s="47">
        <f t="shared" si="62"/>
        <v>625845</v>
      </c>
      <c r="BN42" s="114">
        <v>6101</v>
      </c>
      <c r="BO42" s="114"/>
      <c r="BP42" s="114"/>
      <c r="BQ42" s="114"/>
      <c r="BR42" s="114"/>
      <c r="BS42" s="208">
        <f>-542886+28500</f>
        <v>-514386</v>
      </c>
      <c r="BT42" s="45">
        <f t="shared" si="63"/>
        <v>117560</v>
      </c>
      <c r="BU42" s="48">
        <f t="shared" si="64"/>
        <v>4610</v>
      </c>
      <c r="BV42" s="114">
        <v>9247</v>
      </c>
      <c r="BW42" s="114"/>
      <c r="BX42" s="208">
        <v>-11480</v>
      </c>
      <c r="BY42" s="46">
        <f t="shared" si="65"/>
        <v>2377</v>
      </c>
      <c r="BZ42" s="113"/>
      <c r="CA42" s="114"/>
      <c r="CB42" s="48">
        <f t="shared" si="67"/>
        <v>117560</v>
      </c>
      <c r="CC42" s="76">
        <f t="shared" si="68"/>
        <v>2377</v>
      </c>
      <c r="CD42" s="115">
        <v>1309</v>
      </c>
      <c r="CE42" s="114">
        <v>437</v>
      </c>
      <c r="CF42" s="49">
        <f t="shared" si="28"/>
        <v>121683</v>
      </c>
      <c r="CG42" s="116">
        <v>645803</v>
      </c>
      <c r="CH42" s="49">
        <f t="shared" si="29"/>
        <v>525866</v>
      </c>
    </row>
    <row r="43" spans="1:86" ht="15" thickBot="1" x14ac:dyDescent="0.25">
      <c r="A43" s="1">
        <v>13</v>
      </c>
      <c r="C43" s="7" t="s">
        <v>68</v>
      </c>
      <c r="D43" s="13">
        <v>1508</v>
      </c>
      <c r="E43" s="54"/>
      <c r="F43" s="55"/>
      <c r="G43" s="55"/>
      <c r="H43" s="55"/>
      <c r="I43" s="45"/>
      <c r="J43" s="55"/>
      <c r="K43" s="55"/>
      <c r="L43" s="55"/>
      <c r="M43" s="55"/>
      <c r="N43" s="46"/>
      <c r="O43" s="47"/>
      <c r="P43" s="55"/>
      <c r="Q43" s="55"/>
      <c r="R43" s="55"/>
      <c r="S43" s="45"/>
      <c r="T43" s="48"/>
      <c r="U43" s="55"/>
      <c r="V43" s="55"/>
      <c r="W43" s="55"/>
      <c r="X43" s="46"/>
      <c r="Y43" s="47"/>
      <c r="Z43" s="55"/>
      <c r="AA43" s="55"/>
      <c r="AB43" s="55"/>
      <c r="AC43" s="45"/>
      <c r="AD43" s="48"/>
      <c r="AE43" s="55"/>
      <c r="AF43" s="55"/>
      <c r="AG43" s="55"/>
      <c r="AH43" s="46"/>
      <c r="AI43" s="47"/>
      <c r="AJ43" s="55"/>
      <c r="AK43" s="55"/>
      <c r="AL43" s="55"/>
      <c r="AM43" s="45"/>
      <c r="AN43" s="48"/>
      <c r="AO43" s="55"/>
      <c r="AP43" s="55"/>
      <c r="AQ43" s="55"/>
      <c r="AR43" s="46"/>
      <c r="AS43" s="47">
        <f t="shared" si="55"/>
        <v>0</v>
      </c>
      <c r="AT43" s="114">
        <v>1819</v>
      </c>
      <c r="AU43" s="114"/>
      <c r="AV43" s="114"/>
      <c r="AW43" s="45">
        <f>AS43+AT43-AU43+AV43</f>
        <v>1819</v>
      </c>
      <c r="AX43" s="48">
        <f>AR43</f>
        <v>0</v>
      </c>
      <c r="AY43" s="114">
        <v>2</v>
      </c>
      <c r="AZ43" s="114"/>
      <c r="BA43" s="114"/>
      <c r="BB43" s="46">
        <f>AX43+AY43-AZ43+BA43</f>
        <v>2</v>
      </c>
      <c r="BC43" s="47">
        <f>AW43</f>
        <v>1819</v>
      </c>
      <c r="BD43" s="114">
        <v>1026</v>
      </c>
      <c r="BE43" s="114"/>
      <c r="BF43" s="114"/>
      <c r="BG43" s="45">
        <f t="shared" si="59"/>
        <v>2845</v>
      </c>
      <c r="BH43" s="48">
        <f t="shared" si="60"/>
        <v>2</v>
      </c>
      <c r="BI43" s="114">
        <v>21</v>
      </c>
      <c r="BJ43" s="114"/>
      <c r="BK43" s="114"/>
      <c r="BL43" s="46">
        <f>BH43+BI43-BJ43+BK43</f>
        <v>23</v>
      </c>
      <c r="BM43" s="47">
        <f t="shared" si="62"/>
        <v>2845</v>
      </c>
      <c r="BN43" s="114"/>
      <c r="BO43" s="114"/>
      <c r="BP43" s="114"/>
      <c r="BQ43" s="114"/>
      <c r="BR43" s="114"/>
      <c r="BS43" s="114"/>
      <c r="BT43" s="45">
        <f t="shared" si="63"/>
        <v>2845</v>
      </c>
      <c r="BU43" s="48">
        <f t="shared" si="64"/>
        <v>23</v>
      </c>
      <c r="BV43" s="114">
        <v>42</v>
      </c>
      <c r="BW43" s="114"/>
      <c r="BX43" s="114"/>
      <c r="BY43" s="46">
        <f t="shared" si="65"/>
        <v>65</v>
      </c>
      <c r="BZ43" s="113"/>
      <c r="CA43" s="114"/>
      <c r="CB43" s="48">
        <f t="shared" si="67"/>
        <v>2845</v>
      </c>
      <c r="CC43" s="76">
        <f t="shared" si="68"/>
        <v>65</v>
      </c>
      <c r="CD43" s="115">
        <v>42</v>
      </c>
      <c r="CE43" s="114">
        <v>14</v>
      </c>
      <c r="CF43" s="49">
        <f t="shared" si="28"/>
        <v>2966</v>
      </c>
      <c r="CG43" s="116">
        <v>2910</v>
      </c>
      <c r="CH43" s="49">
        <f t="shared" si="29"/>
        <v>0</v>
      </c>
    </row>
    <row r="44" spans="1:86" ht="31.5" thickBot="1" x14ac:dyDescent="0.25">
      <c r="A44" s="1">
        <v>14</v>
      </c>
      <c r="C44" s="81" t="s">
        <v>122</v>
      </c>
      <c r="D44" s="13">
        <v>1508</v>
      </c>
      <c r="E44" s="54"/>
      <c r="F44" s="55"/>
      <c r="G44" s="55"/>
      <c r="H44" s="55"/>
      <c r="I44" s="45"/>
      <c r="J44" s="55"/>
      <c r="K44" s="55"/>
      <c r="L44" s="55"/>
      <c r="M44" s="55"/>
      <c r="N44" s="46"/>
      <c r="O44" s="47"/>
      <c r="P44" s="55"/>
      <c r="Q44" s="55"/>
      <c r="R44" s="55"/>
      <c r="S44" s="45"/>
      <c r="T44" s="48"/>
      <c r="U44" s="55"/>
      <c r="V44" s="55"/>
      <c r="W44" s="55"/>
      <c r="X44" s="46"/>
      <c r="Y44" s="47"/>
      <c r="Z44" s="55"/>
      <c r="AA44" s="55"/>
      <c r="AB44" s="55"/>
      <c r="AC44" s="45"/>
      <c r="AD44" s="48"/>
      <c r="AE44" s="55"/>
      <c r="AF44" s="55"/>
      <c r="AG44" s="55"/>
      <c r="AH44" s="46"/>
      <c r="AI44" s="47"/>
      <c r="AJ44" s="55"/>
      <c r="AK44" s="55"/>
      <c r="AL44" s="55"/>
      <c r="AM44" s="45"/>
      <c r="AN44" s="48"/>
      <c r="AO44" s="55"/>
      <c r="AP44" s="55"/>
      <c r="AQ44" s="55"/>
      <c r="AR44" s="46"/>
      <c r="AS44" s="50"/>
      <c r="AT44" s="55"/>
      <c r="AU44" s="55"/>
      <c r="AV44" s="55"/>
      <c r="AW44" s="45">
        <f>AS44+AT44-AU44+AV44</f>
        <v>0</v>
      </c>
      <c r="AX44" s="48">
        <f>AR44</f>
        <v>0</v>
      </c>
      <c r="AY44" s="55"/>
      <c r="AZ44" s="55"/>
      <c r="BA44" s="55"/>
      <c r="BB44" s="46">
        <f>AX44+AY44-AZ44+BA44</f>
        <v>0</v>
      </c>
      <c r="BC44" s="47">
        <f>AW44</f>
        <v>0</v>
      </c>
      <c r="BD44" s="55"/>
      <c r="BE44" s="55"/>
      <c r="BF44" s="55"/>
      <c r="BG44" s="45">
        <f t="shared" si="59"/>
        <v>0</v>
      </c>
      <c r="BH44" s="48">
        <f t="shared" si="60"/>
        <v>0</v>
      </c>
      <c r="BI44" s="55"/>
      <c r="BJ44" s="55"/>
      <c r="BK44" s="55"/>
      <c r="BL44" s="46">
        <f>BH44+BI44-BJ44+BK44</f>
        <v>0</v>
      </c>
      <c r="BM44" s="47">
        <f t="shared" si="62"/>
        <v>0</v>
      </c>
      <c r="BN44" s="114"/>
      <c r="BO44" s="114"/>
      <c r="BP44" s="114"/>
      <c r="BQ44" s="114"/>
      <c r="BR44" s="114"/>
      <c r="BS44" s="114"/>
      <c r="BT44" s="45">
        <f>BM44+BN44-BO44+SUM(BP44:BS44)</f>
        <v>0</v>
      </c>
      <c r="BU44" s="48">
        <f>BL44</f>
        <v>0</v>
      </c>
      <c r="BV44" s="114"/>
      <c r="BW44" s="114"/>
      <c r="BX44" s="114"/>
      <c r="BY44" s="46">
        <f t="shared" si="65"/>
        <v>0</v>
      </c>
      <c r="BZ44" s="113"/>
      <c r="CA44" s="114"/>
      <c r="CB44" s="48">
        <f>BT44-BZ44</f>
        <v>0</v>
      </c>
      <c r="CC44" s="76">
        <f>BY44-CA44</f>
        <v>0</v>
      </c>
      <c r="CD44" s="115"/>
      <c r="CE44" s="114"/>
      <c r="CF44" s="49">
        <f t="shared" si="28"/>
        <v>0</v>
      </c>
      <c r="CG44" s="116"/>
      <c r="CH44" s="49">
        <f>CG44-SUM(BT44,BY44)</f>
        <v>0</v>
      </c>
    </row>
    <row r="45" spans="1:86" ht="29.25" thickBot="1" x14ac:dyDescent="0.25">
      <c r="A45" s="1">
        <v>15</v>
      </c>
      <c r="C45" s="81" t="s">
        <v>92</v>
      </c>
      <c r="D45" s="13">
        <v>1508</v>
      </c>
      <c r="E45" s="54"/>
      <c r="F45" s="55"/>
      <c r="G45" s="55"/>
      <c r="H45" s="55"/>
      <c r="I45" s="45"/>
      <c r="J45" s="55"/>
      <c r="K45" s="55"/>
      <c r="L45" s="55"/>
      <c r="M45" s="55"/>
      <c r="N45" s="46"/>
      <c r="O45" s="47"/>
      <c r="P45" s="55"/>
      <c r="Q45" s="55"/>
      <c r="R45" s="55"/>
      <c r="S45" s="45"/>
      <c r="T45" s="48"/>
      <c r="U45" s="55"/>
      <c r="V45" s="55"/>
      <c r="W45" s="55"/>
      <c r="X45" s="46"/>
      <c r="Y45" s="47"/>
      <c r="Z45" s="55"/>
      <c r="AA45" s="55"/>
      <c r="AB45" s="55"/>
      <c r="AC45" s="45"/>
      <c r="AD45" s="48"/>
      <c r="AE45" s="55"/>
      <c r="AF45" s="55"/>
      <c r="AG45" s="55"/>
      <c r="AH45" s="46"/>
      <c r="AI45" s="47"/>
      <c r="AJ45" s="55"/>
      <c r="AK45" s="55"/>
      <c r="AL45" s="55"/>
      <c r="AM45" s="45"/>
      <c r="AN45" s="48"/>
      <c r="AO45" s="55"/>
      <c r="AP45" s="55"/>
      <c r="AQ45" s="55"/>
      <c r="AR45" s="46"/>
      <c r="AS45" s="50"/>
      <c r="AT45" s="55"/>
      <c r="AU45" s="55"/>
      <c r="AV45" s="55"/>
      <c r="AW45" s="45">
        <f>AS45+AT45-AU45+AV45</f>
        <v>0</v>
      </c>
      <c r="AX45" s="48">
        <f>AR45</f>
        <v>0</v>
      </c>
      <c r="AY45" s="55"/>
      <c r="AZ45" s="55"/>
      <c r="BA45" s="55"/>
      <c r="BB45" s="46">
        <f>AX45+AY45-AZ45+BA45</f>
        <v>0</v>
      </c>
      <c r="BC45" s="47">
        <f>AW45</f>
        <v>0</v>
      </c>
      <c r="BD45" s="55"/>
      <c r="BE45" s="55"/>
      <c r="BF45" s="55"/>
      <c r="BG45" s="45">
        <f t="shared" si="59"/>
        <v>0</v>
      </c>
      <c r="BH45" s="48">
        <f t="shared" si="60"/>
        <v>0</v>
      </c>
      <c r="BI45" s="55"/>
      <c r="BJ45" s="55"/>
      <c r="BK45" s="55"/>
      <c r="BL45" s="46">
        <f>BH45+BI45-BJ45+BK45</f>
        <v>0</v>
      </c>
      <c r="BM45" s="47">
        <f t="shared" si="62"/>
        <v>0</v>
      </c>
      <c r="BN45" s="114"/>
      <c r="BO45" s="114"/>
      <c r="BP45" s="114"/>
      <c r="BQ45" s="114"/>
      <c r="BR45" s="114"/>
      <c r="BS45" s="114"/>
      <c r="BT45" s="45">
        <f>BM45+BN45-BO45+SUM(BP45:BS45)</f>
        <v>0</v>
      </c>
      <c r="BU45" s="48">
        <f>BL45</f>
        <v>0</v>
      </c>
      <c r="BV45" s="114"/>
      <c r="BW45" s="114"/>
      <c r="BX45" s="114"/>
      <c r="BY45" s="46">
        <f t="shared" si="65"/>
        <v>0</v>
      </c>
      <c r="BZ45" s="113"/>
      <c r="CA45" s="114"/>
      <c r="CB45" s="48">
        <f>BT45-BZ45</f>
        <v>0</v>
      </c>
      <c r="CC45" s="76">
        <f>BY45-CA45</f>
        <v>0</v>
      </c>
      <c r="CD45" s="115"/>
      <c r="CE45" s="114"/>
      <c r="CF45" s="49">
        <f t="shared" si="28"/>
        <v>0</v>
      </c>
      <c r="CG45" s="116"/>
      <c r="CH45" s="49">
        <f>CG45-SUM(BT45,BY45)</f>
        <v>0</v>
      </c>
    </row>
    <row r="46" spans="1:86" ht="17.25" thickBot="1" x14ac:dyDescent="0.25">
      <c r="A46" s="1">
        <v>16</v>
      </c>
      <c r="C46" s="7" t="s">
        <v>119</v>
      </c>
      <c r="D46" s="13">
        <v>1508</v>
      </c>
      <c r="E46" s="113"/>
      <c r="F46" s="114"/>
      <c r="G46" s="114"/>
      <c r="H46" s="114"/>
      <c r="I46" s="45">
        <f t="shared" si="41"/>
        <v>0</v>
      </c>
      <c r="J46" s="114"/>
      <c r="K46" s="114"/>
      <c r="L46" s="114"/>
      <c r="M46" s="114"/>
      <c r="N46" s="46">
        <f t="shared" si="42"/>
        <v>0</v>
      </c>
      <c r="O46" s="47">
        <f t="shared" si="43"/>
        <v>0</v>
      </c>
      <c r="P46" s="114"/>
      <c r="Q46" s="114"/>
      <c r="R46" s="114"/>
      <c r="S46" s="45">
        <f t="shared" si="44"/>
        <v>0</v>
      </c>
      <c r="T46" s="48">
        <f t="shared" si="45"/>
        <v>0</v>
      </c>
      <c r="U46" s="114"/>
      <c r="V46" s="114"/>
      <c r="W46" s="114"/>
      <c r="X46" s="46">
        <f t="shared" si="46"/>
        <v>0</v>
      </c>
      <c r="Y46" s="47">
        <f t="shared" si="47"/>
        <v>0</v>
      </c>
      <c r="Z46" s="114"/>
      <c r="AA46" s="114"/>
      <c r="AB46" s="114"/>
      <c r="AC46" s="45">
        <f t="shared" si="48"/>
        <v>0</v>
      </c>
      <c r="AD46" s="48">
        <f t="shared" si="49"/>
        <v>0</v>
      </c>
      <c r="AE46" s="114"/>
      <c r="AF46" s="114"/>
      <c r="AG46" s="114"/>
      <c r="AH46" s="46">
        <f t="shared" si="50"/>
        <v>0</v>
      </c>
      <c r="AI46" s="47">
        <f t="shared" si="51"/>
        <v>0</v>
      </c>
      <c r="AJ46" s="114"/>
      <c r="AK46" s="114"/>
      <c r="AL46" s="114"/>
      <c r="AM46" s="45">
        <f t="shared" si="52"/>
        <v>0</v>
      </c>
      <c r="AN46" s="48">
        <f t="shared" si="53"/>
        <v>0</v>
      </c>
      <c r="AO46" s="114"/>
      <c r="AP46" s="114"/>
      <c r="AQ46" s="114"/>
      <c r="AR46" s="46">
        <f t="shared" si="54"/>
        <v>0</v>
      </c>
      <c r="AS46" s="47">
        <f t="shared" si="55"/>
        <v>0</v>
      </c>
      <c r="AT46" s="114"/>
      <c r="AU46" s="114"/>
      <c r="AV46" s="114"/>
      <c r="AW46" s="45">
        <f t="shared" si="56"/>
        <v>0</v>
      </c>
      <c r="AX46" s="48">
        <f t="shared" si="57"/>
        <v>0</v>
      </c>
      <c r="AY46" s="114"/>
      <c r="AZ46" s="114"/>
      <c r="BA46" s="114"/>
      <c r="BB46" s="46">
        <f t="shared" si="58"/>
        <v>0</v>
      </c>
      <c r="BC46" s="47">
        <f t="shared" si="66"/>
        <v>0</v>
      </c>
      <c r="BD46" s="114"/>
      <c r="BE46" s="114"/>
      <c r="BF46" s="114"/>
      <c r="BG46" s="45">
        <f t="shared" si="59"/>
        <v>0</v>
      </c>
      <c r="BH46" s="48">
        <f t="shared" si="60"/>
        <v>0</v>
      </c>
      <c r="BI46" s="114"/>
      <c r="BJ46" s="114"/>
      <c r="BK46" s="114"/>
      <c r="BL46" s="46">
        <f t="shared" si="61"/>
        <v>0</v>
      </c>
      <c r="BM46" s="47">
        <f t="shared" ref="BM46:BM56" si="69">BG46</f>
        <v>0</v>
      </c>
      <c r="BN46" s="114"/>
      <c r="BO46" s="114"/>
      <c r="BP46" s="114"/>
      <c r="BQ46" s="114"/>
      <c r="BR46" s="114"/>
      <c r="BS46" s="114"/>
      <c r="BT46" s="45">
        <f t="shared" si="63"/>
        <v>0</v>
      </c>
      <c r="BU46" s="48">
        <f t="shared" si="64"/>
        <v>0</v>
      </c>
      <c r="BV46" s="114"/>
      <c r="BW46" s="114"/>
      <c r="BX46" s="114"/>
      <c r="BY46" s="46">
        <f t="shared" ref="BY46:BY55" si="70">BU46+BV46-BW46+BX46</f>
        <v>0</v>
      </c>
      <c r="BZ46" s="113"/>
      <c r="CA46" s="114"/>
      <c r="CB46" s="48">
        <f t="shared" si="67"/>
        <v>0</v>
      </c>
      <c r="CC46" s="76">
        <f t="shared" si="68"/>
        <v>0</v>
      </c>
      <c r="CD46" s="115"/>
      <c r="CE46" s="114"/>
      <c r="CF46" s="49">
        <f t="shared" si="28"/>
        <v>0</v>
      </c>
      <c r="CG46" s="116"/>
      <c r="CH46" s="49">
        <f t="shared" si="29"/>
        <v>0</v>
      </c>
    </row>
    <row r="47" spans="1:86" ht="15" thickBot="1" x14ac:dyDescent="0.25">
      <c r="A47" s="1">
        <v>17</v>
      </c>
      <c r="C47" s="7" t="s">
        <v>4</v>
      </c>
      <c r="D47" s="13">
        <v>1518</v>
      </c>
      <c r="E47" s="113"/>
      <c r="F47" s="114"/>
      <c r="G47" s="114"/>
      <c r="H47" s="114"/>
      <c r="I47" s="45">
        <f t="shared" si="41"/>
        <v>0</v>
      </c>
      <c r="J47" s="114"/>
      <c r="K47" s="114"/>
      <c r="L47" s="114"/>
      <c r="M47" s="114"/>
      <c r="N47" s="46">
        <f t="shared" si="42"/>
        <v>0</v>
      </c>
      <c r="O47" s="47">
        <f t="shared" si="43"/>
        <v>0</v>
      </c>
      <c r="P47" s="114"/>
      <c r="Q47" s="114"/>
      <c r="R47" s="114"/>
      <c r="S47" s="45">
        <f t="shared" si="44"/>
        <v>0</v>
      </c>
      <c r="T47" s="48">
        <f t="shared" si="45"/>
        <v>0</v>
      </c>
      <c r="U47" s="114"/>
      <c r="V47" s="114"/>
      <c r="W47" s="114"/>
      <c r="X47" s="46">
        <f t="shared" si="46"/>
        <v>0</v>
      </c>
      <c r="Y47" s="47">
        <f t="shared" si="47"/>
        <v>0</v>
      </c>
      <c r="Z47" s="114"/>
      <c r="AA47" s="114"/>
      <c r="AB47" s="114"/>
      <c r="AC47" s="45">
        <f t="shared" si="48"/>
        <v>0</v>
      </c>
      <c r="AD47" s="48">
        <f t="shared" si="49"/>
        <v>0</v>
      </c>
      <c r="AE47" s="114"/>
      <c r="AF47" s="114"/>
      <c r="AG47" s="114"/>
      <c r="AH47" s="46">
        <f t="shared" si="50"/>
        <v>0</v>
      </c>
      <c r="AI47" s="47">
        <f t="shared" si="51"/>
        <v>0</v>
      </c>
      <c r="AJ47" s="114"/>
      <c r="AK47" s="114"/>
      <c r="AL47" s="114"/>
      <c r="AM47" s="45">
        <f t="shared" si="52"/>
        <v>0</v>
      </c>
      <c r="AN47" s="48">
        <f t="shared" si="53"/>
        <v>0</v>
      </c>
      <c r="AO47" s="114"/>
      <c r="AP47" s="114"/>
      <c r="AQ47" s="114"/>
      <c r="AR47" s="46">
        <f t="shared" si="54"/>
        <v>0</v>
      </c>
      <c r="AS47" s="47">
        <f t="shared" si="55"/>
        <v>0</v>
      </c>
      <c r="AT47" s="114"/>
      <c r="AU47" s="114"/>
      <c r="AV47" s="114"/>
      <c r="AW47" s="45">
        <f t="shared" si="56"/>
        <v>0</v>
      </c>
      <c r="AX47" s="48">
        <f t="shared" si="57"/>
        <v>0</v>
      </c>
      <c r="AY47" s="114"/>
      <c r="AZ47" s="114"/>
      <c r="BA47" s="114"/>
      <c r="BB47" s="46">
        <f t="shared" si="58"/>
        <v>0</v>
      </c>
      <c r="BC47" s="47">
        <f t="shared" si="66"/>
        <v>0</v>
      </c>
      <c r="BD47" s="114"/>
      <c r="BE47" s="114"/>
      <c r="BF47" s="114"/>
      <c r="BG47" s="45">
        <f t="shared" si="59"/>
        <v>0</v>
      </c>
      <c r="BH47" s="48">
        <f t="shared" si="60"/>
        <v>0</v>
      </c>
      <c r="BI47" s="114"/>
      <c r="BJ47" s="114"/>
      <c r="BK47" s="114"/>
      <c r="BL47" s="46">
        <f t="shared" si="61"/>
        <v>0</v>
      </c>
      <c r="BM47" s="47">
        <f t="shared" si="69"/>
        <v>0</v>
      </c>
      <c r="BN47" s="114"/>
      <c r="BO47" s="114"/>
      <c r="BP47" s="114"/>
      <c r="BQ47" s="114"/>
      <c r="BR47" s="114"/>
      <c r="BS47" s="114"/>
      <c r="BT47" s="45">
        <f t="shared" si="63"/>
        <v>0</v>
      </c>
      <c r="BU47" s="48">
        <f t="shared" si="64"/>
        <v>0</v>
      </c>
      <c r="BV47" s="114"/>
      <c r="BW47" s="114"/>
      <c r="BX47" s="114"/>
      <c r="BY47" s="46">
        <f t="shared" si="70"/>
        <v>0</v>
      </c>
      <c r="BZ47" s="113"/>
      <c r="CA47" s="114"/>
      <c r="CB47" s="48">
        <f t="shared" si="67"/>
        <v>0</v>
      </c>
      <c r="CC47" s="76">
        <f t="shared" si="68"/>
        <v>0</v>
      </c>
      <c r="CD47" s="115"/>
      <c r="CE47" s="114"/>
      <c r="CF47" s="49">
        <f t="shared" si="28"/>
        <v>0</v>
      </c>
      <c r="CG47" s="116"/>
      <c r="CH47" s="49">
        <f t="shared" si="29"/>
        <v>0</v>
      </c>
    </row>
    <row r="48" spans="1:86" ht="15" thickBot="1" x14ac:dyDescent="0.25">
      <c r="A48" s="1">
        <v>18</v>
      </c>
      <c r="C48" s="7" t="s">
        <v>17</v>
      </c>
      <c r="D48" s="13">
        <v>1525</v>
      </c>
      <c r="E48" s="117"/>
      <c r="F48" s="118"/>
      <c r="G48" s="118"/>
      <c r="H48" s="118"/>
      <c r="I48" s="45">
        <f t="shared" si="41"/>
        <v>0</v>
      </c>
      <c r="J48" s="118"/>
      <c r="K48" s="118"/>
      <c r="L48" s="118"/>
      <c r="M48" s="118"/>
      <c r="N48" s="46">
        <f t="shared" si="42"/>
        <v>0</v>
      </c>
      <c r="O48" s="47">
        <f t="shared" si="43"/>
        <v>0</v>
      </c>
      <c r="P48" s="118"/>
      <c r="Q48" s="118"/>
      <c r="R48" s="118"/>
      <c r="S48" s="45">
        <f t="shared" si="44"/>
        <v>0</v>
      </c>
      <c r="T48" s="48">
        <f t="shared" si="45"/>
        <v>0</v>
      </c>
      <c r="U48" s="118"/>
      <c r="V48" s="118"/>
      <c r="W48" s="118"/>
      <c r="X48" s="46">
        <f t="shared" si="46"/>
        <v>0</v>
      </c>
      <c r="Y48" s="47">
        <f t="shared" si="47"/>
        <v>0</v>
      </c>
      <c r="Z48" s="118"/>
      <c r="AA48" s="118"/>
      <c r="AB48" s="118"/>
      <c r="AC48" s="45">
        <f t="shared" si="48"/>
        <v>0</v>
      </c>
      <c r="AD48" s="48">
        <f t="shared" si="49"/>
        <v>0</v>
      </c>
      <c r="AE48" s="118"/>
      <c r="AF48" s="118"/>
      <c r="AG48" s="118"/>
      <c r="AH48" s="46">
        <f t="shared" si="50"/>
        <v>0</v>
      </c>
      <c r="AI48" s="47">
        <f t="shared" si="51"/>
        <v>0</v>
      </c>
      <c r="AJ48" s="118"/>
      <c r="AK48" s="118"/>
      <c r="AL48" s="118"/>
      <c r="AM48" s="45">
        <f t="shared" si="52"/>
        <v>0</v>
      </c>
      <c r="AN48" s="48">
        <f t="shared" si="53"/>
        <v>0</v>
      </c>
      <c r="AO48" s="118"/>
      <c r="AP48" s="118"/>
      <c r="AQ48" s="118"/>
      <c r="AR48" s="46">
        <f t="shared" si="54"/>
        <v>0</v>
      </c>
      <c r="AS48" s="47">
        <f t="shared" si="55"/>
        <v>0</v>
      </c>
      <c r="AT48" s="118"/>
      <c r="AU48" s="118"/>
      <c r="AV48" s="118"/>
      <c r="AW48" s="45">
        <f t="shared" si="56"/>
        <v>0</v>
      </c>
      <c r="AX48" s="48">
        <f t="shared" si="57"/>
        <v>0</v>
      </c>
      <c r="AY48" s="118"/>
      <c r="AZ48" s="118"/>
      <c r="BA48" s="118"/>
      <c r="BB48" s="46">
        <f t="shared" si="58"/>
        <v>0</v>
      </c>
      <c r="BC48" s="47">
        <f t="shared" si="66"/>
        <v>0</v>
      </c>
      <c r="BD48" s="114"/>
      <c r="BE48" s="114"/>
      <c r="BF48" s="114"/>
      <c r="BG48" s="45">
        <f t="shared" si="59"/>
        <v>0</v>
      </c>
      <c r="BH48" s="48">
        <f t="shared" si="60"/>
        <v>0</v>
      </c>
      <c r="BI48" s="114"/>
      <c r="BJ48" s="118"/>
      <c r="BK48" s="118"/>
      <c r="BL48" s="46">
        <f t="shared" si="61"/>
        <v>0</v>
      </c>
      <c r="BM48" s="47">
        <f t="shared" si="69"/>
        <v>0</v>
      </c>
      <c r="BN48" s="114"/>
      <c r="BO48" s="114"/>
      <c r="BP48" s="114"/>
      <c r="BQ48" s="114"/>
      <c r="BR48" s="114"/>
      <c r="BS48" s="114"/>
      <c r="BT48" s="45">
        <f t="shared" si="63"/>
        <v>0</v>
      </c>
      <c r="BU48" s="48">
        <f t="shared" si="64"/>
        <v>0</v>
      </c>
      <c r="BV48" s="114"/>
      <c r="BW48" s="118"/>
      <c r="BX48" s="118"/>
      <c r="BY48" s="46">
        <f t="shared" si="70"/>
        <v>0</v>
      </c>
      <c r="BZ48" s="113"/>
      <c r="CA48" s="114"/>
      <c r="CB48" s="48">
        <f t="shared" si="67"/>
        <v>0</v>
      </c>
      <c r="CC48" s="76">
        <f t="shared" si="68"/>
        <v>0</v>
      </c>
      <c r="CD48" s="115"/>
      <c r="CE48" s="114"/>
      <c r="CF48" s="49">
        <f t="shared" si="28"/>
        <v>0</v>
      </c>
      <c r="CG48" s="116"/>
      <c r="CH48" s="49">
        <f t="shared" si="29"/>
        <v>0</v>
      </c>
    </row>
    <row r="49" spans="1:86" ht="15" thickBot="1" x14ac:dyDescent="0.25">
      <c r="A49" s="1">
        <v>19</v>
      </c>
      <c r="C49" s="7" t="s">
        <v>64</v>
      </c>
      <c r="D49" s="13">
        <v>1531</v>
      </c>
      <c r="E49" s="54"/>
      <c r="F49" s="55"/>
      <c r="G49" s="55"/>
      <c r="H49" s="55"/>
      <c r="I49" s="45">
        <f t="shared" si="41"/>
        <v>0</v>
      </c>
      <c r="J49" s="55"/>
      <c r="K49" s="55"/>
      <c r="L49" s="55"/>
      <c r="M49" s="55"/>
      <c r="N49" s="46">
        <f t="shared" si="42"/>
        <v>0</v>
      </c>
      <c r="O49" s="47"/>
      <c r="P49" s="55"/>
      <c r="Q49" s="55"/>
      <c r="R49" s="55"/>
      <c r="S49" s="45">
        <f t="shared" si="44"/>
        <v>0</v>
      </c>
      <c r="T49" s="48">
        <f t="shared" si="45"/>
        <v>0</v>
      </c>
      <c r="U49" s="55"/>
      <c r="V49" s="55"/>
      <c r="W49" s="55"/>
      <c r="X49" s="46">
        <f t="shared" si="46"/>
        <v>0</v>
      </c>
      <c r="Y49" s="47"/>
      <c r="Z49" s="55"/>
      <c r="AA49" s="55"/>
      <c r="AB49" s="55"/>
      <c r="AC49" s="45">
        <f t="shared" si="48"/>
        <v>0</v>
      </c>
      <c r="AD49" s="55"/>
      <c r="AE49" s="55"/>
      <c r="AF49" s="55"/>
      <c r="AG49" s="55"/>
      <c r="AH49" s="46">
        <f t="shared" si="50"/>
        <v>0</v>
      </c>
      <c r="AI49" s="47"/>
      <c r="AJ49" s="55"/>
      <c r="AK49" s="55"/>
      <c r="AL49" s="55"/>
      <c r="AM49" s="45">
        <f t="shared" si="52"/>
        <v>0</v>
      </c>
      <c r="AN49" s="55"/>
      <c r="AO49" s="55"/>
      <c r="AP49" s="55"/>
      <c r="AQ49" s="55"/>
      <c r="AR49" s="46">
        <f t="shared" si="54"/>
        <v>0</v>
      </c>
      <c r="AS49" s="119"/>
      <c r="AT49" s="118"/>
      <c r="AU49" s="118"/>
      <c r="AV49" s="118"/>
      <c r="AW49" s="45">
        <f t="shared" si="56"/>
        <v>0</v>
      </c>
      <c r="AX49" s="48">
        <f t="shared" si="57"/>
        <v>0</v>
      </c>
      <c r="AY49" s="118"/>
      <c r="AZ49" s="118"/>
      <c r="BA49" s="118"/>
      <c r="BB49" s="46">
        <f t="shared" si="58"/>
        <v>0</v>
      </c>
      <c r="BC49" s="47">
        <f t="shared" si="66"/>
        <v>0</v>
      </c>
      <c r="BD49" s="114"/>
      <c r="BE49" s="114"/>
      <c r="BF49" s="114"/>
      <c r="BG49" s="45">
        <f t="shared" si="59"/>
        <v>0</v>
      </c>
      <c r="BH49" s="48">
        <f t="shared" si="60"/>
        <v>0</v>
      </c>
      <c r="BI49" s="114"/>
      <c r="BJ49" s="114"/>
      <c r="BK49" s="114"/>
      <c r="BL49" s="46">
        <f t="shared" si="61"/>
        <v>0</v>
      </c>
      <c r="BM49" s="47">
        <f t="shared" si="69"/>
        <v>0</v>
      </c>
      <c r="BN49" s="114"/>
      <c r="BO49" s="114"/>
      <c r="BP49" s="114"/>
      <c r="BQ49" s="114"/>
      <c r="BR49" s="114"/>
      <c r="BS49" s="114"/>
      <c r="BT49" s="45">
        <f t="shared" si="63"/>
        <v>0</v>
      </c>
      <c r="BU49" s="48">
        <f t="shared" si="64"/>
        <v>0</v>
      </c>
      <c r="BV49" s="114"/>
      <c r="BW49" s="114"/>
      <c r="BX49" s="118"/>
      <c r="BY49" s="46">
        <f t="shared" si="70"/>
        <v>0</v>
      </c>
      <c r="BZ49" s="114"/>
      <c r="CA49" s="114"/>
      <c r="CB49" s="48">
        <f t="shared" ref="CB49:CB54" si="71">BT49-BZ49</f>
        <v>0</v>
      </c>
      <c r="CC49" s="76">
        <f t="shared" ref="CC49:CC54" si="72">BY49-CA49</f>
        <v>0</v>
      </c>
      <c r="CD49" s="115"/>
      <c r="CE49" s="114"/>
      <c r="CF49" s="49">
        <f t="shared" si="28"/>
        <v>0</v>
      </c>
      <c r="CG49" s="116"/>
      <c r="CH49" s="49">
        <f t="shared" si="29"/>
        <v>0</v>
      </c>
    </row>
    <row r="50" spans="1:86" ht="15" thickBot="1" x14ac:dyDescent="0.25">
      <c r="A50" s="1">
        <v>20</v>
      </c>
      <c r="C50" s="7" t="s">
        <v>65</v>
      </c>
      <c r="D50" s="13">
        <v>1532</v>
      </c>
      <c r="E50" s="54"/>
      <c r="F50" s="55"/>
      <c r="G50" s="55"/>
      <c r="H50" s="55"/>
      <c r="I50" s="45">
        <f t="shared" si="41"/>
        <v>0</v>
      </c>
      <c r="J50" s="55"/>
      <c r="K50" s="55"/>
      <c r="L50" s="55"/>
      <c r="M50" s="55"/>
      <c r="N50" s="46">
        <f t="shared" si="42"/>
        <v>0</v>
      </c>
      <c r="O50" s="47"/>
      <c r="P50" s="55"/>
      <c r="Q50" s="55"/>
      <c r="R50" s="55"/>
      <c r="S50" s="45">
        <f t="shared" si="44"/>
        <v>0</v>
      </c>
      <c r="T50" s="48">
        <f t="shared" si="45"/>
        <v>0</v>
      </c>
      <c r="U50" s="55"/>
      <c r="V50" s="55"/>
      <c r="W50" s="55"/>
      <c r="X50" s="46">
        <f t="shared" si="46"/>
        <v>0</v>
      </c>
      <c r="Y50" s="47"/>
      <c r="Z50" s="55"/>
      <c r="AA50" s="55"/>
      <c r="AB50" s="55"/>
      <c r="AC50" s="45">
        <f t="shared" si="48"/>
        <v>0</v>
      </c>
      <c r="AD50" s="55"/>
      <c r="AE50" s="55"/>
      <c r="AF50" s="55"/>
      <c r="AG50" s="55"/>
      <c r="AH50" s="46">
        <f t="shared" si="50"/>
        <v>0</v>
      </c>
      <c r="AI50" s="47"/>
      <c r="AJ50" s="55"/>
      <c r="AK50" s="55"/>
      <c r="AL50" s="55"/>
      <c r="AM50" s="45">
        <f t="shared" si="52"/>
        <v>0</v>
      </c>
      <c r="AN50" s="55"/>
      <c r="AO50" s="55"/>
      <c r="AP50" s="55"/>
      <c r="AQ50" s="55"/>
      <c r="AR50" s="46">
        <f t="shared" si="54"/>
        <v>0</v>
      </c>
      <c r="AS50" s="119"/>
      <c r="AT50" s="118"/>
      <c r="AU50" s="118"/>
      <c r="AV50" s="118"/>
      <c r="AW50" s="45">
        <f t="shared" si="56"/>
        <v>0</v>
      </c>
      <c r="AX50" s="48">
        <f t="shared" si="57"/>
        <v>0</v>
      </c>
      <c r="AY50" s="118"/>
      <c r="AZ50" s="118"/>
      <c r="BA50" s="118"/>
      <c r="BB50" s="46">
        <f t="shared" si="58"/>
        <v>0</v>
      </c>
      <c r="BC50" s="47">
        <f t="shared" si="66"/>
        <v>0</v>
      </c>
      <c r="BD50" s="114"/>
      <c r="BE50" s="114"/>
      <c r="BF50" s="114"/>
      <c r="BG50" s="45">
        <f t="shared" si="59"/>
        <v>0</v>
      </c>
      <c r="BH50" s="48">
        <f t="shared" si="60"/>
        <v>0</v>
      </c>
      <c r="BI50" s="114"/>
      <c r="BJ50" s="114"/>
      <c r="BK50" s="114"/>
      <c r="BL50" s="46">
        <f t="shared" si="61"/>
        <v>0</v>
      </c>
      <c r="BM50" s="47">
        <f t="shared" si="69"/>
        <v>0</v>
      </c>
      <c r="BN50" s="114"/>
      <c r="BO50" s="114"/>
      <c r="BP50" s="114"/>
      <c r="BQ50" s="114"/>
      <c r="BR50" s="114"/>
      <c r="BS50" s="114"/>
      <c r="BT50" s="45">
        <f t="shared" si="63"/>
        <v>0</v>
      </c>
      <c r="BU50" s="48">
        <f t="shared" si="64"/>
        <v>0</v>
      </c>
      <c r="BV50" s="114"/>
      <c r="BW50" s="114"/>
      <c r="BX50" s="118"/>
      <c r="BY50" s="46">
        <f t="shared" si="70"/>
        <v>0</v>
      </c>
      <c r="BZ50" s="114"/>
      <c r="CA50" s="114"/>
      <c r="CB50" s="48">
        <f t="shared" si="71"/>
        <v>0</v>
      </c>
      <c r="CC50" s="76">
        <f t="shared" si="72"/>
        <v>0</v>
      </c>
      <c r="CD50" s="115"/>
      <c r="CE50" s="114"/>
      <c r="CF50" s="49">
        <f t="shared" si="28"/>
        <v>0</v>
      </c>
      <c r="CG50" s="116"/>
      <c r="CH50" s="49">
        <f t="shared" si="29"/>
        <v>0</v>
      </c>
    </row>
    <row r="51" spans="1:86" ht="15" thickBot="1" x14ac:dyDescent="0.25">
      <c r="A51" s="1">
        <v>21</v>
      </c>
      <c r="C51" s="15" t="s">
        <v>41</v>
      </c>
      <c r="D51" s="13">
        <v>1533</v>
      </c>
      <c r="E51" s="54"/>
      <c r="F51" s="55"/>
      <c r="G51" s="55"/>
      <c r="H51" s="55"/>
      <c r="I51" s="45">
        <f t="shared" si="41"/>
        <v>0</v>
      </c>
      <c r="J51" s="55"/>
      <c r="K51" s="55"/>
      <c r="L51" s="55"/>
      <c r="M51" s="55"/>
      <c r="N51" s="46">
        <f t="shared" si="42"/>
        <v>0</v>
      </c>
      <c r="O51" s="47"/>
      <c r="P51" s="55"/>
      <c r="Q51" s="55"/>
      <c r="R51" s="55"/>
      <c r="S51" s="45">
        <f t="shared" si="44"/>
        <v>0</v>
      </c>
      <c r="T51" s="48">
        <f t="shared" si="45"/>
        <v>0</v>
      </c>
      <c r="U51" s="55"/>
      <c r="V51" s="55"/>
      <c r="W51" s="55"/>
      <c r="X51" s="46">
        <f t="shared" si="46"/>
        <v>0</v>
      </c>
      <c r="Y51" s="47"/>
      <c r="Z51" s="55"/>
      <c r="AA51" s="55"/>
      <c r="AB51" s="55"/>
      <c r="AC51" s="45">
        <f t="shared" si="48"/>
        <v>0</v>
      </c>
      <c r="AD51" s="55"/>
      <c r="AE51" s="55"/>
      <c r="AF51" s="55"/>
      <c r="AG51" s="55"/>
      <c r="AH51" s="46">
        <f t="shared" si="50"/>
        <v>0</v>
      </c>
      <c r="AI51" s="47"/>
      <c r="AJ51" s="55"/>
      <c r="AK51" s="55"/>
      <c r="AL51" s="55"/>
      <c r="AM51" s="45">
        <f t="shared" si="52"/>
        <v>0</v>
      </c>
      <c r="AN51" s="55"/>
      <c r="AO51" s="55"/>
      <c r="AP51" s="55"/>
      <c r="AQ51" s="55"/>
      <c r="AR51" s="46">
        <f t="shared" si="54"/>
        <v>0</v>
      </c>
      <c r="AS51" s="119"/>
      <c r="AT51" s="118"/>
      <c r="AU51" s="118"/>
      <c r="AV51" s="118"/>
      <c r="AW51" s="45">
        <f t="shared" si="56"/>
        <v>0</v>
      </c>
      <c r="AX51" s="48">
        <f t="shared" si="57"/>
        <v>0</v>
      </c>
      <c r="AY51" s="118"/>
      <c r="AZ51" s="118"/>
      <c r="BA51" s="118"/>
      <c r="BB51" s="46">
        <f t="shared" si="58"/>
        <v>0</v>
      </c>
      <c r="BC51" s="47">
        <f t="shared" si="66"/>
        <v>0</v>
      </c>
      <c r="BD51" s="114"/>
      <c r="BE51" s="114"/>
      <c r="BF51" s="114"/>
      <c r="BG51" s="45">
        <f t="shared" si="59"/>
        <v>0</v>
      </c>
      <c r="BH51" s="48">
        <f t="shared" si="60"/>
        <v>0</v>
      </c>
      <c r="BI51" s="114"/>
      <c r="BJ51" s="114"/>
      <c r="BK51" s="114"/>
      <c r="BL51" s="46">
        <f t="shared" si="61"/>
        <v>0</v>
      </c>
      <c r="BM51" s="47">
        <f t="shared" si="69"/>
        <v>0</v>
      </c>
      <c r="BN51" s="114"/>
      <c r="BO51" s="114"/>
      <c r="BP51" s="114"/>
      <c r="BQ51" s="114"/>
      <c r="BR51" s="114"/>
      <c r="BS51" s="114"/>
      <c r="BT51" s="45">
        <f t="shared" si="63"/>
        <v>0</v>
      </c>
      <c r="BU51" s="48">
        <f t="shared" si="64"/>
        <v>0</v>
      </c>
      <c r="BV51" s="114"/>
      <c r="BW51" s="114"/>
      <c r="BX51" s="118"/>
      <c r="BY51" s="46">
        <f t="shared" si="70"/>
        <v>0</v>
      </c>
      <c r="BZ51" s="114"/>
      <c r="CA51" s="114"/>
      <c r="CB51" s="48">
        <f t="shared" si="71"/>
        <v>0</v>
      </c>
      <c r="CC51" s="76">
        <f t="shared" si="72"/>
        <v>0</v>
      </c>
      <c r="CD51" s="115"/>
      <c r="CE51" s="114"/>
      <c r="CF51" s="49">
        <f t="shared" si="28"/>
        <v>0</v>
      </c>
      <c r="CG51" s="116"/>
      <c r="CH51" s="49">
        <f t="shared" si="29"/>
        <v>0</v>
      </c>
    </row>
    <row r="52" spans="1:86" ht="15" thickBot="1" x14ac:dyDescent="0.25">
      <c r="A52" s="1">
        <v>22</v>
      </c>
      <c r="C52" s="7" t="s">
        <v>32</v>
      </c>
      <c r="D52" s="13">
        <v>1534</v>
      </c>
      <c r="E52" s="54"/>
      <c r="F52" s="55"/>
      <c r="G52" s="55"/>
      <c r="H52" s="55"/>
      <c r="I52" s="45">
        <f t="shared" si="41"/>
        <v>0</v>
      </c>
      <c r="J52" s="55"/>
      <c r="K52" s="55"/>
      <c r="L52" s="55"/>
      <c r="M52" s="55"/>
      <c r="N52" s="46">
        <f t="shared" si="42"/>
        <v>0</v>
      </c>
      <c r="O52" s="47"/>
      <c r="P52" s="55"/>
      <c r="Q52" s="55"/>
      <c r="R52" s="55"/>
      <c r="S52" s="45">
        <f t="shared" si="44"/>
        <v>0</v>
      </c>
      <c r="T52" s="48">
        <f t="shared" si="45"/>
        <v>0</v>
      </c>
      <c r="U52" s="55"/>
      <c r="V52" s="55"/>
      <c r="W52" s="55"/>
      <c r="X52" s="46">
        <f t="shared" si="46"/>
        <v>0</v>
      </c>
      <c r="Y52" s="47"/>
      <c r="Z52" s="55"/>
      <c r="AA52" s="55"/>
      <c r="AB52" s="55"/>
      <c r="AC52" s="45">
        <f t="shared" si="48"/>
        <v>0</v>
      </c>
      <c r="AD52" s="55"/>
      <c r="AE52" s="55"/>
      <c r="AF52" s="55"/>
      <c r="AG52" s="55"/>
      <c r="AH52" s="46">
        <f t="shared" si="50"/>
        <v>0</v>
      </c>
      <c r="AI52" s="47"/>
      <c r="AJ52" s="55"/>
      <c r="AK52" s="55"/>
      <c r="AL52" s="55"/>
      <c r="AM52" s="45">
        <f t="shared" si="52"/>
        <v>0</v>
      </c>
      <c r="AN52" s="55"/>
      <c r="AO52" s="55"/>
      <c r="AP52" s="55"/>
      <c r="AQ52" s="55"/>
      <c r="AR52" s="46">
        <f t="shared" si="54"/>
        <v>0</v>
      </c>
      <c r="AS52" s="119"/>
      <c r="AT52" s="118"/>
      <c r="AU52" s="118"/>
      <c r="AV52" s="118"/>
      <c r="AW52" s="45">
        <f t="shared" si="56"/>
        <v>0</v>
      </c>
      <c r="AX52" s="48">
        <f t="shared" si="57"/>
        <v>0</v>
      </c>
      <c r="AY52" s="118"/>
      <c r="AZ52" s="118"/>
      <c r="BA52" s="118"/>
      <c r="BB52" s="46">
        <f t="shared" si="58"/>
        <v>0</v>
      </c>
      <c r="BC52" s="47">
        <f t="shared" si="66"/>
        <v>0</v>
      </c>
      <c r="BD52" s="114"/>
      <c r="BE52" s="114"/>
      <c r="BF52" s="114"/>
      <c r="BG52" s="45">
        <f t="shared" si="59"/>
        <v>0</v>
      </c>
      <c r="BH52" s="48">
        <f t="shared" si="60"/>
        <v>0</v>
      </c>
      <c r="BI52" s="114"/>
      <c r="BJ52" s="114"/>
      <c r="BK52" s="114"/>
      <c r="BL52" s="46">
        <f t="shared" si="61"/>
        <v>0</v>
      </c>
      <c r="BM52" s="47">
        <f t="shared" si="69"/>
        <v>0</v>
      </c>
      <c r="BN52" s="114"/>
      <c r="BO52" s="114"/>
      <c r="BP52" s="114"/>
      <c r="BQ52" s="114"/>
      <c r="BR52" s="114"/>
      <c r="BS52" s="114"/>
      <c r="BT52" s="45">
        <f t="shared" si="63"/>
        <v>0</v>
      </c>
      <c r="BU52" s="48">
        <f t="shared" si="64"/>
        <v>0</v>
      </c>
      <c r="BV52" s="114"/>
      <c r="BW52" s="114"/>
      <c r="BX52" s="118"/>
      <c r="BY52" s="46">
        <f t="shared" si="70"/>
        <v>0</v>
      </c>
      <c r="BZ52" s="114"/>
      <c r="CA52" s="114"/>
      <c r="CB52" s="48">
        <f t="shared" si="71"/>
        <v>0</v>
      </c>
      <c r="CC52" s="76">
        <f t="shared" si="72"/>
        <v>0</v>
      </c>
      <c r="CD52" s="115"/>
      <c r="CE52" s="114"/>
      <c r="CF52" s="49">
        <f t="shared" si="28"/>
        <v>0</v>
      </c>
      <c r="CG52" s="116"/>
      <c r="CH52" s="49">
        <f t="shared" si="29"/>
        <v>0</v>
      </c>
    </row>
    <row r="53" spans="1:86" ht="15" thickBot="1" x14ac:dyDescent="0.25">
      <c r="A53" s="1">
        <v>23</v>
      </c>
      <c r="C53" s="7" t="s">
        <v>33</v>
      </c>
      <c r="D53" s="13">
        <v>1535</v>
      </c>
      <c r="E53" s="54"/>
      <c r="F53" s="55"/>
      <c r="G53" s="55"/>
      <c r="H53" s="55"/>
      <c r="I53" s="45">
        <f t="shared" si="41"/>
        <v>0</v>
      </c>
      <c r="J53" s="55"/>
      <c r="K53" s="55"/>
      <c r="L53" s="55"/>
      <c r="M53" s="55"/>
      <c r="N53" s="46">
        <f t="shared" si="42"/>
        <v>0</v>
      </c>
      <c r="O53" s="47"/>
      <c r="P53" s="55"/>
      <c r="Q53" s="55"/>
      <c r="R53" s="55"/>
      <c r="S53" s="45">
        <f t="shared" si="44"/>
        <v>0</v>
      </c>
      <c r="T53" s="48">
        <f t="shared" si="45"/>
        <v>0</v>
      </c>
      <c r="U53" s="55"/>
      <c r="V53" s="55"/>
      <c r="W53" s="55"/>
      <c r="X53" s="46">
        <f t="shared" si="46"/>
        <v>0</v>
      </c>
      <c r="Y53" s="47"/>
      <c r="Z53" s="55"/>
      <c r="AA53" s="55"/>
      <c r="AB53" s="55"/>
      <c r="AC53" s="45">
        <f t="shared" si="48"/>
        <v>0</v>
      </c>
      <c r="AD53" s="55"/>
      <c r="AE53" s="55"/>
      <c r="AF53" s="55"/>
      <c r="AG53" s="55"/>
      <c r="AH53" s="46">
        <f t="shared" si="50"/>
        <v>0</v>
      </c>
      <c r="AI53" s="47"/>
      <c r="AJ53" s="55"/>
      <c r="AK53" s="55"/>
      <c r="AL53" s="55"/>
      <c r="AM53" s="45">
        <f t="shared" si="52"/>
        <v>0</v>
      </c>
      <c r="AN53" s="55"/>
      <c r="AO53" s="55"/>
      <c r="AP53" s="55"/>
      <c r="AQ53" s="55"/>
      <c r="AR53" s="46">
        <f t="shared" si="54"/>
        <v>0</v>
      </c>
      <c r="AS53" s="119"/>
      <c r="AT53" s="118"/>
      <c r="AU53" s="118"/>
      <c r="AV53" s="118"/>
      <c r="AW53" s="45">
        <f t="shared" si="56"/>
        <v>0</v>
      </c>
      <c r="AX53" s="48">
        <f t="shared" si="57"/>
        <v>0</v>
      </c>
      <c r="AY53" s="118"/>
      <c r="AZ53" s="118"/>
      <c r="BA53" s="118"/>
      <c r="BB53" s="46">
        <f t="shared" si="58"/>
        <v>0</v>
      </c>
      <c r="BC53" s="47">
        <f t="shared" si="66"/>
        <v>0</v>
      </c>
      <c r="BD53" s="114"/>
      <c r="BE53" s="114"/>
      <c r="BF53" s="114"/>
      <c r="BG53" s="45">
        <f t="shared" si="59"/>
        <v>0</v>
      </c>
      <c r="BH53" s="48">
        <f t="shared" si="60"/>
        <v>0</v>
      </c>
      <c r="BI53" s="114"/>
      <c r="BJ53" s="114"/>
      <c r="BK53" s="114"/>
      <c r="BL53" s="46">
        <f t="shared" si="61"/>
        <v>0</v>
      </c>
      <c r="BM53" s="47">
        <f t="shared" si="69"/>
        <v>0</v>
      </c>
      <c r="BN53" s="114"/>
      <c r="BO53" s="114"/>
      <c r="BP53" s="114"/>
      <c r="BQ53" s="114"/>
      <c r="BR53" s="114"/>
      <c r="BS53" s="114"/>
      <c r="BT53" s="45">
        <f t="shared" si="63"/>
        <v>0</v>
      </c>
      <c r="BU53" s="48">
        <f t="shared" si="64"/>
        <v>0</v>
      </c>
      <c r="BV53" s="114"/>
      <c r="BW53" s="114"/>
      <c r="BX53" s="118"/>
      <c r="BY53" s="46">
        <f t="shared" si="70"/>
        <v>0</v>
      </c>
      <c r="BZ53" s="114"/>
      <c r="CA53" s="114"/>
      <c r="CB53" s="48">
        <f t="shared" si="71"/>
        <v>0</v>
      </c>
      <c r="CC53" s="76">
        <f t="shared" si="72"/>
        <v>0</v>
      </c>
      <c r="CD53" s="115"/>
      <c r="CE53" s="114"/>
      <c r="CF53" s="49">
        <f t="shared" si="28"/>
        <v>0</v>
      </c>
      <c r="CG53" s="116"/>
      <c r="CH53" s="49">
        <f t="shared" si="29"/>
        <v>0</v>
      </c>
    </row>
    <row r="54" spans="1:86" ht="15" thickBot="1" x14ac:dyDescent="0.25">
      <c r="A54" s="1">
        <v>24</v>
      </c>
      <c r="C54" s="7" t="s">
        <v>39</v>
      </c>
      <c r="D54" s="13">
        <v>1536</v>
      </c>
      <c r="E54" s="54"/>
      <c r="F54" s="55"/>
      <c r="G54" s="55"/>
      <c r="H54" s="55"/>
      <c r="I54" s="45">
        <f t="shared" si="41"/>
        <v>0</v>
      </c>
      <c r="J54" s="55"/>
      <c r="K54" s="55"/>
      <c r="L54" s="55"/>
      <c r="M54" s="55"/>
      <c r="N54" s="46">
        <f t="shared" si="42"/>
        <v>0</v>
      </c>
      <c r="O54" s="47"/>
      <c r="P54" s="55"/>
      <c r="Q54" s="55"/>
      <c r="R54" s="55"/>
      <c r="S54" s="45">
        <f t="shared" si="44"/>
        <v>0</v>
      </c>
      <c r="T54" s="48">
        <f t="shared" si="45"/>
        <v>0</v>
      </c>
      <c r="U54" s="55"/>
      <c r="V54" s="55"/>
      <c r="W54" s="55"/>
      <c r="X54" s="46">
        <f t="shared" si="46"/>
        <v>0</v>
      </c>
      <c r="Y54" s="47"/>
      <c r="Z54" s="55"/>
      <c r="AA54" s="55"/>
      <c r="AB54" s="55"/>
      <c r="AC54" s="45">
        <f t="shared" si="48"/>
        <v>0</v>
      </c>
      <c r="AD54" s="55"/>
      <c r="AE54" s="55"/>
      <c r="AF54" s="55"/>
      <c r="AG54" s="55"/>
      <c r="AH54" s="46">
        <f t="shared" si="50"/>
        <v>0</v>
      </c>
      <c r="AI54" s="47"/>
      <c r="AJ54" s="55"/>
      <c r="AK54" s="55"/>
      <c r="AL54" s="55"/>
      <c r="AM54" s="45">
        <f t="shared" si="52"/>
        <v>0</v>
      </c>
      <c r="AN54" s="55"/>
      <c r="AO54" s="55"/>
      <c r="AP54" s="55"/>
      <c r="AQ54" s="55"/>
      <c r="AR54" s="46">
        <f t="shared" si="54"/>
        <v>0</v>
      </c>
      <c r="AS54" s="119"/>
      <c r="AT54" s="118"/>
      <c r="AU54" s="118"/>
      <c r="AV54" s="118"/>
      <c r="AW54" s="45">
        <f t="shared" si="56"/>
        <v>0</v>
      </c>
      <c r="AX54" s="48">
        <f t="shared" si="57"/>
        <v>0</v>
      </c>
      <c r="AY54" s="118"/>
      <c r="AZ54" s="118"/>
      <c r="BA54" s="118"/>
      <c r="BB54" s="46">
        <f t="shared" si="58"/>
        <v>0</v>
      </c>
      <c r="BC54" s="47">
        <f t="shared" si="66"/>
        <v>0</v>
      </c>
      <c r="BD54" s="114"/>
      <c r="BE54" s="114"/>
      <c r="BF54" s="114"/>
      <c r="BG54" s="45">
        <f t="shared" si="59"/>
        <v>0</v>
      </c>
      <c r="BH54" s="48">
        <f t="shared" si="60"/>
        <v>0</v>
      </c>
      <c r="BI54" s="114"/>
      <c r="BJ54" s="114"/>
      <c r="BK54" s="114"/>
      <c r="BL54" s="46">
        <f t="shared" si="61"/>
        <v>0</v>
      </c>
      <c r="BM54" s="47">
        <f t="shared" si="69"/>
        <v>0</v>
      </c>
      <c r="BN54" s="114"/>
      <c r="BO54" s="114"/>
      <c r="BP54" s="114"/>
      <c r="BQ54" s="114"/>
      <c r="BR54" s="114"/>
      <c r="BS54" s="114"/>
      <c r="BT54" s="45">
        <f t="shared" si="63"/>
        <v>0</v>
      </c>
      <c r="BU54" s="48">
        <f t="shared" si="64"/>
        <v>0</v>
      </c>
      <c r="BV54" s="114"/>
      <c r="BW54" s="114"/>
      <c r="BX54" s="118"/>
      <c r="BY54" s="46">
        <f t="shared" si="70"/>
        <v>0</v>
      </c>
      <c r="BZ54" s="114"/>
      <c r="CA54" s="114"/>
      <c r="CB54" s="48">
        <f t="shared" si="71"/>
        <v>0</v>
      </c>
      <c r="CC54" s="76">
        <f t="shared" si="72"/>
        <v>0</v>
      </c>
      <c r="CD54" s="115"/>
      <c r="CE54" s="114"/>
      <c r="CF54" s="49">
        <f t="shared" si="28"/>
        <v>0</v>
      </c>
      <c r="CG54" s="116"/>
      <c r="CH54" s="49">
        <f t="shared" si="29"/>
        <v>0</v>
      </c>
    </row>
    <row r="55" spans="1:86" ht="15" thickBot="1" x14ac:dyDescent="0.25">
      <c r="A55" s="1">
        <v>25</v>
      </c>
      <c r="C55" s="7" t="s">
        <v>5</v>
      </c>
      <c r="D55" s="13">
        <v>1548</v>
      </c>
      <c r="E55" s="120"/>
      <c r="F55" s="119"/>
      <c r="G55" s="119"/>
      <c r="H55" s="119"/>
      <c r="I55" s="45">
        <f t="shared" si="41"/>
        <v>0</v>
      </c>
      <c r="J55" s="119"/>
      <c r="K55" s="119"/>
      <c r="L55" s="119"/>
      <c r="M55" s="119"/>
      <c r="N55" s="46">
        <f t="shared" si="42"/>
        <v>0</v>
      </c>
      <c r="O55" s="47">
        <f t="shared" ref="O55:O60" si="73">I55</f>
        <v>0</v>
      </c>
      <c r="P55" s="119"/>
      <c r="Q55" s="119"/>
      <c r="R55" s="119"/>
      <c r="S55" s="45">
        <f t="shared" si="44"/>
        <v>0</v>
      </c>
      <c r="T55" s="48">
        <f t="shared" si="45"/>
        <v>0</v>
      </c>
      <c r="U55" s="119"/>
      <c r="V55" s="119"/>
      <c r="W55" s="119"/>
      <c r="X55" s="46">
        <f t="shared" si="46"/>
        <v>0</v>
      </c>
      <c r="Y55" s="47">
        <f>S55</f>
        <v>0</v>
      </c>
      <c r="Z55" s="119"/>
      <c r="AA55" s="119"/>
      <c r="AB55" s="119"/>
      <c r="AC55" s="45">
        <f t="shared" si="48"/>
        <v>0</v>
      </c>
      <c r="AD55" s="48">
        <f>X55</f>
        <v>0</v>
      </c>
      <c r="AE55" s="119"/>
      <c r="AF55" s="119"/>
      <c r="AG55" s="119"/>
      <c r="AH55" s="46">
        <f t="shared" si="50"/>
        <v>0</v>
      </c>
      <c r="AI55" s="47">
        <f>AC55</f>
        <v>0</v>
      </c>
      <c r="AJ55" s="119"/>
      <c r="AK55" s="119"/>
      <c r="AL55" s="119"/>
      <c r="AM55" s="45">
        <f t="shared" si="52"/>
        <v>0</v>
      </c>
      <c r="AN55" s="48">
        <f>AH55</f>
        <v>0</v>
      </c>
      <c r="AO55" s="119"/>
      <c r="AP55" s="119"/>
      <c r="AQ55" s="119"/>
      <c r="AR55" s="46">
        <f t="shared" si="54"/>
        <v>0</v>
      </c>
      <c r="AS55" s="47">
        <f>AM55</f>
        <v>0</v>
      </c>
      <c r="AT55" s="118"/>
      <c r="AU55" s="118"/>
      <c r="AV55" s="118"/>
      <c r="AW55" s="45">
        <f t="shared" si="56"/>
        <v>0</v>
      </c>
      <c r="AX55" s="48">
        <f t="shared" si="57"/>
        <v>0</v>
      </c>
      <c r="AY55" s="114"/>
      <c r="AZ55" s="114"/>
      <c r="BA55" s="114"/>
      <c r="BB55" s="46">
        <f t="shared" si="58"/>
        <v>0</v>
      </c>
      <c r="BC55" s="47">
        <f t="shared" si="66"/>
        <v>0</v>
      </c>
      <c r="BD55" s="114"/>
      <c r="BE55" s="114"/>
      <c r="BF55" s="114"/>
      <c r="BG55" s="45">
        <f t="shared" si="59"/>
        <v>0</v>
      </c>
      <c r="BH55" s="48">
        <f t="shared" si="60"/>
        <v>0</v>
      </c>
      <c r="BI55" s="114"/>
      <c r="BJ55" s="119"/>
      <c r="BK55" s="119"/>
      <c r="BL55" s="46">
        <f t="shared" si="61"/>
        <v>0</v>
      </c>
      <c r="BM55" s="47">
        <f t="shared" si="69"/>
        <v>0</v>
      </c>
      <c r="BN55" s="114"/>
      <c r="BO55" s="114"/>
      <c r="BP55" s="114"/>
      <c r="BQ55" s="114"/>
      <c r="BR55" s="114"/>
      <c r="BS55" s="114"/>
      <c r="BT55" s="45">
        <f t="shared" si="63"/>
        <v>0</v>
      </c>
      <c r="BU55" s="48">
        <f t="shared" si="64"/>
        <v>0</v>
      </c>
      <c r="BV55" s="114"/>
      <c r="BW55" s="119"/>
      <c r="BX55" s="118"/>
      <c r="BY55" s="46">
        <f t="shared" si="70"/>
        <v>0</v>
      </c>
      <c r="BZ55" s="113"/>
      <c r="CA55" s="114"/>
      <c r="CB55" s="48">
        <f t="shared" ref="CB55:CB60" si="74">BT55-BZ55</f>
        <v>0</v>
      </c>
      <c r="CC55" s="76">
        <f t="shared" ref="CC55:CC60" si="75">BY55-CA55</f>
        <v>0</v>
      </c>
      <c r="CD55" s="115"/>
      <c r="CE55" s="114"/>
      <c r="CF55" s="49">
        <f t="shared" si="28"/>
        <v>0</v>
      </c>
      <c r="CG55" s="116"/>
      <c r="CH55" s="49">
        <f t="shared" si="29"/>
        <v>0</v>
      </c>
    </row>
    <row r="56" spans="1:86" ht="15" thickBot="1" x14ac:dyDescent="0.25">
      <c r="A56" s="1">
        <v>26</v>
      </c>
      <c r="C56" s="7" t="s">
        <v>66</v>
      </c>
      <c r="D56" s="13">
        <v>1567</v>
      </c>
      <c r="E56" s="54"/>
      <c r="F56" s="55"/>
      <c r="G56" s="55"/>
      <c r="H56" s="55"/>
      <c r="I56" s="45"/>
      <c r="J56" s="55"/>
      <c r="K56" s="55"/>
      <c r="L56" s="55"/>
      <c r="M56" s="55"/>
      <c r="N56" s="46"/>
      <c r="O56" s="47"/>
      <c r="P56" s="55"/>
      <c r="Q56" s="55"/>
      <c r="R56" s="55"/>
      <c r="S56" s="45"/>
      <c r="T56" s="48"/>
      <c r="U56" s="55"/>
      <c r="V56" s="55"/>
      <c r="W56" s="55"/>
      <c r="X56" s="46"/>
      <c r="Y56" s="47"/>
      <c r="Z56" s="55"/>
      <c r="AA56" s="55"/>
      <c r="AB56" s="55"/>
      <c r="AC56" s="45"/>
      <c r="AD56" s="55"/>
      <c r="AE56" s="55"/>
      <c r="AF56" s="55"/>
      <c r="AG56" s="55"/>
      <c r="AH56" s="46"/>
      <c r="AI56" s="47"/>
      <c r="AJ56" s="55"/>
      <c r="AK56" s="55"/>
      <c r="AL56" s="55"/>
      <c r="AM56" s="45"/>
      <c r="AN56" s="55"/>
      <c r="AO56" s="55"/>
      <c r="AP56" s="55"/>
      <c r="AQ56" s="55"/>
      <c r="AR56" s="46"/>
      <c r="AS56" s="77"/>
      <c r="AT56" s="78"/>
      <c r="AU56" s="78"/>
      <c r="AV56" s="78"/>
      <c r="AW56" s="45"/>
      <c r="AX56" s="48"/>
      <c r="AY56" s="78"/>
      <c r="AZ56" s="78"/>
      <c r="BA56" s="78"/>
      <c r="BB56" s="46">
        <f t="shared" si="58"/>
        <v>0</v>
      </c>
      <c r="BC56" s="113"/>
      <c r="BD56" s="114"/>
      <c r="BE56" s="114"/>
      <c r="BF56" s="114"/>
      <c r="BG56" s="45">
        <f t="shared" si="59"/>
        <v>0</v>
      </c>
      <c r="BH56" s="48">
        <f t="shared" si="60"/>
        <v>0</v>
      </c>
      <c r="BI56" s="114"/>
      <c r="BJ56" s="114"/>
      <c r="BK56" s="114"/>
      <c r="BL56" s="46">
        <f>BH56+BI56-BJ56+BK56</f>
        <v>0</v>
      </c>
      <c r="BM56" s="47">
        <f t="shared" si="69"/>
        <v>0</v>
      </c>
      <c r="BN56" s="114"/>
      <c r="BO56" s="114"/>
      <c r="BP56" s="114"/>
      <c r="BQ56" s="114"/>
      <c r="BR56" s="114"/>
      <c r="BS56" s="114"/>
      <c r="BT56" s="45">
        <f>BM56+BN56-BO56+SUM(BP56:BS56)</f>
        <v>0</v>
      </c>
      <c r="BU56" s="48">
        <f>BL56</f>
        <v>0</v>
      </c>
      <c r="BV56" s="114"/>
      <c r="BW56" s="114"/>
      <c r="BX56" s="114"/>
      <c r="BY56" s="46">
        <f>BU56+BV56-BW56+BX56</f>
        <v>0</v>
      </c>
      <c r="BZ56" s="113"/>
      <c r="CA56" s="114"/>
      <c r="CB56" s="48">
        <f t="shared" si="74"/>
        <v>0</v>
      </c>
      <c r="CC56" s="76">
        <f t="shared" si="75"/>
        <v>0</v>
      </c>
      <c r="CD56" s="115"/>
      <c r="CE56" s="114"/>
      <c r="CF56" s="49">
        <f t="shared" si="28"/>
        <v>0</v>
      </c>
      <c r="CG56" s="116"/>
      <c r="CH56" s="49">
        <f>CG56-SUM(BT56,BY56)</f>
        <v>0</v>
      </c>
    </row>
    <row r="57" spans="1:86" ht="15" thickBot="1" x14ac:dyDescent="0.25">
      <c r="A57" s="1">
        <v>27</v>
      </c>
      <c r="C57" s="7" t="s">
        <v>18</v>
      </c>
      <c r="D57" s="13">
        <v>1572</v>
      </c>
      <c r="E57" s="113"/>
      <c r="F57" s="114"/>
      <c r="G57" s="114"/>
      <c r="H57" s="114"/>
      <c r="I57" s="45">
        <f t="shared" si="41"/>
        <v>0</v>
      </c>
      <c r="J57" s="114"/>
      <c r="K57" s="114"/>
      <c r="L57" s="114"/>
      <c r="M57" s="114"/>
      <c r="N57" s="46">
        <f t="shared" si="42"/>
        <v>0</v>
      </c>
      <c r="O57" s="47">
        <f t="shared" si="73"/>
        <v>0</v>
      </c>
      <c r="P57" s="114"/>
      <c r="Q57" s="114"/>
      <c r="R57" s="114"/>
      <c r="S57" s="45">
        <f t="shared" si="44"/>
        <v>0</v>
      </c>
      <c r="T57" s="48">
        <f t="shared" si="45"/>
        <v>0</v>
      </c>
      <c r="U57" s="114"/>
      <c r="V57" s="114"/>
      <c r="W57" s="114"/>
      <c r="X57" s="46">
        <f t="shared" si="46"/>
        <v>0</v>
      </c>
      <c r="Y57" s="47">
        <f>S57</f>
        <v>0</v>
      </c>
      <c r="Z57" s="114"/>
      <c r="AA57" s="114"/>
      <c r="AB57" s="114"/>
      <c r="AC57" s="45">
        <f t="shared" si="48"/>
        <v>0</v>
      </c>
      <c r="AD57" s="48">
        <f>X57</f>
        <v>0</v>
      </c>
      <c r="AE57" s="114"/>
      <c r="AF57" s="114"/>
      <c r="AG57" s="114"/>
      <c r="AH57" s="46">
        <f t="shared" si="50"/>
        <v>0</v>
      </c>
      <c r="AI57" s="47">
        <f>AC57</f>
        <v>0</v>
      </c>
      <c r="AJ57" s="114"/>
      <c r="AK57" s="114"/>
      <c r="AL57" s="114"/>
      <c r="AM57" s="45">
        <f t="shared" si="52"/>
        <v>0</v>
      </c>
      <c r="AN57" s="48">
        <f>AH57</f>
        <v>0</v>
      </c>
      <c r="AO57" s="114"/>
      <c r="AP57" s="114"/>
      <c r="AQ57" s="114"/>
      <c r="AR57" s="46">
        <f t="shared" si="54"/>
        <v>0</v>
      </c>
      <c r="AS57" s="47">
        <f>AM57</f>
        <v>0</v>
      </c>
      <c r="AT57" s="114">
        <v>-273487</v>
      </c>
      <c r="AU57" s="114"/>
      <c r="AV57" s="114"/>
      <c r="AW57" s="45">
        <f t="shared" si="56"/>
        <v>-273487</v>
      </c>
      <c r="AX57" s="48">
        <f>AR57</f>
        <v>0</v>
      </c>
      <c r="AY57" s="114">
        <v>-890</v>
      </c>
      <c r="AZ57" s="114"/>
      <c r="BA57" s="114"/>
      <c r="BB57" s="46">
        <f t="shared" si="58"/>
        <v>-890</v>
      </c>
      <c r="BC57" s="47">
        <f>AW57</f>
        <v>-273487</v>
      </c>
      <c r="BD57" s="114">
        <v>-49615</v>
      </c>
      <c r="BE57" s="114"/>
      <c r="BF57" s="114"/>
      <c r="BG57" s="45">
        <f t="shared" si="59"/>
        <v>-323102</v>
      </c>
      <c r="BH57" s="48">
        <f t="shared" si="60"/>
        <v>-890</v>
      </c>
      <c r="BI57" s="114">
        <v>-2397</v>
      </c>
      <c r="BJ57" s="114"/>
      <c r="BK57" s="114"/>
      <c r="BL57" s="46">
        <f t="shared" si="61"/>
        <v>-3287</v>
      </c>
      <c r="BM57" s="47">
        <f>BG57</f>
        <v>-323102</v>
      </c>
      <c r="BN57" s="114">
        <v>-18999</v>
      </c>
      <c r="BO57" s="114"/>
      <c r="BP57" s="114"/>
      <c r="BQ57" s="114"/>
      <c r="BR57" s="114"/>
      <c r="BS57" s="208">
        <v>-13569</v>
      </c>
      <c r="BT57" s="45">
        <f t="shared" si="63"/>
        <v>-355670</v>
      </c>
      <c r="BU57" s="48">
        <f t="shared" si="64"/>
        <v>-3287</v>
      </c>
      <c r="BV57" s="114">
        <v>-4914</v>
      </c>
      <c r="BW57" s="114"/>
      <c r="BX57" s="118"/>
      <c r="BY57" s="46">
        <f>BU57+BV57-BW57+BX57</f>
        <v>-8201</v>
      </c>
      <c r="BZ57" s="113"/>
      <c r="CA57" s="114"/>
      <c r="CB57" s="48">
        <f t="shared" si="74"/>
        <v>-355670</v>
      </c>
      <c r="CC57" s="76">
        <f t="shared" si="75"/>
        <v>-8201</v>
      </c>
      <c r="CD57" s="115">
        <v>-5129</v>
      </c>
      <c r="CE57" s="114">
        <v>-1742</v>
      </c>
      <c r="CF57" s="49">
        <f t="shared" si="28"/>
        <v>-370742</v>
      </c>
      <c r="CG57" s="116">
        <v>-350302</v>
      </c>
      <c r="CH57" s="49">
        <f t="shared" si="29"/>
        <v>13569</v>
      </c>
    </row>
    <row r="58" spans="1:86" ht="15" thickBot="1" x14ac:dyDescent="0.25">
      <c r="A58" s="1">
        <v>28</v>
      </c>
      <c r="C58" s="7" t="s">
        <v>6</v>
      </c>
      <c r="D58" s="13">
        <v>1574</v>
      </c>
      <c r="E58" s="113"/>
      <c r="F58" s="114"/>
      <c r="G58" s="114"/>
      <c r="H58" s="114"/>
      <c r="I58" s="45">
        <f t="shared" si="41"/>
        <v>0</v>
      </c>
      <c r="J58" s="114"/>
      <c r="K58" s="114"/>
      <c r="L58" s="114"/>
      <c r="M58" s="114"/>
      <c r="N58" s="46">
        <f t="shared" si="42"/>
        <v>0</v>
      </c>
      <c r="O58" s="47">
        <f t="shared" si="73"/>
        <v>0</v>
      </c>
      <c r="P58" s="114"/>
      <c r="Q58" s="114"/>
      <c r="R58" s="114"/>
      <c r="S58" s="45">
        <f t="shared" si="44"/>
        <v>0</v>
      </c>
      <c r="T58" s="48">
        <f t="shared" si="45"/>
        <v>0</v>
      </c>
      <c r="U58" s="114"/>
      <c r="V58" s="114"/>
      <c r="W58" s="114"/>
      <c r="X58" s="46">
        <f t="shared" si="46"/>
        <v>0</v>
      </c>
      <c r="Y58" s="47">
        <f>S58</f>
        <v>0</v>
      </c>
      <c r="Z58" s="114"/>
      <c r="AA58" s="114"/>
      <c r="AB58" s="114"/>
      <c r="AC58" s="45">
        <f t="shared" si="48"/>
        <v>0</v>
      </c>
      <c r="AD58" s="48">
        <f>X58</f>
        <v>0</v>
      </c>
      <c r="AE58" s="114"/>
      <c r="AF58" s="114"/>
      <c r="AG58" s="114"/>
      <c r="AH58" s="46">
        <f t="shared" si="50"/>
        <v>0</v>
      </c>
      <c r="AI58" s="47">
        <f>AC58</f>
        <v>0</v>
      </c>
      <c r="AJ58" s="114"/>
      <c r="AK58" s="114"/>
      <c r="AL58" s="114"/>
      <c r="AM58" s="45">
        <f t="shared" si="52"/>
        <v>0</v>
      </c>
      <c r="AN58" s="48">
        <f>AH58</f>
        <v>0</v>
      </c>
      <c r="AO58" s="114"/>
      <c r="AP58" s="114"/>
      <c r="AQ58" s="114"/>
      <c r="AR58" s="46">
        <f t="shared" si="54"/>
        <v>0</v>
      </c>
      <c r="AS58" s="47">
        <f>AM58</f>
        <v>0</v>
      </c>
      <c r="AT58" s="114"/>
      <c r="AU58" s="114"/>
      <c r="AV58" s="114"/>
      <c r="AW58" s="45">
        <f t="shared" si="56"/>
        <v>0</v>
      </c>
      <c r="AX58" s="48">
        <f>AR58</f>
        <v>0</v>
      </c>
      <c r="AY58" s="114"/>
      <c r="AZ58" s="114"/>
      <c r="BA58" s="114"/>
      <c r="BB58" s="46">
        <f t="shared" si="58"/>
        <v>0</v>
      </c>
      <c r="BC58" s="47">
        <f>AW58</f>
        <v>0</v>
      </c>
      <c r="BD58" s="114"/>
      <c r="BE58" s="114"/>
      <c r="BF58" s="114"/>
      <c r="BG58" s="45">
        <f t="shared" si="59"/>
        <v>0</v>
      </c>
      <c r="BH58" s="48">
        <f t="shared" si="60"/>
        <v>0</v>
      </c>
      <c r="BI58" s="114"/>
      <c r="BJ58" s="114"/>
      <c r="BK58" s="114"/>
      <c r="BL58" s="46">
        <f t="shared" si="61"/>
        <v>0</v>
      </c>
      <c r="BM58" s="47">
        <f>BG58</f>
        <v>0</v>
      </c>
      <c r="BN58" s="114"/>
      <c r="BO58" s="114"/>
      <c r="BP58" s="114"/>
      <c r="BQ58" s="114"/>
      <c r="BR58" s="114"/>
      <c r="BS58" s="114"/>
      <c r="BT58" s="45">
        <f t="shared" si="63"/>
        <v>0</v>
      </c>
      <c r="BU58" s="48">
        <f t="shared" si="64"/>
        <v>0</v>
      </c>
      <c r="BV58" s="114"/>
      <c r="BW58" s="114"/>
      <c r="BX58" s="114"/>
      <c r="BY58" s="46">
        <f>BU58+BV58-BW58+BX58</f>
        <v>0</v>
      </c>
      <c r="BZ58" s="113"/>
      <c r="CA58" s="114"/>
      <c r="CB58" s="48">
        <f t="shared" si="74"/>
        <v>0</v>
      </c>
      <c r="CC58" s="76">
        <f t="shared" si="75"/>
        <v>0</v>
      </c>
      <c r="CD58" s="115"/>
      <c r="CE58" s="114"/>
      <c r="CF58" s="49">
        <f t="shared" si="28"/>
        <v>0</v>
      </c>
      <c r="CG58" s="116"/>
      <c r="CH58" s="49">
        <f t="shared" si="29"/>
        <v>0</v>
      </c>
    </row>
    <row r="59" spans="1:86" ht="15" thickBot="1" x14ac:dyDescent="0.25">
      <c r="A59" s="1">
        <v>29</v>
      </c>
      <c r="C59" s="15" t="s">
        <v>63</v>
      </c>
      <c r="D59" s="13">
        <v>1582</v>
      </c>
      <c r="E59" s="113"/>
      <c r="F59" s="121"/>
      <c r="G59" s="114"/>
      <c r="H59" s="114"/>
      <c r="I59" s="45">
        <f t="shared" si="41"/>
        <v>0</v>
      </c>
      <c r="J59" s="114"/>
      <c r="K59" s="114"/>
      <c r="L59" s="114"/>
      <c r="M59" s="114"/>
      <c r="N59" s="46">
        <f t="shared" si="42"/>
        <v>0</v>
      </c>
      <c r="O59" s="47">
        <f t="shared" si="73"/>
        <v>0</v>
      </c>
      <c r="P59" s="114"/>
      <c r="Q59" s="114"/>
      <c r="R59" s="114"/>
      <c r="S59" s="45">
        <f t="shared" si="44"/>
        <v>0</v>
      </c>
      <c r="T59" s="48">
        <f t="shared" si="45"/>
        <v>0</v>
      </c>
      <c r="U59" s="114"/>
      <c r="V59" s="114"/>
      <c r="W59" s="114"/>
      <c r="X59" s="46">
        <f t="shared" si="46"/>
        <v>0</v>
      </c>
      <c r="Y59" s="47">
        <f>S59</f>
        <v>0</v>
      </c>
      <c r="Z59" s="114"/>
      <c r="AA59" s="114"/>
      <c r="AB59" s="114"/>
      <c r="AC59" s="45">
        <f t="shared" si="48"/>
        <v>0</v>
      </c>
      <c r="AD59" s="48">
        <f>X59</f>
        <v>0</v>
      </c>
      <c r="AE59" s="114"/>
      <c r="AF59" s="114"/>
      <c r="AG59" s="114"/>
      <c r="AH59" s="46">
        <f t="shared" si="50"/>
        <v>0</v>
      </c>
      <c r="AI59" s="47">
        <f>AC59</f>
        <v>0</v>
      </c>
      <c r="AJ59" s="114"/>
      <c r="AK59" s="114"/>
      <c r="AL59" s="114"/>
      <c r="AM59" s="45">
        <f t="shared" si="52"/>
        <v>0</v>
      </c>
      <c r="AN59" s="48">
        <f>AH59</f>
        <v>0</v>
      </c>
      <c r="AO59" s="114"/>
      <c r="AP59" s="114"/>
      <c r="AQ59" s="114"/>
      <c r="AR59" s="46">
        <f t="shared" si="54"/>
        <v>0</v>
      </c>
      <c r="AS59" s="47">
        <f>AM59</f>
        <v>0</v>
      </c>
      <c r="AT59" s="114"/>
      <c r="AU59" s="114"/>
      <c r="AV59" s="114"/>
      <c r="AW59" s="45">
        <f t="shared" si="56"/>
        <v>0</v>
      </c>
      <c r="AX59" s="48">
        <f>AR59</f>
        <v>0</v>
      </c>
      <c r="AY59" s="114"/>
      <c r="AZ59" s="114"/>
      <c r="BA59" s="114"/>
      <c r="BB59" s="46">
        <f t="shared" si="58"/>
        <v>0</v>
      </c>
      <c r="BC59" s="47">
        <f>AW59</f>
        <v>0</v>
      </c>
      <c r="BD59" s="114"/>
      <c r="BE59" s="114"/>
      <c r="BF59" s="114"/>
      <c r="BG59" s="45">
        <f t="shared" si="59"/>
        <v>0</v>
      </c>
      <c r="BH59" s="48">
        <f t="shared" si="60"/>
        <v>0</v>
      </c>
      <c r="BI59" s="114"/>
      <c r="BJ59" s="114"/>
      <c r="BK59" s="114"/>
      <c r="BL59" s="46">
        <f t="shared" si="61"/>
        <v>0</v>
      </c>
      <c r="BM59" s="47">
        <f>BG59</f>
        <v>0</v>
      </c>
      <c r="BN59" s="114"/>
      <c r="BO59" s="114"/>
      <c r="BP59" s="114"/>
      <c r="BQ59" s="114"/>
      <c r="BR59" s="114"/>
      <c r="BS59" s="114"/>
      <c r="BT59" s="45">
        <f t="shared" si="63"/>
        <v>0</v>
      </c>
      <c r="BU59" s="48">
        <f t="shared" si="64"/>
        <v>0</v>
      </c>
      <c r="BV59" s="114"/>
      <c r="BW59" s="114"/>
      <c r="BX59" s="114"/>
      <c r="BY59" s="46">
        <f>BU59+BV59-BW59+BX59</f>
        <v>0</v>
      </c>
      <c r="BZ59" s="113"/>
      <c r="CA59" s="114"/>
      <c r="CB59" s="48">
        <f t="shared" si="74"/>
        <v>0</v>
      </c>
      <c r="CC59" s="76">
        <f t="shared" si="75"/>
        <v>0</v>
      </c>
      <c r="CD59" s="115"/>
      <c r="CE59" s="114"/>
      <c r="CF59" s="49">
        <f t="shared" si="28"/>
        <v>0</v>
      </c>
      <c r="CG59" s="116"/>
      <c r="CH59" s="49">
        <f t="shared" si="29"/>
        <v>0</v>
      </c>
    </row>
    <row r="60" spans="1:86" ht="15" thickBot="1" x14ac:dyDescent="0.25">
      <c r="A60" s="1">
        <v>30</v>
      </c>
      <c r="C60" s="9" t="s">
        <v>7</v>
      </c>
      <c r="D60" s="20">
        <v>2425</v>
      </c>
      <c r="E60" s="113"/>
      <c r="F60" s="114"/>
      <c r="G60" s="114"/>
      <c r="H60" s="114"/>
      <c r="I60" s="45">
        <f t="shared" si="41"/>
        <v>0</v>
      </c>
      <c r="J60" s="114"/>
      <c r="K60" s="114"/>
      <c r="L60" s="114"/>
      <c r="M60" s="114"/>
      <c r="N60" s="46">
        <f t="shared" si="42"/>
        <v>0</v>
      </c>
      <c r="O60" s="47">
        <f t="shared" si="73"/>
        <v>0</v>
      </c>
      <c r="P60" s="114"/>
      <c r="Q60" s="114"/>
      <c r="R60" s="114"/>
      <c r="S60" s="45">
        <f t="shared" si="44"/>
        <v>0</v>
      </c>
      <c r="T60" s="48">
        <f t="shared" si="45"/>
        <v>0</v>
      </c>
      <c r="U60" s="114"/>
      <c r="V60" s="114"/>
      <c r="W60" s="114"/>
      <c r="X60" s="46">
        <f t="shared" si="46"/>
        <v>0</v>
      </c>
      <c r="Y60" s="47">
        <f>S60</f>
        <v>0</v>
      </c>
      <c r="Z60" s="114"/>
      <c r="AA60" s="114"/>
      <c r="AB60" s="114"/>
      <c r="AC60" s="45">
        <f t="shared" si="48"/>
        <v>0</v>
      </c>
      <c r="AD60" s="48">
        <f>X60</f>
        <v>0</v>
      </c>
      <c r="AE60" s="114"/>
      <c r="AF60" s="114"/>
      <c r="AG60" s="114"/>
      <c r="AH60" s="46">
        <f t="shared" si="50"/>
        <v>0</v>
      </c>
      <c r="AI60" s="47">
        <f>AC60</f>
        <v>0</v>
      </c>
      <c r="AJ60" s="114"/>
      <c r="AK60" s="114"/>
      <c r="AL60" s="114"/>
      <c r="AM60" s="45">
        <f t="shared" si="52"/>
        <v>0</v>
      </c>
      <c r="AN60" s="48">
        <f>AH60</f>
        <v>0</v>
      </c>
      <c r="AO60" s="114"/>
      <c r="AP60" s="114"/>
      <c r="AQ60" s="114"/>
      <c r="AR60" s="46">
        <f t="shared" si="54"/>
        <v>0</v>
      </c>
      <c r="AS60" s="47">
        <f>AM60</f>
        <v>0</v>
      </c>
      <c r="AT60" s="114"/>
      <c r="AU60" s="114"/>
      <c r="AV60" s="114"/>
      <c r="AW60" s="45">
        <f t="shared" si="56"/>
        <v>0</v>
      </c>
      <c r="AX60" s="48">
        <f>AR60</f>
        <v>0</v>
      </c>
      <c r="AY60" s="114"/>
      <c r="AZ60" s="114"/>
      <c r="BA60" s="114"/>
      <c r="BB60" s="46">
        <f t="shared" si="58"/>
        <v>0</v>
      </c>
      <c r="BC60" s="47">
        <f>AW60</f>
        <v>0</v>
      </c>
      <c r="BD60" s="114"/>
      <c r="BE60" s="114"/>
      <c r="BF60" s="114"/>
      <c r="BG60" s="45">
        <f t="shared" si="59"/>
        <v>0</v>
      </c>
      <c r="BH60" s="48">
        <f t="shared" si="60"/>
        <v>0</v>
      </c>
      <c r="BI60" s="114"/>
      <c r="BJ60" s="114"/>
      <c r="BK60" s="114"/>
      <c r="BL60" s="46">
        <f t="shared" si="61"/>
        <v>0</v>
      </c>
      <c r="BM60" s="47">
        <f>BG60</f>
        <v>0</v>
      </c>
      <c r="BN60" s="114"/>
      <c r="BO60" s="114"/>
      <c r="BP60" s="114"/>
      <c r="BQ60" s="114"/>
      <c r="BR60" s="114"/>
      <c r="BS60" s="114"/>
      <c r="BT60" s="45">
        <f t="shared" si="63"/>
        <v>0</v>
      </c>
      <c r="BU60" s="48">
        <f t="shared" si="64"/>
        <v>0</v>
      </c>
      <c r="BV60" s="114"/>
      <c r="BW60" s="114"/>
      <c r="BX60" s="114"/>
      <c r="BY60" s="46">
        <f>BU60+BV60-BW60+BX60</f>
        <v>0</v>
      </c>
      <c r="BZ60" s="113"/>
      <c r="CA60" s="114"/>
      <c r="CB60" s="48">
        <f t="shared" si="74"/>
        <v>0</v>
      </c>
      <c r="CC60" s="76">
        <f t="shared" si="75"/>
        <v>0</v>
      </c>
      <c r="CD60" s="115"/>
      <c r="CE60" s="114"/>
      <c r="CF60" s="49">
        <f t="shared" si="28"/>
        <v>0</v>
      </c>
      <c r="CG60" s="116"/>
      <c r="CH60" s="49">
        <f t="shared" si="29"/>
        <v>0</v>
      </c>
    </row>
    <row r="61" spans="1:86" ht="14.25" x14ac:dyDescent="0.2">
      <c r="C61" s="9"/>
      <c r="D61" s="9"/>
      <c r="E61" s="50"/>
      <c r="F61" s="45"/>
      <c r="G61" s="45"/>
      <c r="H61" s="45"/>
      <c r="I61" s="45"/>
      <c r="J61" s="45"/>
      <c r="K61" s="45"/>
      <c r="L61" s="45"/>
      <c r="M61" s="45"/>
      <c r="N61" s="46"/>
      <c r="O61" s="50"/>
      <c r="P61" s="45"/>
      <c r="Q61" s="45"/>
      <c r="R61" s="45"/>
      <c r="S61" s="45"/>
      <c r="T61" s="45"/>
      <c r="U61" s="45"/>
      <c r="V61" s="45"/>
      <c r="W61" s="45"/>
      <c r="X61" s="46"/>
      <c r="Y61" s="50"/>
      <c r="Z61" s="45"/>
      <c r="AA61" s="45"/>
      <c r="AB61" s="45"/>
      <c r="AC61" s="45"/>
      <c r="AD61" s="45"/>
      <c r="AE61" s="45"/>
      <c r="AF61" s="45"/>
      <c r="AG61" s="45"/>
      <c r="AH61" s="46"/>
      <c r="AI61" s="50"/>
      <c r="AJ61" s="45"/>
      <c r="AK61" s="45"/>
      <c r="AL61" s="45"/>
      <c r="AM61" s="45"/>
      <c r="AN61" s="45"/>
      <c r="AO61" s="45"/>
      <c r="AP61" s="45"/>
      <c r="AQ61" s="45"/>
      <c r="AR61" s="46"/>
      <c r="AS61" s="50"/>
      <c r="AT61" s="45"/>
      <c r="AU61" s="45"/>
      <c r="AV61" s="45"/>
      <c r="AW61" s="45"/>
      <c r="AX61" s="45"/>
      <c r="AY61" s="45"/>
      <c r="AZ61" s="45"/>
      <c r="BA61" s="45"/>
      <c r="BB61" s="46"/>
      <c r="BC61" s="50"/>
      <c r="BD61" s="45"/>
      <c r="BE61" s="45"/>
      <c r="BF61" s="45"/>
      <c r="BG61" s="45"/>
      <c r="BH61" s="45"/>
      <c r="BI61" s="45"/>
      <c r="BJ61" s="45"/>
      <c r="BK61" s="45"/>
      <c r="BL61" s="46"/>
      <c r="BM61" s="50"/>
      <c r="BN61" s="45"/>
      <c r="BO61" s="45"/>
      <c r="BP61" s="45"/>
      <c r="BQ61" s="45"/>
      <c r="BR61" s="45"/>
      <c r="BS61" s="45"/>
      <c r="BT61" s="45"/>
      <c r="BU61" s="45"/>
      <c r="BV61" s="45"/>
      <c r="BW61" s="45"/>
      <c r="BX61" s="45"/>
      <c r="BY61" s="46"/>
      <c r="BZ61" s="50"/>
      <c r="CA61" s="45"/>
      <c r="CB61" s="45"/>
      <c r="CC61" s="46"/>
      <c r="CD61" s="51"/>
      <c r="CE61" s="51"/>
      <c r="CF61" s="49"/>
      <c r="CG61" s="52"/>
      <c r="CH61" s="49"/>
    </row>
    <row r="62" spans="1:86" ht="15" x14ac:dyDescent="0.25">
      <c r="C62" s="21" t="s">
        <v>34</v>
      </c>
      <c r="D62" s="9"/>
      <c r="E62" s="50">
        <f t="shared" ref="E62:K62" si="76">SUM(E40:E60)</f>
        <v>0</v>
      </c>
      <c r="F62" s="45">
        <f t="shared" si="76"/>
        <v>0</v>
      </c>
      <c r="G62" s="45">
        <f t="shared" si="76"/>
        <v>0</v>
      </c>
      <c r="H62" s="45">
        <f t="shared" si="76"/>
        <v>0</v>
      </c>
      <c r="I62" s="45">
        <f t="shared" si="76"/>
        <v>0</v>
      </c>
      <c r="J62" s="45">
        <f t="shared" si="76"/>
        <v>0</v>
      </c>
      <c r="K62" s="45">
        <f t="shared" si="76"/>
        <v>0</v>
      </c>
      <c r="L62" s="45">
        <f>SUM(L40:L60)</f>
        <v>0</v>
      </c>
      <c r="M62" s="45">
        <f>SUM(M40:M60)</f>
        <v>0</v>
      </c>
      <c r="N62" s="45">
        <f>SUM(N40:N60)</f>
        <v>0</v>
      </c>
      <c r="O62" s="50">
        <f t="shared" ref="O62:X62" si="77">SUM(O40:O60)</f>
        <v>0</v>
      </c>
      <c r="P62" s="45">
        <f t="shared" si="77"/>
        <v>0</v>
      </c>
      <c r="Q62" s="45">
        <f t="shared" si="77"/>
        <v>0</v>
      </c>
      <c r="R62" s="45">
        <f t="shared" si="77"/>
        <v>0</v>
      </c>
      <c r="S62" s="45">
        <f t="shared" si="77"/>
        <v>0</v>
      </c>
      <c r="T62" s="45">
        <f t="shared" si="77"/>
        <v>0</v>
      </c>
      <c r="U62" s="45">
        <f t="shared" si="77"/>
        <v>0</v>
      </c>
      <c r="V62" s="45">
        <f t="shared" si="77"/>
        <v>0</v>
      </c>
      <c r="W62" s="45">
        <f t="shared" si="77"/>
        <v>0</v>
      </c>
      <c r="X62" s="46">
        <f t="shared" si="77"/>
        <v>0</v>
      </c>
      <c r="Y62" s="50">
        <f t="shared" ref="Y62:BB62" si="78">SUM(Y40:Y60)</f>
        <v>0</v>
      </c>
      <c r="Z62" s="45">
        <f t="shared" si="78"/>
        <v>0</v>
      </c>
      <c r="AA62" s="45">
        <f t="shared" si="78"/>
        <v>0</v>
      </c>
      <c r="AB62" s="45">
        <f t="shared" si="78"/>
        <v>0</v>
      </c>
      <c r="AC62" s="45">
        <f t="shared" si="78"/>
        <v>0</v>
      </c>
      <c r="AD62" s="45">
        <f t="shared" si="78"/>
        <v>0</v>
      </c>
      <c r="AE62" s="45">
        <f t="shared" si="78"/>
        <v>0</v>
      </c>
      <c r="AF62" s="45">
        <f t="shared" si="78"/>
        <v>0</v>
      </c>
      <c r="AG62" s="45">
        <f t="shared" si="78"/>
        <v>0</v>
      </c>
      <c r="AH62" s="46">
        <f t="shared" si="78"/>
        <v>0</v>
      </c>
      <c r="AI62" s="50">
        <f t="shared" si="78"/>
        <v>0</v>
      </c>
      <c r="AJ62" s="45">
        <f t="shared" si="78"/>
        <v>0</v>
      </c>
      <c r="AK62" s="45">
        <f t="shared" si="78"/>
        <v>0</v>
      </c>
      <c r="AL62" s="45">
        <f t="shared" si="78"/>
        <v>0</v>
      </c>
      <c r="AM62" s="45">
        <f t="shared" si="78"/>
        <v>0</v>
      </c>
      <c r="AN62" s="45">
        <f t="shared" si="78"/>
        <v>0</v>
      </c>
      <c r="AO62" s="45">
        <f t="shared" si="78"/>
        <v>0</v>
      </c>
      <c r="AP62" s="45">
        <f>SUM(AP40:AP60)</f>
        <v>0</v>
      </c>
      <c r="AQ62" s="45">
        <f>SUM(AQ40:AQ60)</f>
        <v>0</v>
      </c>
      <c r="AR62" s="46">
        <f t="shared" si="78"/>
        <v>0</v>
      </c>
      <c r="AS62" s="50">
        <f t="shared" si="78"/>
        <v>0</v>
      </c>
      <c r="AT62" s="45">
        <f t="shared" si="78"/>
        <v>37483</v>
      </c>
      <c r="AU62" s="45">
        <f t="shared" si="78"/>
        <v>0</v>
      </c>
      <c r="AV62" s="45">
        <f t="shared" si="78"/>
        <v>0</v>
      </c>
      <c r="AW62" s="45">
        <f t="shared" si="78"/>
        <v>37483</v>
      </c>
      <c r="AX62" s="45">
        <f t="shared" si="78"/>
        <v>0</v>
      </c>
      <c r="AY62" s="45">
        <f t="shared" si="78"/>
        <v>-688</v>
      </c>
      <c r="AZ62" s="45">
        <f t="shared" si="78"/>
        <v>0</v>
      </c>
      <c r="BA62" s="45">
        <f t="shared" si="78"/>
        <v>0</v>
      </c>
      <c r="BB62" s="46">
        <f t="shared" si="78"/>
        <v>-688</v>
      </c>
      <c r="BC62" s="50">
        <f t="shared" ref="BC62:BL62" si="79">SUM(BC40:BC60)</f>
        <v>37483</v>
      </c>
      <c r="BD62" s="45">
        <f t="shared" si="79"/>
        <v>268105</v>
      </c>
      <c r="BE62" s="45">
        <f t="shared" si="79"/>
        <v>0</v>
      </c>
      <c r="BF62" s="45">
        <f t="shared" si="79"/>
        <v>0</v>
      </c>
      <c r="BG62" s="45">
        <f t="shared" si="79"/>
        <v>305588</v>
      </c>
      <c r="BH62" s="45">
        <f t="shared" si="79"/>
        <v>-688</v>
      </c>
      <c r="BI62" s="45">
        <f t="shared" si="79"/>
        <v>2034</v>
      </c>
      <c r="BJ62" s="45">
        <f t="shared" si="79"/>
        <v>0</v>
      </c>
      <c r="BK62" s="45">
        <f t="shared" si="79"/>
        <v>0</v>
      </c>
      <c r="BL62" s="46">
        <f t="shared" si="79"/>
        <v>1346</v>
      </c>
      <c r="BM62" s="50">
        <f t="shared" ref="BM62:BY62" si="80">SUM(BM40:BM60)</f>
        <v>305588</v>
      </c>
      <c r="BN62" s="45">
        <f t="shared" si="80"/>
        <v>-12898</v>
      </c>
      <c r="BO62" s="45">
        <f t="shared" si="80"/>
        <v>0</v>
      </c>
      <c r="BP62" s="45">
        <f t="shared" si="80"/>
        <v>0</v>
      </c>
      <c r="BQ62" s="45">
        <f t="shared" si="80"/>
        <v>0</v>
      </c>
      <c r="BR62" s="45">
        <f t="shared" si="80"/>
        <v>0</v>
      </c>
      <c r="BS62" s="45">
        <f t="shared" si="80"/>
        <v>-527955</v>
      </c>
      <c r="BT62" s="45">
        <f t="shared" si="80"/>
        <v>-235265</v>
      </c>
      <c r="BU62" s="45">
        <f t="shared" si="80"/>
        <v>1346</v>
      </c>
      <c r="BV62" s="45">
        <f t="shared" si="80"/>
        <v>4375</v>
      </c>
      <c r="BW62" s="45">
        <f t="shared" si="80"/>
        <v>0</v>
      </c>
      <c r="BX62" s="45">
        <f t="shared" si="80"/>
        <v>-11480</v>
      </c>
      <c r="BY62" s="46">
        <f t="shared" si="80"/>
        <v>-5759</v>
      </c>
      <c r="BZ62" s="50">
        <f t="shared" ref="BZ62:CG62" si="81">SUM(BZ40:BZ60)</f>
        <v>0</v>
      </c>
      <c r="CA62" s="45">
        <f t="shared" si="81"/>
        <v>0</v>
      </c>
      <c r="CB62" s="45">
        <f t="shared" si="81"/>
        <v>-235265</v>
      </c>
      <c r="CC62" s="46">
        <f t="shared" si="81"/>
        <v>-5759</v>
      </c>
      <c r="CD62" s="45">
        <f t="shared" si="81"/>
        <v>-3778</v>
      </c>
      <c r="CE62" s="45">
        <f t="shared" si="81"/>
        <v>-1291</v>
      </c>
      <c r="CF62" s="49">
        <f t="shared" si="28"/>
        <v>-246093</v>
      </c>
      <c r="CG62" s="53">
        <f t="shared" si="81"/>
        <v>298411</v>
      </c>
      <c r="CH62" s="49">
        <f t="shared" si="29"/>
        <v>539435</v>
      </c>
    </row>
    <row r="63" spans="1:86" ht="15" thickBot="1" x14ac:dyDescent="0.25">
      <c r="C63" s="9"/>
      <c r="D63" s="9"/>
      <c r="E63" s="50"/>
      <c r="F63" s="45"/>
      <c r="G63" s="45"/>
      <c r="H63" s="45"/>
      <c r="I63" s="45"/>
      <c r="J63" s="45"/>
      <c r="K63" s="45"/>
      <c r="L63" s="45"/>
      <c r="M63" s="45"/>
      <c r="N63" s="46"/>
      <c r="O63" s="50"/>
      <c r="P63" s="45"/>
      <c r="Q63" s="45"/>
      <c r="R63" s="45"/>
      <c r="S63" s="45"/>
      <c r="T63" s="45"/>
      <c r="U63" s="45"/>
      <c r="V63" s="45"/>
      <c r="W63" s="45"/>
      <c r="X63" s="46"/>
      <c r="Y63" s="50"/>
      <c r="Z63" s="45"/>
      <c r="AA63" s="45"/>
      <c r="AB63" s="45"/>
      <c r="AC63" s="45"/>
      <c r="AD63" s="45"/>
      <c r="AE63" s="45"/>
      <c r="AF63" s="45"/>
      <c r="AG63" s="45"/>
      <c r="AH63" s="46"/>
      <c r="AI63" s="50"/>
      <c r="AJ63" s="45"/>
      <c r="AK63" s="45"/>
      <c r="AL63" s="45"/>
      <c r="AM63" s="45"/>
      <c r="AN63" s="45"/>
      <c r="AO63" s="45"/>
      <c r="AP63" s="45"/>
      <c r="AQ63" s="45"/>
      <c r="AR63" s="46"/>
      <c r="AS63" s="50"/>
      <c r="AT63" s="45"/>
      <c r="AU63" s="45"/>
      <c r="AV63" s="45"/>
      <c r="AW63" s="45"/>
      <c r="AX63" s="45"/>
      <c r="AY63" s="45"/>
      <c r="AZ63" s="45"/>
      <c r="BA63" s="45"/>
      <c r="BB63" s="46"/>
      <c r="BC63" s="50"/>
      <c r="BD63" s="45"/>
      <c r="BE63" s="45"/>
      <c r="BF63" s="45"/>
      <c r="BG63" s="45"/>
      <c r="BH63" s="45"/>
      <c r="BI63" s="45"/>
      <c r="BJ63" s="45"/>
      <c r="BK63" s="45"/>
      <c r="BL63" s="46"/>
      <c r="BM63" s="50"/>
      <c r="BN63" s="45"/>
      <c r="BO63" s="45"/>
      <c r="BP63" s="45"/>
      <c r="BQ63" s="45"/>
      <c r="BR63" s="45"/>
      <c r="BS63" s="45"/>
      <c r="BT63" s="45"/>
      <c r="BU63" s="45"/>
      <c r="BV63" s="45"/>
      <c r="BW63" s="45"/>
      <c r="BX63" s="45"/>
      <c r="BY63" s="46"/>
      <c r="BZ63" s="50"/>
      <c r="CA63" s="45"/>
      <c r="CB63" s="45"/>
      <c r="CC63" s="46"/>
      <c r="CD63" s="51"/>
      <c r="CE63" s="51"/>
      <c r="CF63" s="49"/>
      <c r="CG63" s="52"/>
      <c r="CH63" s="49"/>
    </row>
    <row r="64" spans="1:86" ht="15" thickBot="1" x14ac:dyDescent="0.25">
      <c r="A64" s="1">
        <v>31</v>
      </c>
      <c r="C64" s="9" t="s">
        <v>16</v>
      </c>
      <c r="D64" s="13">
        <v>1562</v>
      </c>
      <c r="E64" s="113"/>
      <c r="F64" s="121"/>
      <c r="G64" s="114"/>
      <c r="H64" s="114"/>
      <c r="I64" s="45">
        <f>E64+F64-G64+H64</f>
        <v>0</v>
      </c>
      <c r="J64" s="114"/>
      <c r="K64" s="114"/>
      <c r="L64" s="114"/>
      <c r="M64" s="114"/>
      <c r="N64" s="46">
        <f>J64+K64-L64+M64</f>
        <v>0</v>
      </c>
      <c r="O64" s="47">
        <f>I64</f>
        <v>0</v>
      </c>
      <c r="P64" s="114"/>
      <c r="Q64" s="114"/>
      <c r="R64" s="114"/>
      <c r="S64" s="45">
        <f>O64+P64-Q64+R64</f>
        <v>0</v>
      </c>
      <c r="T64" s="48">
        <f>N64</f>
        <v>0</v>
      </c>
      <c r="U64" s="114"/>
      <c r="V64" s="114"/>
      <c r="W64" s="114"/>
      <c r="X64" s="46">
        <f>T64+U64-V64+W64</f>
        <v>0</v>
      </c>
      <c r="Y64" s="47">
        <f>S64</f>
        <v>0</v>
      </c>
      <c r="Z64" s="114"/>
      <c r="AA64" s="114"/>
      <c r="AB64" s="114"/>
      <c r="AC64" s="45">
        <f>Y64+Z64-AA64+AB64</f>
        <v>0</v>
      </c>
      <c r="AD64" s="48">
        <f>X64</f>
        <v>0</v>
      </c>
      <c r="AE64" s="114"/>
      <c r="AF64" s="114"/>
      <c r="AG64" s="114"/>
      <c r="AH64" s="46">
        <f>AD64+AE64-AF64+AG64</f>
        <v>0</v>
      </c>
      <c r="AI64" s="47">
        <f>AC64</f>
        <v>0</v>
      </c>
      <c r="AJ64" s="114"/>
      <c r="AK64" s="114"/>
      <c r="AL64" s="114"/>
      <c r="AM64" s="45">
        <f>AI64+AJ64-AK64+AL64</f>
        <v>0</v>
      </c>
      <c r="AN64" s="48">
        <f>AH64</f>
        <v>0</v>
      </c>
      <c r="AO64" s="114"/>
      <c r="AP64" s="114"/>
      <c r="AQ64" s="114"/>
      <c r="AR64" s="46">
        <f>AN64+AO64-AP64+AQ64</f>
        <v>0</v>
      </c>
      <c r="AS64" s="47">
        <f>AM64</f>
        <v>0</v>
      </c>
      <c r="AT64" s="114"/>
      <c r="AU64" s="114"/>
      <c r="AV64" s="114"/>
      <c r="AW64" s="45">
        <f>AS64+AT64-AU64+AV64</f>
        <v>0</v>
      </c>
      <c r="AX64" s="48">
        <f>AR64</f>
        <v>0</v>
      </c>
      <c r="AY64" s="114"/>
      <c r="AZ64" s="114"/>
      <c r="BA64" s="114"/>
      <c r="BB64" s="46">
        <f>AX64+AY64-AZ64+BA64</f>
        <v>0</v>
      </c>
      <c r="BC64" s="47">
        <f>AW64</f>
        <v>0</v>
      </c>
      <c r="BD64" s="114"/>
      <c r="BE64" s="114"/>
      <c r="BF64" s="114"/>
      <c r="BG64" s="45">
        <f>BC64+BD64-BE64+SUM(BF64:BF64)</f>
        <v>0</v>
      </c>
      <c r="BH64" s="48">
        <f>BB64</f>
        <v>0</v>
      </c>
      <c r="BI64" s="114"/>
      <c r="BJ64" s="114"/>
      <c r="BK64" s="114"/>
      <c r="BL64" s="46">
        <f>BH64+BI64-BJ64+BK64</f>
        <v>0</v>
      </c>
      <c r="BM64" s="47">
        <f>BG64</f>
        <v>0</v>
      </c>
      <c r="BN64" s="114">
        <v>-614040</v>
      </c>
      <c r="BO64" s="114"/>
      <c r="BP64" s="114"/>
      <c r="BQ64" s="114"/>
      <c r="BR64" s="114"/>
      <c r="BS64" s="114"/>
      <c r="BT64" s="45">
        <f>BM64+BN64-BO64+SUM(BP64:BS64)</f>
        <v>-614040</v>
      </c>
      <c r="BU64" s="48">
        <f>BL64</f>
        <v>0</v>
      </c>
      <c r="BV64" s="114">
        <v>-92189</v>
      </c>
      <c r="BW64" s="114"/>
      <c r="BX64" s="114"/>
      <c r="BY64" s="46">
        <f>BU64+BV64-BW64+BX64</f>
        <v>-92189</v>
      </c>
      <c r="BZ64" s="113">
        <v>-614040</v>
      </c>
      <c r="CA64" s="114">
        <v>-92189</v>
      </c>
      <c r="CB64" s="48">
        <f>BT64-BZ64</f>
        <v>0</v>
      </c>
      <c r="CC64" s="76">
        <f>BY64-CA64</f>
        <v>0</v>
      </c>
      <c r="CD64" s="115"/>
      <c r="CE64" s="114"/>
      <c r="CF64" s="49">
        <f t="shared" si="28"/>
        <v>0</v>
      </c>
      <c r="CG64" s="116">
        <v>-706229</v>
      </c>
      <c r="CH64" s="49">
        <f t="shared" si="29"/>
        <v>0</v>
      </c>
    </row>
    <row r="65" spans="1:86" ht="29.25" thickBot="1" x14ac:dyDescent="0.25">
      <c r="A65" s="1">
        <v>32</v>
      </c>
      <c r="C65" s="69" t="s">
        <v>71</v>
      </c>
      <c r="D65" s="70">
        <v>1592</v>
      </c>
      <c r="E65" s="113"/>
      <c r="F65" s="114"/>
      <c r="G65" s="114"/>
      <c r="H65" s="114"/>
      <c r="I65" s="45">
        <f>E65+F65-G65+H65</f>
        <v>0</v>
      </c>
      <c r="J65" s="114"/>
      <c r="K65" s="114"/>
      <c r="L65" s="114"/>
      <c r="M65" s="114"/>
      <c r="N65" s="46">
        <f>J65+K65-L65+M65</f>
        <v>0</v>
      </c>
      <c r="O65" s="47">
        <f>I65</f>
        <v>0</v>
      </c>
      <c r="P65" s="114"/>
      <c r="Q65" s="114"/>
      <c r="R65" s="114"/>
      <c r="S65" s="45">
        <f>O65+P65-Q65+R65</f>
        <v>0</v>
      </c>
      <c r="T65" s="48">
        <f>N65</f>
        <v>0</v>
      </c>
      <c r="U65" s="114"/>
      <c r="V65" s="114"/>
      <c r="W65" s="114"/>
      <c r="X65" s="46">
        <f>T65+U65-V65+W65</f>
        <v>0</v>
      </c>
      <c r="Y65" s="47">
        <f>S65</f>
        <v>0</v>
      </c>
      <c r="Z65" s="114"/>
      <c r="AA65" s="114"/>
      <c r="AB65" s="114"/>
      <c r="AC65" s="45">
        <f>Y65+Z65-AA65+AB65</f>
        <v>0</v>
      </c>
      <c r="AD65" s="48">
        <f>X65</f>
        <v>0</v>
      </c>
      <c r="AE65" s="114"/>
      <c r="AF65" s="114"/>
      <c r="AG65" s="114"/>
      <c r="AH65" s="46">
        <f>AD65+AE65-AF65+AG65</f>
        <v>0</v>
      </c>
      <c r="AI65" s="47">
        <f>AC65</f>
        <v>0</v>
      </c>
      <c r="AJ65" s="114"/>
      <c r="AK65" s="114"/>
      <c r="AL65" s="114"/>
      <c r="AM65" s="45">
        <f>AI65+AJ65-AK65+AL65</f>
        <v>0</v>
      </c>
      <c r="AN65" s="48">
        <f>AH65</f>
        <v>0</v>
      </c>
      <c r="AO65" s="114"/>
      <c r="AP65" s="114"/>
      <c r="AQ65" s="114"/>
      <c r="AR65" s="46">
        <f>AN65+AO65-AP65+AQ65</f>
        <v>0</v>
      </c>
      <c r="AS65" s="47">
        <f>AM65</f>
        <v>0</v>
      </c>
      <c r="AT65" s="114"/>
      <c r="AU65" s="114"/>
      <c r="AV65" s="114"/>
      <c r="AW65" s="45">
        <f>AS65+AT65-AU65+AV65</f>
        <v>0</v>
      </c>
      <c r="AX65" s="48">
        <f>AR65</f>
        <v>0</v>
      </c>
      <c r="AY65" s="114"/>
      <c r="AZ65" s="114"/>
      <c r="BA65" s="114"/>
      <c r="BB65" s="46">
        <f>AX65+AY65-AZ65+BA65</f>
        <v>0</v>
      </c>
      <c r="BC65" s="47">
        <f>AW65</f>
        <v>0</v>
      </c>
      <c r="BD65" s="114"/>
      <c r="BE65" s="114"/>
      <c r="BF65" s="114"/>
      <c r="BG65" s="45">
        <f>BC65+BD65-BE65+SUM(BF65:BF65)</f>
        <v>0</v>
      </c>
      <c r="BH65" s="48">
        <f>BB65</f>
        <v>0</v>
      </c>
      <c r="BI65" s="114"/>
      <c r="BJ65" s="114"/>
      <c r="BK65" s="114"/>
      <c r="BL65" s="46">
        <f>BH65+BI65-BJ65+BK65</f>
        <v>0</v>
      </c>
      <c r="BM65" s="47">
        <f>BG65</f>
        <v>0</v>
      </c>
      <c r="BN65" s="114"/>
      <c r="BO65" s="114"/>
      <c r="BP65" s="114"/>
      <c r="BQ65" s="114"/>
      <c r="BR65" s="114"/>
      <c r="BS65" s="208">
        <v>-133418</v>
      </c>
      <c r="BT65" s="45">
        <f>BM65+BN65-BO65+SUM(BP65:BS65)</f>
        <v>-133418</v>
      </c>
      <c r="BU65" s="48">
        <f>BL65</f>
        <v>0</v>
      </c>
      <c r="BV65" s="114"/>
      <c r="BW65" s="114"/>
      <c r="BX65" s="208">
        <v>-5700</v>
      </c>
      <c r="BY65" s="46">
        <f>BU65+BV65-BW65+BX65</f>
        <v>-5700</v>
      </c>
      <c r="BZ65" s="113"/>
      <c r="CA65" s="114"/>
      <c r="CB65" s="48">
        <f>BT65-BZ65</f>
        <v>-133418</v>
      </c>
      <c r="CC65" s="76">
        <f>BY65-CA65</f>
        <v>-5700</v>
      </c>
      <c r="CD65" s="115">
        <v>-1961</v>
      </c>
      <c r="CE65" s="114">
        <v>-654</v>
      </c>
      <c r="CF65" s="49">
        <f t="shared" si="28"/>
        <v>-141733</v>
      </c>
      <c r="CG65" s="116">
        <v>0</v>
      </c>
      <c r="CH65" s="49">
        <f t="shared" si="29"/>
        <v>139118</v>
      </c>
    </row>
    <row r="66" spans="1:86" ht="29.25" thickBot="1" x14ac:dyDescent="0.25">
      <c r="A66" s="1">
        <v>33</v>
      </c>
      <c r="C66" s="69" t="s">
        <v>70</v>
      </c>
      <c r="D66" s="70">
        <v>1592</v>
      </c>
      <c r="E66" s="113"/>
      <c r="F66" s="114"/>
      <c r="G66" s="114"/>
      <c r="H66" s="114"/>
      <c r="I66" s="45">
        <f>E66+F66-G66+H66</f>
        <v>0</v>
      </c>
      <c r="J66" s="114"/>
      <c r="K66" s="114"/>
      <c r="L66" s="114"/>
      <c r="M66" s="114"/>
      <c r="N66" s="46">
        <f>J66+K66-L66+M66</f>
        <v>0</v>
      </c>
      <c r="O66" s="47">
        <f>I66</f>
        <v>0</v>
      </c>
      <c r="P66" s="114"/>
      <c r="Q66" s="114"/>
      <c r="R66" s="114"/>
      <c r="S66" s="45">
        <f>O66+P66-Q66+R66</f>
        <v>0</v>
      </c>
      <c r="T66" s="48">
        <f>N66</f>
        <v>0</v>
      </c>
      <c r="U66" s="114"/>
      <c r="V66" s="114"/>
      <c r="W66" s="114"/>
      <c r="X66" s="46">
        <f>T66+U66-V66+W66</f>
        <v>0</v>
      </c>
      <c r="Y66" s="47">
        <f>S66</f>
        <v>0</v>
      </c>
      <c r="Z66" s="114"/>
      <c r="AA66" s="114"/>
      <c r="AB66" s="114"/>
      <c r="AC66" s="45">
        <f>Y66+Z66-AA66+AB66</f>
        <v>0</v>
      </c>
      <c r="AD66" s="48">
        <f>X66</f>
        <v>0</v>
      </c>
      <c r="AE66" s="114"/>
      <c r="AF66" s="114"/>
      <c r="AG66" s="114"/>
      <c r="AH66" s="46">
        <f>AD66+AE66-AF66+AG66</f>
        <v>0</v>
      </c>
      <c r="AI66" s="47">
        <f>AC66</f>
        <v>0</v>
      </c>
      <c r="AJ66" s="114"/>
      <c r="AK66" s="114"/>
      <c r="AL66" s="114"/>
      <c r="AM66" s="45">
        <f>AI66+AJ66-AK66+AL66</f>
        <v>0</v>
      </c>
      <c r="AN66" s="48">
        <f>AH66</f>
        <v>0</v>
      </c>
      <c r="AO66" s="114"/>
      <c r="AP66" s="114"/>
      <c r="AQ66" s="114"/>
      <c r="AR66" s="46">
        <f>AN66+AO66-AP66+AQ66</f>
        <v>0</v>
      </c>
      <c r="AS66" s="47">
        <f>AM66</f>
        <v>0</v>
      </c>
      <c r="AT66" s="114"/>
      <c r="AU66" s="114"/>
      <c r="AV66" s="114"/>
      <c r="AW66" s="45">
        <f>AS66+AT66-AU66+AV66</f>
        <v>0</v>
      </c>
      <c r="AX66" s="48">
        <f>AR66</f>
        <v>0</v>
      </c>
      <c r="AY66" s="114"/>
      <c r="AZ66" s="114"/>
      <c r="BA66" s="114"/>
      <c r="BB66" s="46">
        <f>AX66+AY66-AZ66+BA66</f>
        <v>0</v>
      </c>
      <c r="BC66" s="47">
        <f>AW66</f>
        <v>0</v>
      </c>
      <c r="BD66" s="114"/>
      <c r="BE66" s="114"/>
      <c r="BF66" s="114"/>
      <c r="BG66" s="45">
        <f>BC66+BD66-BE66+SUM(BF66:BF66)</f>
        <v>0</v>
      </c>
      <c r="BH66" s="48">
        <f>BB66</f>
        <v>0</v>
      </c>
      <c r="BI66" s="114"/>
      <c r="BJ66" s="114"/>
      <c r="BK66" s="114"/>
      <c r="BL66" s="46">
        <f>BH66+BI66-BJ66+BK66</f>
        <v>0</v>
      </c>
      <c r="BM66" s="47">
        <f>BG66</f>
        <v>0</v>
      </c>
      <c r="BN66" s="114"/>
      <c r="BO66" s="114"/>
      <c r="BP66" s="114"/>
      <c r="BQ66" s="114"/>
      <c r="BR66" s="114"/>
      <c r="BS66" s="208">
        <f>-210760*0.5</f>
        <v>-105380</v>
      </c>
      <c r="BT66" s="45">
        <f>BM66+BN66-BO66+SUM(BP66:BS66)</f>
        <v>-105380</v>
      </c>
      <c r="BU66" s="48">
        <f>BL66</f>
        <v>0</v>
      </c>
      <c r="BV66" s="114"/>
      <c r="BW66" s="114"/>
      <c r="BX66" s="208">
        <v>-568</v>
      </c>
      <c r="BY66" s="46">
        <f>BU66+BV66-BW66+BX66</f>
        <v>-568</v>
      </c>
      <c r="BZ66" s="113"/>
      <c r="CA66" s="114"/>
      <c r="CB66" s="79">
        <f>BT66-BZ66</f>
        <v>-105380</v>
      </c>
      <c r="CC66" s="80">
        <f>BY66-CA66</f>
        <v>-568</v>
      </c>
      <c r="CD66" s="115">
        <v>-1071</v>
      </c>
      <c r="CE66" s="114">
        <v>-478</v>
      </c>
      <c r="CF66" s="49">
        <f t="shared" si="28"/>
        <v>-107497</v>
      </c>
      <c r="CG66" s="116">
        <v>0</v>
      </c>
      <c r="CH66" s="49">
        <f t="shared" si="29"/>
        <v>105948</v>
      </c>
    </row>
    <row r="67" spans="1:86" ht="14.25" x14ac:dyDescent="0.2">
      <c r="C67" s="9"/>
      <c r="D67" s="9"/>
      <c r="E67" s="50"/>
      <c r="F67" s="45"/>
      <c r="G67" s="45"/>
      <c r="H67" s="45"/>
      <c r="I67" s="45"/>
      <c r="J67" s="45"/>
      <c r="K67" s="45"/>
      <c r="L67" s="45"/>
      <c r="M67" s="45"/>
      <c r="N67" s="46"/>
      <c r="O67" s="50"/>
      <c r="P67" s="45"/>
      <c r="Q67" s="45"/>
      <c r="R67" s="45"/>
      <c r="S67" s="45"/>
      <c r="T67" s="45"/>
      <c r="U67" s="45"/>
      <c r="V67" s="45"/>
      <c r="W67" s="45"/>
      <c r="X67" s="46"/>
      <c r="Y67" s="50"/>
      <c r="Z67" s="45"/>
      <c r="AA67" s="45"/>
      <c r="AB67" s="45"/>
      <c r="AC67" s="45"/>
      <c r="AD67" s="45"/>
      <c r="AE67" s="45"/>
      <c r="AF67" s="45"/>
      <c r="AG67" s="45"/>
      <c r="AH67" s="46"/>
      <c r="AI67" s="50"/>
      <c r="AJ67" s="45"/>
      <c r="AK67" s="45"/>
      <c r="AL67" s="45"/>
      <c r="AM67" s="45"/>
      <c r="AN67" s="45"/>
      <c r="AO67" s="45"/>
      <c r="AP67" s="45"/>
      <c r="AQ67" s="45"/>
      <c r="AR67" s="46"/>
      <c r="AS67" s="50"/>
      <c r="AT67" s="45"/>
      <c r="AU67" s="45"/>
      <c r="AV67" s="45"/>
      <c r="AW67" s="45"/>
      <c r="AX67" s="45"/>
      <c r="AY67" s="45"/>
      <c r="AZ67" s="45"/>
      <c r="BA67" s="45"/>
      <c r="BB67" s="46"/>
      <c r="BC67" s="50"/>
      <c r="BD67" s="45"/>
      <c r="BE67" s="45"/>
      <c r="BF67" s="45"/>
      <c r="BG67" s="45"/>
      <c r="BH67" s="45"/>
      <c r="BI67" s="45"/>
      <c r="BJ67" s="45"/>
      <c r="BK67" s="45"/>
      <c r="BL67" s="46"/>
      <c r="BM67" s="50"/>
      <c r="BN67" s="45"/>
      <c r="BO67" s="45"/>
      <c r="BP67" s="45"/>
      <c r="BQ67" s="45"/>
      <c r="BR67" s="45"/>
      <c r="BS67" s="45"/>
      <c r="BT67" s="45"/>
      <c r="BU67" s="45"/>
      <c r="BV67" s="45"/>
      <c r="BW67" s="45"/>
      <c r="BX67" s="45"/>
      <c r="BY67" s="46"/>
      <c r="BZ67" s="50"/>
      <c r="CA67" s="45"/>
      <c r="CB67" s="45"/>
      <c r="CC67" s="46"/>
      <c r="CD67" s="51"/>
      <c r="CE67" s="51"/>
      <c r="CF67" s="49"/>
      <c r="CG67" s="52"/>
      <c r="CH67" s="49">
        <f t="shared" si="29"/>
        <v>0</v>
      </c>
    </row>
    <row r="68" spans="1:86" ht="15" x14ac:dyDescent="0.25">
      <c r="C68" s="21" t="s">
        <v>59</v>
      </c>
      <c r="D68" s="9"/>
      <c r="E68" s="50">
        <f>+E62+E35+E64+E65+E66</f>
        <v>0</v>
      </c>
      <c r="F68" s="45">
        <f t="shared" ref="F68:BQ68" si="82">+F62+F35+F64+F65+F66</f>
        <v>0</v>
      </c>
      <c r="G68" s="45">
        <f t="shared" si="82"/>
        <v>0</v>
      </c>
      <c r="H68" s="45">
        <f t="shared" si="82"/>
        <v>0</v>
      </c>
      <c r="I68" s="45">
        <f t="shared" si="82"/>
        <v>0</v>
      </c>
      <c r="J68" s="45">
        <f t="shared" si="82"/>
        <v>0</v>
      </c>
      <c r="K68" s="45">
        <f t="shared" si="82"/>
        <v>0</v>
      </c>
      <c r="L68" s="45">
        <f t="shared" si="82"/>
        <v>0</v>
      </c>
      <c r="M68" s="45">
        <f t="shared" si="82"/>
        <v>0</v>
      </c>
      <c r="N68" s="46">
        <f t="shared" si="82"/>
        <v>0</v>
      </c>
      <c r="O68" s="50">
        <f t="shared" si="82"/>
        <v>0</v>
      </c>
      <c r="P68" s="45">
        <f t="shared" si="82"/>
        <v>0</v>
      </c>
      <c r="Q68" s="45">
        <f t="shared" si="82"/>
        <v>0</v>
      </c>
      <c r="R68" s="45">
        <f t="shared" si="82"/>
        <v>0</v>
      </c>
      <c r="S68" s="45">
        <f t="shared" si="82"/>
        <v>0</v>
      </c>
      <c r="T68" s="45">
        <f t="shared" si="82"/>
        <v>0</v>
      </c>
      <c r="U68" s="45">
        <f t="shared" si="82"/>
        <v>0</v>
      </c>
      <c r="V68" s="45">
        <f t="shared" si="82"/>
        <v>0</v>
      </c>
      <c r="W68" s="45">
        <f t="shared" si="82"/>
        <v>0</v>
      </c>
      <c r="X68" s="46">
        <f t="shared" si="82"/>
        <v>0</v>
      </c>
      <c r="Y68" s="50">
        <f t="shared" si="82"/>
        <v>0</v>
      </c>
      <c r="Z68" s="45">
        <f t="shared" si="82"/>
        <v>-4294251</v>
      </c>
      <c r="AA68" s="45">
        <f t="shared" si="82"/>
        <v>0</v>
      </c>
      <c r="AB68" s="45">
        <f t="shared" si="82"/>
        <v>0</v>
      </c>
      <c r="AC68" s="45">
        <f t="shared" si="82"/>
        <v>-4294251</v>
      </c>
      <c r="AD68" s="45">
        <f t="shared" si="82"/>
        <v>0</v>
      </c>
      <c r="AE68" s="45">
        <f t="shared" si="82"/>
        <v>-493108</v>
      </c>
      <c r="AF68" s="45">
        <f t="shared" si="82"/>
        <v>0</v>
      </c>
      <c r="AG68" s="45">
        <f t="shared" si="82"/>
        <v>0</v>
      </c>
      <c r="AH68" s="46">
        <f t="shared" si="82"/>
        <v>-493108</v>
      </c>
      <c r="AI68" s="50">
        <f t="shared" si="82"/>
        <v>-4294251</v>
      </c>
      <c r="AJ68" s="45">
        <f t="shared" si="82"/>
        <v>-4402815</v>
      </c>
      <c r="AK68" s="45">
        <f t="shared" si="82"/>
        <v>0</v>
      </c>
      <c r="AL68" s="45">
        <f t="shared" si="82"/>
        <v>0</v>
      </c>
      <c r="AM68" s="45">
        <f t="shared" si="82"/>
        <v>-8697066</v>
      </c>
      <c r="AN68" s="45">
        <f t="shared" si="82"/>
        <v>-493108</v>
      </c>
      <c r="AO68" s="45">
        <f t="shared" si="82"/>
        <v>1676898</v>
      </c>
      <c r="AP68" s="45">
        <f t="shared" si="82"/>
        <v>0</v>
      </c>
      <c r="AQ68" s="45">
        <f t="shared" si="82"/>
        <v>0</v>
      </c>
      <c r="AR68" s="46">
        <f t="shared" si="82"/>
        <v>1183790</v>
      </c>
      <c r="AS68" s="50">
        <f t="shared" si="82"/>
        <v>-8697066</v>
      </c>
      <c r="AT68" s="45">
        <f t="shared" si="82"/>
        <v>5650275</v>
      </c>
      <c r="AU68" s="45">
        <f t="shared" si="82"/>
        <v>-723300</v>
      </c>
      <c r="AV68" s="45">
        <f t="shared" si="82"/>
        <v>0</v>
      </c>
      <c r="AW68" s="45">
        <f t="shared" si="82"/>
        <v>-2323491</v>
      </c>
      <c r="AX68" s="45">
        <f t="shared" si="82"/>
        <v>1183790</v>
      </c>
      <c r="AY68" s="45">
        <f t="shared" si="82"/>
        <v>82879</v>
      </c>
      <c r="AZ68" s="45">
        <f t="shared" si="82"/>
        <v>-89715</v>
      </c>
      <c r="BA68" s="45">
        <f t="shared" si="82"/>
        <v>0</v>
      </c>
      <c r="BB68" s="46">
        <f t="shared" si="82"/>
        <v>1356384</v>
      </c>
      <c r="BC68" s="50">
        <f t="shared" si="82"/>
        <v>-2323491</v>
      </c>
      <c r="BD68" s="45">
        <f t="shared" si="82"/>
        <v>908221</v>
      </c>
      <c r="BE68" s="45">
        <f t="shared" si="82"/>
        <v>-1772391</v>
      </c>
      <c r="BF68" s="45">
        <f t="shared" si="82"/>
        <v>0</v>
      </c>
      <c r="BG68" s="45">
        <f t="shared" si="82"/>
        <v>357121</v>
      </c>
      <c r="BH68" s="45">
        <f t="shared" si="82"/>
        <v>1356384</v>
      </c>
      <c r="BI68" s="45">
        <f t="shared" si="82"/>
        <v>1871</v>
      </c>
      <c r="BJ68" s="45">
        <f t="shared" si="82"/>
        <v>1772391</v>
      </c>
      <c r="BK68" s="45">
        <f t="shared" si="82"/>
        <v>0</v>
      </c>
      <c r="BL68" s="46">
        <f t="shared" si="82"/>
        <v>-414136</v>
      </c>
      <c r="BM68" s="50">
        <f t="shared" si="82"/>
        <v>357121</v>
      </c>
      <c r="BN68" s="45">
        <f t="shared" si="82"/>
        <v>369621</v>
      </c>
      <c r="BO68" s="45">
        <f t="shared" si="82"/>
        <v>4541635</v>
      </c>
      <c r="BP68" s="45">
        <f t="shared" si="82"/>
        <v>0</v>
      </c>
      <c r="BQ68" s="45">
        <f t="shared" si="82"/>
        <v>0</v>
      </c>
      <c r="BR68" s="45">
        <f t="shared" ref="BR68:CH68" si="83">+BR62+BR35+BR64+BR65+BR66</f>
        <v>0</v>
      </c>
      <c r="BS68" s="45">
        <f t="shared" si="83"/>
        <v>-189131</v>
      </c>
      <c r="BT68" s="45">
        <f t="shared" si="83"/>
        <v>-4004024</v>
      </c>
      <c r="BU68" s="45">
        <f t="shared" si="83"/>
        <v>-414136</v>
      </c>
      <c r="BV68" s="45">
        <f t="shared" si="83"/>
        <v>-102824</v>
      </c>
      <c r="BW68" s="45">
        <f t="shared" si="83"/>
        <v>94934</v>
      </c>
      <c r="BX68" s="45">
        <f t="shared" si="83"/>
        <v>-17748</v>
      </c>
      <c r="BY68" s="46">
        <f t="shared" si="83"/>
        <v>-629642</v>
      </c>
      <c r="BZ68" s="50">
        <f t="shared" si="83"/>
        <v>-2709565</v>
      </c>
      <c r="CA68" s="45">
        <f t="shared" si="83"/>
        <v>-109125</v>
      </c>
      <c r="CB68" s="45">
        <f t="shared" si="83"/>
        <v>-1294459</v>
      </c>
      <c r="CC68" s="46">
        <f t="shared" si="83"/>
        <v>-520517</v>
      </c>
      <c r="CD68" s="45">
        <f t="shared" si="83"/>
        <v>-26990</v>
      </c>
      <c r="CE68" s="45">
        <f t="shared" si="83"/>
        <v>-8578</v>
      </c>
      <c r="CF68" s="49">
        <f>+CF62+CF35+CF64+CF65+CF66</f>
        <v>-1850544</v>
      </c>
      <c r="CG68" s="52">
        <f t="shared" si="83"/>
        <v>-4472036</v>
      </c>
      <c r="CH68" s="49">
        <f t="shared" si="83"/>
        <v>161630</v>
      </c>
    </row>
    <row r="69" spans="1:86" ht="14.25" x14ac:dyDescent="0.2">
      <c r="C69" s="22"/>
      <c r="D69" s="22"/>
      <c r="E69" s="50"/>
      <c r="F69" s="45"/>
      <c r="G69" s="45"/>
      <c r="H69" s="45"/>
      <c r="I69" s="45"/>
      <c r="J69" s="45"/>
      <c r="K69" s="45"/>
      <c r="L69" s="45"/>
      <c r="M69" s="45"/>
      <c r="N69" s="46"/>
      <c r="O69" s="50"/>
      <c r="P69" s="45"/>
      <c r="Q69" s="45"/>
      <c r="R69" s="45"/>
      <c r="S69" s="45"/>
      <c r="T69" s="45"/>
      <c r="U69" s="45"/>
      <c r="V69" s="45"/>
      <c r="W69" s="45"/>
      <c r="X69" s="46"/>
      <c r="Y69" s="50"/>
      <c r="Z69" s="45"/>
      <c r="AA69" s="45"/>
      <c r="AB69" s="45"/>
      <c r="AC69" s="45"/>
      <c r="AD69" s="45"/>
      <c r="AE69" s="45"/>
      <c r="AF69" s="45"/>
      <c r="AG69" s="45"/>
      <c r="AH69" s="46"/>
      <c r="AI69" s="50"/>
      <c r="AJ69" s="45"/>
      <c r="AK69" s="45"/>
      <c r="AL69" s="45"/>
      <c r="AM69" s="45"/>
      <c r="AN69" s="45"/>
      <c r="AO69" s="45"/>
      <c r="AP69" s="45"/>
      <c r="AQ69" s="45"/>
      <c r="AR69" s="46"/>
      <c r="AS69" s="50"/>
      <c r="AT69" s="45"/>
      <c r="AU69" s="45"/>
      <c r="AV69" s="45"/>
      <c r="AW69" s="45"/>
      <c r="AX69" s="45"/>
      <c r="AY69" s="45"/>
      <c r="AZ69" s="45"/>
      <c r="BA69" s="45"/>
      <c r="BB69" s="46"/>
      <c r="BC69" s="50"/>
      <c r="BD69" s="45"/>
      <c r="BE69" s="45"/>
      <c r="BF69" s="45"/>
      <c r="BG69" s="45"/>
      <c r="BH69" s="45"/>
      <c r="BI69" s="45"/>
      <c r="BJ69" s="45"/>
      <c r="BK69" s="45"/>
      <c r="BL69" s="46"/>
      <c r="BM69" s="50"/>
      <c r="BN69" s="45"/>
      <c r="BO69" s="45"/>
      <c r="BP69" s="45"/>
      <c r="BQ69" s="45"/>
      <c r="BR69" s="45"/>
      <c r="BS69" s="45"/>
      <c r="BT69" s="45"/>
      <c r="BU69" s="45"/>
      <c r="BV69" s="45"/>
      <c r="BW69" s="45"/>
      <c r="BX69" s="45"/>
      <c r="BY69" s="46"/>
      <c r="BZ69" s="50"/>
      <c r="CA69" s="45"/>
      <c r="CB69" s="45"/>
      <c r="CC69" s="46"/>
      <c r="CD69" s="51"/>
      <c r="CE69" s="51"/>
      <c r="CF69" s="49"/>
      <c r="CG69" s="52"/>
      <c r="CH69" s="49"/>
    </row>
    <row r="70" spans="1:86" ht="15" thickBot="1" x14ac:dyDescent="0.25">
      <c r="C70" s="22"/>
      <c r="D70" s="22"/>
      <c r="E70" s="50"/>
      <c r="F70" s="45"/>
      <c r="G70" s="45"/>
      <c r="H70" s="45"/>
      <c r="I70" s="45"/>
      <c r="J70" s="45"/>
      <c r="K70" s="45"/>
      <c r="L70" s="45"/>
      <c r="M70" s="45"/>
      <c r="N70" s="46"/>
      <c r="O70" s="50"/>
      <c r="P70" s="45"/>
      <c r="Q70" s="45"/>
      <c r="R70" s="45"/>
      <c r="S70" s="45"/>
      <c r="T70" s="45"/>
      <c r="U70" s="45"/>
      <c r="V70" s="45"/>
      <c r="W70" s="45"/>
      <c r="X70" s="46"/>
      <c r="Y70" s="50"/>
      <c r="Z70" s="45"/>
      <c r="AA70" s="45"/>
      <c r="AB70" s="45"/>
      <c r="AC70" s="45"/>
      <c r="AD70" s="45"/>
      <c r="AE70" s="45"/>
      <c r="AF70" s="45"/>
      <c r="AG70" s="45"/>
      <c r="AH70" s="46"/>
      <c r="AI70" s="50"/>
      <c r="AJ70" s="45"/>
      <c r="AK70" s="45"/>
      <c r="AL70" s="45"/>
      <c r="AM70" s="45"/>
      <c r="AN70" s="45"/>
      <c r="AO70" s="45"/>
      <c r="AP70" s="45"/>
      <c r="AQ70" s="45"/>
      <c r="AR70" s="46"/>
      <c r="AS70" s="50"/>
      <c r="AT70" s="45"/>
      <c r="AU70" s="45"/>
      <c r="AV70" s="45"/>
      <c r="AW70" s="45"/>
      <c r="AX70" s="45"/>
      <c r="AY70" s="45"/>
      <c r="AZ70" s="45"/>
      <c r="BA70" s="45"/>
      <c r="BB70" s="46"/>
      <c r="BC70" s="50"/>
      <c r="BD70" s="45"/>
      <c r="BE70" s="45"/>
      <c r="BF70" s="45"/>
      <c r="BG70" s="45"/>
      <c r="BH70" s="45"/>
      <c r="BI70" s="45"/>
      <c r="BJ70" s="45"/>
      <c r="BK70" s="45"/>
      <c r="BL70" s="46"/>
      <c r="BM70" s="50"/>
      <c r="BN70" s="45"/>
      <c r="BO70" s="45"/>
      <c r="BP70" s="45"/>
      <c r="BQ70" s="45"/>
      <c r="BR70" s="45"/>
      <c r="BS70" s="45"/>
      <c r="BT70" s="45"/>
      <c r="BU70" s="45"/>
      <c r="BV70" s="45"/>
      <c r="BW70" s="45"/>
      <c r="BX70" s="45"/>
      <c r="BY70" s="46"/>
      <c r="BZ70" s="50"/>
      <c r="CA70" s="45"/>
      <c r="CB70" s="45"/>
      <c r="CC70" s="46"/>
      <c r="CD70" s="51"/>
      <c r="CE70" s="51"/>
      <c r="CF70" s="49"/>
      <c r="CG70" s="52"/>
      <c r="CH70" s="49"/>
    </row>
    <row r="71" spans="1:86" ht="18" thickBot="1" x14ac:dyDescent="0.3">
      <c r="A71" s="1">
        <v>34</v>
      </c>
      <c r="C71" s="23" t="s">
        <v>123</v>
      </c>
      <c r="D71" s="24">
        <v>1521</v>
      </c>
      <c r="E71" s="56"/>
      <c r="F71" s="57"/>
      <c r="G71" s="57"/>
      <c r="H71" s="57"/>
      <c r="I71" s="57"/>
      <c r="J71" s="57"/>
      <c r="K71" s="57"/>
      <c r="L71" s="57"/>
      <c r="M71" s="57"/>
      <c r="N71" s="58"/>
      <c r="O71" s="56"/>
      <c r="P71" s="57"/>
      <c r="Q71" s="57"/>
      <c r="R71" s="57"/>
      <c r="S71" s="57"/>
      <c r="T71" s="57"/>
      <c r="U71" s="57"/>
      <c r="V71" s="57"/>
      <c r="W71" s="57"/>
      <c r="X71" s="58"/>
      <c r="Y71" s="56"/>
      <c r="Z71" s="57"/>
      <c r="AA71" s="57"/>
      <c r="AB71" s="57"/>
      <c r="AC71" s="57"/>
      <c r="AD71" s="57"/>
      <c r="AE71" s="57"/>
      <c r="AF71" s="57"/>
      <c r="AG71" s="57"/>
      <c r="AH71" s="58"/>
      <c r="AI71" s="56"/>
      <c r="AJ71" s="57"/>
      <c r="AK71" s="57"/>
      <c r="AL71" s="57"/>
      <c r="AM71" s="57"/>
      <c r="AN71" s="57"/>
      <c r="AO71" s="57"/>
      <c r="AP71" s="57"/>
      <c r="AQ71" s="57"/>
      <c r="AR71" s="58"/>
      <c r="AS71" s="56"/>
      <c r="AT71" s="57"/>
      <c r="AU71" s="57"/>
      <c r="AV71" s="57"/>
      <c r="AW71" s="57"/>
      <c r="AX71" s="57"/>
      <c r="AY71" s="57"/>
      <c r="AZ71" s="57"/>
      <c r="BA71" s="57"/>
      <c r="BB71" s="58"/>
      <c r="BC71" s="122">
        <v>416987</v>
      </c>
      <c r="BD71" s="123">
        <v>-419251</v>
      </c>
      <c r="BE71" s="123"/>
      <c r="BF71" s="123"/>
      <c r="BG71" s="45">
        <f>BC71+BD71-BE71+SUM(BF71:BF71)</f>
        <v>-2264</v>
      </c>
      <c r="BH71" s="123"/>
      <c r="BI71" s="123">
        <v>1869</v>
      </c>
      <c r="BJ71" s="123"/>
      <c r="BK71" s="123"/>
      <c r="BL71" s="46">
        <f>BH71+BI71-BJ71+BK71</f>
        <v>1869</v>
      </c>
      <c r="BM71" s="47">
        <f>BG71</f>
        <v>-2264</v>
      </c>
      <c r="BN71" s="123"/>
      <c r="BO71" s="123"/>
      <c r="BP71" s="123"/>
      <c r="BQ71" s="123"/>
      <c r="BR71" s="123"/>
      <c r="BS71" s="123"/>
      <c r="BT71" s="45">
        <f>BM71+BN71-BO71+SUM(BP71:BS71)</f>
        <v>-2264</v>
      </c>
      <c r="BU71" s="45">
        <f>BL71</f>
        <v>1869</v>
      </c>
      <c r="BV71" s="123">
        <v>3104</v>
      </c>
      <c r="BW71" s="123"/>
      <c r="BX71" s="114"/>
      <c r="BY71" s="46">
        <f>BU71+BV71-BW71+BX71</f>
        <v>4973</v>
      </c>
      <c r="BZ71" s="123">
        <v>-2264</v>
      </c>
      <c r="CA71" s="123">
        <v>4973</v>
      </c>
      <c r="CB71" s="79">
        <f>BT71-BZ71</f>
        <v>0</v>
      </c>
      <c r="CC71" s="80">
        <f>BY71-CA71</f>
        <v>0</v>
      </c>
      <c r="CD71" s="124"/>
      <c r="CE71" s="123"/>
      <c r="CF71" s="49">
        <f t="shared" si="28"/>
        <v>0</v>
      </c>
      <c r="CG71" s="125">
        <v>30657</v>
      </c>
      <c r="CH71" s="49">
        <f t="shared" si="29"/>
        <v>27948</v>
      </c>
    </row>
    <row r="72" spans="1:86" ht="15" thickBot="1" x14ac:dyDescent="0.25">
      <c r="C72" s="22"/>
      <c r="D72" s="22"/>
      <c r="E72" s="50"/>
      <c r="F72" s="45"/>
      <c r="G72" s="45"/>
      <c r="H72" s="45"/>
      <c r="I72" s="45"/>
      <c r="J72" s="45"/>
      <c r="K72" s="45"/>
      <c r="L72" s="45"/>
      <c r="M72" s="45"/>
      <c r="N72" s="46"/>
      <c r="O72" s="50"/>
      <c r="P72" s="45"/>
      <c r="Q72" s="45"/>
      <c r="R72" s="45"/>
      <c r="S72" s="45"/>
      <c r="T72" s="45"/>
      <c r="U72" s="45"/>
      <c r="V72" s="45"/>
      <c r="W72" s="45"/>
      <c r="X72" s="46"/>
      <c r="Y72" s="50"/>
      <c r="Z72" s="45"/>
      <c r="AA72" s="45"/>
      <c r="AB72" s="45"/>
      <c r="AC72" s="45"/>
      <c r="AD72" s="45"/>
      <c r="AE72" s="45"/>
      <c r="AF72" s="45"/>
      <c r="AG72" s="45"/>
      <c r="AH72" s="46"/>
      <c r="AI72" s="50"/>
      <c r="AJ72" s="45"/>
      <c r="AK72" s="45"/>
      <c r="AL72" s="45"/>
      <c r="AM72" s="45"/>
      <c r="AN72" s="45"/>
      <c r="AO72" s="45"/>
      <c r="AP72" s="45"/>
      <c r="AQ72" s="45"/>
      <c r="AR72" s="46"/>
      <c r="AS72" s="50"/>
      <c r="AT72" s="45"/>
      <c r="AU72" s="45"/>
      <c r="AV72" s="45"/>
      <c r="AW72" s="45"/>
      <c r="AX72" s="45"/>
      <c r="AY72" s="45"/>
      <c r="AZ72" s="45"/>
      <c r="BA72" s="45"/>
      <c r="BB72" s="46"/>
      <c r="BC72" s="50"/>
      <c r="BD72" s="45"/>
      <c r="BE72" s="45"/>
      <c r="BF72" s="45"/>
      <c r="BG72" s="45"/>
      <c r="BH72" s="45"/>
      <c r="BI72" s="45"/>
      <c r="BJ72" s="45"/>
      <c r="BK72" s="45"/>
      <c r="BL72" s="46"/>
      <c r="BM72" s="50"/>
      <c r="BN72" s="45"/>
      <c r="BO72" s="45"/>
      <c r="BP72" s="45"/>
      <c r="BQ72" s="45"/>
      <c r="BR72" s="45"/>
      <c r="BS72" s="45"/>
      <c r="BT72" s="45"/>
      <c r="BU72" s="45"/>
      <c r="BV72" s="45"/>
      <c r="BW72" s="45"/>
      <c r="BX72" s="45"/>
      <c r="BY72" s="46"/>
      <c r="BZ72" s="50"/>
      <c r="CA72" s="45"/>
      <c r="CB72" s="45"/>
      <c r="CC72" s="46"/>
      <c r="CD72" s="51"/>
      <c r="CE72" s="51"/>
      <c r="CF72" s="49"/>
      <c r="CG72" s="52"/>
      <c r="CH72" s="49">
        <f t="shared" si="29"/>
        <v>0</v>
      </c>
    </row>
    <row r="73" spans="1:86" ht="15.75" thickBot="1" x14ac:dyDescent="0.3">
      <c r="C73" s="136" t="s">
        <v>169</v>
      </c>
      <c r="D73" s="135">
        <v>1568</v>
      </c>
      <c r="E73" s="56"/>
      <c r="F73" s="57"/>
      <c r="G73" s="57"/>
      <c r="H73" s="57"/>
      <c r="I73" s="57"/>
      <c r="J73" s="57"/>
      <c r="K73" s="57"/>
      <c r="L73" s="57"/>
      <c r="M73" s="57"/>
      <c r="N73" s="58"/>
      <c r="O73" s="56"/>
      <c r="P73" s="57"/>
      <c r="Q73" s="57"/>
      <c r="R73" s="57"/>
      <c r="S73" s="57"/>
      <c r="T73" s="57"/>
      <c r="U73" s="57"/>
      <c r="V73" s="57"/>
      <c r="W73" s="57"/>
      <c r="X73" s="58"/>
      <c r="Y73" s="56"/>
      <c r="Z73" s="57"/>
      <c r="AA73" s="57"/>
      <c r="AB73" s="57"/>
      <c r="AC73" s="57"/>
      <c r="AD73" s="57"/>
      <c r="AE73" s="57"/>
      <c r="AF73" s="57"/>
      <c r="AG73" s="57"/>
      <c r="AH73" s="58"/>
      <c r="AI73" s="56"/>
      <c r="AJ73" s="57"/>
      <c r="AK73" s="57"/>
      <c r="AL73" s="57"/>
      <c r="AM73" s="57"/>
      <c r="AN73" s="57"/>
      <c r="AO73" s="57"/>
      <c r="AP73" s="57"/>
      <c r="AQ73" s="57"/>
      <c r="AR73" s="58"/>
      <c r="AS73" s="56"/>
      <c r="AT73" s="57"/>
      <c r="AU73" s="57"/>
      <c r="AV73" s="57"/>
      <c r="AW73" s="57"/>
      <c r="AX73" s="57"/>
      <c r="AY73" s="57"/>
      <c r="AZ73" s="57"/>
      <c r="BA73" s="57"/>
      <c r="BB73" s="58"/>
      <c r="BC73" s="122"/>
      <c r="BD73" s="123"/>
      <c r="BE73" s="123"/>
      <c r="BF73" s="123"/>
      <c r="BG73" s="45">
        <f>BC73+BD73-BE73+SUM(BF73:BF73)</f>
        <v>0</v>
      </c>
      <c r="BH73" s="123"/>
      <c r="BI73" s="123"/>
      <c r="BJ73" s="123"/>
      <c r="BK73" s="123"/>
      <c r="BL73" s="46">
        <f>BH73+BI73-BJ73+BK73</f>
        <v>0</v>
      </c>
      <c r="BM73" s="47">
        <f>BG73</f>
        <v>0</v>
      </c>
      <c r="BN73" s="123"/>
      <c r="BO73" s="123"/>
      <c r="BP73" s="123"/>
      <c r="BQ73" s="123"/>
      <c r="BR73" s="123"/>
      <c r="BS73" s="123"/>
      <c r="BT73" s="45">
        <f>BM73+BN73-BO73+SUM(BP73:BS73)</f>
        <v>0</v>
      </c>
      <c r="BU73" s="45">
        <f>BL73</f>
        <v>0</v>
      </c>
      <c r="BV73" s="123"/>
      <c r="BW73" s="123"/>
      <c r="BX73" s="114"/>
      <c r="BY73" s="46">
        <f>BU73+BV73-BW73+BX73</f>
        <v>0</v>
      </c>
      <c r="BZ73" s="123"/>
      <c r="CA73" s="123"/>
      <c r="CB73" s="79">
        <f>BT73-BZ73</f>
        <v>0</v>
      </c>
      <c r="CC73" s="80">
        <f>BY73-CA73</f>
        <v>0</v>
      </c>
      <c r="CD73" s="124"/>
      <c r="CE73" s="123"/>
      <c r="CF73" s="49">
        <f t="shared" ref="CF73" si="84">SUM(CB73:CE73)</f>
        <v>0</v>
      </c>
      <c r="CG73" s="125"/>
      <c r="CH73" s="49">
        <f t="shared" ref="CH73" si="85">CG73-SUM(BT73,BY73)</f>
        <v>0</v>
      </c>
    </row>
    <row r="74" spans="1:86" ht="15" x14ac:dyDescent="0.25">
      <c r="C74" s="136"/>
      <c r="D74" s="137"/>
      <c r="E74" s="50"/>
      <c r="F74" s="45"/>
      <c r="G74" s="45"/>
      <c r="H74" s="45"/>
      <c r="I74" s="45"/>
      <c r="J74" s="45"/>
      <c r="K74" s="45"/>
      <c r="L74" s="45"/>
      <c r="M74" s="45"/>
      <c r="N74" s="45"/>
      <c r="O74" s="50"/>
      <c r="P74" s="45"/>
      <c r="Q74" s="45"/>
      <c r="R74" s="45"/>
      <c r="S74" s="45"/>
      <c r="T74" s="45"/>
      <c r="U74" s="45"/>
      <c r="V74" s="45"/>
      <c r="W74" s="45"/>
      <c r="X74" s="45"/>
      <c r="Y74" s="50"/>
      <c r="Z74" s="45"/>
      <c r="AA74" s="45"/>
      <c r="AB74" s="45"/>
      <c r="AC74" s="45"/>
      <c r="AD74" s="45"/>
      <c r="AE74" s="45"/>
      <c r="AF74" s="45"/>
      <c r="AG74" s="45"/>
      <c r="AH74" s="45"/>
      <c r="AI74" s="50"/>
      <c r="AJ74" s="45"/>
      <c r="AK74" s="45"/>
      <c r="AL74" s="45"/>
      <c r="AM74" s="45"/>
      <c r="AN74" s="45"/>
      <c r="AO74" s="45"/>
      <c r="AP74" s="45"/>
      <c r="AQ74" s="45"/>
      <c r="AR74" s="45"/>
      <c r="AS74" s="50"/>
      <c r="AT74" s="45"/>
      <c r="AU74" s="45"/>
      <c r="AV74" s="45"/>
      <c r="AW74" s="45"/>
      <c r="AX74" s="45"/>
      <c r="AY74" s="45"/>
      <c r="AZ74" s="45"/>
      <c r="BA74" s="45"/>
      <c r="BB74" s="45"/>
      <c r="BC74" s="50"/>
      <c r="BD74" s="45"/>
      <c r="BE74" s="45"/>
      <c r="BF74" s="45"/>
      <c r="BG74" s="45"/>
      <c r="BH74" s="45"/>
      <c r="BI74" s="45"/>
      <c r="BJ74" s="45"/>
      <c r="BK74" s="45"/>
      <c r="BL74" s="45"/>
      <c r="BM74" s="50"/>
      <c r="BN74" s="45"/>
      <c r="BO74" s="45"/>
      <c r="BP74" s="45"/>
      <c r="BQ74" s="45"/>
      <c r="BR74" s="45"/>
      <c r="BS74" s="45"/>
      <c r="BT74" s="45"/>
      <c r="BU74" s="45"/>
      <c r="BV74" s="45"/>
      <c r="BW74" s="45"/>
      <c r="BX74" s="45"/>
      <c r="BY74" s="45"/>
      <c r="BZ74" s="50"/>
      <c r="CA74" s="45"/>
      <c r="CB74" s="45"/>
      <c r="CC74" s="46"/>
      <c r="CD74" s="51"/>
      <c r="CE74" s="51"/>
      <c r="CF74" s="49"/>
      <c r="CG74" s="52"/>
      <c r="CH74" s="49"/>
    </row>
    <row r="75" spans="1:86" ht="15" x14ac:dyDescent="0.25">
      <c r="C75" s="136"/>
      <c r="D75" s="137"/>
      <c r="E75" s="50"/>
      <c r="F75" s="45"/>
      <c r="G75" s="45"/>
      <c r="H75" s="45"/>
      <c r="I75" s="45"/>
      <c r="J75" s="45"/>
      <c r="K75" s="45"/>
      <c r="L75" s="45"/>
      <c r="M75" s="45"/>
      <c r="N75" s="45"/>
      <c r="O75" s="50"/>
      <c r="P75" s="45"/>
      <c r="Q75" s="45"/>
      <c r="R75" s="45"/>
      <c r="S75" s="45"/>
      <c r="T75" s="45"/>
      <c r="U75" s="45"/>
      <c r="V75" s="45"/>
      <c r="W75" s="45"/>
      <c r="X75" s="45"/>
      <c r="Y75" s="50"/>
      <c r="Z75" s="45"/>
      <c r="AA75" s="45"/>
      <c r="AB75" s="45"/>
      <c r="AC75" s="45"/>
      <c r="AD75" s="45"/>
      <c r="AE75" s="45"/>
      <c r="AF75" s="45"/>
      <c r="AG75" s="45"/>
      <c r="AH75" s="45"/>
      <c r="AI75" s="50"/>
      <c r="AJ75" s="45"/>
      <c r="AK75" s="45"/>
      <c r="AL75" s="45"/>
      <c r="AM75" s="45"/>
      <c r="AN75" s="45"/>
      <c r="AO75" s="45"/>
      <c r="AP75" s="45"/>
      <c r="AQ75" s="45"/>
      <c r="AR75" s="45"/>
      <c r="AS75" s="50"/>
      <c r="AT75" s="45"/>
      <c r="AU75" s="45"/>
      <c r="AV75" s="45"/>
      <c r="AW75" s="45"/>
      <c r="AX75" s="45"/>
      <c r="AY75" s="45"/>
      <c r="AZ75" s="45"/>
      <c r="BA75" s="45"/>
      <c r="BB75" s="45"/>
      <c r="BC75" s="50"/>
      <c r="BD75" s="45"/>
      <c r="BE75" s="45"/>
      <c r="BF75" s="45"/>
      <c r="BG75" s="45"/>
      <c r="BH75" s="45"/>
      <c r="BI75" s="45"/>
      <c r="BJ75" s="45"/>
      <c r="BK75" s="45"/>
      <c r="BL75" s="45"/>
      <c r="BM75" s="50"/>
      <c r="BN75" s="45"/>
      <c r="BO75" s="45"/>
      <c r="BP75" s="45"/>
      <c r="BQ75" s="45"/>
      <c r="BR75" s="45"/>
      <c r="BS75" s="45"/>
      <c r="BT75" s="45"/>
      <c r="BU75" s="45"/>
      <c r="BV75" s="45"/>
      <c r="BW75" s="45"/>
      <c r="BX75" s="45"/>
      <c r="BY75" s="45"/>
      <c r="BZ75" s="50"/>
      <c r="CA75" s="45"/>
      <c r="CB75" s="45"/>
      <c r="CC75" s="46"/>
      <c r="CD75" s="51"/>
      <c r="CE75" s="51"/>
      <c r="CF75" s="49"/>
      <c r="CG75" s="52"/>
      <c r="CH75" s="49"/>
    </row>
    <row r="76" spans="1:86" ht="15" x14ac:dyDescent="0.25">
      <c r="C76" s="25" t="s">
        <v>170</v>
      </c>
      <c r="D76" s="22"/>
      <c r="E76" s="50">
        <f>E71+E68+E73</f>
        <v>0</v>
      </c>
      <c r="F76" s="45">
        <f t="shared" ref="F76:BQ76" si="86">F71+F68+F73</f>
        <v>0</v>
      </c>
      <c r="G76" s="45">
        <f t="shared" si="86"/>
        <v>0</v>
      </c>
      <c r="H76" s="45">
        <f t="shared" si="86"/>
        <v>0</v>
      </c>
      <c r="I76" s="45">
        <f t="shared" si="86"/>
        <v>0</v>
      </c>
      <c r="J76" s="45">
        <f t="shared" si="86"/>
        <v>0</v>
      </c>
      <c r="K76" s="45">
        <f t="shared" si="86"/>
        <v>0</v>
      </c>
      <c r="L76" s="45">
        <f t="shared" si="86"/>
        <v>0</v>
      </c>
      <c r="M76" s="45">
        <f t="shared" si="86"/>
        <v>0</v>
      </c>
      <c r="N76" s="45">
        <f t="shared" si="86"/>
        <v>0</v>
      </c>
      <c r="O76" s="50">
        <f t="shared" si="86"/>
        <v>0</v>
      </c>
      <c r="P76" s="45">
        <f t="shared" si="86"/>
        <v>0</v>
      </c>
      <c r="Q76" s="45">
        <f t="shared" si="86"/>
        <v>0</v>
      </c>
      <c r="R76" s="45">
        <f t="shared" si="86"/>
        <v>0</v>
      </c>
      <c r="S76" s="45">
        <f t="shared" si="86"/>
        <v>0</v>
      </c>
      <c r="T76" s="45">
        <f t="shared" si="86"/>
        <v>0</v>
      </c>
      <c r="U76" s="45">
        <f t="shared" si="86"/>
        <v>0</v>
      </c>
      <c r="V76" s="45">
        <f t="shared" si="86"/>
        <v>0</v>
      </c>
      <c r="W76" s="45">
        <f t="shared" si="86"/>
        <v>0</v>
      </c>
      <c r="X76" s="45">
        <f t="shared" si="86"/>
        <v>0</v>
      </c>
      <c r="Y76" s="50">
        <f t="shared" si="86"/>
        <v>0</v>
      </c>
      <c r="Z76" s="45">
        <f t="shared" si="86"/>
        <v>-4294251</v>
      </c>
      <c r="AA76" s="45">
        <f t="shared" si="86"/>
        <v>0</v>
      </c>
      <c r="AB76" s="45">
        <f t="shared" si="86"/>
        <v>0</v>
      </c>
      <c r="AC76" s="45">
        <f t="shared" si="86"/>
        <v>-4294251</v>
      </c>
      <c r="AD76" s="45">
        <f t="shared" si="86"/>
        <v>0</v>
      </c>
      <c r="AE76" s="45">
        <f t="shared" si="86"/>
        <v>-493108</v>
      </c>
      <c r="AF76" s="45">
        <f t="shared" si="86"/>
        <v>0</v>
      </c>
      <c r="AG76" s="45">
        <f t="shared" si="86"/>
        <v>0</v>
      </c>
      <c r="AH76" s="45">
        <f t="shared" si="86"/>
        <v>-493108</v>
      </c>
      <c r="AI76" s="50">
        <f t="shared" si="86"/>
        <v>-4294251</v>
      </c>
      <c r="AJ76" s="45">
        <f t="shared" si="86"/>
        <v>-4402815</v>
      </c>
      <c r="AK76" s="45">
        <f t="shared" si="86"/>
        <v>0</v>
      </c>
      <c r="AL76" s="45">
        <f t="shared" si="86"/>
        <v>0</v>
      </c>
      <c r="AM76" s="45">
        <f t="shared" si="86"/>
        <v>-8697066</v>
      </c>
      <c r="AN76" s="45">
        <f t="shared" si="86"/>
        <v>-493108</v>
      </c>
      <c r="AO76" s="45">
        <f t="shared" si="86"/>
        <v>1676898</v>
      </c>
      <c r="AP76" s="45">
        <f t="shared" si="86"/>
        <v>0</v>
      </c>
      <c r="AQ76" s="45">
        <f t="shared" si="86"/>
        <v>0</v>
      </c>
      <c r="AR76" s="45">
        <f t="shared" si="86"/>
        <v>1183790</v>
      </c>
      <c r="AS76" s="50">
        <f t="shared" si="86"/>
        <v>-8697066</v>
      </c>
      <c r="AT76" s="45">
        <f t="shared" si="86"/>
        <v>5650275</v>
      </c>
      <c r="AU76" s="45">
        <f t="shared" si="86"/>
        <v>-723300</v>
      </c>
      <c r="AV76" s="45">
        <f t="shared" si="86"/>
        <v>0</v>
      </c>
      <c r="AW76" s="45">
        <f t="shared" si="86"/>
        <v>-2323491</v>
      </c>
      <c r="AX76" s="45">
        <f t="shared" si="86"/>
        <v>1183790</v>
      </c>
      <c r="AY76" s="45">
        <f t="shared" si="86"/>
        <v>82879</v>
      </c>
      <c r="AZ76" s="45">
        <f t="shared" si="86"/>
        <v>-89715</v>
      </c>
      <c r="BA76" s="45">
        <f t="shared" si="86"/>
        <v>0</v>
      </c>
      <c r="BB76" s="45">
        <f t="shared" si="86"/>
        <v>1356384</v>
      </c>
      <c r="BC76" s="50">
        <f t="shared" si="86"/>
        <v>-1906504</v>
      </c>
      <c r="BD76" s="45">
        <f t="shared" si="86"/>
        <v>488970</v>
      </c>
      <c r="BE76" s="45">
        <f t="shared" si="86"/>
        <v>-1772391</v>
      </c>
      <c r="BF76" s="45">
        <f t="shared" si="86"/>
        <v>0</v>
      </c>
      <c r="BG76" s="45">
        <f t="shared" si="86"/>
        <v>354857</v>
      </c>
      <c r="BH76" s="45">
        <f t="shared" si="86"/>
        <v>1356384</v>
      </c>
      <c r="BI76" s="45">
        <f t="shared" si="86"/>
        <v>3740</v>
      </c>
      <c r="BJ76" s="45">
        <f t="shared" si="86"/>
        <v>1772391</v>
      </c>
      <c r="BK76" s="45">
        <f t="shared" si="86"/>
        <v>0</v>
      </c>
      <c r="BL76" s="45">
        <f t="shared" si="86"/>
        <v>-412267</v>
      </c>
      <c r="BM76" s="50">
        <f t="shared" si="86"/>
        <v>354857</v>
      </c>
      <c r="BN76" s="45">
        <f t="shared" si="86"/>
        <v>369621</v>
      </c>
      <c r="BO76" s="45">
        <f t="shared" si="86"/>
        <v>4541635</v>
      </c>
      <c r="BP76" s="45">
        <f t="shared" si="86"/>
        <v>0</v>
      </c>
      <c r="BQ76" s="45">
        <f t="shared" si="86"/>
        <v>0</v>
      </c>
      <c r="BR76" s="45">
        <f t="shared" ref="BR76:CH76" si="87">BR71+BR68+BR73</f>
        <v>0</v>
      </c>
      <c r="BS76" s="45">
        <f t="shared" si="87"/>
        <v>-189131</v>
      </c>
      <c r="BT76" s="45">
        <f t="shared" si="87"/>
        <v>-4006288</v>
      </c>
      <c r="BU76" s="45">
        <f t="shared" si="87"/>
        <v>-412267</v>
      </c>
      <c r="BV76" s="45">
        <f t="shared" si="87"/>
        <v>-99720</v>
      </c>
      <c r="BW76" s="45">
        <f t="shared" si="87"/>
        <v>94934</v>
      </c>
      <c r="BX76" s="45">
        <f t="shared" si="87"/>
        <v>-17748</v>
      </c>
      <c r="BY76" s="45">
        <f t="shared" si="87"/>
        <v>-624669</v>
      </c>
      <c r="BZ76" s="50">
        <f t="shared" si="87"/>
        <v>-2711829</v>
      </c>
      <c r="CA76" s="45">
        <f t="shared" si="87"/>
        <v>-104152</v>
      </c>
      <c r="CB76" s="45">
        <f t="shared" si="87"/>
        <v>-1294459</v>
      </c>
      <c r="CC76" s="45">
        <f t="shared" si="87"/>
        <v>-520517</v>
      </c>
      <c r="CD76" s="50">
        <f t="shared" si="87"/>
        <v>-26990</v>
      </c>
      <c r="CE76" s="45">
        <f t="shared" si="87"/>
        <v>-8578</v>
      </c>
      <c r="CF76" s="45">
        <f t="shared" si="87"/>
        <v>-1850544</v>
      </c>
      <c r="CG76" s="50">
        <f t="shared" si="87"/>
        <v>-4441379</v>
      </c>
      <c r="CH76" s="53">
        <f t="shared" si="87"/>
        <v>189578</v>
      </c>
    </row>
    <row r="77" spans="1:86" ht="15" thickBot="1" x14ac:dyDescent="0.25">
      <c r="C77" s="22"/>
      <c r="D77" s="22"/>
      <c r="E77" s="50"/>
      <c r="F77" s="45"/>
      <c r="G77" s="45"/>
      <c r="H77" s="45"/>
      <c r="I77" s="45"/>
      <c r="J77" s="45"/>
      <c r="K77" s="45"/>
      <c r="L77" s="45"/>
      <c r="M77" s="45"/>
      <c r="N77" s="46"/>
      <c r="O77" s="50"/>
      <c r="P77" s="45"/>
      <c r="Q77" s="45"/>
      <c r="R77" s="45"/>
      <c r="S77" s="45"/>
      <c r="T77" s="45"/>
      <c r="U77" s="45"/>
      <c r="V77" s="45"/>
      <c r="W77" s="45"/>
      <c r="X77" s="46"/>
      <c r="Y77" s="50"/>
      <c r="Z77" s="45"/>
      <c r="AA77" s="45"/>
      <c r="AB77" s="45"/>
      <c r="AC77" s="45"/>
      <c r="AD77" s="45"/>
      <c r="AE77" s="45"/>
      <c r="AF77" s="45"/>
      <c r="AG77" s="45"/>
      <c r="AH77" s="46"/>
      <c r="AI77" s="50"/>
      <c r="AJ77" s="45"/>
      <c r="AK77" s="45"/>
      <c r="AL77" s="45"/>
      <c r="AM77" s="45"/>
      <c r="AN77" s="45"/>
      <c r="AO77" s="45"/>
      <c r="AP77" s="45"/>
      <c r="AQ77" s="45"/>
      <c r="AR77" s="46"/>
      <c r="AS77" s="50"/>
      <c r="AT77" s="45"/>
      <c r="AU77" s="45"/>
      <c r="AV77" s="45"/>
      <c r="AW77" s="45"/>
      <c r="AX77" s="45"/>
      <c r="AY77" s="45"/>
      <c r="AZ77" s="45"/>
      <c r="BA77" s="45"/>
      <c r="BB77" s="46"/>
      <c r="BC77" s="50"/>
      <c r="BD77" s="45"/>
      <c r="BE77" s="45"/>
      <c r="BF77" s="45"/>
      <c r="BG77" s="45"/>
      <c r="BH77" s="45"/>
      <c r="BI77" s="45"/>
      <c r="BJ77" s="45"/>
      <c r="BK77" s="45"/>
      <c r="BL77" s="46"/>
      <c r="BM77" s="50"/>
      <c r="BN77" s="45"/>
      <c r="BO77" s="45"/>
      <c r="BP77" s="45"/>
      <c r="BQ77" s="45"/>
      <c r="BR77" s="45"/>
      <c r="BS77" s="45"/>
      <c r="BT77" s="45"/>
      <c r="BU77" s="45"/>
      <c r="BV77" s="45"/>
      <c r="BW77" s="45"/>
      <c r="BX77" s="45"/>
      <c r="BY77" s="46"/>
      <c r="BZ77" s="50"/>
      <c r="CA77" s="45"/>
      <c r="CB77" s="45"/>
      <c r="CC77" s="46"/>
      <c r="CD77" s="51"/>
      <c r="CE77" s="51"/>
      <c r="CF77" s="49"/>
      <c r="CG77" s="52"/>
      <c r="CH77" s="49"/>
    </row>
    <row r="78" spans="1:86" ht="17.25" thickBot="1" x14ac:dyDescent="0.25">
      <c r="A78" s="1">
        <v>35</v>
      </c>
      <c r="C78" s="7" t="s">
        <v>129</v>
      </c>
      <c r="D78" s="13">
        <v>1555</v>
      </c>
      <c r="E78" s="120"/>
      <c r="F78" s="119"/>
      <c r="G78" s="119"/>
      <c r="H78" s="119"/>
      <c r="I78" s="45">
        <f>E78+F78-G78+H78</f>
        <v>0</v>
      </c>
      <c r="J78" s="119"/>
      <c r="K78" s="119"/>
      <c r="L78" s="119"/>
      <c r="M78" s="119"/>
      <c r="N78" s="46">
        <f>J78+K78-L78+M78</f>
        <v>0</v>
      </c>
      <c r="O78" s="47">
        <f>I78</f>
        <v>0</v>
      </c>
      <c r="P78" s="119"/>
      <c r="Q78" s="119"/>
      <c r="R78" s="119"/>
      <c r="S78" s="45">
        <f>O78+P78-Q78+R78</f>
        <v>0</v>
      </c>
      <c r="T78" s="48">
        <f>N78</f>
        <v>0</v>
      </c>
      <c r="U78" s="119"/>
      <c r="V78" s="119"/>
      <c r="W78" s="119"/>
      <c r="X78" s="46">
        <f>T78+U78-V78+W78</f>
        <v>0</v>
      </c>
      <c r="Y78" s="47">
        <f>S78</f>
        <v>0</v>
      </c>
      <c r="Z78" s="119"/>
      <c r="AA78" s="119"/>
      <c r="AB78" s="119"/>
      <c r="AC78" s="45">
        <f>Y78+Z78-AA78+AB78</f>
        <v>0</v>
      </c>
      <c r="AD78" s="48">
        <f>X78</f>
        <v>0</v>
      </c>
      <c r="AE78" s="119"/>
      <c r="AF78" s="119"/>
      <c r="AG78" s="119"/>
      <c r="AH78" s="46">
        <f>AD78+AE78-AF78+AG78</f>
        <v>0</v>
      </c>
      <c r="AI78" s="47">
        <f>AC78</f>
        <v>0</v>
      </c>
      <c r="AJ78" s="119"/>
      <c r="AK78" s="119"/>
      <c r="AL78" s="119"/>
      <c r="AM78" s="45">
        <f>AI78+AJ78-AK78+AL78</f>
        <v>0</v>
      </c>
      <c r="AN78" s="48">
        <f>AH78</f>
        <v>0</v>
      </c>
      <c r="AO78" s="119"/>
      <c r="AP78" s="119"/>
      <c r="AQ78" s="119"/>
      <c r="AR78" s="46">
        <f>AN78+AO78-AP78+AQ78</f>
        <v>0</v>
      </c>
      <c r="AS78" s="47">
        <f>AM78</f>
        <v>0</v>
      </c>
      <c r="AT78" s="118"/>
      <c r="AU78" s="118"/>
      <c r="AV78" s="118"/>
      <c r="AW78" s="45">
        <f>AS78+AT78-AU78+AV78</f>
        <v>0</v>
      </c>
      <c r="AX78" s="48">
        <f>AR78</f>
        <v>0</v>
      </c>
      <c r="AY78" s="114"/>
      <c r="AZ78" s="114"/>
      <c r="BA78" s="114"/>
      <c r="BB78" s="46">
        <f>AX78+AY78-AZ78+BA78</f>
        <v>0</v>
      </c>
      <c r="BC78" s="47">
        <f>AW78</f>
        <v>0</v>
      </c>
      <c r="BD78" s="114"/>
      <c r="BE78" s="114"/>
      <c r="BF78" s="114"/>
      <c r="BG78" s="45">
        <f>BC78+BD78-BE78+SUM(BF78:BF78)</f>
        <v>0</v>
      </c>
      <c r="BH78" s="48">
        <f>BB78</f>
        <v>0</v>
      </c>
      <c r="BI78" s="114"/>
      <c r="BJ78" s="119"/>
      <c r="BK78" s="119"/>
      <c r="BL78" s="46">
        <f>BH78+BI78-BJ78+BK78</f>
        <v>0</v>
      </c>
      <c r="BM78" s="47">
        <f>BG78</f>
        <v>0</v>
      </c>
      <c r="BN78" s="114"/>
      <c r="BO78" s="114"/>
      <c r="BP78" s="114"/>
      <c r="BQ78" s="114"/>
      <c r="BR78" s="114"/>
      <c r="BS78" s="114"/>
      <c r="BT78" s="45">
        <f>BM78+BN78-BO78+SUM(BP78:BS78)</f>
        <v>0</v>
      </c>
      <c r="BU78" s="48">
        <f>BL78</f>
        <v>0</v>
      </c>
      <c r="BV78" s="114"/>
      <c r="BW78" s="119"/>
      <c r="BX78" s="119"/>
      <c r="BY78" s="46">
        <f>BU78+BV78-BW78+BX78</f>
        <v>0</v>
      </c>
      <c r="BZ78" s="113"/>
      <c r="CA78" s="114"/>
      <c r="CB78" s="48">
        <f>BT78-BZ78</f>
        <v>0</v>
      </c>
      <c r="CC78" s="76">
        <f>BY78-CA78</f>
        <v>0</v>
      </c>
      <c r="CD78" s="115"/>
      <c r="CE78" s="114"/>
      <c r="CF78" s="49">
        <f t="shared" si="28"/>
        <v>0</v>
      </c>
      <c r="CG78" s="116">
        <v>7754576</v>
      </c>
      <c r="CH78" s="49">
        <f>CG78-SUM(BT78,BY78)</f>
        <v>7754576</v>
      </c>
    </row>
    <row r="79" spans="1:86" ht="17.25" thickBot="1" x14ac:dyDescent="0.25">
      <c r="A79" s="1">
        <v>36</v>
      </c>
      <c r="C79" s="7" t="s">
        <v>130</v>
      </c>
      <c r="D79" s="13">
        <v>1555</v>
      </c>
      <c r="E79" s="120"/>
      <c r="F79" s="119"/>
      <c r="G79" s="119"/>
      <c r="H79" s="119"/>
      <c r="I79" s="45">
        <f>E79+F79-G79+H79</f>
        <v>0</v>
      </c>
      <c r="J79" s="119"/>
      <c r="K79" s="119"/>
      <c r="L79" s="119"/>
      <c r="M79" s="119"/>
      <c r="N79" s="46">
        <f>J79+K79-L79+M79</f>
        <v>0</v>
      </c>
      <c r="O79" s="47">
        <f>I79</f>
        <v>0</v>
      </c>
      <c r="P79" s="119"/>
      <c r="Q79" s="119"/>
      <c r="R79" s="119"/>
      <c r="S79" s="45">
        <f>O79+P79-Q79+R79</f>
        <v>0</v>
      </c>
      <c r="T79" s="48">
        <f>N79</f>
        <v>0</v>
      </c>
      <c r="U79" s="119"/>
      <c r="V79" s="119"/>
      <c r="W79" s="119"/>
      <c r="X79" s="46">
        <f>T79+U79-V79+W79</f>
        <v>0</v>
      </c>
      <c r="Y79" s="47">
        <f>S79</f>
        <v>0</v>
      </c>
      <c r="Z79" s="119"/>
      <c r="AA79" s="119"/>
      <c r="AB79" s="119"/>
      <c r="AC79" s="45">
        <f>Y79+Z79-AA79+AB79</f>
        <v>0</v>
      </c>
      <c r="AD79" s="48">
        <f>X79</f>
        <v>0</v>
      </c>
      <c r="AE79" s="119"/>
      <c r="AF79" s="119"/>
      <c r="AG79" s="119"/>
      <c r="AH79" s="46">
        <f>AD79+AE79-AF79+AG79</f>
        <v>0</v>
      </c>
      <c r="AI79" s="47">
        <f>AC79</f>
        <v>0</v>
      </c>
      <c r="AJ79" s="119"/>
      <c r="AK79" s="119"/>
      <c r="AL79" s="119"/>
      <c r="AM79" s="45">
        <f>AI79+AJ79-AK79+AL79</f>
        <v>0</v>
      </c>
      <c r="AN79" s="48">
        <f>AH79</f>
        <v>0</v>
      </c>
      <c r="AO79" s="119"/>
      <c r="AP79" s="119"/>
      <c r="AQ79" s="119"/>
      <c r="AR79" s="46">
        <f>AN79+AO79-AP79+AQ79</f>
        <v>0</v>
      </c>
      <c r="AS79" s="47">
        <f>AM79</f>
        <v>0</v>
      </c>
      <c r="AT79" s="118"/>
      <c r="AU79" s="118"/>
      <c r="AV79" s="118"/>
      <c r="AW79" s="45">
        <f>AS79+AT79-AU79+AV79</f>
        <v>0</v>
      </c>
      <c r="AX79" s="48">
        <f>AR79</f>
        <v>0</v>
      </c>
      <c r="AY79" s="114"/>
      <c r="AZ79" s="114"/>
      <c r="BA79" s="114"/>
      <c r="BB79" s="46">
        <f>AX79+AY79-AZ79+BA79</f>
        <v>0</v>
      </c>
      <c r="BC79" s="47">
        <f>AW79</f>
        <v>0</v>
      </c>
      <c r="BD79" s="114"/>
      <c r="BE79" s="114"/>
      <c r="BF79" s="114"/>
      <c r="BG79" s="45">
        <f>BC79+BD79-BE79+SUM(BF79:BF79)</f>
        <v>0</v>
      </c>
      <c r="BH79" s="48">
        <f>BB79</f>
        <v>0</v>
      </c>
      <c r="BI79" s="114"/>
      <c r="BJ79" s="119"/>
      <c r="BK79" s="119"/>
      <c r="BL79" s="46">
        <f>BH79+BI79-BJ79+BK79</f>
        <v>0</v>
      </c>
      <c r="BM79" s="47">
        <f>BG79</f>
        <v>0</v>
      </c>
      <c r="BN79" s="114"/>
      <c r="BO79" s="114"/>
      <c r="BP79" s="114"/>
      <c r="BQ79" s="114"/>
      <c r="BR79" s="114"/>
      <c r="BS79" s="114"/>
      <c r="BT79" s="45">
        <f>BM79+BN79-BO79+SUM(BP79:BS79)</f>
        <v>0</v>
      </c>
      <c r="BU79" s="48">
        <f>BL79</f>
        <v>0</v>
      </c>
      <c r="BV79" s="114"/>
      <c r="BW79" s="119"/>
      <c r="BX79" s="119"/>
      <c r="BY79" s="46">
        <f>BU79+BV79-BW79+BX79</f>
        <v>0</v>
      </c>
      <c r="BZ79" s="113"/>
      <c r="CA79" s="114"/>
      <c r="CB79" s="48">
        <f>BT79-BZ79</f>
        <v>0</v>
      </c>
      <c r="CC79" s="76">
        <f>BY79-CA79</f>
        <v>0</v>
      </c>
      <c r="CD79" s="115"/>
      <c r="CE79" s="114"/>
      <c r="CF79" s="49">
        <f t="shared" si="28"/>
        <v>0</v>
      </c>
      <c r="CG79" s="116">
        <v>-1347446</v>
      </c>
      <c r="CH79" s="49">
        <f>CG79-SUM(BT79,BY79)</f>
        <v>-1347446</v>
      </c>
    </row>
    <row r="80" spans="1:86" ht="17.25" thickBot="1" x14ac:dyDescent="0.25">
      <c r="A80" s="1">
        <v>37</v>
      </c>
      <c r="C80" s="7" t="s">
        <v>131</v>
      </c>
      <c r="D80" s="13">
        <v>1555</v>
      </c>
      <c r="E80" s="113"/>
      <c r="F80" s="114"/>
      <c r="G80" s="114"/>
      <c r="H80" s="114"/>
      <c r="I80" s="45">
        <f>E80+F80-G80+H80</f>
        <v>0</v>
      </c>
      <c r="J80" s="114"/>
      <c r="K80" s="114"/>
      <c r="L80" s="114"/>
      <c r="M80" s="114"/>
      <c r="N80" s="46">
        <f>J80+K80-L80+M80</f>
        <v>0</v>
      </c>
      <c r="O80" s="47">
        <f>I80</f>
        <v>0</v>
      </c>
      <c r="P80" s="114"/>
      <c r="Q80" s="114"/>
      <c r="R80" s="114"/>
      <c r="S80" s="45">
        <f>O80+P80-Q80+R80</f>
        <v>0</v>
      </c>
      <c r="T80" s="48">
        <f>N80</f>
        <v>0</v>
      </c>
      <c r="U80" s="114"/>
      <c r="V80" s="114"/>
      <c r="W80" s="114"/>
      <c r="X80" s="46">
        <f>T80+U80-V80+W80</f>
        <v>0</v>
      </c>
      <c r="Y80" s="47">
        <f>S80</f>
        <v>0</v>
      </c>
      <c r="Z80" s="114"/>
      <c r="AA80" s="114"/>
      <c r="AB80" s="114"/>
      <c r="AC80" s="45">
        <f>Y80+Z80-AA80+AB80</f>
        <v>0</v>
      </c>
      <c r="AD80" s="48">
        <f>X80</f>
        <v>0</v>
      </c>
      <c r="AE80" s="114"/>
      <c r="AF80" s="114"/>
      <c r="AG80" s="114"/>
      <c r="AH80" s="46">
        <f>AD80+AE80-AF80+AG80</f>
        <v>0</v>
      </c>
      <c r="AI80" s="47">
        <f>AC80</f>
        <v>0</v>
      </c>
      <c r="AJ80" s="114"/>
      <c r="AK80" s="114"/>
      <c r="AL80" s="114"/>
      <c r="AM80" s="45">
        <f>AI80+AJ80-AK80+AL80</f>
        <v>0</v>
      </c>
      <c r="AN80" s="48">
        <f>AH80</f>
        <v>0</v>
      </c>
      <c r="AO80" s="114"/>
      <c r="AP80" s="114"/>
      <c r="AQ80" s="114"/>
      <c r="AR80" s="46">
        <f>AN80+AO80-AP80+AQ80</f>
        <v>0</v>
      </c>
      <c r="AS80" s="47">
        <f>AM80</f>
        <v>0</v>
      </c>
      <c r="AT80" s="118"/>
      <c r="AU80" s="118"/>
      <c r="AV80" s="118"/>
      <c r="AW80" s="45">
        <f>AS80+AT80-AU80+AV80</f>
        <v>0</v>
      </c>
      <c r="AX80" s="48">
        <f>AR80</f>
        <v>0</v>
      </c>
      <c r="AY80" s="114"/>
      <c r="AZ80" s="114"/>
      <c r="BA80" s="114"/>
      <c r="BB80" s="46">
        <f>AX80+AY80-AZ80+BA80</f>
        <v>0</v>
      </c>
      <c r="BC80" s="47">
        <f>AW80</f>
        <v>0</v>
      </c>
      <c r="BD80" s="114"/>
      <c r="BE80" s="114"/>
      <c r="BF80" s="114"/>
      <c r="BG80" s="45">
        <f>BC80+BD80-BE80+SUM(BF80:BF80)</f>
        <v>0</v>
      </c>
      <c r="BH80" s="48">
        <f>BB80</f>
        <v>0</v>
      </c>
      <c r="BI80" s="114"/>
      <c r="BJ80" s="114"/>
      <c r="BK80" s="114"/>
      <c r="BL80" s="46">
        <f>BH80+BI80-BJ80+BK80</f>
        <v>0</v>
      </c>
      <c r="BM80" s="47">
        <f>BG80</f>
        <v>0</v>
      </c>
      <c r="BN80" s="114"/>
      <c r="BO80" s="114"/>
      <c r="BP80" s="114"/>
      <c r="BQ80" s="114"/>
      <c r="BR80" s="114"/>
      <c r="BS80" s="208">
        <v>1926645</v>
      </c>
      <c r="BT80" s="45">
        <f>BM80+BN80-BO80+SUM(BP80:BS80)</f>
        <v>1926645</v>
      </c>
      <c r="BU80" s="48">
        <f>BL80</f>
        <v>0</v>
      </c>
      <c r="BV80" s="114"/>
      <c r="BW80" s="114"/>
      <c r="BX80" s="119"/>
      <c r="BY80" s="46">
        <f>BU80+BV80-BW80+BX80</f>
        <v>0</v>
      </c>
      <c r="BZ80" s="113"/>
      <c r="CA80" s="114"/>
      <c r="CB80" s="48">
        <f>BT80-BZ80</f>
        <v>1926645</v>
      </c>
      <c r="CC80" s="76">
        <f>BY80-CA80</f>
        <v>0</v>
      </c>
      <c r="CD80" s="115"/>
      <c r="CE80" s="114"/>
      <c r="CF80" s="49">
        <f t="shared" si="28"/>
        <v>1926645</v>
      </c>
      <c r="CG80" s="116">
        <v>0</v>
      </c>
      <c r="CH80" s="49">
        <f>CG80-SUM(BT80,BY80)</f>
        <v>-1926645</v>
      </c>
    </row>
    <row r="81" spans="1:86" ht="17.25" thickBot="1" x14ac:dyDescent="0.25">
      <c r="A81" s="1">
        <v>38</v>
      </c>
      <c r="C81" s="7" t="s">
        <v>132</v>
      </c>
      <c r="D81" s="13">
        <v>1556</v>
      </c>
      <c r="E81" s="113"/>
      <c r="F81" s="114"/>
      <c r="G81" s="114"/>
      <c r="H81" s="114"/>
      <c r="I81" s="45">
        <f>E81+F81-G81+H81</f>
        <v>0</v>
      </c>
      <c r="J81" s="114"/>
      <c r="K81" s="114"/>
      <c r="L81" s="114"/>
      <c r="M81" s="114"/>
      <c r="N81" s="46">
        <f>J81+K81-L81+M81</f>
        <v>0</v>
      </c>
      <c r="O81" s="47">
        <f>I81</f>
        <v>0</v>
      </c>
      <c r="P81" s="114"/>
      <c r="Q81" s="114"/>
      <c r="R81" s="114"/>
      <c r="S81" s="45">
        <f>O81+P81-Q81+R81</f>
        <v>0</v>
      </c>
      <c r="T81" s="48">
        <f>N81</f>
        <v>0</v>
      </c>
      <c r="U81" s="114"/>
      <c r="V81" s="114"/>
      <c r="W81" s="114"/>
      <c r="X81" s="46">
        <f>T81+U81-V81+W81</f>
        <v>0</v>
      </c>
      <c r="Y81" s="47">
        <f>S81</f>
        <v>0</v>
      </c>
      <c r="Z81" s="114"/>
      <c r="AA81" s="114"/>
      <c r="AB81" s="114"/>
      <c r="AC81" s="45">
        <f>Y81+Z81-AA81+AB81</f>
        <v>0</v>
      </c>
      <c r="AD81" s="48">
        <f>X81</f>
        <v>0</v>
      </c>
      <c r="AE81" s="114"/>
      <c r="AF81" s="114"/>
      <c r="AG81" s="114"/>
      <c r="AH81" s="46">
        <f>AD81+AE81-AF81+AG81</f>
        <v>0</v>
      </c>
      <c r="AI81" s="47">
        <f>AC81</f>
        <v>0</v>
      </c>
      <c r="AJ81" s="114"/>
      <c r="AK81" s="114"/>
      <c r="AL81" s="114"/>
      <c r="AM81" s="45">
        <f>AI81+AJ81-AK81+AL81</f>
        <v>0</v>
      </c>
      <c r="AN81" s="48">
        <f>AH81</f>
        <v>0</v>
      </c>
      <c r="AO81" s="114"/>
      <c r="AP81" s="114"/>
      <c r="AQ81" s="114"/>
      <c r="AR81" s="46">
        <f>AN81+AO81-AP81+AQ81</f>
        <v>0</v>
      </c>
      <c r="AS81" s="47">
        <f>AM81</f>
        <v>0</v>
      </c>
      <c r="AT81" s="114"/>
      <c r="AU81" s="114"/>
      <c r="AV81" s="114"/>
      <c r="AW81" s="45">
        <f>AS81+AT81-AU81+AV81</f>
        <v>0</v>
      </c>
      <c r="AX81" s="48">
        <f>AR81</f>
        <v>0</v>
      </c>
      <c r="AY81" s="114"/>
      <c r="AZ81" s="114"/>
      <c r="BA81" s="114"/>
      <c r="BB81" s="46">
        <f>AX81+AY81-AZ81+BA81</f>
        <v>0</v>
      </c>
      <c r="BC81" s="47">
        <f>AW81</f>
        <v>0</v>
      </c>
      <c r="BD81" s="114"/>
      <c r="BE81" s="114"/>
      <c r="BF81" s="114"/>
      <c r="BG81" s="45">
        <f>BC81+BD81-BE81+SUM(BF81:BF81)</f>
        <v>0</v>
      </c>
      <c r="BH81" s="48">
        <f>BB81</f>
        <v>0</v>
      </c>
      <c r="BI81" s="114"/>
      <c r="BJ81" s="114"/>
      <c r="BK81" s="114"/>
      <c r="BL81" s="46">
        <f>BH81+BI81-BJ81+BK81</f>
        <v>0</v>
      </c>
      <c r="BM81" s="47">
        <f>BG81</f>
        <v>0</v>
      </c>
      <c r="BN81" s="114"/>
      <c r="BO81" s="114"/>
      <c r="BP81" s="114"/>
      <c r="BQ81" s="114"/>
      <c r="BR81" s="114"/>
      <c r="BS81" s="114"/>
      <c r="BT81" s="45">
        <f>BM81+BN81-BO81+SUM(BP81:BS81)</f>
        <v>0</v>
      </c>
      <c r="BU81" s="48">
        <f>BL81</f>
        <v>0</v>
      </c>
      <c r="BV81" s="114"/>
      <c r="BW81" s="114"/>
      <c r="BX81" s="119"/>
      <c r="BY81" s="46">
        <f>BU81+BV81-BW81+BX81</f>
        <v>0</v>
      </c>
      <c r="BZ81" s="113"/>
      <c r="CA81" s="114"/>
      <c r="CB81" s="48">
        <f>BT81-BZ81</f>
        <v>0</v>
      </c>
      <c r="CC81" s="76">
        <f>BY81-CA81</f>
        <v>0</v>
      </c>
      <c r="CD81" s="115"/>
      <c r="CE81" s="114"/>
      <c r="CF81" s="49">
        <f t="shared" si="28"/>
        <v>0</v>
      </c>
      <c r="CG81" s="116">
        <v>1260285</v>
      </c>
      <c r="CH81" s="49">
        <f>CG81-SUM(BT81,BY81)</f>
        <v>1260285</v>
      </c>
    </row>
    <row r="82" spans="1:86" ht="14.25" x14ac:dyDescent="0.2">
      <c r="C82" s="7"/>
      <c r="D82" s="13"/>
      <c r="E82" s="50"/>
      <c r="F82" s="45"/>
      <c r="G82" s="45"/>
      <c r="H82" s="45"/>
      <c r="I82" s="45"/>
      <c r="J82" s="45"/>
      <c r="K82" s="45"/>
      <c r="L82" s="45"/>
      <c r="M82" s="45"/>
      <c r="N82" s="45"/>
      <c r="O82" s="92"/>
      <c r="P82" s="45"/>
      <c r="Q82" s="45"/>
      <c r="R82" s="45"/>
      <c r="S82" s="45"/>
      <c r="T82" s="45"/>
      <c r="U82" s="45"/>
      <c r="V82" s="45"/>
      <c r="W82" s="45"/>
      <c r="X82" s="45"/>
      <c r="Y82" s="92"/>
      <c r="Z82" s="45"/>
      <c r="AA82" s="45"/>
      <c r="AB82" s="45"/>
      <c r="AC82" s="45"/>
      <c r="AD82" s="45"/>
      <c r="AE82" s="45"/>
      <c r="AF82" s="45"/>
      <c r="AG82" s="45"/>
      <c r="AH82" s="45"/>
      <c r="AI82" s="92"/>
      <c r="AJ82" s="45"/>
      <c r="AK82" s="45"/>
      <c r="AL82" s="45"/>
      <c r="AM82" s="45"/>
      <c r="AN82" s="45"/>
      <c r="AO82" s="45"/>
      <c r="AP82" s="45"/>
      <c r="AQ82" s="45"/>
      <c r="AR82" s="45"/>
      <c r="AS82" s="89"/>
      <c r="AT82" s="45"/>
      <c r="AU82" s="45"/>
      <c r="AV82" s="45"/>
      <c r="AW82" s="45"/>
      <c r="AX82" s="45"/>
      <c r="AY82" s="45"/>
      <c r="AZ82" s="45"/>
      <c r="BA82" s="45"/>
      <c r="BB82" s="45"/>
      <c r="BC82" s="92"/>
      <c r="BD82" s="45"/>
      <c r="BE82" s="45"/>
      <c r="BF82" s="45"/>
      <c r="BG82" s="45"/>
      <c r="BH82" s="45"/>
      <c r="BI82" s="45"/>
      <c r="BJ82" s="45"/>
      <c r="BK82" s="45"/>
      <c r="BL82" s="45"/>
      <c r="BM82" s="92"/>
      <c r="BN82" s="45"/>
      <c r="BO82" s="45"/>
      <c r="BP82" s="45"/>
      <c r="BQ82" s="45"/>
      <c r="BR82" s="45"/>
      <c r="BS82" s="45"/>
      <c r="BT82" s="45"/>
      <c r="BU82" s="45"/>
      <c r="BV82" s="45"/>
      <c r="BW82" s="45"/>
      <c r="BX82" s="45"/>
      <c r="BY82" s="45"/>
      <c r="BZ82" s="92"/>
      <c r="CA82" s="45"/>
      <c r="CB82" s="45"/>
      <c r="CC82" s="45"/>
      <c r="CD82" s="92"/>
      <c r="CE82" s="45"/>
      <c r="CF82" s="49"/>
      <c r="CG82" s="45"/>
      <c r="CH82" s="53"/>
    </row>
    <row r="83" spans="1:86" ht="15.75" thickBot="1" x14ac:dyDescent="0.3">
      <c r="C83" s="5" t="s">
        <v>35</v>
      </c>
      <c r="D83" s="7"/>
      <c r="E83" s="59"/>
      <c r="F83" s="60"/>
      <c r="G83" s="60"/>
      <c r="H83" s="60"/>
      <c r="I83" s="45"/>
      <c r="J83" s="60"/>
      <c r="K83" s="60"/>
      <c r="L83" s="60"/>
      <c r="M83" s="60"/>
      <c r="N83" s="46"/>
      <c r="O83" s="59"/>
      <c r="P83" s="60"/>
      <c r="Q83" s="60"/>
      <c r="R83" s="60"/>
      <c r="S83" s="45"/>
      <c r="T83" s="60"/>
      <c r="U83" s="60"/>
      <c r="V83" s="60"/>
      <c r="W83" s="60"/>
      <c r="X83" s="46"/>
      <c r="Y83" s="59"/>
      <c r="Z83" s="60"/>
      <c r="AA83" s="60"/>
      <c r="AB83" s="60"/>
      <c r="AC83" s="45"/>
      <c r="AD83" s="60"/>
      <c r="AE83" s="60"/>
      <c r="AF83" s="60"/>
      <c r="AG83" s="60"/>
      <c r="AH83" s="46"/>
      <c r="AI83" s="59"/>
      <c r="AJ83" s="60"/>
      <c r="AK83" s="60"/>
      <c r="AL83" s="60"/>
      <c r="AM83" s="45"/>
      <c r="AN83" s="60"/>
      <c r="AO83" s="60"/>
      <c r="AP83" s="60"/>
      <c r="AQ83" s="60"/>
      <c r="AR83" s="46"/>
      <c r="AS83" s="59"/>
      <c r="AT83" s="60"/>
      <c r="AU83" s="60"/>
      <c r="AV83" s="60"/>
      <c r="AW83" s="45"/>
      <c r="AX83" s="60"/>
      <c r="AY83" s="60"/>
      <c r="AZ83" s="60"/>
      <c r="BA83" s="60"/>
      <c r="BB83" s="46"/>
      <c r="BC83" s="59"/>
      <c r="BD83" s="60"/>
      <c r="BE83" s="60"/>
      <c r="BF83" s="60"/>
      <c r="BG83" s="45"/>
      <c r="BH83" s="60"/>
      <c r="BI83" s="60"/>
      <c r="BJ83" s="60"/>
      <c r="BK83" s="60"/>
      <c r="BL83" s="46"/>
      <c r="BM83" s="59"/>
      <c r="BN83" s="60"/>
      <c r="BO83" s="60"/>
      <c r="BP83" s="60"/>
      <c r="BQ83" s="60"/>
      <c r="BR83" s="60"/>
      <c r="BS83" s="60"/>
      <c r="BT83" s="45"/>
      <c r="BU83" s="60"/>
      <c r="BV83" s="60"/>
      <c r="BW83" s="60"/>
      <c r="BX83" s="60"/>
      <c r="BY83" s="46"/>
      <c r="BZ83" s="59"/>
      <c r="CA83" s="60"/>
      <c r="CB83" s="60"/>
      <c r="CC83" s="61"/>
      <c r="CD83" s="51"/>
      <c r="CE83" s="51"/>
      <c r="CF83" s="49"/>
      <c r="CG83" s="52"/>
      <c r="CH83" s="49"/>
    </row>
    <row r="84" spans="1:86" ht="17.25" thickBot="1" x14ac:dyDescent="0.25">
      <c r="A84" s="1">
        <v>39</v>
      </c>
      <c r="C84" s="7" t="s">
        <v>120</v>
      </c>
      <c r="D84" s="13">
        <v>1563</v>
      </c>
      <c r="E84" s="113"/>
      <c r="F84" s="114"/>
      <c r="G84" s="114"/>
      <c r="H84" s="114"/>
      <c r="I84" s="45">
        <f>E84+F84-G84+H84</f>
        <v>0</v>
      </c>
      <c r="J84" s="114"/>
      <c r="K84" s="114"/>
      <c r="L84" s="114"/>
      <c r="M84" s="114"/>
      <c r="N84" s="46">
        <f>J84+K84-L84+M84</f>
        <v>0</v>
      </c>
      <c r="O84" s="47">
        <f>I84</f>
        <v>0</v>
      </c>
      <c r="P84" s="114"/>
      <c r="Q84" s="114"/>
      <c r="R84" s="114"/>
      <c r="S84" s="45">
        <f>O84+P84-Q84+R84</f>
        <v>0</v>
      </c>
      <c r="T84" s="48">
        <f>N84</f>
        <v>0</v>
      </c>
      <c r="U84" s="114"/>
      <c r="V84" s="114"/>
      <c r="W84" s="114"/>
      <c r="X84" s="46">
        <f>T84+U84-V84+W84</f>
        <v>0</v>
      </c>
      <c r="Y84" s="47">
        <f>S84</f>
        <v>0</v>
      </c>
      <c r="Z84" s="114"/>
      <c r="AA84" s="114"/>
      <c r="AB84" s="114"/>
      <c r="AC84" s="45">
        <f>Y84+Z84-AA84+AB84</f>
        <v>0</v>
      </c>
      <c r="AD84" s="48">
        <f>X84</f>
        <v>0</v>
      </c>
      <c r="AE84" s="114"/>
      <c r="AF84" s="114"/>
      <c r="AG84" s="114"/>
      <c r="AH84" s="46">
        <f>AD84+AE84-AF84+AG84</f>
        <v>0</v>
      </c>
      <c r="AI84" s="47">
        <f>AC84</f>
        <v>0</v>
      </c>
      <c r="AJ84" s="114"/>
      <c r="AK84" s="114"/>
      <c r="AL84" s="114"/>
      <c r="AM84" s="45">
        <f>AI84+AJ84-AK84+AL84</f>
        <v>0</v>
      </c>
      <c r="AN84" s="48">
        <f>AH84</f>
        <v>0</v>
      </c>
      <c r="AO84" s="114"/>
      <c r="AP84" s="114"/>
      <c r="AQ84" s="114"/>
      <c r="AR84" s="46">
        <f>AN84+AO84-AP84+AQ84</f>
        <v>0</v>
      </c>
      <c r="AS84" s="47">
        <f>AM84</f>
        <v>0</v>
      </c>
      <c r="AT84" s="114"/>
      <c r="AU84" s="114"/>
      <c r="AV84" s="114"/>
      <c r="AW84" s="45">
        <f>AS84+AT84-AU84+AV84</f>
        <v>0</v>
      </c>
      <c r="AX84" s="48">
        <f>AR84</f>
        <v>0</v>
      </c>
      <c r="AY84" s="114"/>
      <c r="AZ84" s="114"/>
      <c r="BA84" s="114"/>
      <c r="BB84" s="46">
        <f>AX84+AY84-AZ84+BA84</f>
        <v>0</v>
      </c>
      <c r="BC84" s="47">
        <f>AW84</f>
        <v>0</v>
      </c>
      <c r="BD84" s="114"/>
      <c r="BE84" s="114"/>
      <c r="BF84" s="114"/>
      <c r="BG84" s="45">
        <f>BC84+BD84-BE84+SUM(BF84:BF84)</f>
        <v>0</v>
      </c>
      <c r="BH84" s="48">
        <f>BB84</f>
        <v>0</v>
      </c>
      <c r="BI84" s="114"/>
      <c r="BJ84" s="114"/>
      <c r="BK84" s="114"/>
      <c r="BL84" s="46">
        <f>BH84+BI84-BJ84+BK84</f>
        <v>0</v>
      </c>
      <c r="BM84" s="47">
        <f>BG84</f>
        <v>0</v>
      </c>
      <c r="BN84" s="114"/>
      <c r="BO84" s="114"/>
      <c r="BP84" s="114"/>
      <c r="BQ84" s="114"/>
      <c r="BR84" s="114"/>
      <c r="BS84" s="114"/>
      <c r="BT84" s="45">
        <f>BM84+BN84-BO84+SUM(BP84:BS84)</f>
        <v>0</v>
      </c>
      <c r="BU84" s="48">
        <f>BL84</f>
        <v>0</v>
      </c>
      <c r="BV84" s="114"/>
      <c r="BW84" s="114"/>
      <c r="BX84" s="114"/>
      <c r="BY84" s="46">
        <f>BU84+BV84-BW84+BX84</f>
        <v>0</v>
      </c>
      <c r="BZ84" s="113"/>
      <c r="CA84" s="114"/>
      <c r="CB84" s="48">
        <f>BT84-BZ84</f>
        <v>0</v>
      </c>
      <c r="CC84" s="76">
        <f>BY84-CA84</f>
        <v>0</v>
      </c>
      <c r="CD84" s="115"/>
      <c r="CE84" s="114"/>
      <c r="CF84" s="49">
        <f t="shared" si="28"/>
        <v>0</v>
      </c>
      <c r="CG84" s="116"/>
      <c r="CH84" s="49">
        <f t="shared" si="29"/>
        <v>0</v>
      </c>
    </row>
    <row r="85" spans="1:86" ht="17.25" thickBot="1" x14ac:dyDescent="0.25">
      <c r="A85" s="1">
        <v>40</v>
      </c>
      <c r="C85" s="69" t="s">
        <v>124</v>
      </c>
      <c r="D85" s="70">
        <v>1575</v>
      </c>
      <c r="E85" s="113"/>
      <c r="F85" s="114"/>
      <c r="G85" s="114"/>
      <c r="H85" s="114"/>
      <c r="I85" s="45">
        <f>E85+F85-G85+H85</f>
        <v>0</v>
      </c>
      <c r="J85" s="114"/>
      <c r="K85" s="114"/>
      <c r="L85" s="114"/>
      <c r="M85" s="114"/>
      <c r="N85" s="46">
        <f>J85+K85-L85+M85</f>
        <v>0</v>
      </c>
      <c r="O85" s="47">
        <f>I85</f>
        <v>0</v>
      </c>
      <c r="P85" s="114"/>
      <c r="Q85" s="114"/>
      <c r="R85" s="114"/>
      <c r="S85" s="45">
        <f>O85+P85-Q85+R85</f>
        <v>0</v>
      </c>
      <c r="T85" s="48">
        <f>N85</f>
        <v>0</v>
      </c>
      <c r="U85" s="114"/>
      <c r="V85" s="114"/>
      <c r="W85" s="114"/>
      <c r="X85" s="46">
        <f>T85+U85-V85+W85</f>
        <v>0</v>
      </c>
      <c r="Y85" s="47">
        <f>S85</f>
        <v>0</v>
      </c>
      <c r="Z85" s="114"/>
      <c r="AA85" s="114"/>
      <c r="AB85" s="114"/>
      <c r="AC85" s="45">
        <f>Y85+Z85-AA85+AB85</f>
        <v>0</v>
      </c>
      <c r="AD85" s="48">
        <f>X85</f>
        <v>0</v>
      </c>
      <c r="AE85" s="114"/>
      <c r="AF85" s="114"/>
      <c r="AG85" s="114"/>
      <c r="AH85" s="46">
        <f>AD85+AE85-AF85+AG85</f>
        <v>0</v>
      </c>
      <c r="AI85" s="47">
        <f>AC85</f>
        <v>0</v>
      </c>
      <c r="AJ85" s="114"/>
      <c r="AK85" s="114"/>
      <c r="AL85" s="114"/>
      <c r="AM85" s="45">
        <f>AI85+AJ85-AK85+AL85</f>
        <v>0</v>
      </c>
      <c r="AN85" s="48">
        <f>AH85</f>
        <v>0</v>
      </c>
      <c r="AO85" s="114"/>
      <c r="AP85" s="114"/>
      <c r="AQ85" s="114"/>
      <c r="AR85" s="46">
        <f>AN85+AO85-AP85+AQ85</f>
        <v>0</v>
      </c>
      <c r="AS85" s="47">
        <f>AM85</f>
        <v>0</v>
      </c>
      <c r="AT85" s="114"/>
      <c r="AU85" s="114"/>
      <c r="AV85" s="114"/>
      <c r="AW85" s="45">
        <f>AS85+AT85-AU85+AV85</f>
        <v>0</v>
      </c>
      <c r="AX85" s="48">
        <f>AR85</f>
        <v>0</v>
      </c>
      <c r="AY85" s="114"/>
      <c r="AZ85" s="114"/>
      <c r="BA85" s="114"/>
      <c r="BB85" s="46">
        <f>AX85+AY85-AZ85+BA85</f>
        <v>0</v>
      </c>
      <c r="BC85" s="47">
        <f>AW85</f>
        <v>0</v>
      </c>
      <c r="BD85" s="114"/>
      <c r="BE85" s="114"/>
      <c r="BF85" s="114"/>
      <c r="BG85" s="45">
        <f>BC85+BD85-BE85+SUM(BF85:BF85)</f>
        <v>0</v>
      </c>
      <c r="BH85" s="48">
        <f>BB85</f>
        <v>0</v>
      </c>
      <c r="BI85" s="114"/>
      <c r="BJ85" s="114"/>
      <c r="BK85" s="114"/>
      <c r="BL85" s="46">
        <f>BH85+BI85-BJ85+BK85</f>
        <v>0</v>
      </c>
      <c r="BM85" s="47">
        <f>BG85</f>
        <v>0</v>
      </c>
      <c r="BN85" s="114"/>
      <c r="BO85" s="114"/>
      <c r="BP85" s="114"/>
      <c r="BQ85" s="114"/>
      <c r="BR85" s="114"/>
      <c r="BS85" s="114"/>
      <c r="BT85" s="45">
        <f>BM85+BN85-BO85+SUM(BP85:BS85)</f>
        <v>0</v>
      </c>
      <c r="BU85" s="48">
        <f>BL85</f>
        <v>0</v>
      </c>
      <c r="BV85" s="114"/>
      <c r="BW85" s="114"/>
      <c r="BX85" s="114"/>
      <c r="BY85" s="46">
        <f>BU85+BV85-BW85+BX85</f>
        <v>0</v>
      </c>
      <c r="BZ85" s="113"/>
      <c r="CA85" s="114"/>
      <c r="CB85" s="48">
        <f>BT85-BZ85</f>
        <v>0</v>
      </c>
      <c r="CC85" s="76">
        <f>BY85-CA85</f>
        <v>0</v>
      </c>
      <c r="CD85" s="115"/>
      <c r="CE85" s="114"/>
      <c r="CF85" s="49">
        <f t="shared" si="28"/>
        <v>0</v>
      </c>
      <c r="CG85" s="116"/>
      <c r="CH85" s="49">
        <f>CG85-SUM(BT85,BY85)</f>
        <v>0</v>
      </c>
    </row>
    <row r="86" spans="1:86" ht="29.25" thickBot="1" x14ac:dyDescent="0.25">
      <c r="A86" s="1">
        <v>41</v>
      </c>
      <c r="C86" s="69" t="s">
        <v>72</v>
      </c>
      <c r="D86" s="70">
        <v>1592</v>
      </c>
      <c r="E86" s="113"/>
      <c r="F86" s="114"/>
      <c r="G86" s="114"/>
      <c r="H86" s="114"/>
      <c r="I86" s="45">
        <f>E86+F86-G86+H86</f>
        <v>0</v>
      </c>
      <c r="J86" s="114"/>
      <c r="K86" s="114"/>
      <c r="L86" s="114"/>
      <c r="M86" s="114"/>
      <c r="N86" s="46">
        <f>J86+K86-L86+M86</f>
        <v>0</v>
      </c>
      <c r="O86" s="47">
        <f>I86</f>
        <v>0</v>
      </c>
      <c r="P86" s="114"/>
      <c r="Q86" s="114"/>
      <c r="R86" s="114"/>
      <c r="S86" s="45">
        <f>O86+P86-Q86+R86</f>
        <v>0</v>
      </c>
      <c r="T86" s="48">
        <f>N86</f>
        <v>0</v>
      </c>
      <c r="U86" s="114"/>
      <c r="V86" s="114"/>
      <c r="W86" s="114"/>
      <c r="X86" s="46">
        <f>T86+U86-V86+W86</f>
        <v>0</v>
      </c>
      <c r="Y86" s="47">
        <f>S86</f>
        <v>0</v>
      </c>
      <c r="Z86" s="114"/>
      <c r="AA86" s="114"/>
      <c r="AB86" s="114"/>
      <c r="AC86" s="45">
        <f>Y86+Z86-AA86+AB86</f>
        <v>0</v>
      </c>
      <c r="AD86" s="48">
        <f>X86</f>
        <v>0</v>
      </c>
      <c r="AE86" s="114"/>
      <c r="AF86" s="114"/>
      <c r="AG86" s="114"/>
      <c r="AH86" s="46">
        <f>AD86+AE86-AF86+AG86</f>
        <v>0</v>
      </c>
      <c r="AI86" s="47">
        <f>AC86</f>
        <v>0</v>
      </c>
      <c r="AJ86" s="114"/>
      <c r="AK86" s="114"/>
      <c r="AL86" s="114"/>
      <c r="AM86" s="45">
        <f>AI86+AJ86-AK86+AL86</f>
        <v>0</v>
      </c>
      <c r="AN86" s="48">
        <f>AH86</f>
        <v>0</v>
      </c>
      <c r="AO86" s="114"/>
      <c r="AP86" s="114"/>
      <c r="AQ86" s="114"/>
      <c r="AR86" s="46">
        <f>AN86+AO86-AP86+AQ86</f>
        <v>0</v>
      </c>
      <c r="AS86" s="47">
        <f>AM86</f>
        <v>0</v>
      </c>
      <c r="AT86" s="114"/>
      <c r="AU86" s="114"/>
      <c r="AV86" s="114"/>
      <c r="AW86" s="45">
        <f>AS86+AT86-AU86+AV86</f>
        <v>0</v>
      </c>
      <c r="AX86" s="48">
        <f>AR86</f>
        <v>0</v>
      </c>
      <c r="AY86" s="114"/>
      <c r="AZ86" s="114"/>
      <c r="BA86" s="114"/>
      <c r="BB86" s="46">
        <f>AX86+AY86-AZ86+BA86</f>
        <v>0</v>
      </c>
      <c r="BC86" s="47">
        <f>AW86</f>
        <v>0</v>
      </c>
      <c r="BD86" s="114"/>
      <c r="BE86" s="114"/>
      <c r="BF86" s="114"/>
      <c r="BG86" s="45">
        <f>BC86+BD86-BE86+SUM(BF86:BF86)</f>
        <v>0</v>
      </c>
      <c r="BH86" s="48">
        <f>BB86</f>
        <v>0</v>
      </c>
      <c r="BI86" s="114"/>
      <c r="BJ86" s="114"/>
      <c r="BK86" s="114"/>
      <c r="BL86" s="46">
        <f>BH86+BI86-BJ86+BK86</f>
        <v>0</v>
      </c>
      <c r="BM86" s="47">
        <f>BG86</f>
        <v>0</v>
      </c>
      <c r="BN86" s="114"/>
      <c r="BO86" s="114"/>
      <c r="BP86" s="114"/>
      <c r="BQ86" s="114"/>
      <c r="BR86" s="114"/>
      <c r="BS86" s="208">
        <v>210760</v>
      </c>
      <c r="BT86" s="45">
        <f>BM86+BN86-BO86+SUM(BP86:BS86)</f>
        <v>210760</v>
      </c>
      <c r="BU86" s="48">
        <f>BL86</f>
        <v>0</v>
      </c>
      <c r="BV86" s="114"/>
      <c r="BW86" s="114"/>
      <c r="BX86" s="114"/>
      <c r="BY86" s="46">
        <f>BU86+BV86-BW86+BX86</f>
        <v>0</v>
      </c>
      <c r="BZ86" s="113"/>
      <c r="CA86" s="114"/>
      <c r="CB86" s="48">
        <f>BT86-BZ86</f>
        <v>210760</v>
      </c>
      <c r="CC86" s="76">
        <f>BY86-CA86</f>
        <v>0</v>
      </c>
      <c r="CD86" s="115"/>
      <c r="CE86" s="114"/>
      <c r="CF86" s="49">
        <f t="shared" si="28"/>
        <v>210760</v>
      </c>
      <c r="CG86" s="116"/>
      <c r="CH86" s="49">
        <f t="shared" si="29"/>
        <v>-210760</v>
      </c>
    </row>
    <row r="87" spans="1:86" ht="17.25" thickBot="1" x14ac:dyDescent="0.25">
      <c r="A87" s="1">
        <v>42</v>
      </c>
      <c r="C87" s="7" t="s">
        <v>125</v>
      </c>
      <c r="D87" s="13">
        <v>1595</v>
      </c>
      <c r="E87" s="126"/>
      <c r="F87" s="127"/>
      <c r="G87" s="127"/>
      <c r="H87" s="127"/>
      <c r="I87" s="62">
        <f>E87+F87-G87+H87</f>
        <v>0</v>
      </c>
      <c r="J87" s="127"/>
      <c r="K87" s="127"/>
      <c r="L87" s="127"/>
      <c r="M87" s="127"/>
      <c r="N87" s="63">
        <f>J87+K87-L87+M87</f>
        <v>0</v>
      </c>
      <c r="O87" s="71">
        <f>I87</f>
        <v>0</v>
      </c>
      <c r="P87" s="127"/>
      <c r="Q87" s="127"/>
      <c r="R87" s="127"/>
      <c r="S87" s="62">
        <f>O87+P87-Q87+R87</f>
        <v>0</v>
      </c>
      <c r="T87" s="72">
        <f>N87</f>
        <v>0</v>
      </c>
      <c r="U87" s="127"/>
      <c r="V87" s="127"/>
      <c r="W87" s="127"/>
      <c r="X87" s="64">
        <f>T87+U87-V87+W87</f>
        <v>0</v>
      </c>
      <c r="Y87" s="71">
        <f>S87</f>
        <v>0</v>
      </c>
      <c r="Z87" s="127"/>
      <c r="AA87" s="127"/>
      <c r="AB87" s="127"/>
      <c r="AC87" s="64">
        <f>Y87+Z87-AA87+AB87</f>
        <v>0</v>
      </c>
      <c r="AD87" s="72">
        <f>X87</f>
        <v>0</v>
      </c>
      <c r="AE87" s="127"/>
      <c r="AF87" s="127"/>
      <c r="AG87" s="127"/>
      <c r="AH87" s="64">
        <f>AD87+AE87-AF87+AG87</f>
        <v>0</v>
      </c>
      <c r="AI87" s="71">
        <f>AC87</f>
        <v>0</v>
      </c>
      <c r="AJ87" s="127"/>
      <c r="AK87" s="127"/>
      <c r="AL87" s="127"/>
      <c r="AM87" s="64">
        <f>AI87+AJ87-AK87+AL87</f>
        <v>0</v>
      </c>
      <c r="AN87" s="72">
        <f>AH87</f>
        <v>0</v>
      </c>
      <c r="AO87" s="127"/>
      <c r="AP87" s="127"/>
      <c r="AQ87" s="127"/>
      <c r="AR87" s="64">
        <f>AN87+AO87-AP87+AQ87</f>
        <v>0</v>
      </c>
      <c r="AS87" s="71">
        <f>AM87</f>
        <v>0</v>
      </c>
      <c r="AT87" s="127"/>
      <c r="AU87" s="127"/>
      <c r="AV87" s="127"/>
      <c r="AW87" s="93">
        <f>AS87+AT87-AU87+AV87</f>
        <v>0</v>
      </c>
      <c r="AX87" s="94">
        <f>AR87</f>
        <v>0</v>
      </c>
      <c r="AY87" s="127"/>
      <c r="AZ87" s="127"/>
      <c r="BA87" s="127"/>
      <c r="BB87" s="64">
        <f>AX87+AY87-AZ87+BA87</f>
        <v>0</v>
      </c>
      <c r="BC87" s="71">
        <f>AW87</f>
        <v>0</v>
      </c>
      <c r="BD87" s="127"/>
      <c r="BE87" s="127"/>
      <c r="BF87" s="127"/>
      <c r="BG87" s="62">
        <f>BC87+BD87-BE87+SUM(BF87:BF87)</f>
        <v>0</v>
      </c>
      <c r="BH87" s="72">
        <f>BB87</f>
        <v>0</v>
      </c>
      <c r="BI87" s="127"/>
      <c r="BJ87" s="127"/>
      <c r="BK87" s="127"/>
      <c r="BL87" s="63">
        <f>BH87+BI87-BJ87+BK87</f>
        <v>0</v>
      </c>
      <c r="BM87" s="71">
        <f>BG87</f>
        <v>0</v>
      </c>
      <c r="BN87" s="127">
        <v>-1381985</v>
      </c>
      <c r="BO87" s="127">
        <v>-4541635</v>
      </c>
      <c r="BP87" s="127"/>
      <c r="BQ87" s="127"/>
      <c r="BR87" s="127"/>
      <c r="BS87" s="127"/>
      <c r="BT87" s="62">
        <f>BM87+BN87-BO87+SUM(BP87:BS87)</f>
        <v>3159650</v>
      </c>
      <c r="BU87" s="72">
        <f>BL87</f>
        <v>0</v>
      </c>
      <c r="BV87" s="127">
        <v>33902</v>
      </c>
      <c r="BW87" s="127">
        <v>-94934</v>
      </c>
      <c r="BX87" s="127"/>
      <c r="BY87" s="63">
        <f>BU87+BV87-BW87+BX87</f>
        <v>128836</v>
      </c>
      <c r="BZ87" s="128">
        <v>2711829</v>
      </c>
      <c r="CA87" s="129">
        <v>104152</v>
      </c>
      <c r="CB87" s="90">
        <f>BT87-BZ87</f>
        <v>447821</v>
      </c>
      <c r="CC87" s="91">
        <f>BY87-CA87</f>
        <v>24684</v>
      </c>
      <c r="CD87" s="130"/>
      <c r="CE87" s="127"/>
      <c r="CF87" s="139">
        <f t="shared" si="28"/>
        <v>472505</v>
      </c>
      <c r="CG87" s="131">
        <v>3288486</v>
      </c>
      <c r="CH87" s="138">
        <f t="shared" si="29"/>
        <v>0</v>
      </c>
    </row>
    <row r="88" spans="1:86" x14ac:dyDescent="0.2">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row>
    <row r="90" spans="1:86" ht="30.75" customHeight="1" x14ac:dyDescent="0.2">
      <c r="B90" s="2"/>
      <c r="C90" s="290" t="s">
        <v>79</v>
      </c>
      <c r="D90" s="290"/>
      <c r="E90" s="290"/>
      <c r="F90" s="290"/>
      <c r="G90" s="290"/>
      <c r="H90" s="290"/>
    </row>
    <row r="91" spans="1:86" ht="16.5" x14ac:dyDescent="0.2">
      <c r="B91" s="26">
        <v>1</v>
      </c>
      <c r="C91" s="27" t="s">
        <v>56</v>
      </c>
      <c r="E91" s="27"/>
      <c r="F91" s="7"/>
      <c r="G91" s="7"/>
      <c r="H91" s="14"/>
      <c r="I91" s="7"/>
      <c r="J91" s="7"/>
      <c r="K91" s="14"/>
      <c r="L91" s="14"/>
      <c r="M91" s="14"/>
      <c r="N91" s="14"/>
      <c r="O91" s="29"/>
      <c r="P91" s="29"/>
      <c r="Q91" s="29"/>
      <c r="R91" s="29"/>
      <c r="V91" s="14"/>
      <c r="W91" s="14"/>
      <c r="AF91" s="14"/>
      <c r="AG91" s="14"/>
      <c r="AP91" s="14"/>
      <c r="AQ91" s="14"/>
      <c r="AZ91" s="14"/>
      <c r="BA91" s="14"/>
      <c r="BJ91" s="14"/>
      <c r="BK91" s="14"/>
      <c r="BW91" s="14"/>
      <c r="BX91" s="14"/>
      <c r="BZ91" s="14"/>
      <c r="CA91" s="14"/>
      <c r="CB91" s="14"/>
      <c r="CC91" s="14"/>
    </row>
    <row r="92" spans="1:86" ht="16.5" x14ac:dyDescent="0.2">
      <c r="B92" s="30" t="s">
        <v>99</v>
      </c>
      <c r="C92" s="27" t="s">
        <v>69</v>
      </c>
      <c r="E92" s="27"/>
      <c r="F92" s="7"/>
      <c r="G92" s="7"/>
      <c r="H92" s="14"/>
      <c r="I92" s="7"/>
      <c r="J92" s="7"/>
      <c r="K92" s="14"/>
      <c r="L92" s="14"/>
      <c r="M92" s="14"/>
      <c r="N92" s="14"/>
      <c r="O92" s="29"/>
      <c r="P92" s="29"/>
      <c r="Q92" s="29"/>
      <c r="R92" s="29"/>
      <c r="V92" s="14"/>
      <c r="W92" s="14"/>
      <c r="AF92" s="14"/>
      <c r="AG92" s="14"/>
      <c r="AP92" s="14"/>
      <c r="AQ92" s="14"/>
      <c r="AZ92" s="14"/>
      <c r="BA92" s="14"/>
      <c r="BJ92" s="14"/>
      <c r="BK92" s="14"/>
      <c r="BW92" s="14"/>
      <c r="BX92" s="14"/>
      <c r="BZ92" s="14"/>
      <c r="CA92" s="14"/>
      <c r="CB92" s="14"/>
      <c r="CC92" s="14"/>
      <c r="CH92" s="75"/>
    </row>
    <row r="93" spans="1:86" ht="16.5" x14ac:dyDescent="0.2">
      <c r="B93" s="26">
        <v>2</v>
      </c>
      <c r="C93" s="1" t="s">
        <v>58</v>
      </c>
      <c r="E93" s="27"/>
      <c r="F93" s="7"/>
      <c r="G93" s="7"/>
      <c r="H93" s="14"/>
      <c r="I93" s="7"/>
      <c r="J93" s="7"/>
      <c r="K93" s="14"/>
      <c r="L93" s="14"/>
      <c r="M93" s="14"/>
      <c r="N93" s="14"/>
      <c r="O93" s="29"/>
      <c r="P93" s="29"/>
      <c r="Q93" s="29"/>
      <c r="R93" s="29"/>
      <c r="V93" s="14"/>
      <c r="W93" s="14"/>
      <c r="AF93" s="14"/>
      <c r="AG93" s="14"/>
      <c r="AP93" s="14"/>
      <c r="AQ93" s="14"/>
      <c r="AZ93" s="14"/>
      <c r="BA93" s="14"/>
      <c r="BJ93" s="14"/>
      <c r="BK93" s="14"/>
      <c r="BW93" s="14"/>
      <c r="BX93" s="14"/>
      <c r="BZ93" s="14"/>
      <c r="CA93" s="14"/>
      <c r="CB93" s="14"/>
      <c r="CC93" s="14"/>
    </row>
    <row r="94" spans="1:86" ht="16.5" x14ac:dyDescent="0.2">
      <c r="B94" s="26">
        <v>3</v>
      </c>
      <c r="C94" s="27" t="s">
        <v>57</v>
      </c>
      <c r="E94" s="27"/>
      <c r="F94" s="7"/>
      <c r="G94" s="7"/>
      <c r="H94" s="14"/>
      <c r="I94" s="7"/>
      <c r="J94" s="7"/>
      <c r="K94" s="14"/>
      <c r="L94" s="14"/>
      <c r="M94" s="14"/>
      <c r="N94" s="14"/>
      <c r="O94" s="29"/>
      <c r="P94" s="29"/>
      <c r="Q94" s="29"/>
      <c r="R94" s="29"/>
      <c r="V94" s="14"/>
      <c r="W94" s="14"/>
      <c r="AF94" s="14"/>
      <c r="AG94" s="14"/>
      <c r="AP94" s="14"/>
      <c r="AQ94" s="14"/>
      <c r="AZ94" s="14"/>
      <c r="BA94" s="14"/>
      <c r="BJ94" s="14"/>
      <c r="BK94" s="14"/>
      <c r="BW94" s="14"/>
      <c r="BX94" s="14"/>
      <c r="BZ94" s="14"/>
      <c r="CA94" s="14"/>
      <c r="CB94" s="14"/>
      <c r="CC94" s="14"/>
    </row>
    <row r="95" spans="1:86" ht="16.5" x14ac:dyDescent="0.2">
      <c r="B95" s="26">
        <v>4</v>
      </c>
      <c r="C95" s="27" t="s">
        <v>20</v>
      </c>
      <c r="E95" s="7"/>
      <c r="F95" s="7"/>
      <c r="G95" s="7"/>
      <c r="H95" s="14"/>
      <c r="I95" s="7"/>
      <c r="J95" s="7"/>
      <c r="K95" s="14"/>
      <c r="L95" s="14"/>
      <c r="M95" s="14"/>
      <c r="N95" s="14"/>
      <c r="O95" s="29"/>
      <c r="P95" s="29"/>
      <c r="Q95" s="29"/>
      <c r="R95" s="29"/>
      <c r="V95" s="14"/>
      <c r="W95" s="14"/>
      <c r="AF95" s="14"/>
      <c r="AG95" s="14"/>
      <c r="AP95" s="14"/>
      <c r="AQ95" s="14"/>
      <c r="AZ95" s="14"/>
      <c r="BA95" s="14"/>
      <c r="BJ95" s="14"/>
      <c r="BK95" s="14"/>
      <c r="BW95" s="14"/>
      <c r="BX95" s="14"/>
      <c r="BZ95" s="14"/>
      <c r="CA95" s="14"/>
      <c r="CB95" s="14"/>
      <c r="CC95" s="14"/>
    </row>
    <row r="96" spans="1:86" ht="16.5" x14ac:dyDescent="0.2">
      <c r="B96" s="26">
        <v>5</v>
      </c>
      <c r="C96" s="27" t="s">
        <v>21</v>
      </c>
      <c r="E96" s="7"/>
      <c r="F96" s="7"/>
      <c r="G96" s="7"/>
      <c r="H96" s="14"/>
      <c r="I96" s="7"/>
      <c r="J96" s="7"/>
      <c r="K96" s="14"/>
      <c r="L96" s="14"/>
      <c r="M96" s="14"/>
      <c r="N96" s="14"/>
      <c r="O96" s="31"/>
      <c r="P96" s="31"/>
      <c r="Q96" s="31"/>
      <c r="R96" s="31"/>
      <c r="V96" s="14"/>
      <c r="W96" s="14"/>
      <c r="AF96" s="14"/>
      <c r="AG96" s="14"/>
      <c r="AP96" s="14"/>
      <c r="AQ96" s="14"/>
      <c r="AZ96" s="14"/>
      <c r="BA96" s="14"/>
      <c r="BJ96" s="14"/>
      <c r="BK96" s="14"/>
      <c r="BW96" s="14"/>
      <c r="BX96" s="14"/>
      <c r="BZ96" s="14"/>
      <c r="CA96" s="14"/>
      <c r="CB96" s="14"/>
      <c r="CC96" s="14"/>
    </row>
    <row r="97" spans="2:81" ht="16.5" customHeight="1" x14ac:dyDescent="0.2">
      <c r="B97" s="26">
        <v>6</v>
      </c>
      <c r="C97" s="280" t="s">
        <v>140</v>
      </c>
      <c r="D97" s="280"/>
      <c r="E97" s="280"/>
      <c r="F97" s="280"/>
      <c r="G97" s="280"/>
      <c r="H97" s="280"/>
      <c r="I97" s="7"/>
      <c r="J97" s="7"/>
      <c r="K97" s="14"/>
      <c r="L97" s="14"/>
      <c r="M97" s="14"/>
      <c r="N97" s="14"/>
      <c r="O97" s="28"/>
      <c r="P97" s="28"/>
      <c r="Q97" s="28"/>
      <c r="R97" s="28"/>
      <c r="V97" s="14"/>
      <c r="W97" s="14"/>
      <c r="AF97" s="14"/>
      <c r="AG97" s="14"/>
      <c r="AP97" s="14"/>
      <c r="AQ97" s="14"/>
      <c r="AZ97" s="14"/>
      <c r="BA97" s="14"/>
      <c r="BJ97" s="14"/>
      <c r="BK97" s="14"/>
      <c r="BW97" s="14"/>
      <c r="BX97" s="14"/>
      <c r="BZ97" s="14"/>
      <c r="CA97" s="14"/>
      <c r="CB97" s="14"/>
      <c r="CC97" s="14"/>
    </row>
    <row r="98" spans="2:81" ht="19.5" customHeight="1" x14ac:dyDescent="0.2">
      <c r="B98" s="26"/>
      <c r="C98" s="280"/>
      <c r="D98" s="280"/>
      <c r="E98" s="280"/>
      <c r="F98" s="280"/>
      <c r="G98" s="280"/>
      <c r="H98" s="280"/>
      <c r="I98" s="7"/>
      <c r="J98" s="7"/>
      <c r="K98" s="14"/>
      <c r="L98" s="14"/>
      <c r="M98" s="14"/>
      <c r="N98" s="14"/>
      <c r="O98" s="28"/>
      <c r="P98" s="28"/>
      <c r="Q98" s="28"/>
      <c r="R98" s="28"/>
      <c r="V98" s="14"/>
      <c r="W98" s="14"/>
      <c r="AF98" s="14"/>
      <c r="AG98" s="14"/>
      <c r="AP98" s="14"/>
      <c r="AQ98" s="14"/>
      <c r="AZ98" s="14"/>
      <c r="BA98" s="14"/>
      <c r="BJ98" s="14"/>
      <c r="BK98" s="14"/>
      <c r="BW98" s="14"/>
      <c r="BX98" s="14"/>
      <c r="BZ98" s="14"/>
      <c r="CA98" s="14"/>
      <c r="CB98" s="14"/>
      <c r="CC98" s="14"/>
    </row>
    <row r="99" spans="2:81" ht="3.75" customHeight="1" x14ac:dyDescent="0.2">
      <c r="B99" s="26"/>
      <c r="C99" s="280"/>
      <c r="D99" s="280"/>
      <c r="E99" s="280"/>
      <c r="F99" s="280"/>
      <c r="G99" s="280"/>
      <c r="H99" s="280"/>
      <c r="I99" s="7"/>
      <c r="J99" s="7"/>
      <c r="K99" s="14"/>
      <c r="L99" s="14"/>
      <c r="M99" s="14"/>
      <c r="N99" s="14"/>
      <c r="O99" s="28"/>
      <c r="P99" s="28"/>
      <c r="Q99" s="28"/>
      <c r="R99" s="28"/>
      <c r="V99" s="14"/>
      <c r="W99" s="14"/>
      <c r="AF99" s="14"/>
      <c r="AG99" s="14"/>
      <c r="AP99" s="14"/>
      <c r="AQ99" s="14"/>
      <c r="AZ99" s="14"/>
      <c r="BA99" s="14"/>
      <c r="BJ99" s="14"/>
      <c r="BK99" s="14"/>
      <c r="BW99" s="14"/>
      <c r="BX99" s="14"/>
      <c r="BZ99" s="14"/>
      <c r="CA99" s="14"/>
      <c r="CB99" s="14"/>
      <c r="CC99" s="14"/>
    </row>
    <row r="100" spans="2:81" ht="16.5" x14ac:dyDescent="0.2">
      <c r="B100" s="26">
        <v>7</v>
      </c>
      <c r="C100" s="27" t="s">
        <v>142</v>
      </c>
      <c r="E100" s="7"/>
      <c r="F100" s="7"/>
      <c r="G100" s="7"/>
      <c r="H100" s="14"/>
      <c r="I100" s="7"/>
      <c r="J100" s="7"/>
      <c r="K100" s="14"/>
      <c r="L100" s="14"/>
      <c r="M100" s="14"/>
      <c r="N100" s="14"/>
      <c r="O100" s="28"/>
      <c r="P100" s="28"/>
      <c r="Q100" s="28"/>
      <c r="R100" s="28"/>
      <c r="V100" s="14"/>
      <c r="W100" s="14"/>
      <c r="AF100" s="14"/>
      <c r="AG100" s="14"/>
      <c r="AP100" s="14"/>
      <c r="AQ100" s="14"/>
      <c r="AZ100" s="14"/>
      <c r="BA100" s="14"/>
      <c r="BJ100" s="14"/>
      <c r="BK100" s="14"/>
      <c r="BW100" s="14"/>
      <c r="BX100" s="14"/>
      <c r="BZ100" s="14"/>
      <c r="CA100" s="14"/>
      <c r="CB100" s="14"/>
      <c r="CC100" s="14"/>
    </row>
    <row r="101" spans="2:81" ht="16.5" x14ac:dyDescent="0.2">
      <c r="B101" s="26"/>
      <c r="C101" s="27" t="s">
        <v>141</v>
      </c>
      <c r="E101" s="7"/>
      <c r="F101" s="7"/>
      <c r="G101" s="7"/>
      <c r="H101" s="14"/>
      <c r="I101" s="7"/>
      <c r="J101" s="7"/>
      <c r="K101" s="14"/>
      <c r="L101" s="14"/>
      <c r="M101" s="14"/>
      <c r="N101" s="14"/>
      <c r="O101" s="29"/>
      <c r="P101" s="29"/>
      <c r="Q101" s="29"/>
      <c r="R101" s="29"/>
      <c r="V101" s="14"/>
      <c r="W101" s="14"/>
      <c r="AF101" s="14"/>
      <c r="AG101" s="14"/>
      <c r="AP101" s="14"/>
      <c r="AQ101" s="14"/>
      <c r="AZ101" s="14"/>
      <c r="BA101" s="14"/>
      <c r="BJ101" s="14"/>
      <c r="BK101" s="14"/>
      <c r="BW101" s="14"/>
      <c r="BX101" s="14"/>
      <c r="BZ101" s="14"/>
      <c r="CA101" s="14"/>
      <c r="CB101" s="14"/>
      <c r="CC101" s="14"/>
    </row>
    <row r="102" spans="2:81" ht="16.5" x14ac:dyDescent="0.2">
      <c r="B102" s="26">
        <v>8</v>
      </c>
      <c r="C102" s="27" t="s">
        <v>93</v>
      </c>
    </row>
    <row r="103" spans="2:81" x14ac:dyDescent="0.2">
      <c r="C103" s="27" t="s">
        <v>143</v>
      </c>
    </row>
    <row r="104" spans="2:81" ht="14.25" x14ac:dyDescent="0.2">
      <c r="C104" s="27" t="s">
        <v>94</v>
      </c>
      <c r="D104" s="13"/>
    </row>
    <row r="105" spans="2:81" ht="16.5" x14ac:dyDescent="0.2">
      <c r="B105" s="26">
        <v>9</v>
      </c>
      <c r="C105" s="27" t="s">
        <v>95</v>
      </c>
    </row>
    <row r="106" spans="2:81" x14ac:dyDescent="0.2">
      <c r="C106" s="27" t="s">
        <v>96</v>
      </c>
    </row>
    <row r="107" spans="2:81" ht="16.5" x14ac:dyDescent="0.2">
      <c r="B107" s="26">
        <v>10</v>
      </c>
      <c r="C107" s="27" t="s">
        <v>97</v>
      </c>
    </row>
    <row r="108" spans="2:81" ht="16.5" x14ac:dyDescent="0.2">
      <c r="B108" s="26">
        <v>11</v>
      </c>
      <c r="C108" s="27" t="s">
        <v>136</v>
      </c>
    </row>
    <row r="109" spans="2:81" x14ac:dyDescent="0.2">
      <c r="C109" s="27" t="s">
        <v>137</v>
      </c>
    </row>
  </sheetData>
  <mergeCells count="95">
    <mergeCell ref="C90:H90"/>
    <mergeCell ref="AD20:AD22"/>
    <mergeCell ref="BZ19:CC19"/>
    <mergeCell ref="CB20:CB22"/>
    <mergeCell ref="CC20:CC22"/>
    <mergeCell ref="AK20:AK22"/>
    <mergeCell ref="BC19:BL19"/>
    <mergeCell ref="X20:X22"/>
    <mergeCell ref="Y20:Y22"/>
    <mergeCell ref="Z20:Z22"/>
    <mergeCell ref="AS19:BB19"/>
    <mergeCell ref="AS20:AS22"/>
    <mergeCell ref="AT20:AT22"/>
    <mergeCell ref="E19:N19"/>
    <mergeCell ref="Y19:AH19"/>
    <mergeCell ref="AI19:AR19"/>
    <mergeCell ref="CG20:CG22"/>
    <mergeCell ref="CH20:CH22"/>
    <mergeCell ref="CD19:CF19"/>
    <mergeCell ref="CF20:CF22"/>
    <mergeCell ref="CE20:CE22"/>
    <mergeCell ref="CD20:CD22"/>
    <mergeCell ref="E20:E22"/>
    <mergeCell ref="O19:X19"/>
    <mergeCell ref="O20:O22"/>
    <mergeCell ref="P20:P22"/>
    <mergeCell ref="Q20:Q22"/>
    <mergeCell ref="R20:R22"/>
    <mergeCell ref="I20:I22"/>
    <mergeCell ref="T20:T22"/>
    <mergeCell ref="U20:U22"/>
    <mergeCell ref="M20:M22"/>
    <mergeCell ref="V20:V22"/>
    <mergeCell ref="W20:W22"/>
    <mergeCell ref="H20:H22"/>
    <mergeCell ref="AH20:AH22"/>
    <mergeCell ref="AN20:AN22"/>
    <mergeCell ref="AA20:AA22"/>
    <mergeCell ref="AB20:AB22"/>
    <mergeCell ref="AF20:AF22"/>
    <mergeCell ref="AJ20:AJ22"/>
    <mergeCell ref="AI20:AI22"/>
    <mergeCell ref="AG20:AG22"/>
    <mergeCell ref="BK20:BK22"/>
    <mergeCell ref="BF20:BF22"/>
    <mergeCell ref="BG20:BG22"/>
    <mergeCell ref="AM20:AM22"/>
    <mergeCell ref="BH20:BH22"/>
    <mergeCell ref="BE20:BE22"/>
    <mergeCell ref="AY20:AY22"/>
    <mergeCell ref="AX20:AX22"/>
    <mergeCell ref="AU20:AU22"/>
    <mergeCell ref="AV20:AV22"/>
    <mergeCell ref="C97:H99"/>
    <mergeCell ref="C20:C22"/>
    <mergeCell ref="D20:D22"/>
    <mergeCell ref="BB20:BB22"/>
    <mergeCell ref="AZ20:AZ22"/>
    <mergeCell ref="BA20:BA22"/>
    <mergeCell ref="AW20:AW22"/>
    <mergeCell ref="F20:F22"/>
    <mergeCell ref="G20:G22"/>
    <mergeCell ref="J20:J22"/>
    <mergeCell ref="K20:K22"/>
    <mergeCell ref="N20:N22"/>
    <mergeCell ref="L20:L22"/>
    <mergeCell ref="AE20:AE22"/>
    <mergeCell ref="AC20:AC22"/>
    <mergeCell ref="S20:S22"/>
    <mergeCell ref="CA20:CA22"/>
    <mergeCell ref="AL20:AL22"/>
    <mergeCell ref="AP20:AP22"/>
    <mergeCell ref="AQ20:AQ22"/>
    <mergeCell ref="AO20:AO22"/>
    <mergeCell ref="AR20:AR22"/>
    <mergeCell ref="BZ20:BZ22"/>
    <mergeCell ref="BW20:BW22"/>
    <mergeCell ref="BX20:BX22"/>
    <mergeCell ref="BY20:BY22"/>
    <mergeCell ref="BI20:BI22"/>
    <mergeCell ref="BV20:BV22"/>
    <mergeCell ref="BL20:BL22"/>
    <mergeCell ref="BJ20:BJ22"/>
    <mergeCell ref="BC20:BC22"/>
    <mergeCell ref="BD20:BD22"/>
    <mergeCell ref="BM19:BY19"/>
    <mergeCell ref="BM20:BM22"/>
    <mergeCell ref="BN20:BN22"/>
    <mergeCell ref="BO20:BO22"/>
    <mergeCell ref="BP20:BP22"/>
    <mergeCell ref="BQ20:BQ22"/>
    <mergeCell ref="BR20:BR22"/>
    <mergeCell ref="BS20:BS22"/>
    <mergeCell ref="BT20:BT22"/>
    <mergeCell ref="BU20:BU22"/>
  </mergeCells>
  <phoneticPr fontId="13" type="noConversion"/>
  <pageMargins left="0.36" right="0.41" top="0.64" bottom="0.98425196850393704" header="0.32" footer="0.511811023622047"/>
  <pageSetup scale="35" fitToWidth="0" orientation="landscape" r:id="rId1"/>
  <headerFooter alignWithMargins="0"/>
  <rowBreaks count="1" manualBreakCount="1">
    <brk id="69" max="16383" man="1"/>
  </rowBreaks>
  <colBreaks count="7" manualBreakCount="7">
    <brk id="14" max="1048575" man="1"/>
    <brk id="24" max="1048575" man="1"/>
    <brk id="34" max="1048575" man="1"/>
    <brk id="44" max="1048575" man="1"/>
    <brk id="54" max="1048575" man="1"/>
    <brk id="64" max="1048575" man="1"/>
    <brk id="7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6:F68"/>
  <sheetViews>
    <sheetView showGridLines="0" topLeftCell="B24" zoomScaleNormal="115" workbookViewId="0">
      <selection activeCell="F52" sqref="F52"/>
    </sheetView>
  </sheetViews>
  <sheetFormatPr defaultRowHeight="12.75" x14ac:dyDescent="0.2"/>
  <cols>
    <col min="1" max="1" width="6" style="1" hidden="1" customWidth="1"/>
    <col min="2" max="2" width="15" style="1" customWidth="1"/>
    <col min="3" max="3" width="86.42578125" style="1" customWidth="1"/>
    <col min="4" max="4" width="9.140625" style="1"/>
    <col min="5" max="5" width="20" style="1" customWidth="1"/>
    <col min="6" max="6" width="102.140625" style="1" customWidth="1"/>
    <col min="7" max="16384" width="9.140625" style="1"/>
  </cols>
  <sheetData>
    <row r="16" spans="2:5" ht="30" customHeight="1" x14ac:dyDescent="0.2">
      <c r="B16" s="297" t="s">
        <v>160</v>
      </c>
      <c r="C16" s="297"/>
      <c r="D16" s="297"/>
      <c r="E16" s="297"/>
    </row>
    <row r="18" spans="1:6" ht="38.25" customHeight="1" thickBot="1" x14ac:dyDescent="0.25">
      <c r="B18"/>
      <c r="C18"/>
      <c r="D18"/>
    </row>
    <row r="19" spans="1:6" ht="29.25" thickBot="1" x14ac:dyDescent="0.5">
      <c r="C19" s="42"/>
      <c r="D19" s="37"/>
      <c r="E19" s="38"/>
      <c r="F19" s="37"/>
    </row>
    <row r="20" spans="1:6" ht="14.25" customHeight="1" x14ac:dyDescent="0.2">
      <c r="C20" s="295" t="s">
        <v>40</v>
      </c>
      <c r="D20" s="278" t="s">
        <v>0</v>
      </c>
      <c r="E20" s="284" t="s">
        <v>90</v>
      </c>
      <c r="F20" s="277" t="s">
        <v>50</v>
      </c>
    </row>
    <row r="21" spans="1:6" ht="24.75" customHeight="1" x14ac:dyDescent="0.2">
      <c r="C21" s="295"/>
      <c r="D21" s="278"/>
      <c r="E21" s="285"/>
      <c r="F21" s="278"/>
    </row>
    <row r="22" spans="1:6" ht="36.75" customHeight="1" thickBot="1" x14ac:dyDescent="0.25">
      <c r="B22" s="32"/>
      <c r="C22" s="296"/>
      <c r="D22" s="279"/>
      <c r="E22" s="294"/>
      <c r="F22" s="279"/>
    </row>
    <row r="23" spans="1:6" ht="33.75" customHeight="1" x14ac:dyDescent="0.2">
      <c r="C23" s="68" t="s">
        <v>60</v>
      </c>
      <c r="D23" s="36"/>
      <c r="E23" s="41"/>
      <c r="F23" s="12"/>
    </row>
    <row r="24" spans="1:6" ht="30.75" customHeight="1" x14ac:dyDescent="0.2">
      <c r="A24" s="1">
        <v>1</v>
      </c>
      <c r="C24" s="83" t="s">
        <v>62</v>
      </c>
      <c r="D24" s="82">
        <v>1550</v>
      </c>
      <c r="E24" s="65">
        <f>IF(ISERROR(VLOOKUP($A24, '2. 2013 Continuity Schedule'!$A$20:$CH$89, MATCH('3. Appendix A'!$E$20, '2. 2013 Continuity Schedule'!$A$20:$CH$20,0),FALSE)), 0, VLOOKUP($A24, '2. 2013 Continuity Schedule'!$A$20:$CH$89, MATCH('3. Appendix A'!$E$20, '2. 2013 Continuity Schedule'!$A$20:$CH$20,0),FALSE))</f>
        <v>1574</v>
      </c>
      <c r="F24" s="245" t="s">
        <v>234</v>
      </c>
    </row>
    <row r="25" spans="1:6" ht="30.75" customHeight="1" x14ac:dyDescent="0.2">
      <c r="A25" s="1">
        <v>2</v>
      </c>
      <c r="C25" s="83" t="s">
        <v>1</v>
      </c>
      <c r="D25" s="82">
        <v>1580</v>
      </c>
      <c r="E25" s="65">
        <f>IF(ISERROR(VLOOKUP($A25, '2. 2013 Continuity Schedule'!$A$20:$CH$89, MATCH('3. Appendix A'!$E$20, '2. 2013 Continuity Schedule'!$A$20:$CH$20,0),FALSE)), 0, VLOOKUP($A25, '2. 2013 Continuity Schedule'!$A$20:$CH$89, MATCH('3. Appendix A'!$E$20, '2. 2013 Continuity Schedule'!$A$20:$CH$20,0),FALSE))</f>
        <v>4076</v>
      </c>
      <c r="F25" s="245" t="s">
        <v>234</v>
      </c>
    </row>
    <row r="26" spans="1:6" ht="30.75" customHeight="1" x14ac:dyDescent="0.2">
      <c r="A26" s="1">
        <v>3</v>
      </c>
      <c r="C26" s="83" t="s">
        <v>2</v>
      </c>
      <c r="D26" s="82">
        <v>1584</v>
      </c>
      <c r="E26" s="65">
        <f>IF(ISERROR(VLOOKUP($A26, '2. 2013 Continuity Schedule'!$A$20:$CH$89, MATCH('3. Appendix A'!$E$20, '2. 2013 Continuity Schedule'!$A$20:$CH$20,0),FALSE)), 0, VLOOKUP($A26, '2. 2013 Continuity Schedule'!$A$20:$CH$89, MATCH('3. Appendix A'!$E$20, '2. 2013 Continuity Schedule'!$A$20:$CH$20,0),FALSE))</f>
        <v>-772</v>
      </c>
      <c r="F26" s="245" t="s">
        <v>234</v>
      </c>
    </row>
    <row r="27" spans="1:6" ht="30.75" customHeight="1" x14ac:dyDescent="0.2">
      <c r="A27" s="1">
        <v>4</v>
      </c>
      <c r="C27" s="83" t="s">
        <v>3</v>
      </c>
      <c r="D27" s="82">
        <v>1586</v>
      </c>
      <c r="E27" s="65">
        <f>IF(ISERROR(VLOOKUP($A27, '2. 2013 Continuity Schedule'!$A$20:$CH$89, MATCH('3. Appendix A'!$E$20, '2. 2013 Continuity Schedule'!$A$20:$CH$20,0),FALSE)), 0, VLOOKUP($A27, '2. 2013 Continuity Schedule'!$A$20:$CH$89, MATCH('3. Appendix A'!$E$20, '2. 2013 Continuity Schedule'!$A$20:$CH$20,0),FALSE))</f>
        <v>1783</v>
      </c>
      <c r="F27" s="245" t="s">
        <v>234</v>
      </c>
    </row>
    <row r="28" spans="1:6" ht="30.75" customHeight="1" x14ac:dyDescent="0.2">
      <c r="A28" s="1">
        <v>5</v>
      </c>
      <c r="C28" s="83" t="s">
        <v>91</v>
      </c>
      <c r="D28" s="82">
        <v>1588</v>
      </c>
      <c r="E28" s="65">
        <f>IF(ISERROR(VLOOKUP($A28, '2. 2013 Continuity Schedule'!$A$20:$CH$89, MATCH('3. Appendix A'!$E$20, '2. 2013 Continuity Schedule'!$A$20:$CH$20,0),FALSE)), 0, VLOOKUP($A28, '2. 2013 Continuity Schedule'!$A$20:$CH$89, MATCH('3. Appendix A'!$E$20, '2. 2013 Continuity Schedule'!$A$20:$CH$20,0),FALSE))</f>
        <v>-25833</v>
      </c>
      <c r="F28" s="245" t="s">
        <v>234</v>
      </c>
    </row>
    <row r="29" spans="1:6" ht="30.75" customHeight="1" x14ac:dyDescent="0.2">
      <c r="A29" s="1">
        <v>6</v>
      </c>
      <c r="C29" s="83" t="s">
        <v>144</v>
      </c>
      <c r="D29" s="82">
        <v>1588</v>
      </c>
      <c r="E29" s="65">
        <f>IF(ISERROR(VLOOKUP($A29, '2. 2013 Continuity Schedule'!$A$20:$CH$89, MATCH('3. Appendix A'!$E$20, '2. 2013 Continuity Schedule'!$A$20:$CH$20,0),FALSE)), 0, VLOOKUP($A29, '2. 2013 Continuity Schedule'!$A$20:$CH$89, MATCH('3. Appendix A'!$E$20, '2. 2013 Continuity Schedule'!$A$20:$CH$20,0),FALSE))</f>
        <v>-26077</v>
      </c>
      <c r="F29" s="245" t="s">
        <v>234</v>
      </c>
    </row>
    <row r="30" spans="1:6" ht="30.75" hidden="1" customHeight="1" x14ac:dyDescent="0.2">
      <c r="A30" s="1">
        <v>7</v>
      </c>
      <c r="C30" s="83" t="s">
        <v>19</v>
      </c>
      <c r="D30" s="82">
        <v>1590</v>
      </c>
      <c r="E30" s="65">
        <f>IF(ISERROR(VLOOKUP($A30, '2. 2013 Continuity Schedule'!$A$20:$CH$89, MATCH('3. Appendix A'!$E$20, '2. 2013 Continuity Schedule'!$A$20:$CH$20,0),FALSE)), 0, VLOOKUP($A30, '2. 2013 Continuity Schedule'!$A$20:$CH$89, MATCH('3. Appendix A'!$E$20, '2. 2013 Continuity Schedule'!$A$20:$CH$20,0),FALSE))</f>
        <v>0</v>
      </c>
      <c r="F30" s="73"/>
    </row>
    <row r="31" spans="1:6" ht="30.75" hidden="1" customHeight="1" x14ac:dyDescent="0.2">
      <c r="A31" s="1">
        <v>8</v>
      </c>
      <c r="C31" s="85" t="s">
        <v>126</v>
      </c>
      <c r="D31" s="82">
        <v>1595</v>
      </c>
      <c r="E31" s="65">
        <f>IF(ISERROR(VLOOKUP($A31, '2. 2013 Continuity Schedule'!$A$20:$CH$89, MATCH('3. Appendix A'!$E$20, '2. 2013 Continuity Schedule'!$A$20:$CH$20,0),FALSE)), 0, VLOOKUP($A31, '2. 2013 Continuity Schedule'!$A$20:$CH$89, MATCH('3. Appendix A'!$E$20, '2. 2013 Continuity Schedule'!$A$20:$CH$20,0),FALSE))</f>
        <v>0</v>
      </c>
      <c r="F31" s="73"/>
    </row>
    <row r="32" spans="1:6" ht="30.75" hidden="1" customHeight="1" x14ac:dyDescent="0.2">
      <c r="A32" s="1">
        <v>9</v>
      </c>
      <c r="C32" s="85" t="s">
        <v>127</v>
      </c>
      <c r="D32" s="82">
        <v>1595</v>
      </c>
      <c r="E32" s="65">
        <f>IF(ISERROR(VLOOKUP($A32, '2. 2013 Continuity Schedule'!$A$20:$CH$89, MATCH('3. Appendix A'!$E$20, '2. 2013 Continuity Schedule'!$A$20:$CH$20,0),FALSE)), 0, VLOOKUP($A32, '2. 2013 Continuity Schedule'!$A$20:$CH$89, MATCH('3. Appendix A'!$E$20, '2. 2013 Continuity Schedule'!$A$20:$CH$20,0),FALSE))</f>
        <v>0</v>
      </c>
      <c r="F32" s="73"/>
    </row>
    <row r="33" spans="1:6" ht="30.75" hidden="1" customHeight="1" x14ac:dyDescent="0.2">
      <c r="A33" s="1">
        <v>9</v>
      </c>
      <c r="C33" s="85" t="s">
        <v>128</v>
      </c>
      <c r="D33" s="82">
        <v>1595</v>
      </c>
      <c r="E33" s="65">
        <f>IF(ISERROR(VLOOKUP($A33, '2. 2013 Continuity Schedule'!$A$20:$CH$89, MATCH('3. Appendix A'!$E$20, '2. 2013 Continuity Schedule'!$A$20:$CH$20,0),FALSE)), 0, VLOOKUP($A33, '2. 2013 Continuity Schedule'!$A$20:$CH$89, MATCH('3. Appendix A'!$E$20, '2. 2013 Continuity Schedule'!$A$20:$CH$20,0),FALSE))</f>
        <v>0</v>
      </c>
      <c r="F33" s="73"/>
    </row>
    <row r="34" spans="1:6" ht="30.75" customHeight="1" x14ac:dyDescent="0.2">
      <c r="C34" s="68" t="s">
        <v>61</v>
      </c>
      <c r="D34" s="67"/>
      <c r="E34" s="65"/>
      <c r="F34" s="87"/>
    </row>
    <row r="35" spans="1:6" ht="30.75" hidden="1" customHeight="1" x14ac:dyDescent="0.2">
      <c r="A35" s="1">
        <v>10</v>
      </c>
      <c r="C35" s="83" t="s">
        <v>14</v>
      </c>
      <c r="D35" s="82">
        <v>1508</v>
      </c>
      <c r="E35" s="65">
        <f>IF(ISERROR(VLOOKUP($A35, '2. 2013 Continuity Schedule'!$A$20:$CH$89, MATCH('3. Appendix A'!$E$20, '2. 2013 Continuity Schedule'!$A$20:$CH$20,0),FALSE)), 0, VLOOKUP($A35, '2. 2013 Continuity Schedule'!$A$20:$CH$89, MATCH('3. Appendix A'!$E$20, '2. 2013 Continuity Schedule'!$A$20:$CH$20,0),FALSE))</f>
        <v>0</v>
      </c>
      <c r="F35" s="73"/>
    </row>
    <row r="36" spans="1:6" ht="30.75" hidden="1" customHeight="1" x14ac:dyDescent="0.2">
      <c r="A36" s="1">
        <v>11</v>
      </c>
      <c r="C36" s="83" t="s">
        <v>15</v>
      </c>
      <c r="D36" s="82">
        <v>1508</v>
      </c>
      <c r="E36" s="65">
        <f>IF(ISERROR(VLOOKUP($A36, '2. 2013 Continuity Schedule'!$A$20:$CH$89, MATCH('3. Appendix A'!$E$20, '2. 2013 Continuity Schedule'!$A$20:$CH$20,0),FALSE)), 0, VLOOKUP($A36, '2. 2013 Continuity Schedule'!$A$20:$CH$89, MATCH('3. Appendix A'!$E$20, '2. 2013 Continuity Schedule'!$A$20:$CH$20,0),FALSE))</f>
        <v>0</v>
      </c>
      <c r="F36" s="73"/>
    </row>
    <row r="37" spans="1:6" ht="30.75" customHeight="1" x14ac:dyDescent="0.2">
      <c r="A37" s="1">
        <v>12</v>
      </c>
      <c r="C37" s="83" t="s">
        <v>67</v>
      </c>
      <c r="D37" s="82">
        <v>1508</v>
      </c>
      <c r="E37" s="65">
        <f>IF(ISERROR(VLOOKUP($A37, '2. 2013 Continuity Schedule'!$A$20:$CH$89, MATCH('3. Appendix A'!$E$20, '2. 2013 Continuity Schedule'!$A$20:$CH$20,0),FALSE)), 0, VLOOKUP($A37, '2. 2013 Continuity Schedule'!$A$20:$CH$89, MATCH('3. Appendix A'!$E$20, '2. 2013 Continuity Schedule'!$A$20:$CH$20,0),FALSE))</f>
        <v>525866</v>
      </c>
      <c r="F37" s="245" t="s">
        <v>243</v>
      </c>
    </row>
    <row r="38" spans="1:6" ht="30.75" hidden="1" customHeight="1" x14ac:dyDescent="0.2">
      <c r="A38" s="1">
        <v>13</v>
      </c>
      <c r="C38" s="83" t="s">
        <v>68</v>
      </c>
      <c r="D38" s="82">
        <v>1508</v>
      </c>
      <c r="E38" s="65">
        <f>IF(ISERROR(VLOOKUP($A38, '2. 2013 Continuity Schedule'!$A$20:$CH$89, MATCH('3. Appendix A'!$E$20, '2. 2013 Continuity Schedule'!$A$20:$CH$20,0),FALSE)), 0, VLOOKUP($A38, '2. 2013 Continuity Schedule'!$A$20:$CH$89, MATCH('3. Appendix A'!$E$20, '2. 2013 Continuity Schedule'!$A$20:$CH$20,0),FALSE))</f>
        <v>0</v>
      </c>
      <c r="F38" s="73"/>
    </row>
    <row r="39" spans="1:6" ht="30.75" hidden="1" customHeight="1" x14ac:dyDescent="0.2">
      <c r="A39" s="1">
        <v>14</v>
      </c>
      <c r="C39" s="84" t="s">
        <v>122</v>
      </c>
      <c r="D39" s="82">
        <v>1508</v>
      </c>
      <c r="E39" s="65">
        <f>IF(ISERROR(VLOOKUP($A39, '2. 2013 Continuity Schedule'!$A$20:$CH$89, MATCH('3. Appendix A'!$E$20, '2. 2013 Continuity Schedule'!$A$20:$CH$20,0),FALSE)), 0, VLOOKUP($A39, '2. 2013 Continuity Schedule'!$A$20:$CH$89, MATCH('3. Appendix A'!$E$20, '2. 2013 Continuity Schedule'!$A$20:$CH$20,0),FALSE))</f>
        <v>0</v>
      </c>
      <c r="F39" s="73"/>
    </row>
    <row r="40" spans="1:6" ht="30.75" hidden="1" customHeight="1" x14ac:dyDescent="0.2">
      <c r="A40" s="1">
        <v>15</v>
      </c>
      <c r="C40" s="84" t="s">
        <v>92</v>
      </c>
      <c r="D40" s="82">
        <v>1508</v>
      </c>
      <c r="E40" s="65">
        <f>IF(ISERROR(VLOOKUP($A40, '2. 2013 Continuity Schedule'!$A$20:$CH$89, MATCH('3. Appendix A'!$E$20, '2. 2013 Continuity Schedule'!$A$20:$CH$20,0),FALSE)), 0, VLOOKUP($A40, '2. 2013 Continuity Schedule'!$A$20:$CH$89, MATCH('3. Appendix A'!$E$20, '2. 2013 Continuity Schedule'!$A$20:$CH$20,0),FALSE))</f>
        <v>0</v>
      </c>
      <c r="F40" s="73"/>
    </row>
    <row r="41" spans="1:6" ht="30.75" hidden="1" customHeight="1" x14ac:dyDescent="0.2">
      <c r="A41" s="1">
        <v>16</v>
      </c>
      <c r="C41" s="83" t="s">
        <v>119</v>
      </c>
      <c r="D41" s="82">
        <v>1508</v>
      </c>
      <c r="E41" s="65">
        <f>IF(ISERROR(VLOOKUP($A41, '2. 2013 Continuity Schedule'!$A$20:$CH$89, MATCH('3. Appendix A'!$E$20, '2. 2013 Continuity Schedule'!$A$20:$CH$20,0),FALSE)), 0, VLOOKUP($A41, '2. 2013 Continuity Schedule'!$A$20:$CH$89, MATCH('3. Appendix A'!$E$20, '2. 2013 Continuity Schedule'!$A$20:$CH$20,0),FALSE))</f>
        <v>0</v>
      </c>
      <c r="F41" s="73"/>
    </row>
    <row r="42" spans="1:6" ht="30.75" hidden="1" customHeight="1" x14ac:dyDescent="0.2">
      <c r="A42" s="1">
        <v>17</v>
      </c>
      <c r="C42" s="83" t="s">
        <v>4</v>
      </c>
      <c r="D42" s="82">
        <v>1518</v>
      </c>
      <c r="E42" s="65">
        <f>IF(ISERROR(VLOOKUP($A42, '2. 2013 Continuity Schedule'!$A$20:$CH$89, MATCH('3. Appendix A'!$E$20, '2. 2013 Continuity Schedule'!$A$20:$CH$20,0),FALSE)), 0, VLOOKUP($A42, '2. 2013 Continuity Schedule'!$A$20:$CH$89, MATCH('3. Appendix A'!$E$20, '2. 2013 Continuity Schedule'!$A$20:$CH$20,0),FALSE))</f>
        <v>0</v>
      </c>
      <c r="F42" s="73"/>
    </row>
    <row r="43" spans="1:6" ht="30.75" hidden="1" customHeight="1" x14ac:dyDescent="0.2">
      <c r="A43" s="1">
        <v>18</v>
      </c>
      <c r="C43" s="83" t="s">
        <v>17</v>
      </c>
      <c r="D43" s="82">
        <v>1525</v>
      </c>
      <c r="E43" s="65">
        <f>IF(ISERROR(VLOOKUP($A43, '2. 2013 Continuity Schedule'!$A$20:$CH$89, MATCH('3. Appendix A'!$E$20, '2. 2013 Continuity Schedule'!$A$20:$CH$20,0),FALSE)), 0, VLOOKUP($A43, '2. 2013 Continuity Schedule'!$A$20:$CH$89, MATCH('3. Appendix A'!$E$20, '2. 2013 Continuity Schedule'!$A$20:$CH$20,0),FALSE))</f>
        <v>0</v>
      </c>
      <c r="F43" s="73"/>
    </row>
    <row r="44" spans="1:6" ht="30.75" hidden="1" customHeight="1" x14ac:dyDescent="0.2">
      <c r="A44" s="1">
        <v>19</v>
      </c>
      <c r="C44" s="83" t="s">
        <v>64</v>
      </c>
      <c r="D44" s="82">
        <v>1531</v>
      </c>
      <c r="E44" s="65">
        <f>IF(ISERROR(VLOOKUP($A44, '2. 2013 Continuity Schedule'!$A$20:$CH$89, MATCH('3. Appendix A'!$E$20, '2. 2013 Continuity Schedule'!$A$20:$CH$20,0),FALSE)), 0, VLOOKUP($A44, '2. 2013 Continuity Schedule'!$A$20:$CH$89, MATCH('3. Appendix A'!$E$20, '2. 2013 Continuity Schedule'!$A$20:$CH$20,0),FALSE))</f>
        <v>0</v>
      </c>
      <c r="F44" s="73"/>
    </row>
    <row r="45" spans="1:6" ht="30.75" hidden="1" customHeight="1" x14ac:dyDescent="0.2">
      <c r="A45" s="1">
        <v>20</v>
      </c>
      <c r="C45" s="83" t="s">
        <v>65</v>
      </c>
      <c r="D45" s="82">
        <v>1532</v>
      </c>
      <c r="E45" s="65">
        <f>IF(ISERROR(VLOOKUP($A45, '2. 2013 Continuity Schedule'!$A$20:$CH$89, MATCH('3. Appendix A'!$E$20, '2. 2013 Continuity Schedule'!$A$20:$CH$20,0),FALSE)), 0, VLOOKUP($A45, '2. 2013 Continuity Schedule'!$A$20:$CH$89, MATCH('3. Appendix A'!$E$20, '2. 2013 Continuity Schedule'!$A$20:$CH$20,0),FALSE))</f>
        <v>0</v>
      </c>
      <c r="F45" s="73"/>
    </row>
    <row r="46" spans="1:6" ht="30.75" hidden="1" customHeight="1" thickBot="1" x14ac:dyDescent="0.25">
      <c r="A46" s="1">
        <v>21</v>
      </c>
      <c r="C46" s="83" t="s">
        <v>41</v>
      </c>
      <c r="D46" s="82">
        <v>1533</v>
      </c>
      <c r="E46" s="65">
        <f>IF(ISERROR(VLOOKUP($A46, '2. 2013 Continuity Schedule'!$A$20:$CH$89, MATCH('3. Appendix A'!$E$20, '2. 2013 Continuity Schedule'!$A$20:$CH$20,0),FALSE)), 0, VLOOKUP($A46, '2. 2013 Continuity Schedule'!$A$20:$CH$89, MATCH('3. Appendix A'!$E$20, '2. 2013 Continuity Schedule'!$A$20:$CH$20,0),FALSE))</f>
        <v>0</v>
      </c>
      <c r="F46" s="73"/>
    </row>
    <row r="47" spans="1:6" ht="30.75" hidden="1" customHeight="1" x14ac:dyDescent="0.2">
      <c r="A47" s="1">
        <v>22</v>
      </c>
      <c r="C47" s="83" t="s">
        <v>32</v>
      </c>
      <c r="D47" s="82">
        <v>1534</v>
      </c>
      <c r="E47" s="65">
        <f>IF(ISERROR(VLOOKUP($A47, '2. 2013 Continuity Schedule'!$A$20:$CH$89, MATCH('3. Appendix A'!$E$20, '2. 2013 Continuity Schedule'!$A$20:$CH$20,0),FALSE)), 0, VLOOKUP($A47, '2. 2013 Continuity Schedule'!$A$20:$CH$89, MATCH('3. Appendix A'!$E$20, '2. 2013 Continuity Schedule'!$A$20:$CH$20,0),FALSE))</f>
        <v>0</v>
      </c>
      <c r="F47" s="73"/>
    </row>
    <row r="48" spans="1:6" ht="30.75" hidden="1" customHeight="1" x14ac:dyDescent="0.2">
      <c r="A48" s="1">
        <v>23</v>
      </c>
      <c r="C48" s="83" t="s">
        <v>33</v>
      </c>
      <c r="D48" s="82">
        <v>1535</v>
      </c>
      <c r="E48" s="65">
        <f>IF(ISERROR(VLOOKUP($A48, '2. 2013 Continuity Schedule'!$A$20:$CH$89, MATCH('3. Appendix A'!$E$20, '2. 2013 Continuity Schedule'!$A$20:$CH$20,0),FALSE)), 0, VLOOKUP($A48, '2. 2013 Continuity Schedule'!$A$20:$CH$89, MATCH('3. Appendix A'!$E$20, '2. 2013 Continuity Schedule'!$A$20:$CH$20,0),FALSE))</f>
        <v>0</v>
      </c>
      <c r="F48" s="73"/>
    </row>
    <row r="49" spans="1:6" ht="30.75" hidden="1" customHeight="1" x14ac:dyDescent="0.2">
      <c r="A49" s="1">
        <v>24</v>
      </c>
      <c r="C49" s="83" t="s">
        <v>39</v>
      </c>
      <c r="D49" s="82">
        <v>1536</v>
      </c>
      <c r="E49" s="65">
        <f>IF(ISERROR(VLOOKUP($A49, '2. 2013 Continuity Schedule'!$A$20:$CH$89, MATCH('3. Appendix A'!$E$20, '2. 2013 Continuity Schedule'!$A$20:$CH$20,0),FALSE)), 0, VLOOKUP($A49, '2. 2013 Continuity Schedule'!$A$20:$CH$89, MATCH('3. Appendix A'!$E$20, '2. 2013 Continuity Schedule'!$A$20:$CH$20,0),FALSE))</f>
        <v>0</v>
      </c>
      <c r="F49" s="73"/>
    </row>
    <row r="50" spans="1:6" ht="30.75" hidden="1" customHeight="1" x14ac:dyDescent="0.2">
      <c r="A50" s="1">
        <v>25</v>
      </c>
      <c r="C50" s="83" t="s">
        <v>5</v>
      </c>
      <c r="D50" s="82">
        <v>1548</v>
      </c>
      <c r="E50" s="65">
        <f>IF(ISERROR(VLOOKUP($A50, '2. 2013 Continuity Schedule'!$A$20:$CH$89, MATCH('3. Appendix A'!$E$20, '2. 2013 Continuity Schedule'!$A$20:$CH$20,0),FALSE)), 0, VLOOKUP($A50, '2. 2013 Continuity Schedule'!$A$20:$CH$89, MATCH('3. Appendix A'!$E$20, '2. 2013 Continuity Schedule'!$A$20:$CH$20,0),FALSE))</f>
        <v>0</v>
      </c>
      <c r="F50" s="73"/>
    </row>
    <row r="51" spans="1:6" ht="30.75" hidden="1" customHeight="1" x14ac:dyDescent="0.2">
      <c r="A51" s="1">
        <v>26</v>
      </c>
      <c r="C51" s="83" t="s">
        <v>66</v>
      </c>
      <c r="D51" s="82">
        <v>1567</v>
      </c>
      <c r="E51" s="65">
        <f>IF(ISERROR(VLOOKUP($A51, '2. 2013 Continuity Schedule'!$A$20:$CH$89, MATCH('3. Appendix A'!$E$20, '2. 2013 Continuity Schedule'!$A$20:$CH$20,0),FALSE)), 0, VLOOKUP($A51, '2. 2013 Continuity Schedule'!$A$20:$CH$89, MATCH('3. Appendix A'!$E$20, '2. 2013 Continuity Schedule'!$A$20:$CH$20,0),FALSE))</f>
        <v>0</v>
      </c>
      <c r="F51" s="73"/>
    </row>
    <row r="52" spans="1:6" ht="30.75" customHeight="1" x14ac:dyDescent="0.2">
      <c r="A52" s="1">
        <v>27</v>
      </c>
      <c r="C52" s="83" t="s">
        <v>18</v>
      </c>
      <c r="D52" s="82">
        <v>1572</v>
      </c>
      <c r="E52" s="65">
        <f>IF(ISERROR(VLOOKUP($A52, '2. 2013 Continuity Schedule'!$A$20:$CH$89, MATCH('3. Appendix A'!$E$20, '2. 2013 Continuity Schedule'!$A$20:$CH$20,0),FALSE)), 0, VLOOKUP($A52, '2. 2013 Continuity Schedule'!$A$20:$CH$89, MATCH('3. Appendix A'!$E$20, '2. 2013 Continuity Schedule'!$A$20:$CH$20,0),FALSE))</f>
        <v>13569</v>
      </c>
      <c r="F52" s="245" t="s">
        <v>232</v>
      </c>
    </row>
    <row r="53" spans="1:6" ht="30.75" hidden="1" customHeight="1" x14ac:dyDescent="0.2">
      <c r="A53" s="1">
        <v>28</v>
      </c>
      <c r="C53" s="83" t="s">
        <v>6</v>
      </c>
      <c r="D53" s="82">
        <v>1574</v>
      </c>
      <c r="E53" s="65">
        <f>IF(ISERROR(VLOOKUP($A53, '2. 2013 Continuity Schedule'!$A$20:$CH$89, MATCH('3. Appendix A'!$E$20, '2. 2013 Continuity Schedule'!$A$20:$CH$20,0),FALSE)), 0, VLOOKUP($A53, '2. 2013 Continuity Schedule'!$A$20:$CH$89, MATCH('3. Appendix A'!$E$20, '2. 2013 Continuity Schedule'!$A$20:$CH$20,0),FALSE))</f>
        <v>0</v>
      </c>
      <c r="F53" s="73"/>
    </row>
    <row r="54" spans="1:6" ht="30.75" hidden="1" customHeight="1" x14ac:dyDescent="0.2">
      <c r="A54" s="1">
        <v>29</v>
      </c>
      <c r="C54" s="83" t="s">
        <v>63</v>
      </c>
      <c r="D54" s="82">
        <v>1582</v>
      </c>
      <c r="E54" s="65">
        <f>IF(ISERROR(VLOOKUP($A54, '2. 2013 Continuity Schedule'!$A$20:$CH$89, MATCH('3. Appendix A'!$E$20, '2. 2013 Continuity Schedule'!$A$20:$CH$20,0),FALSE)), 0, VLOOKUP($A54, '2. 2013 Continuity Schedule'!$A$20:$CH$89, MATCH('3. Appendix A'!$E$20, '2. 2013 Continuity Schedule'!$A$20:$CH$20,0),FALSE))</f>
        <v>0</v>
      </c>
      <c r="F54" s="73"/>
    </row>
    <row r="55" spans="1:6" ht="30.75" hidden="1" customHeight="1" x14ac:dyDescent="0.2">
      <c r="A55" s="1">
        <v>30</v>
      </c>
      <c r="C55" s="83" t="s">
        <v>7</v>
      </c>
      <c r="D55" s="82">
        <v>2425</v>
      </c>
      <c r="E55" s="65">
        <f>IF(ISERROR(VLOOKUP($A55, '2. 2013 Continuity Schedule'!$A$20:$CH$89, MATCH('3. Appendix A'!$E$20, '2. 2013 Continuity Schedule'!$A$20:$CH$20,0),FALSE)), 0, VLOOKUP($A55, '2. 2013 Continuity Schedule'!$A$20:$CH$89, MATCH('3. Appendix A'!$E$20, '2. 2013 Continuity Schedule'!$A$20:$CH$20,0),FALSE))</f>
        <v>0</v>
      </c>
      <c r="F55" s="73"/>
    </row>
    <row r="56" spans="1:6" ht="30.75" hidden="1" customHeight="1" x14ac:dyDescent="0.2">
      <c r="A56" s="1">
        <v>31</v>
      </c>
      <c r="C56" s="83" t="s">
        <v>16</v>
      </c>
      <c r="D56" s="82">
        <v>1562</v>
      </c>
      <c r="E56" s="65">
        <f>IF(ISERROR(VLOOKUP($A56, '2. 2013 Continuity Schedule'!$A$20:$CH$89, MATCH('3. Appendix A'!$E$20, '2. 2013 Continuity Schedule'!$A$20:$CH$20,0),FALSE)), 0, VLOOKUP($A56, '2. 2013 Continuity Schedule'!$A$20:$CH$89, MATCH('3. Appendix A'!$E$20, '2. 2013 Continuity Schedule'!$A$20:$CH$20,0),FALSE))</f>
        <v>0</v>
      </c>
      <c r="F56" s="73"/>
    </row>
    <row r="57" spans="1:6" ht="30.75" customHeight="1" x14ac:dyDescent="0.2">
      <c r="A57" s="1">
        <v>32</v>
      </c>
      <c r="C57" s="83" t="s">
        <v>71</v>
      </c>
      <c r="D57" s="82">
        <v>1592</v>
      </c>
      <c r="E57" s="65">
        <f>IF(ISERROR(VLOOKUP($A57, '2. 2013 Continuity Schedule'!$A$20:$CH$89, MATCH('3. Appendix A'!$E$20, '2. 2013 Continuity Schedule'!$A$20:$CH$20,0),FALSE)), 0, VLOOKUP($A57, '2. 2013 Continuity Schedule'!$A$20:$CH$89, MATCH('3. Appendix A'!$E$20, '2. 2013 Continuity Schedule'!$A$20:$CH$20,0),FALSE))</f>
        <v>139118</v>
      </c>
      <c r="F57" s="245" t="s">
        <v>235</v>
      </c>
    </row>
    <row r="58" spans="1:6" ht="30.75" customHeight="1" x14ac:dyDescent="0.2">
      <c r="A58" s="1">
        <v>33</v>
      </c>
      <c r="C58" s="83" t="s">
        <v>70</v>
      </c>
      <c r="D58" s="82">
        <v>1592</v>
      </c>
      <c r="E58" s="65">
        <f>IF(ISERROR(VLOOKUP($A58, '2. 2013 Continuity Schedule'!$A$20:$CH$89, MATCH('3. Appendix A'!$E$20, '2. 2013 Continuity Schedule'!$A$20:$CH$20,0),FALSE)), 0, VLOOKUP($A58, '2. 2013 Continuity Schedule'!$A$20:$CH$89, MATCH('3. Appendix A'!$E$20, '2. 2013 Continuity Schedule'!$A$20:$CH$20,0),FALSE))</f>
        <v>105948</v>
      </c>
      <c r="F58" s="245" t="s">
        <v>236</v>
      </c>
    </row>
    <row r="59" spans="1:6" ht="30.75" customHeight="1" x14ac:dyDescent="0.2">
      <c r="A59" s="1">
        <v>34</v>
      </c>
      <c r="C59" s="83" t="s">
        <v>134</v>
      </c>
      <c r="D59" s="70">
        <v>1521</v>
      </c>
      <c r="E59" s="65">
        <f>IF(ISERROR(VLOOKUP($A59, '2. 2013 Continuity Schedule'!$A$20:$CH$89, MATCH('3. Appendix A'!$E$20, '2. 2013 Continuity Schedule'!$A$20:$CH$20,0),FALSE)), 0, VLOOKUP($A59, '2. 2013 Continuity Schedule'!$A$20:$CH$89, MATCH('3. Appendix A'!$E$20, '2. 2013 Continuity Schedule'!$A$20:$CH$20,0),FALSE))</f>
        <v>27948</v>
      </c>
      <c r="F59" s="245" t="s">
        <v>232</v>
      </c>
    </row>
    <row r="60" spans="1:6" ht="30.75" customHeight="1" x14ac:dyDescent="0.2">
      <c r="A60" s="1">
        <v>35</v>
      </c>
      <c r="C60" s="83" t="s">
        <v>129</v>
      </c>
      <c r="D60" s="82">
        <v>1555</v>
      </c>
      <c r="E60" s="65">
        <f>IF(ISERROR(VLOOKUP($A60, '2. 2013 Continuity Schedule'!$A$20:$CH$89, MATCH('3. Appendix A'!$E$20, '2. 2013 Continuity Schedule'!$A$20:$CH$20,0),FALSE)), 0, VLOOKUP($A60, '2. 2013 Continuity Schedule'!$A$20:$CH$89, MATCH('3. Appendix A'!$E$20, '2. 2013 Continuity Schedule'!$A$20:$CH$20,0),FALSE))</f>
        <v>7754576</v>
      </c>
      <c r="F60" s="245" t="s">
        <v>233</v>
      </c>
    </row>
    <row r="61" spans="1:6" ht="30.75" customHeight="1" x14ac:dyDescent="0.2">
      <c r="A61" s="1">
        <v>36</v>
      </c>
      <c r="C61" s="84" t="s">
        <v>130</v>
      </c>
      <c r="D61" s="70">
        <v>1555</v>
      </c>
      <c r="E61" s="65">
        <f>IF(ISERROR(VLOOKUP($A61, '2. 2013 Continuity Schedule'!$A$20:$CH$89, MATCH('3. Appendix A'!$E$20, '2. 2013 Continuity Schedule'!$A$20:$CH$20,0),FALSE)), 0, VLOOKUP($A61, '2. 2013 Continuity Schedule'!$A$20:$CH$89, MATCH('3. Appendix A'!$E$20, '2. 2013 Continuity Schedule'!$A$20:$CH$20,0),FALSE))</f>
        <v>-1347446</v>
      </c>
      <c r="F61" s="245" t="s">
        <v>232</v>
      </c>
    </row>
    <row r="62" spans="1:6" ht="30.75" customHeight="1" x14ac:dyDescent="0.2">
      <c r="A62" s="1">
        <v>37</v>
      </c>
      <c r="C62" s="84" t="s">
        <v>131</v>
      </c>
      <c r="D62" s="70">
        <v>1555</v>
      </c>
      <c r="E62" s="65">
        <f>IF(ISERROR(VLOOKUP($A62, '2. 2013 Continuity Schedule'!$A$20:$CH$89, MATCH('3. Appendix A'!$E$20, '2. 2013 Continuity Schedule'!$A$20:$CH$20,0),FALSE)), 0, VLOOKUP($A62, '2. 2013 Continuity Schedule'!$A$20:$CH$89, MATCH('3. Appendix A'!$E$20, '2. 2013 Continuity Schedule'!$A$20:$CH$20,0),FALSE))</f>
        <v>-1926645</v>
      </c>
      <c r="F62" s="245" t="s">
        <v>232</v>
      </c>
    </row>
    <row r="63" spans="1:6" ht="30.75" customHeight="1" x14ac:dyDescent="0.2">
      <c r="A63" s="1">
        <v>38</v>
      </c>
      <c r="C63" s="83" t="s">
        <v>132</v>
      </c>
      <c r="D63" s="82">
        <v>1556</v>
      </c>
      <c r="E63" s="65">
        <f>IF(ISERROR(VLOOKUP($A63, '2. 2013 Continuity Schedule'!$A$20:$CH$89, MATCH('3. Appendix A'!$E$20, '2. 2013 Continuity Schedule'!$A$20:$CH$20,0),FALSE)), 0, VLOOKUP($A63, '2. 2013 Continuity Schedule'!$A$20:$CH$89, MATCH('3. Appendix A'!$E$20, '2. 2013 Continuity Schedule'!$A$20:$CH$20,0),FALSE))</f>
        <v>1260285</v>
      </c>
      <c r="F63" s="245" t="s">
        <v>232</v>
      </c>
    </row>
    <row r="64" spans="1:6" ht="16.5" hidden="1" x14ac:dyDescent="0.2">
      <c r="A64" s="1">
        <v>39</v>
      </c>
      <c r="C64" s="84" t="s">
        <v>120</v>
      </c>
      <c r="D64" s="70">
        <v>1563</v>
      </c>
      <c r="E64" s="65">
        <f>IF(ISERROR(VLOOKUP($A64, '2. 2013 Continuity Schedule'!$A$20:$CH$89, MATCH('3. Appendix A'!$E$20, '2. 2013 Continuity Schedule'!$A$20:$CH$20,0),FALSE)), 0, VLOOKUP($A64, '2. 2013 Continuity Schedule'!$A$20:$CH$89, MATCH('3. Appendix A'!$E$20, '2. 2013 Continuity Schedule'!$A$20:$CH$20,0),FALSE))</f>
        <v>0</v>
      </c>
      <c r="F64" s="73"/>
    </row>
    <row r="65" spans="1:6" ht="16.5" hidden="1" x14ac:dyDescent="0.2">
      <c r="A65" s="1">
        <v>40</v>
      </c>
      <c r="C65" s="84" t="s">
        <v>124</v>
      </c>
      <c r="D65" s="70">
        <v>1575</v>
      </c>
      <c r="E65" s="65">
        <f>IF(ISERROR(VLOOKUP($A65, '2. 2013 Continuity Schedule'!$A$20:$CH$89, MATCH('3. Appendix A'!$E$20, '2. 2013 Continuity Schedule'!$A$20:$CH$20,0),FALSE)), 0, VLOOKUP($A65, '2. 2013 Continuity Schedule'!$A$20:$CH$89, MATCH('3. Appendix A'!$E$20, '2. 2013 Continuity Schedule'!$A$20:$CH$20,0),FALSE))</f>
        <v>0</v>
      </c>
      <c r="F65" s="86"/>
    </row>
    <row r="66" spans="1:6" ht="29.25" thickBot="1" x14ac:dyDescent="0.25">
      <c r="A66" s="1">
        <v>41</v>
      </c>
      <c r="C66" s="84" t="s">
        <v>135</v>
      </c>
      <c r="D66" s="82">
        <v>1592</v>
      </c>
      <c r="E66" s="65">
        <f>IF(ISERROR(VLOOKUP($A66, '2. 2013 Continuity Schedule'!$A$20:$CH$89, MATCH('3. Appendix A'!$E$20, '2. 2013 Continuity Schedule'!$A$20:$CH$20,0),FALSE)), 0, VLOOKUP($A66, '2. 2013 Continuity Schedule'!$A$20:$CH$89, MATCH('3. Appendix A'!$E$20, '2. 2013 Continuity Schedule'!$A$20:$CH$20,0),FALSE))</f>
        <v>-210760</v>
      </c>
      <c r="F66" s="245" t="s">
        <v>236</v>
      </c>
    </row>
    <row r="67" spans="1:6" ht="17.25" hidden="1" thickBot="1" x14ac:dyDescent="0.25">
      <c r="A67" s="1">
        <v>42</v>
      </c>
      <c r="C67" s="83" t="s">
        <v>125</v>
      </c>
      <c r="D67" s="82">
        <v>1595</v>
      </c>
      <c r="E67" s="66">
        <f>IF(ISERROR(VLOOKUP($A67, '2. 2013 Continuity Schedule'!$A$20:$CH$89, MATCH('3. Appendix A'!$E$20, '2. 2013 Continuity Schedule'!$A$20:$CH$20,0),FALSE)), 0, VLOOKUP($A67, '2. 2013 Continuity Schedule'!$A$20:$CH$89, MATCH('3. Appendix A'!$E$20, '2. 2013 Continuity Schedule'!$A$20:$CH$20,0),FALSE))</f>
        <v>0</v>
      </c>
      <c r="F67" s="74"/>
    </row>
    <row r="68" spans="1:6" x14ac:dyDescent="0.2">
      <c r="C68" s="88"/>
      <c r="D68" s="88"/>
      <c r="E68" s="88"/>
    </row>
  </sheetData>
  <sheetProtection password="F8BD" sheet="1" objects="1" scenarios="1"/>
  <mergeCells count="5">
    <mergeCell ref="E20:E22"/>
    <mergeCell ref="F20:F22"/>
    <mergeCell ref="C20:C22"/>
    <mergeCell ref="D20:D22"/>
    <mergeCell ref="B16:E16"/>
  </mergeCells>
  <phoneticPr fontId="13" type="noConversion"/>
  <conditionalFormatting sqref="F24:F33 F35:F63">
    <cfRule type="expression" dxfId="8" priority="6" stopIfTrue="1">
      <formula>ISBLANK(F24)</formula>
    </cfRule>
  </conditionalFormatting>
  <conditionalFormatting sqref="F64:F65">
    <cfRule type="expression" dxfId="7" priority="5" stopIfTrue="1">
      <formula>ISBLANK(F64)</formula>
    </cfRule>
  </conditionalFormatting>
  <conditionalFormatting sqref="F64">
    <cfRule type="expression" dxfId="6" priority="4" stopIfTrue="1">
      <formula>ISBLANK(F64)</formula>
    </cfRule>
  </conditionalFormatting>
  <conditionalFormatting sqref="F67">
    <cfRule type="expression" dxfId="5" priority="3" stopIfTrue="1">
      <formula>ISBLANK(F67)</formula>
    </cfRule>
  </conditionalFormatting>
  <conditionalFormatting sqref="F66">
    <cfRule type="expression" dxfId="4" priority="1" stopIfTrue="1">
      <formula>ISBLANK(F66)</formula>
    </cfRule>
  </conditionalFormatting>
  <pageMargins left="0.35433070866141736" right="0.39370078740157483" top="0.61" bottom="0.63" header="0.37" footer="0.31"/>
  <pageSetup scale="4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6:N47"/>
  <sheetViews>
    <sheetView showGridLines="0" topLeftCell="A7" workbookViewId="0">
      <selection activeCell="E21" sqref="E21"/>
    </sheetView>
  </sheetViews>
  <sheetFormatPr defaultRowHeight="12.75" x14ac:dyDescent="0.2"/>
  <cols>
    <col min="2" max="2" width="29.42578125" customWidth="1"/>
    <col min="3" max="3" width="6.5703125" customWidth="1"/>
    <col min="4" max="6" width="14.85546875" customWidth="1"/>
    <col min="7" max="7" width="19.42578125" customWidth="1"/>
    <col min="8" max="8" width="17.7109375" customWidth="1"/>
    <col min="9" max="9" width="17" customWidth="1"/>
    <col min="10" max="10" width="20.42578125" customWidth="1"/>
    <col min="11" max="11" width="21.28515625" customWidth="1"/>
    <col min="12" max="12" width="20.42578125" customWidth="1"/>
    <col min="13" max="13" width="23.28515625" customWidth="1"/>
    <col min="14" max="14" width="20" customWidth="1"/>
  </cols>
  <sheetData>
    <row r="16" spans="2:9" ht="12.75" customHeight="1" x14ac:dyDescent="0.2">
      <c r="B16" s="304" t="s">
        <v>176</v>
      </c>
      <c r="C16" s="304"/>
      <c r="D16" s="304"/>
      <c r="E16" s="304"/>
      <c r="F16" s="304"/>
      <c r="G16" s="304"/>
      <c r="H16" s="304"/>
      <c r="I16" s="304"/>
    </row>
    <row r="17" spans="2:14" x14ac:dyDescent="0.2">
      <c r="B17" s="304"/>
      <c r="C17" s="304"/>
      <c r="D17" s="304"/>
      <c r="E17" s="304"/>
      <c r="F17" s="304"/>
      <c r="G17" s="304"/>
      <c r="H17" s="304"/>
      <c r="I17" s="304"/>
    </row>
    <row r="18" spans="2:14" x14ac:dyDescent="0.2">
      <c r="E18" s="227" t="s">
        <v>229</v>
      </c>
    </row>
    <row r="19" spans="2:14" x14ac:dyDescent="0.2">
      <c r="B19" s="301" t="s">
        <v>191</v>
      </c>
      <c r="C19" s="300" t="s">
        <v>174</v>
      </c>
      <c r="D19" s="299" t="s">
        <v>190</v>
      </c>
      <c r="E19" s="299" t="s">
        <v>167</v>
      </c>
      <c r="F19" s="299" t="s">
        <v>168</v>
      </c>
      <c r="G19" s="303" t="s">
        <v>161</v>
      </c>
      <c r="H19" s="303" t="s">
        <v>162</v>
      </c>
      <c r="I19" s="303" t="s">
        <v>163</v>
      </c>
      <c r="J19" s="303" t="s">
        <v>177</v>
      </c>
      <c r="K19" s="305" t="s">
        <v>164</v>
      </c>
      <c r="L19" s="307" t="s">
        <v>165</v>
      </c>
      <c r="M19" s="305" t="s">
        <v>166</v>
      </c>
      <c r="N19" s="306" t="s">
        <v>171</v>
      </c>
    </row>
    <row r="20" spans="2:14" ht="45.75" customHeight="1" x14ac:dyDescent="0.2">
      <c r="B20" s="302"/>
      <c r="C20" s="300"/>
      <c r="D20" s="299"/>
      <c r="E20" s="299"/>
      <c r="F20" s="299"/>
      <c r="G20" s="303"/>
      <c r="H20" s="303"/>
      <c r="I20" s="303"/>
      <c r="J20" s="303"/>
      <c r="K20" s="305"/>
      <c r="L20" s="307"/>
      <c r="M20" s="305"/>
      <c r="N20" s="306"/>
    </row>
    <row r="21" spans="2:14" x14ac:dyDescent="0.2">
      <c r="B21" s="143" t="s">
        <v>210</v>
      </c>
      <c r="C21" s="144" t="s">
        <v>187</v>
      </c>
      <c r="D21" s="179">
        <v>31787</v>
      </c>
      <c r="E21" s="203">
        <v>257450968</v>
      </c>
      <c r="F21" s="203"/>
      <c r="G21" s="203">
        <v>31484477</v>
      </c>
      <c r="H21" s="204">
        <f>IF(ISERROR(F21/E21*G21), 0, F21/E21*G21)</f>
        <v>0</v>
      </c>
      <c r="I21" s="174">
        <v>10039409</v>
      </c>
      <c r="J21" s="175"/>
      <c r="K21" s="175"/>
      <c r="L21" s="215">
        <v>0.28799999999999998</v>
      </c>
      <c r="M21" s="215">
        <v>0.2850637546680419</v>
      </c>
      <c r="N21" s="174"/>
    </row>
    <row r="22" spans="2:14" x14ac:dyDescent="0.2">
      <c r="B22" s="143" t="s">
        <v>211</v>
      </c>
      <c r="C22" s="144" t="s">
        <v>187</v>
      </c>
      <c r="D22" s="179">
        <v>3507</v>
      </c>
      <c r="E22" s="203">
        <v>105807915</v>
      </c>
      <c r="F22" s="203"/>
      <c r="G22" s="203">
        <v>12086479</v>
      </c>
      <c r="H22" s="204">
        <f t="shared" ref="H22:H40" si="0">IF(ISERROR(F22/E22*G22), 0, F22/E22*G22)</f>
        <v>0</v>
      </c>
      <c r="I22" s="174">
        <v>3306729</v>
      </c>
      <c r="J22" s="175"/>
      <c r="K22" s="175"/>
      <c r="L22" s="215">
        <v>0.127</v>
      </c>
      <c r="M22" s="215">
        <v>0.11868120822268287</v>
      </c>
      <c r="N22" s="174"/>
    </row>
    <row r="23" spans="2:14" x14ac:dyDescent="0.2">
      <c r="B23" s="143" t="s">
        <v>212</v>
      </c>
      <c r="C23" s="144" t="s">
        <v>219</v>
      </c>
      <c r="D23" s="179">
        <f>409-1</f>
        <v>408</v>
      </c>
      <c r="E23" s="203">
        <f>225133479-E30</f>
        <v>219234948.75</v>
      </c>
      <c r="F23" s="203">
        <f>623028-F30</f>
        <v>612311.18090124801</v>
      </c>
      <c r="G23" s="203">
        <v>173496871</v>
      </c>
      <c r="H23" s="204">
        <f t="shared" si="0"/>
        <v>484567.23971424508</v>
      </c>
      <c r="I23" s="174">
        <v>2657066</v>
      </c>
      <c r="J23" s="175"/>
      <c r="K23" s="175"/>
      <c r="L23" s="215">
        <v>0.24199999999999999</v>
      </c>
      <c r="M23" s="215">
        <v>0.23682199499060491</v>
      </c>
      <c r="N23" s="174"/>
    </row>
    <row r="24" spans="2:14" x14ac:dyDescent="0.2">
      <c r="B24" s="143" t="s">
        <v>213</v>
      </c>
      <c r="C24" s="144" t="s">
        <v>219</v>
      </c>
      <c r="D24" s="179">
        <v>13</v>
      </c>
      <c r="E24" s="203">
        <v>160156759</v>
      </c>
      <c r="F24" s="203">
        <v>338998</v>
      </c>
      <c r="G24" s="203">
        <f>E24</f>
        <v>160156759</v>
      </c>
      <c r="H24" s="204">
        <f t="shared" si="0"/>
        <v>338998</v>
      </c>
      <c r="I24" s="174">
        <v>823088</v>
      </c>
      <c r="J24" s="175"/>
      <c r="K24" s="175"/>
      <c r="L24" s="215">
        <v>0.189</v>
      </c>
      <c r="M24" s="215">
        <v>0.19612520531336627</v>
      </c>
      <c r="N24" s="174"/>
    </row>
    <row r="25" spans="2:14" x14ac:dyDescent="0.2">
      <c r="B25" s="143" t="s">
        <v>214</v>
      </c>
      <c r="C25" s="144" t="s">
        <v>219</v>
      </c>
      <c r="D25" s="179">
        <v>2</v>
      </c>
      <c r="E25" s="203">
        <f>253729738-115662326</f>
        <v>138067412</v>
      </c>
      <c r="F25" s="203">
        <f>402202-193032</f>
        <v>209170</v>
      </c>
      <c r="G25" s="203">
        <f>E25</f>
        <v>138067412</v>
      </c>
      <c r="H25" s="204">
        <f t="shared" si="0"/>
        <v>209170</v>
      </c>
      <c r="I25" s="174">
        <v>628200</v>
      </c>
      <c r="J25" s="175"/>
      <c r="K25" s="175"/>
      <c r="L25" s="215">
        <v>0.14199999999999999</v>
      </c>
      <c r="M25" s="215">
        <v>0.1505537129095543</v>
      </c>
      <c r="N25" s="174"/>
    </row>
    <row r="26" spans="2:14" x14ac:dyDescent="0.2">
      <c r="B26" s="143" t="s">
        <v>215</v>
      </c>
      <c r="C26" s="144" t="s">
        <v>219</v>
      </c>
      <c r="D26" s="179">
        <v>1</v>
      </c>
      <c r="E26" s="203">
        <v>115662326</v>
      </c>
      <c r="F26" s="203">
        <v>193032</v>
      </c>
      <c r="G26" s="203">
        <v>0</v>
      </c>
      <c r="H26" s="204">
        <f t="shared" si="0"/>
        <v>0</v>
      </c>
      <c r="I26" s="174">
        <v>646857</v>
      </c>
      <c r="J26" s="175"/>
      <c r="K26" s="175"/>
      <c r="L26" s="215">
        <v>0</v>
      </c>
      <c r="M26" s="215">
        <v>0</v>
      </c>
      <c r="N26" s="174"/>
    </row>
    <row r="27" spans="2:14" x14ac:dyDescent="0.2">
      <c r="B27" s="143" t="s">
        <v>216</v>
      </c>
      <c r="C27" s="144" t="s">
        <v>187</v>
      </c>
      <c r="D27" s="179">
        <v>260</v>
      </c>
      <c r="E27" s="203">
        <v>2238935</v>
      </c>
      <c r="F27" s="203"/>
      <c r="G27" s="203">
        <v>0</v>
      </c>
      <c r="H27" s="204">
        <f t="shared" si="0"/>
        <v>0</v>
      </c>
      <c r="I27" s="174">
        <v>114970</v>
      </c>
      <c r="J27" s="175"/>
      <c r="K27" s="175"/>
      <c r="L27" s="215">
        <v>2E-3</v>
      </c>
      <c r="M27" s="215">
        <v>2.3834265093814308E-3</v>
      </c>
      <c r="N27" s="174"/>
    </row>
    <row r="28" spans="2:14" x14ac:dyDescent="0.2">
      <c r="B28" s="143" t="s">
        <v>217</v>
      </c>
      <c r="C28" s="144" t="s">
        <v>219</v>
      </c>
      <c r="D28" s="179">
        <v>497</v>
      </c>
      <c r="E28" s="203">
        <v>627674</v>
      </c>
      <c r="F28" s="203">
        <v>1452</v>
      </c>
      <c r="G28" s="203">
        <v>0</v>
      </c>
      <c r="H28" s="204">
        <f t="shared" si="0"/>
        <v>0</v>
      </c>
      <c r="I28" s="174">
        <v>31021</v>
      </c>
      <c r="J28" s="175"/>
      <c r="K28" s="175"/>
      <c r="L28" s="215">
        <v>1E-3</v>
      </c>
      <c r="M28" s="215">
        <v>6.9882144475655035E-4</v>
      </c>
      <c r="N28" s="174"/>
    </row>
    <row r="29" spans="2:14" x14ac:dyDescent="0.2">
      <c r="B29" s="143" t="s">
        <v>218</v>
      </c>
      <c r="C29" s="144" t="s">
        <v>219</v>
      </c>
      <c r="D29" s="179">
        <v>9965</v>
      </c>
      <c r="E29" s="203">
        <v>8979432</v>
      </c>
      <c r="F29" s="203">
        <v>24126</v>
      </c>
      <c r="G29" s="203">
        <f>E29</f>
        <v>8979432</v>
      </c>
      <c r="H29" s="204">
        <f t="shared" si="0"/>
        <v>24126</v>
      </c>
      <c r="I29" s="174">
        <v>413272</v>
      </c>
      <c r="J29" s="175"/>
      <c r="K29" s="175"/>
      <c r="L29" s="215">
        <v>0.01</v>
      </c>
      <c r="M29" s="215">
        <v>9.6718759416117451E-3</v>
      </c>
      <c r="N29" s="174"/>
    </row>
    <row r="30" spans="2:14" x14ac:dyDescent="0.2">
      <c r="B30" s="143" t="s">
        <v>220</v>
      </c>
      <c r="C30" s="144" t="s">
        <v>219</v>
      </c>
      <c r="D30" s="179">
        <v>1</v>
      </c>
      <c r="E30" s="203">
        <v>5898530.25</v>
      </c>
      <c r="F30" s="203">
        <v>10716.819098751936</v>
      </c>
      <c r="G30" s="203">
        <v>0</v>
      </c>
      <c r="H30" s="204">
        <f t="shared" si="0"/>
        <v>0</v>
      </c>
      <c r="I30" s="174"/>
      <c r="J30" s="175"/>
      <c r="K30" s="175"/>
      <c r="L30" s="175">
        <v>0</v>
      </c>
      <c r="M30" s="215">
        <v>0</v>
      </c>
      <c r="N30" s="174"/>
    </row>
    <row r="31" spans="2:14" x14ac:dyDescent="0.2">
      <c r="B31" s="143"/>
      <c r="C31" s="144"/>
      <c r="D31" s="179"/>
      <c r="E31" s="203"/>
      <c r="F31" s="203"/>
      <c r="G31" s="203"/>
      <c r="H31" s="204">
        <f t="shared" si="0"/>
        <v>0</v>
      </c>
      <c r="I31" s="174"/>
      <c r="J31" s="175"/>
      <c r="K31" s="175"/>
      <c r="L31" s="175"/>
      <c r="M31" s="175"/>
      <c r="N31" s="174"/>
    </row>
    <row r="32" spans="2:14" x14ac:dyDescent="0.2">
      <c r="B32" s="143"/>
      <c r="C32" s="144"/>
      <c r="D32" s="179"/>
      <c r="E32" s="203"/>
      <c r="F32" s="203"/>
      <c r="G32" s="203"/>
      <c r="H32" s="204">
        <f t="shared" si="0"/>
        <v>0</v>
      </c>
      <c r="I32" s="174"/>
      <c r="J32" s="175"/>
      <c r="K32" s="175"/>
      <c r="L32" s="175"/>
      <c r="M32" s="175"/>
      <c r="N32" s="174"/>
    </row>
    <row r="33" spans="1:14" x14ac:dyDescent="0.2">
      <c r="B33" s="143"/>
      <c r="C33" s="144"/>
      <c r="D33" s="179"/>
      <c r="E33" s="203"/>
      <c r="F33" s="203"/>
      <c r="G33" s="203"/>
      <c r="H33" s="204">
        <f t="shared" si="0"/>
        <v>0</v>
      </c>
      <c r="I33" s="174"/>
      <c r="J33" s="175"/>
      <c r="K33" s="175"/>
      <c r="L33" s="175"/>
      <c r="M33" s="175"/>
      <c r="N33" s="174"/>
    </row>
    <row r="34" spans="1:14" x14ac:dyDescent="0.2">
      <c r="B34" s="143"/>
      <c r="C34" s="144"/>
      <c r="D34" s="179"/>
      <c r="E34" s="203"/>
      <c r="F34" s="203"/>
      <c r="G34" s="203"/>
      <c r="H34" s="204">
        <f t="shared" si="0"/>
        <v>0</v>
      </c>
      <c r="I34" s="174"/>
      <c r="J34" s="175"/>
      <c r="K34" s="175"/>
      <c r="L34" s="175"/>
      <c r="M34" s="175"/>
      <c r="N34" s="174"/>
    </row>
    <row r="35" spans="1:14" x14ac:dyDescent="0.2">
      <c r="B35" s="143"/>
      <c r="C35" s="144"/>
      <c r="D35" s="179"/>
      <c r="E35" s="205"/>
      <c r="F35" s="205"/>
      <c r="G35" s="205"/>
      <c r="H35" s="204">
        <f t="shared" si="0"/>
        <v>0</v>
      </c>
      <c r="I35" s="176"/>
      <c r="J35" s="175"/>
      <c r="K35" s="175"/>
      <c r="L35" s="175"/>
      <c r="M35" s="175"/>
      <c r="N35" s="174"/>
    </row>
    <row r="36" spans="1:14" x14ac:dyDescent="0.2">
      <c r="B36" s="143"/>
      <c r="C36" s="144"/>
      <c r="D36" s="179"/>
      <c r="E36" s="203"/>
      <c r="F36" s="203"/>
      <c r="G36" s="203"/>
      <c r="H36" s="204">
        <f t="shared" si="0"/>
        <v>0</v>
      </c>
      <c r="I36" s="174"/>
      <c r="J36" s="175"/>
      <c r="K36" s="175"/>
      <c r="L36" s="175"/>
      <c r="M36" s="175"/>
      <c r="N36" s="174"/>
    </row>
    <row r="37" spans="1:14" x14ac:dyDescent="0.2">
      <c r="B37" s="143"/>
      <c r="C37" s="144"/>
      <c r="D37" s="179"/>
      <c r="E37" s="203"/>
      <c r="F37" s="203"/>
      <c r="G37" s="203"/>
      <c r="H37" s="204">
        <f t="shared" si="0"/>
        <v>0</v>
      </c>
      <c r="I37" s="174"/>
      <c r="J37" s="175"/>
      <c r="K37" s="175"/>
      <c r="L37" s="175"/>
      <c r="M37" s="175"/>
      <c r="N37" s="174"/>
    </row>
    <row r="38" spans="1:14" x14ac:dyDescent="0.2">
      <c r="B38" s="143"/>
      <c r="C38" s="144"/>
      <c r="D38" s="179"/>
      <c r="E38" s="203"/>
      <c r="F38" s="203"/>
      <c r="G38" s="203"/>
      <c r="H38" s="204">
        <f t="shared" si="0"/>
        <v>0</v>
      </c>
      <c r="I38" s="174"/>
      <c r="J38" s="175"/>
      <c r="K38" s="175"/>
      <c r="L38" s="175"/>
      <c r="M38" s="175"/>
      <c r="N38" s="174"/>
    </row>
    <row r="39" spans="1:14" x14ac:dyDescent="0.2">
      <c r="B39" s="143"/>
      <c r="C39" s="144"/>
      <c r="D39" s="179"/>
      <c r="E39" s="203"/>
      <c r="F39" s="203"/>
      <c r="G39" s="203"/>
      <c r="H39" s="204">
        <f t="shared" si="0"/>
        <v>0</v>
      </c>
      <c r="I39" s="174"/>
      <c r="J39" s="175"/>
      <c r="K39" s="175"/>
      <c r="L39" s="175"/>
      <c r="M39" s="175"/>
      <c r="N39" s="174"/>
    </row>
    <row r="40" spans="1:14" x14ac:dyDescent="0.2">
      <c r="B40" s="143"/>
      <c r="C40" s="144"/>
      <c r="D40" s="179"/>
      <c r="E40" s="203"/>
      <c r="F40" s="203"/>
      <c r="G40" s="203"/>
      <c r="H40" s="204">
        <f t="shared" si="0"/>
        <v>0</v>
      </c>
      <c r="I40" s="174"/>
      <c r="J40" s="175"/>
      <c r="K40" s="175"/>
      <c r="L40" s="175"/>
      <c r="M40" s="175"/>
      <c r="N40" s="174"/>
    </row>
    <row r="41" spans="1:14" x14ac:dyDescent="0.2">
      <c r="B41" s="141" t="s">
        <v>175</v>
      </c>
      <c r="C41" s="140"/>
      <c r="D41" s="177">
        <f>SUM(D21:D40)</f>
        <v>46441</v>
      </c>
      <c r="E41" s="177">
        <f>SUM(E21:E40)</f>
        <v>1014124900</v>
      </c>
      <c r="F41" s="177">
        <f t="shared" ref="F41:N41" si="1">SUM(F21:F40)</f>
        <v>1389806</v>
      </c>
      <c r="G41" s="177">
        <f t="shared" si="1"/>
        <v>524271430</v>
      </c>
      <c r="H41" s="177">
        <f t="shared" si="1"/>
        <v>1056861.2397142451</v>
      </c>
      <c r="I41" s="142">
        <f t="shared" si="1"/>
        <v>18660612</v>
      </c>
      <c r="J41" s="178">
        <f t="shared" si="1"/>
        <v>0</v>
      </c>
      <c r="K41" s="178">
        <f t="shared" si="1"/>
        <v>0</v>
      </c>
      <c r="L41" s="178">
        <f t="shared" si="1"/>
        <v>1.0010000000000001</v>
      </c>
      <c r="M41" s="178">
        <f t="shared" si="1"/>
        <v>1</v>
      </c>
      <c r="N41" s="142">
        <f t="shared" si="1"/>
        <v>0</v>
      </c>
    </row>
    <row r="42" spans="1:14" x14ac:dyDescent="0.2">
      <c r="B42" s="133"/>
      <c r="M42" s="145" t="s">
        <v>178</v>
      </c>
      <c r="N42" s="146">
        <f>'2. 2013 Continuity Schedule'!CF73</f>
        <v>0</v>
      </c>
    </row>
    <row r="43" spans="1:14" x14ac:dyDescent="0.2">
      <c r="B43" s="133"/>
      <c r="M43" s="145" t="s">
        <v>179</v>
      </c>
      <c r="N43" s="147">
        <f>N41-N42</f>
        <v>0</v>
      </c>
    </row>
    <row r="44" spans="1:14" x14ac:dyDescent="0.2">
      <c r="B44" s="133"/>
    </row>
    <row r="45" spans="1:14" x14ac:dyDescent="0.2">
      <c r="A45" s="298" t="s">
        <v>172</v>
      </c>
      <c r="B45" s="298"/>
      <c r="C45" s="298"/>
      <c r="D45" s="298"/>
      <c r="E45" s="298"/>
      <c r="F45" s="298"/>
      <c r="G45" s="298"/>
      <c r="H45" s="298"/>
    </row>
    <row r="46" spans="1:14" ht="25.5" customHeight="1" x14ac:dyDescent="0.2">
      <c r="A46" s="298"/>
      <c r="B46" s="298"/>
      <c r="C46" s="298"/>
      <c r="D46" s="298"/>
      <c r="E46" s="298"/>
      <c r="F46" s="298"/>
      <c r="G46" s="298"/>
      <c r="H46" s="298"/>
    </row>
    <row r="47" spans="1:14" ht="17.25" x14ac:dyDescent="0.2">
      <c r="A47" s="298" t="s">
        <v>173</v>
      </c>
      <c r="B47" s="298"/>
      <c r="C47" s="298"/>
      <c r="D47" s="298"/>
      <c r="E47" s="298"/>
      <c r="F47" s="298"/>
      <c r="G47" s="298"/>
      <c r="H47" s="298"/>
    </row>
  </sheetData>
  <mergeCells count="16">
    <mergeCell ref="B16:I17"/>
    <mergeCell ref="D19:D20"/>
    <mergeCell ref="M19:M20"/>
    <mergeCell ref="N19:N20"/>
    <mergeCell ref="A45:H46"/>
    <mergeCell ref="I19:I20"/>
    <mergeCell ref="J19:J20"/>
    <mergeCell ref="K19:K20"/>
    <mergeCell ref="L19:L20"/>
    <mergeCell ref="A47:H47"/>
    <mergeCell ref="F19:F20"/>
    <mergeCell ref="E19:E20"/>
    <mergeCell ref="C19:C20"/>
    <mergeCell ref="B19:B20"/>
    <mergeCell ref="G19:G20"/>
    <mergeCell ref="H19:H20"/>
  </mergeCells>
  <dataValidations count="1">
    <dataValidation type="list" allowBlank="1" showInputMessage="1" showErrorMessage="1" sqref="C21:C40">
      <formula1>"kW, kWh"</formula1>
    </dataValidation>
  </dataValidations>
  <pageMargins left="0.7" right="0.7" top="0.75" bottom="0.75"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L32"/>
  <sheetViews>
    <sheetView workbookViewId="0">
      <selection activeCell="C24" sqref="C24"/>
    </sheetView>
  </sheetViews>
  <sheetFormatPr defaultRowHeight="12.75" x14ac:dyDescent="0.2"/>
  <cols>
    <col min="1" max="1" width="28" customWidth="1"/>
    <col min="2" max="2" width="15" bestFit="1" customWidth="1"/>
    <col min="3" max="3" width="14.5703125" customWidth="1"/>
    <col min="4" max="4" width="18.7109375" bestFit="1" customWidth="1"/>
    <col min="5" max="5" width="15" bestFit="1" customWidth="1"/>
    <col min="6" max="6" width="18.7109375" bestFit="1" customWidth="1"/>
    <col min="7" max="7" width="12.28515625" bestFit="1" customWidth="1"/>
    <col min="8" max="8" width="12.85546875" bestFit="1" customWidth="1"/>
    <col min="9" max="9" width="11.28515625" bestFit="1" customWidth="1"/>
    <col min="10" max="10" width="12.85546875" bestFit="1" customWidth="1"/>
    <col min="11" max="11" width="13.5703125" bestFit="1" customWidth="1"/>
    <col min="12" max="12" width="16" customWidth="1"/>
  </cols>
  <sheetData>
    <row r="2" spans="1:12" ht="15.75" x14ac:dyDescent="0.25">
      <c r="A2" s="246" t="s">
        <v>237</v>
      </c>
    </row>
    <row r="5" spans="1:12" x14ac:dyDescent="0.2">
      <c r="A5" s="140"/>
      <c r="B5" s="143" t="s">
        <v>210</v>
      </c>
      <c r="C5" s="143" t="s">
        <v>211</v>
      </c>
      <c r="D5" s="143" t="s">
        <v>212</v>
      </c>
      <c r="E5" s="143" t="s">
        <v>213</v>
      </c>
      <c r="F5" s="143" t="s">
        <v>214</v>
      </c>
      <c r="G5" s="143" t="s">
        <v>215</v>
      </c>
      <c r="H5" s="143" t="s">
        <v>216</v>
      </c>
      <c r="I5" s="143" t="s">
        <v>217</v>
      </c>
      <c r="J5" s="143" t="s">
        <v>218</v>
      </c>
      <c r="K5" s="143" t="s">
        <v>220</v>
      </c>
      <c r="L5" s="143" t="s">
        <v>175</v>
      </c>
    </row>
    <row r="6" spans="1:12" x14ac:dyDescent="0.2">
      <c r="A6" s="140" t="s">
        <v>222</v>
      </c>
      <c r="B6" s="218">
        <v>257450968</v>
      </c>
      <c r="C6" s="218">
        <v>105807915</v>
      </c>
      <c r="D6" s="218">
        <v>219234948.75</v>
      </c>
      <c r="E6" s="218">
        <v>160156759</v>
      </c>
      <c r="F6" s="218">
        <v>138067412</v>
      </c>
      <c r="G6" s="218">
        <v>115662326</v>
      </c>
      <c r="H6" s="218">
        <v>2238935</v>
      </c>
      <c r="I6" s="218">
        <v>627674</v>
      </c>
      <c r="J6" s="218">
        <v>8979432</v>
      </c>
      <c r="K6" s="218">
        <v>5898530.25</v>
      </c>
      <c r="L6" s="219">
        <f>SUM(B6:K6)</f>
        <v>1014124900</v>
      </c>
    </row>
    <row r="7" spans="1:12" x14ac:dyDescent="0.2">
      <c r="A7" s="140" t="s">
        <v>221</v>
      </c>
      <c r="B7" s="220">
        <f>B6/$L$6</f>
        <v>0.25386514816863287</v>
      </c>
      <c r="C7" s="220">
        <f t="shared" ref="C7:K7" si="0">C6/$L$6</f>
        <v>0.10433420479075112</v>
      </c>
      <c r="D7" s="220">
        <f t="shared" si="0"/>
        <v>0.21618140798041741</v>
      </c>
      <c r="E7" s="220">
        <f t="shared" si="0"/>
        <v>0.15792606906703505</v>
      </c>
      <c r="F7" s="220">
        <f t="shared" si="0"/>
        <v>0.1361443861599296</v>
      </c>
      <c r="G7" s="220">
        <f t="shared" si="0"/>
        <v>0.11405136191804383</v>
      </c>
      <c r="H7" s="220">
        <f t="shared" si="0"/>
        <v>2.2077507415506708E-3</v>
      </c>
      <c r="I7" s="220">
        <f t="shared" si="0"/>
        <v>6.1893165230436609E-4</v>
      </c>
      <c r="J7" s="220">
        <f t="shared" si="0"/>
        <v>8.8543649800926893E-3</v>
      </c>
      <c r="K7" s="220">
        <f t="shared" si="0"/>
        <v>5.8163745412424051E-3</v>
      </c>
      <c r="L7" s="221">
        <f>SUM(B7:K7)</f>
        <v>1.0000000000000002</v>
      </c>
    </row>
    <row r="8" spans="1:12" x14ac:dyDescent="0.2">
      <c r="A8" s="140"/>
      <c r="B8" s="213"/>
      <c r="C8" s="140"/>
      <c r="D8" s="140"/>
      <c r="E8" s="140"/>
      <c r="F8" s="140"/>
      <c r="G8" s="140"/>
      <c r="H8" s="140"/>
      <c r="I8" s="140"/>
      <c r="J8" s="140"/>
      <c r="K8" s="140"/>
      <c r="L8" s="140"/>
    </row>
    <row r="9" spans="1:12" x14ac:dyDescent="0.2">
      <c r="A9" s="140"/>
      <c r="B9" s="213"/>
      <c r="C9" s="140"/>
      <c r="D9" s="140"/>
      <c r="E9" s="140"/>
      <c r="F9" s="140"/>
      <c r="G9" s="140"/>
      <c r="H9" s="140"/>
      <c r="I9" s="140"/>
      <c r="J9" s="140"/>
      <c r="K9" s="140"/>
      <c r="L9" s="140"/>
    </row>
    <row r="10" spans="1:12" x14ac:dyDescent="0.2">
      <c r="A10" s="222" t="s">
        <v>223</v>
      </c>
      <c r="B10" s="223">
        <f>B6</f>
        <v>257450968</v>
      </c>
      <c r="C10" s="223">
        <f t="shared" ref="C10:J10" si="1">C6</f>
        <v>105807915</v>
      </c>
      <c r="D10" s="223">
        <f t="shared" si="1"/>
        <v>219234948.75</v>
      </c>
      <c r="E10" s="223">
        <f t="shared" si="1"/>
        <v>160156759</v>
      </c>
      <c r="F10" s="223">
        <f>F6</f>
        <v>138067412</v>
      </c>
      <c r="G10" s="223">
        <v>0</v>
      </c>
      <c r="H10" s="223">
        <f t="shared" si="1"/>
        <v>2238935</v>
      </c>
      <c r="I10" s="223">
        <f t="shared" si="1"/>
        <v>627674</v>
      </c>
      <c r="J10" s="223">
        <f t="shared" si="1"/>
        <v>8979432</v>
      </c>
      <c r="K10" s="223">
        <v>0</v>
      </c>
      <c r="L10" s="219">
        <f>SUM(B10:K10)</f>
        <v>892564043.75</v>
      </c>
    </row>
    <row r="11" spans="1:12" x14ac:dyDescent="0.2">
      <c r="A11" s="222" t="s">
        <v>221</v>
      </c>
      <c r="B11" s="220">
        <f>B10/$L$10</f>
        <v>0.28843977057192544</v>
      </c>
      <c r="C11" s="220">
        <f t="shared" ref="C11:K11" si="2">C10/$L$10</f>
        <v>0.11854377928496966</v>
      </c>
      <c r="D11" s="220">
        <f t="shared" si="2"/>
        <v>0.24562377376183658</v>
      </c>
      <c r="E11" s="220">
        <f t="shared" si="2"/>
        <v>0.17943447321395642</v>
      </c>
      <c r="F11" s="220">
        <f t="shared" si="2"/>
        <v>0.15468628045997287</v>
      </c>
      <c r="G11" s="220">
        <f t="shared" si="2"/>
        <v>0</v>
      </c>
      <c r="H11" s="220">
        <f t="shared" si="2"/>
        <v>2.5084306450362769E-3</v>
      </c>
      <c r="I11" s="220">
        <f t="shared" si="2"/>
        <v>7.0322572861315758E-4</v>
      </c>
      <c r="J11" s="220">
        <f t="shared" si="2"/>
        <v>1.0060266333689626E-2</v>
      </c>
      <c r="K11" s="220">
        <f t="shared" si="2"/>
        <v>0</v>
      </c>
      <c r="L11" s="221">
        <f>SUM(B11:K11)</f>
        <v>1.0000000000000002</v>
      </c>
    </row>
    <row r="12" spans="1:12" x14ac:dyDescent="0.2">
      <c r="A12" s="140"/>
      <c r="B12" s="213"/>
      <c r="C12" s="140"/>
      <c r="D12" s="140"/>
      <c r="E12" s="140"/>
      <c r="F12" s="140"/>
      <c r="G12" s="140"/>
      <c r="H12" s="140"/>
      <c r="I12" s="140"/>
      <c r="J12" s="140"/>
      <c r="K12" s="140"/>
      <c r="L12" s="140"/>
    </row>
    <row r="13" spans="1:12" x14ac:dyDescent="0.2">
      <c r="A13" s="140"/>
      <c r="B13" s="213"/>
      <c r="C13" s="140"/>
      <c r="D13" s="140"/>
      <c r="E13" s="140"/>
      <c r="F13" s="140"/>
      <c r="G13" s="140"/>
      <c r="H13" s="140"/>
      <c r="I13" s="140"/>
      <c r="J13" s="140"/>
      <c r="K13" s="140"/>
      <c r="L13" s="140"/>
    </row>
    <row r="14" spans="1:12" x14ac:dyDescent="0.2">
      <c r="A14" s="224" t="s">
        <v>224</v>
      </c>
      <c r="B14" s="213"/>
      <c r="C14" s="140"/>
      <c r="D14" s="140"/>
      <c r="E14" s="140"/>
      <c r="F14" s="140"/>
      <c r="G14" s="140"/>
      <c r="H14" s="140"/>
      <c r="I14" s="140"/>
      <c r="J14" s="140"/>
      <c r="K14" s="140"/>
      <c r="L14" s="140"/>
    </row>
    <row r="15" spans="1:12" x14ac:dyDescent="0.2">
      <c r="A15" s="140" t="s">
        <v>225</v>
      </c>
      <c r="B15" s="229">
        <v>0.14098281192505721</v>
      </c>
      <c r="C15" s="229">
        <v>3.7427891713289529E-2</v>
      </c>
      <c r="D15" s="220">
        <f>26.0803%*(D6/(D6+K6))</f>
        <v>0.25396992305549654</v>
      </c>
      <c r="E15" s="229">
        <v>0.16625820959204368</v>
      </c>
      <c r="F15" s="220">
        <f>38.5343%*(F6/(F6+G6))</f>
        <v>0.20968496307009943</v>
      </c>
      <c r="G15" s="220">
        <f>38.5343%*(G6/(F6+G6))</f>
        <v>0.17565803692990059</v>
      </c>
      <c r="H15" s="229">
        <v>5.00650055529146E-4</v>
      </c>
      <c r="I15" s="229">
        <v>6.3516601359350463E-4</v>
      </c>
      <c r="J15" s="229">
        <v>8.048885496580992E-3</v>
      </c>
      <c r="K15" s="220">
        <f>26.0803%*(K6/(D6+K6))</f>
        <v>6.8330769445034429E-3</v>
      </c>
      <c r="L15" s="221">
        <f>SUM(B15:K15)</f>
        <v>0.99999961479609401</v>
      </c>
    </row>
    <row r="16" spans="1:12" x14ac:dyDescent="0.2">
      <c r="A16" s="140"/>
      <c r="B16" s="213"/>
      <c r="C16" s="140"/>
      <c r="D16" s="140"/>
      <c r="E16" s="140"/>
      <c r="F16" s="140"/>
      <c r="G16" s="140"/>
      <c r="H16" s="140"/>
      <c r="I16" s="140"/>
      <c r="J16" s="140"/>
      <c r="K16" s="140"/>
      <c r="L16" s="140"/>
    </row>
    <row r="17" spans="1:12" x14ac:dyDescent="0.2">
      <c r="A17" s="140"/>
      <c r="B17" s="140"/>
      <c r="C17" s="140"/>
      <c r="D17" s="140"/>
      <c r="E17" s="140"/>
      <c r="F17" s="140"/>
      <c r="G17" s="140"/>
      <c r="H17" s="140"/>
      <c r="I17" s="140"/>
      <c r="J17" s="140"/>
      <c r="K17" s="140"/>
      <c r="L17" s="140"/>
    </row>
    <row r="18" spans="1:12" x14ac:dyDescent="0.2">
      <c r="A18" s="225" t="s">
        <v>226</v>
      </c>
      <c r="B18" s="218">
        <v>256212050</v>
      </c>
      <c r="C18" s="218">
        <v>112787581</v>
      </c>
      <c r="D18" s="218">
        <v>215198957</v>
      </c>
      <c r="E18" s="218">
        <v>168112239</v>
      </c>
      <c r="F18" s="218">
        <v>126871903</v>
      </c>
      <c r="G18" s="218"/>
      <c r="H18" s="218">
        <v>2155483</v>
      </c>
      <c r="I18" s="218">
        <v>655494</v>
      </c>
      <c r="J18" s="218">
        <v>8841203</v>
      </c>
      <c r="K18" s="218">
        <v>0</v>
      </c>
      <c r="L18" s="218">
        <f>SUM(B18:K18)</f>
        <v>890834910</v>
      </c>
    </row>
    <row r="19" spans="1:12" x14ac:dyDescent="0.2">
      <c r="A19" s="140" t="s">
        <v>221</v>
      </c>
      <c r="B19" s="229">
        <f>B18/$L$18</f>
        <v>0.28760890163139208</v>
      </c>
      <c r="C19" s="229">
        <f t="shared" ref="C19:K19" si="3">C18/$L$18</f>
        <v>0.12660884719930879</v>
      </c>
      <c r="D19" s="229">
        <f t="shared" si="3"/>
        <v>0.24156996384436707</v>
      </c>
      <c r="E19" s="229">
        <f t="shared" si="3"/>
        <v>0.18871312418593925</v>
      </c>
      <c r="F19" s="229">
        <f t="shared" si="3"/>
        <v>0.14241909648556544</v>
      </c>
      <c r="G19" s="229">
        <f t="shared" si="3"/>
        <v>0</v>
      </c>
      <c r="H19" s="229">
        <f t="shared" si="3"/>
        <v>2.4196211619052963E-3</v>
      </c>
      <c r="I19" s="229">
        <f t="shared" si="3"/>
        <v>7.3581983894187536E-4</v>
      </c>
      <c r="J19" s="229">
        <f t="shared" si="3"/>
        <v>9.9246256525802289E-3</v>
      </c>
      <c r="K19" s="229">
        <f t="shared" si="3"/>
        <v>0</v>
      </c>
      <c r="L19" s="221">
        <f>SUM(B19:K19)</f>
        <v>1</v>
      </c>
    </row>
    <row r="20" spans="1:12" x14ac:dyDescent="0.2">
      <c r="A20" s="140"/>
      <c r="B20" s="140"/>
      <c r="C20" s="140"/>
      <c r="D20" s="140"/>
      <c r="E20" s="140"/>
      <c r="F20" s="140"/>
      <c r="G20" s="140"/>
      <c r="H20" s="140"/>
      <c r="I20" s="140"/>
      <c r="J20" s="140"/>
      <c r="K20" s="140"/>
      <c r="L20" s="140"/>
    </row>
    <row r="21" spans="1:12" x14ac:dyDescent="0.2">
      <c r="A21" s="226" t="s">
        <v>227</v>
      </c>
      <c r="B21" s="218">
        <v>262967731</v>
      </c>
      <c r="C21" s="218">
        <v>109481923</v>
      </c>
      <c r="D21" s="218">
        <v>218465314</v>
      </c>
      <c r="E21" s="218">
        <v>180923037</v>
      </c>
      <c r="F21" s="218">
        <v>138883908</v>
      </c>
      <c r="G21" s="218"/>
      <c r="H21" s="218">
        <v>2198681</v>
      </c>
      <c r="I21" s="218">
        <v>644654</v>
      </c>
      <c r="J21" s="218">
        <v>8922184</v>
      </c>
      <c r="K21" s="218"/>
      <c r="L21" s="218">
        <f>SUM(B21:K21)</f>
        <v>922487432</v>
      </c>
    </row>
    <row r="22" spans="1:12" x14ac:dyDescent="0.2">
      <c r="A22" s="140" t="s">
        <v>221</v>
      </c>
      <c r="B22" s="229">
        <f>B21/$L$21</f>
        <v>0.2850637546680419</v>
      </c>
      <c r="C22" s="229">
        <f t="shared" ref="C22:K22" si="4">C21/$L$21</f>
        <v>0.11868120822268287</v>
      </c>
      <c r="D22" s="229">
        <f t="shared" si="4"/>
        <v>0.23682199499060491</v>
      </c>
      <c r="E22" s="229">
        <f t="shared" si="4"/>
        <v>0.19612520531336627</v>
      </c>
      <c r="F22" s="229">
        <f t="shared" si="4"/>
        <v>0.1505537129095543</v>
      </c>
      <c r="G22" s="229">
        <f t="shared" si="4"/>
        <v>0</v>
      </c>
      <c r="H22" s="229">
        <f t="shared" si="4"/>
        <v>2.3834265093814308E-3</v>
      </c>
      <c r="I22" s="229">
        <f t="shared" si="4"/>
        <v>6.9882144475655035E-4</v>
      </c>
      <c r="J22" s="229">
        <f t="shared" si="4"/>
        <v>9.6718759416117451E-3</v>
      </c>
      <c r="K22" s="229">
        <f t="shared" si="4"/>
        <v>0</v>
      </c>
      <c r="L22" s="221">
        <f>SUM(B22:K22)</f>
        <v>1</v>
      </c>
    </row>
    <row r="23" spans="1:12" x14ac:dyDescent="0.2">
      <c r="C23" s="209"/>
      <c r="D23" s="210"/>
      <c r="G23" s="207"/>
      <c r="H23" s="210"/>
    </row>
    <row r="24" spans="1:12" x14ac:dyDescent="0.2">
      <c r="A24" s="133" t="s">
        <v>230</v>
      </c>
      <c r="C24" s="209"/>
      <c r="D24" s="210"/>
      <c r="G24" s="207"/>
      <c r="H24" s="210"/>
    </row>
    <row r="25" spans="1:12" x14ac:dyDescent="0.2">
      <c r="C25" s="209"/>
      <c r="D25" s="210"/>
      <c r="G25" s="207"/>
      <c r="H25" s="210"/>
    </row>
    <row r="26" spans="1:12" x14ac:dyDescent="0.2">
      <c r="C26" s="209"/>
      <c r="D26" s="210"/>
      <c r="G26" s="207"/>
      <c r="H26" s="210"/>
    </row>
    <row r="27" spans="1:12" x14ac:dyDescent="0.2">
      <c r="C27" s="209"/>
      <c r="D27" s="210"/>
      <c r="G27" s="207"/>
      <c r="H27" s="210"/>
    </row>
    <row r="28" spans="1:12" x14ac:dyDescent="0.2">
      <c r="C28" s="209"/>
      <c r="D28" s="210"/>
      <c r="G28" s="207"/>
      <c r="H28" s="210"/>
    </row>
    <row r="29" spans="1:12" x14ac:dyDescent="0.2">
      <c r="C29" s="209"/>
      <c r="D29" s="210"/>
      <c r="G29" s="207"/>
      <c r="H29" s="210"/>
    </row>
    <row r="30" spans="1:12" x14ac:dyDescent="0.2">
      <c r="C30" s="209"/>
      <c r="D30" s="210"/>
      <c r="G30" s="207"/>
      <c r="H30" s="210"/>
    </row>
    <row r="31" spans="1:12" x14ac:dyDescent="0.2">
      <c r="C31" s="207"/>
      <c r="D31" s="211"/>
      <c r="G31" s="207"/>
      <c r="H31" s="210"/>
    </row>
    <row r="32" spans="1:12" x14ac:dyDescent="0.2">
      <c r="G32" s="207"/>
      <c r="H32" s="211"/>
    </row>
  </sheetData>
  <pageMargins left="0.7" right="0.7"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53"/>
  <sheetViews>
    <sheetView showGridLines="0" zoomScale="75" zoomScaleNormal="75" workbookViewId="0">
      <selection activeCell="E12" sqref="E12"/>
    </sheetView>
  </sheetViews>
  <sheetFormatPr defaultRowHeight="12.75" x14ac:dyDescent="0.2"/>
  <cols>
    <col min="1" max="1" width="1.140625" style="133" customWidth="1"/>
    <col min="2" max="2" width="66.28515625" style="133" bestFit="1" customWidth="1"/>
    <col min="3" max="3" width="9.140625" style="133"/>
    <col min="4" max="4" width="14.5703125" style="133" customWidth="1"/>
    <col min="5" max="5" width="14.7109375" style="133" customWidth="1"/>
    <col min="6" max="15" width="24.140625" style="133" customWidth="1"/>
    <col min="16" max="25" width="24.140625" style="133" hidden="1" customWidth="1"/>
    <col min="26" max="16384" width="9.140625" style="133"/>
  </cols>
  <sheetData>
    <row r="1" spans="2:25" ht="143.25" customHeight="1" x14ac:dyDescent="0.2"/>
    <row r="4" spans="2:25" ht="39" customHeight="1" x14ac:dyDescent="0.2">
      <c r="D4" s="149" t="s">
        <v>196</v>
      </c>
      <c r="E4" s="148" t="s">
        <v>186</v>
      </c>
      <c r="F4" s="149" t="str">
        <f>IF(LEN(TRIM('4. Billing Determinants'!$B21))=0, "", '4. Billing Determinants'!$B21)</f>
        <v>Residential</v>
      </c>
      <c r="G4" s="149" t="str">
        <f>IF(LEN(TRIM('4. Billing Determinants'!$B22))=0, "", '4. Billing Determinants'!$B22)</f>
        <v>GS&lt;50</v>
      </c>
      <c r="H4" s="149" t="str">
        <f>IF(LEN(TRIM('4. Billing Determinants'!$B23))=0, "", '4. Billing Determinants'!$B23)</f>
        <v>GS&gt;50</v>
      </c>
      <c r="I4" s="149" t="str">
        <f>IF(LEN(TRIM('4. Billing Determinants'!$B24))=0, "", '4. Billing Determinants'!$B24)</f>
        <v>Intermediate</v>
      </c>
      <c r="J4" s="149" t="str">
        <f>IF(LEN(TRIM('4. Billing Determinants'!$B25))=0, "", '4. Billing Determinants'!$B25)</f>
        <v>Large</v>
      </c>
      <c r="K4" s="149" t="str">
        <f>IF(LEN(TRIM('4. Billing Determinants'!$B26))=0, "", '4. Billing Determinants'!$B26)</f>
        <v>Large - WMP</v>
      </c>
      <c r="L4" s="149" t="str">
        <f>IF(LEN(TRIM('4. Billing Determinants'!$B27))=0, "", '4. Billing Determinants'!$B27)</f>
        <v>USL</v>
      </c>
      <c r="M4" s="149" t="str">
        <f>IF(LEN(TRIM('4. Billing Determinants'!$B28))=0, "", '4. Billing Determinants'!$B28)</f>
        <v>Sentinel</v>
      </c>
      <c r="N4" s="149" t="str">
        <f>IF(LEN(TRIM('4. Billing Determinants'!$B29))=0, "", '4. Billing Determinants'!$B29)</f>
        <v>Streetlight</v>
      </c>
      <c r="O4" s="149" t="str">
        <f>IF(LEN(TRIM('4. Billing Determinants'!$B30))=0, "", '4. Billing Determinants'!$B30)</f>
        <v>GS&gt;50 - WMP</v>
      </c>
      <c r="P4" s="149" t="str">
        <f>IF(LEN(TRIM('4. Billing Determinants'!$B31))=0, "", '4. Billing Determinants'!$B31)</f>
        <v/>
      </c>
      <c r="Q4" s="149" t="str">
        <f>IF(LEN(TRIM('4. Billing Determinants'!$B32))=0, "", '4. Billing Determinants'!$B32)</f>
        <v/>
      </c>
      <c r="R4" s="149" t="str">
        <f>IF(LEN(TRIM('4. Billing Determinants'!$B33))=0, "", '4. Billing Determinants'!$B33)</f>
        <v/>
      </c>
      <c r="S4" s="149" t="str">
        <f>IF(LEN(TRIM('4. Billing Determinants'!$B34))=0, "", '4. Billing Determinants'!$B34)</f>
        <v/>
      </c>
      <c r="T4" s="149" t="str">
        <f>IF(LEN(TRIM('4. Billing Determinants'!$B35))=0, "", '4. Billing Determinants'!$B35)</f>
        <v/>
      </c>
      <c r="U4" s="149" t="str">
        <f>IF(LEN(TRIM('4. Billing Determinants'!$B36))=0, "", '4. Billing Determinants'!$B36)</f>
        <v/>
      </c>
      <c r="V4" s="149" t="str">
        <f>IF(LEN(TRIM('4. Billing Determinants'!$B37))=0, "", '4. Billing Determinants'!$B37)</f>
        <v/>
      </c>
      <c r="W4" s="149" t="str">
        <f>IF(LEN(TRIM('4. Billing Determinants'!$B38))=0, "", '4. Billing Determinants'!$B38)</f>
        <v/>
      </c>
      <c r="X4" s="149" t="str">
        <f>IF(LEN(TRIM('4. Billing Determinants'!$B39))=0, "", '4. Billing Determinants'!$B39)</f>
        <v/>
      </c>
      <c r="Y4" s="149" t="str">
        <f>IF(LEN(TRIM('4. Billing Determinants'!$B40))=0, "", '4. Billing Determinants'!$B40)</f>
        <v/>
      </c>
    </row>
    <row r="5" spans="2:25" x14ac:dyDescent="0.2">
      <c r="B5" s="150" t="s">
        <v>62</v>
      </c>
      <c r="C5" s="151">
        <v>1550</v>
      </c>
      <c r="D5" s="152">
        <f>'2. 2013 Continuity Schedule'!CF24</f>
        <v>-14693</v>
      </c>
      <c r="E5" s="170" t="s">
        <v>187</v>
      </c>
      <c r="F5" s="152">
        <f>IF(F$4="",0,IF($E5="kWh",VLOOKUP(F$4,'4. Billing Determinants'!$B$19:$N$41,4,0)/'4. Billing Determinants'!$E$41*$D5,IF($E5="kW",VLOOKUP(F$4,'4. Billing Determinants'!$B$19:$N$41,5,0)/'4. Billing Determinants'!$F$41*$D5,IF($E5="Non-RPP kWh",VLOOKUP(F$4,'4. Billing Determinants'!$B$19:$N$41,6,0)/'4. Billing Determinants'!$G$41*$D5,IF($E5="Distribution Rev.",VLOOKUP(F$4,'4. Billing Determinants'!$B$19:$N$41,8,0)/'4. Billing Determinants'!$I$41*$D5, VLOOKUP(F$4,'4. Billing Determinants'!$B$19:$N$41,3,0)/'4. Billing Determinants'!$D$41*$D5)))))</f>
        <v>-3730.0406220417226</v>
      </c>
      <c r="G5" s="152">
        <f>IF(G$4="",0,IF($E5="kWh",VLOOKUP(G$4,'4. Billing Determinants'!$B$19:$N$41,4,0)/'4. Billing Determinants'!$E$41*$D5,IF($E5="kW",VLOOKUP(G$4,'4. Billing Determinants'!$B$19:$N$41,5,0)/'4. Billing Determinants'!$F$41*$D5,IF($E5="Non-RPP kWh",VLOOKUP(G$4,'4. Billing Determinants'!$B$19:$N$41,6,0)/'4. Billing Determinants'!$G$41*$D5,IF($E5="Distribution Rev.",VLOOKUP(G$4,'4. Billing Determinants'!$B$19:$N$41,8,0)/'4. Billing Determinants'!$I$41*$D5, VLOOKUP(G$4,'4. Billing Determinants'!$B$19:$N$41,3,0)/'4. Billing Determinants'!$D$41*$D5)))))</f>
        <v>-1532.9824709905063</v>
      </c>
      <c r="H5" s="152">
        <f>IF(H$4="",0,IF($E5="kWh",VLOOKUP(H$4,'4. Billing Determinants'!$B$19:$N$41,4,0)/'4. Billing Determinants'!$E$41*$D5,IF($E5="kW",VLOOKUP(H$4,'4. Billing Determinants'!$B$19:$N$41,5,0)/'4. Billing Determinants'!$F$41*$D5,IF($E5="Non-RPP kWh",VLOOKUP(H$4,'4. Billing Determinants'!$B$19:$N$41,6,0)/'4. Billing Determinants'!$G$41*$D5,IF($E5="Distribution Rev.",VLOOKUP(H$4,'4. Billing Determinants'!$B$19:$N$41,8,0)/'4. Billing Determinants'!$I$41*$D5, VLOOKUP(H$4,'4. Billing Determinants'!$B$19:$N$41,3,0)/'4. Billing Determinants'!$D$41*$D5)))))</f>
        <v>-3176.353427456273</v>
      </c>
      <c r="I5" s="152">
        <f>IF(I$4="",0,IF($E5="kWh",VLOOKUP(I$4,'4. Billing Determinants'!$B$19:$N$41,4,0)/'4. Billing Determinants'!$E$41*$D5,IF($E5="kW",VLOOKUP(I$4,'4. Billing Determinants'!$B$19:$N$41,5,0)/'4. Billing Determinants'!$F$41*$D5,IF($E5="Non-RPP kWh",VLOOKUP(I$4,'4. Billing Determinants'!$B$19:$N$41,6,0)/'4. Billing Determinants'!$G$41*$D5,IF($E5="Distribution Rev.",VLOOKUP(I$4,'4. Billing Determinants'!$B$19:$N$41,8,0)/'4. Billing Determinants'!$I$41*$D5, VLOOKUP(I$4,'4. Billing Determinants'!$B$19:$N$41,3,0)/'4. Billing Determinants'!$D$41*$D5)))))</f>
        <v>-2320.4077328019457</v>
      </c>
      <c r="J5" s="152">
        <f>IF(J$4="",0,IF($E5="kWh",VLOOKUP(J$4,'4. Billing Determinants'!$B$19:$N$41,4,0)/'4. Billing Determinants'!$E$41*$D5,IF($E5="kW",VLOOKUP(J$4,'4. Billing Determinants'!$B$19:$N$41,5,0)/'4. Billing Determinants'!$F$41*$D5,IF($E5="Non-RPP kWh",VLOOKUP(J$4,'4. Billing Determinants'!$B$19:$N$41,6,0)/'4. Billing Determinants'!$G$41*$D5,IF($E5="Distribution Rev.",VLOOKUP(J$4,'4. Billing Determinants'!$B$19:$N$41,8,0)/'4. Billing Determinants'!$I$41*$D5, VLOOKUP(J$4,'4. Billing Determinants'!$B$19:$N$41,3,0)/'4. Billing Determinants'!$D$41*$D5)))))</f>
        <v>-2000.3694658478457</v>
      </c>
      <c r="K5" s="152">
        <f>IF(K$4="",0,IF($E5="kWh",VLOOKUP(K$4,'4. Billing Determinants'!$B$19:$N$41,4,0)/'4. Billing Determinants'!$E$41*$D5,IF($E5="kW",VLOOKUP(K$4,'4. Billing Determinants'!$B$19:$N$41,5,0)/'4. Billing Determinants'!$F$41*$D5,IF($E5="Non-RPP kWh",VLOOKUP(K$4,'4. Billing Determinants'!$B$19:$N$41,6,0)/'4. Billing Determinants'!$G$41*$D5,IF($E5="Distribution Rev.",VLOOKUP(K$4,'4. Billing Determinants'!$B$19:$N$41,8,0)/'4. Billing Determinants'!$I$41*$D5, VLOOKUP(K$4,'4. Billing Determinants'!$B$19:$N$41,3,0)/'4. Billing Determinants'!$D$41*$D5)))))</f>
        <v>-1675.7566606618179</v>
      </c>
      <c r="L5" s="152">
        <f>IF(L$4="",0,IF($E5="kWh",VLOOKUP(L$4,'4. Billing Determinants'!$B$19:$N$41,4,0)/'4. Billing Determinants'!$E$41*$D5,IF($E5="kW",VLOOKUP(L$4,'4. Billing Determinants'!$B$19:$N$41,5,0)/'4. Billing Determinants'!$F$41*$D5,IF($E5="Non-RPP kWh",VLOOKUP(L$4,'4. Billing Determinants'!$B$19:$N$41,6,0)/'4. Billing Determinants'!$G$41*$D5,IF($E5="Distribution Rev.",VLOOKUP(L$4,'4. Billing Determinants'!$B$19:$N$41,8,0)/'4. Billing Determinants'!$I$41*$D5, VLOOKUP(L$4,'4. Billing Determinants'!$B$19:$N$41,3,0)/'4. Billing Determinants'!$D$41*$D5)))))</f>
        <v>-32.438481645604007</v>
      </c>
      <c r="M5" s="152">
        <f>IF(M$4="",0,IF($E5="kWh",VLOOKUP(M$4,'4. Billing Determinants'!$B$19:$N$41,4,0)/'4. Billing Determinants'!$E$41*$D5,IF($E5="kW",VLOOKUP(M$4,'4. Billing Determinants'!$B$19:$N$41,5,0)/'4. Billing Determinants'!$F$41*$D5,IF($E5="Non-RPP kWh",VLOOKUP(M$4,'4. Billing Determinants'!$B$19:$N$41,6,0)/'4. Billing Determinants'!$G$41*$D5,IF($E5="Distribution Rev.",VLOOKUP(M$4,'4. Billing Determinants'!$B$19:$N$41,8,0)/'4. Billing Determinants'!$I$41*$D5, VLOOKUP(M$4,'4. Billing Determinants'!$B$19:$N$41,3,0)/'4. Billing Determinants'!$D$41*$D5)))))</f>
        <v>-9.0939627673080512</v>
      </c>
      <c r="N5" s="152">
        <f>IF(N$4="",0,IF($E5="kWh",VLOOKUP(N$4,'4. Billing Determinants'!$B$19:$N$41,4,0)/'4. Billing Determinants'!$E$41*$D5,IF($E5="kW",VLOOKUP(N$4,'4. Billing Determinants'!$B$19:$N$41,5,0)/'4. Billing Determinants'!$F$41*$D5,IF($E5="Non-RPP kWh",VLOOKUP(N$4,'4. Billing Determinants'!$B$19:$N$41,6,0)/'4. Billing Determinants'!$G$41*$D5,IF($E5="Distribution Rev.",VLOOKUP(N$4,'4. Billing Determinants'!$B$19:$N$41,8,0)/'4. Billing Determinants'!$I$41*$D5, VLOOKUP(N$4,'4. Billing Determinants'!$B$19:$N$41,3,0)/'4. Billing Determinants'!$D$41*$D5)))))</f>
        <v>-130.09718465250188</v>
      </c>
      <c r="O5" s="152">
        <f>IF(O$4="",0,IF($E5="kWh",VLOOKUP(O$4,'4. Billing Determinants'!$B$19:$N$41,4,0)/'4. Billing Determinants'!$E$41*$D5,IF($E5="kW",VLOOKUP(O$4,'4. Billing Determinants'!$B$19:$N$41,5,0)/'4. Billing Determinants'!$F$41*$D5,IF($E5="Non-RPP kWh",VLOOKUP(O$4,'4. Billing Determinants'!$B$19:$N$41,6,0)/'4. Billing Determinants'!$G$41*$D5,IF($E5="Distribution Rev.",VLOOKUP(O$4,'4. Billing Determinants'!$B$19:$N$41,8,0)/'4. Billing Determinants'!$I$41*$D5, VLOOKUP(O$4,'4. Billing Determinants'!$B$19:$N$41,3,0)/'4. Billing Determinants'!$D$41*$D5)))))</f>
        <v>-85.459991134474663</v>
      </c>
      <c r="P5" s="152">
        <f>IF(P$4="",0,IF($E5="kWh",VLOOKUP(P$4,'4. Billing Determinants'!$B$19:$N$41,4,0)/'4. Billing Determinants'!$E$41*$D5,IF($E5="kW",VLOOKUP(P$4,'4. Billing Determinants'!$B$19:$N$41,5,0)/'4. Billing Determinants'!$F$41*$D5,IF($E5="Non-RPP kWh",VLOOKUP(P$4,'4. Billing Determinants'!$B$19:$N$41,6,0)/'4. Billing Determinants'!$G$41*$D5,IF($E5="Distribution Rev.",VLOOKUP(P$4,'4. Billing Determinants'!$B$19:$N$41,8,0)/'4. Billing Determinants'!$I$41*$D5, VLOOKUP(P$4,'4. Billing Determinants'!$B$19:$N$41,3,0)/'4. Billing Determinants'!$D$41*$D5)))))</f>
        <v>0</v>
      </c>
      <c r="Q5" s="152">
        <f>IF(Q$4="",0,IF($E5="kWh",VLOOKUP(Q$4,'4. Billing Determinants'!$B$19:$N$41,4,0)/'4. Billing Determinants'!$E$41*$D5,IF($E5="kW",VLOOKUP(Q$4,'4. Billing Determinants'!$B$19:$N$41,5,0)/'4. Billing Determinants'!$F$41*$D5,IF($E5="Non-RPP kWh",VLOOKUP(Q$4,'4. Billing Determinants'!$B$19:$N$41,6,0)/'4. Billing Determinants'!$G$41*$D5,IF($E5="Distribution Rev.",VLOOKUP(Q$4,'4. Billing Determinants'!$B$19:$N$41,8,0)/'4. Billing Determinants'!$I$41*$D5, VLOOKUP(Q$4,'4. Billing Determinants'!$B$19:$N$41,3,0)/'4. Billing Determinants'!$D$41*$D5)))))</f>
        <v>0</v>
      </c>
      <c r="R5" s="152">
        <f>IF(R$4="",0,IF($E5="kWh",VLOOKUP(R$4,'4. Billing Determinants'!$B$19:$N$41,4,0)/'4. Billing Determinants'!$E$41*$D5,IF($E5="kW",VLOOKUP(R$4,'4. Billing Determinants'!$B$19:$N$41,5,0)/'4. Billing Determinants'!$F$41*$D5,IF($E5="Non-RPP kWh",VLOOKUP(R$4,'4. Billing Determinants'!$B$19:$N$41,6,0)/'4. Billing Determinants'!$G$41*$D5,IF($E5="Distribution Rev.",VLOOKUP(R$4,'4. Billing Determinants'!$B$19:$N$41,8,0)/'4. Billing Determinants'!$I$41*$D5, VLOOKUP(R$4,'4. Billing Determinants'!$B$19:$N$41,3,0)/'4. Billing Determinants'!$D$41*$D5)))))</f>
        <v>0</v>
      </c>
      <c r="S5" s="152">
        <f>IF(S$4="",0,IF($E5="kWh",VLOOKUP(S$4,'4. Billing Determinants'!$B$19:$N$41,4,0)/'4. Billing Determinants'!$E$41*$D5,IF($E5="kW",VLOOKUP(S$4,'4. Billing Determinants'!$B$19:$N$41,5,0)/'4. Billing Determinants'!$F$41*$D5,IF($E5="Non-RPP kWh",VLOOKUP(S$4,'4. Billing Determinants'!$B$19:$N$41,6,0)/'4. Billing Determinants'!$G$41*$D5,IF($E5="Distribution Rev.",VLOOKUP(S$4,'4. Billing Determinants'!$B$19:$N$41,8,0)/'4. Billing Determinants'!$I$41*$D5, VLOOKUP(S$4,'4. Billing Determinants'!$B$19:$N$41,3,0)/'4. Billing Determinants'!$D$41*$D5)))))</f>
        <v>0</v>
      </c>
      <c r="T5" s="152">
        <f>IF(T$4="",0,IF($E5="kWh",VLOOKUP(T$4,'4. Billing Determinants'!$B$19:$N$41,4,0)/'4. Billing Determinants'!$E$41*$D5,IF($E5="kW",VLOOKUP(T$4,'4. Billing Determinants'!$B$19:$N$41,5,0)/'4. Billing Determinants'!$F$41*$D5,IF($E5="Non-RPP kWh",VLOOKUP(T$4,'4. Billing Determinants'!$B$19:$N$41,6,0)/'4. Billing Determinants'!$G$41*$D5,IF($E5="Distribution Rev.",VLOOKUP(T$4,'4. Billing Determinants'!$B$19:$N$41,8,0)/'4. Billing Determinants'!$I$41*$D5, VLOOKUP(T$4,'4. Billing Determinants'!$B$19:$N$41,3,0)/'4. Billing Determinants'!$D$41*$D5)))))</f>
        <v>0</v>
      </c>
      <c r="U5" s="152">
        <f>IF(U$4="",0,IF($E5="kWh",VLOOKUP(U$4,'4. Billing Determinants'!$B$19:$N$41,4,0)/'4. Billing Determinants'!$E$41*$D5,IF($E5="kW",VLOOKUP(U$4,'4. Billing Determinants'!$B$19:$N$41,5,0)/'4. Billing Determinants'!$F$41*$D5,IF($E5="Non-RPP kWh",VLOOKUP(U$4,'4. Billing Determinants'!$B$19:$N$41,6,0)/'4. Billing Determinants'!$G$41*$D5,IF($E5="Distribution Rev.",VLOOKUP(U$4,'4. Billing Determinants'!$B$19:$N$41,8,0)/'4. Billing Determinants'!$I$41*$D5, VLOOKUP(U$4,'4. Billing Determinants'!$B$19:$N$41,3,0)/'4. Billing Determinants'!$D$41*$D5)))))</f>
        <v>0</v>
      </c>
      <c r="V5" s="152">
        <f>IF(V$4="",0,IF($E5="kWh",VLOOKUP(V$4,'4. Billing Determinants'!$B$19:$N$41,4,0)/'4. Billing Determinants'!$E$41*$D5,IF($E5="kW",VLOOKUP(V$4,'4. Billing Determinants'!$B$19:$N$41,5,0)/'4. Billing Determinants'!$F$41*$D5,IF($E5="Non-RPP kWh",VLOOKUP(V$4,'4. Billing Determinants'!$B$19:$N$41,6,0)/'4. Billing Determinants'!$G$41*$D5,IF($E5="Distribution Rev.",VLOOKUP(V$4,'4. Billing Determinants'!$B$19:$N$41,8,0)/'4. Billing Determinants'!$I$41*$D5, VLOOKUP(V$4,'4. Billing Determinants'!$B$19:$N$41,3,0)/'4. Billing Determinants'!$D$41*$D5)))))</f>
        <v>0</v>
      </c>
      <c r="W5" s="152">
        <f>IF(W$4="",0,IF($E5="kWh",VLOOKUP(W$4,'4. Billing Determinants'!$B$19:$N$41,4,0)/'4. Billing Determinants'!$E$41*$D5,IF($E5="kW",VLOOKUP(W$4,'4. Billing Determinants'!$B$19:$N$41,5,0)/'4. Billing Determinants'!$F$41*$D5,IF($E5="Non-RPP kWh",VLOOKUP(W$4,'4. Billing Determinants'!$B$19:$N$41,6,0)/'4. Billing Determinants'!$G$41*$D5,IF($E5="Distribution Rev.",VLOOKUP(W$4,'4. Billing Determinants'!$B$19:$N$41,8,0)/'4. Billing Determinants'!$I$41*$D5, VLOOKUP(W$4,'4. Billing Determinants'!$B$19:$N$41,3,0)/'4. Billing Determinants'!$D$41*$D5)))))</f>
        <v>0</v>
      </c>
      <c r="X5" s="152">
        <f>IF(X$4="",0,IF($E5="kWh",VLOOKUP(X$4,'4. Billing Determinants'!$B$19:$N$41,4,0)/'4. Billing Determinants'!$E$41*$D5,IF($E5="kW",VLOOKUP(X$4,'4. Billing Determinants'!$B$19:$N$41,5,0)/'4. Billing Determinants'!$F$41*$D5,IF($E5="Non-RPP kWh",VLOOKUP(X$4,'4. Billing Determinants'!$B$19:$N$41,6,0)/'4. Billing Determinants'!$G$41*$D5,IF($E5="Distribution Rev.",VLOOKUP(X$4,'4. Billing Determinants'!$B$19:$N$41,8,0)/'4. Billing Determinants'!$I$41*$D5, VLOOKUP(X$4,'4. Billing Determinants'!$B$19:$N$41,3,0)/'4. Billing Determinants'!$D$41*$D5)))))</f>
        <v>0</v>
      </c>
      <c r="Y5" s="152">
        <f>IF(Y$4="",0,IF($E5="kWh",VLOOKUP(Y$4,'4. Billing Determinants'!$B$19:$N$41,4,0)/'4. Billing Determinants'!$E$41*$D5,IF($E5="kW",VLOOKUP(Y$4,'4. Billing Determinants'!$B$19:$N$41,5,0)/'4. Billing Determinants'!$F$41*$D5,IF($E5="Non-RPP kWh",VLOOKUP(Y$4,'4. Billing Determinants'!$B$19:$N$41,6,0)/'4. Billing Determinants'!$G$41*$D5,IF($E5="Distribution Rev.",VLOOKUP(Y$4,'4. Billing Determinants'!$B$19:$N$41,8,0)/'4. Billing Determinants'!$I$41*$D5, VLOOKUP(Y$4,'4. Billing Determinants'!$B$19:$N$41,3,0)/'4. Billing Determinants'!$D$41*$D5)))))</f>
        <v>0</v>
      </c>
    </row>
    <row r="6" spans="2:25" x14ac:dyDescent="0.2">
      <c r="B6" s="153" t="s">
        <v>1</v>
      </c>
      <c r="C6" s="212">
        <v>1580</v>
      </c>
      <c r="D6" s="152">
        <f>'2. 2013 Continuity Schedule'!CF25</f>
        <v>-1648458</v>
      </c>
      <c r="E6" s="170"/>
      <c r="F6" s="152">
        <f>$D$6*'Other Allocators'!B11</f>
        <v>-475480.84731745505</v>
      </c>
      <c r="G6" s="152">
        <f>$D$6*'Other Allocators'!C11</f>
        <v>-195414.44131254251</v>
      </c>
      <c r="H6" s="152">
        <f>$D$6*'Other Allocators'!D11</f>
        <v>-404900.47484788962</v>
      </c>
      <c r="I6" s="152">
        <f>$D$6*'Other Allocators'!E11</f>
        <v>-295790.19284533215</v>
      </c>
      <c r="J6" s="152">
        <f>$D$6*'Other Allocators'!F11</f>
        <v>-254993.83651448597</v>
      </c>
      <c r="K6" s="152">
        <f>$D$6*'Other Allocators'!G11</f>
        <v>0</v>
      </c>
      <c r="L6" s="152">
        <f>$D$6*'Other Allocators'!H11</f>
        <v>-4135.0425642552109</v>
      </c>
      <c r="M6" s="152">
        <f>$D$6*'Other Allocators'!I11</f>
        <v>-1159.2380781381885</v>
      </c>
      <c r="N6" s="152">
        <f>$D$6*'Other Allocators'!J11</f>
        <v>-16583.926519901335</v>
      </c>
      <c r="O6" s="152">
        <f>$D$6*'Other Allocators'!K11</f>
        <v>0</v>
      </c>
      <c r="P6" s="152">
        <f>IF(P$4="",0,IF($E6="kWh",VLOOKUP(P$4,'4. Billing Determinants'!$B$19:$N$41,4,0)/'4. Billing Determinants'!$E$41*$D6,IF($E6="kW",VLOOKUP(P$4,'4. Billing Determinants'!$B$19:$N$41,5,0)/'4. Billing Determinants'!$F$41*$D6,IF($E6="Non-RPP kWh",VLOOKUP(P$4,'4. Billing Determinants'!$B$19:$N$41,6,0)/'4. Billing Determinants'!$G$41*$D6,IF($E6="Distribution Rev.",VLOOKUP(P$4,'4. Billing Determinants'!$B$19:$N$41,8,0)/'4. Billing Determinants'!$I$41*$D6, VLOOKUP(P$4,'4. Billing Determinants'!$B$19:$N$41,3,0)/'4. Billing Determinants'!$D$41*$D6)))))</f>
        <v>0</v>
      </c>
      <c r="Q6" s="152">
        <f>IF(Q$4="",0,IF($E6="kWh",VLOOKUP(Q$4,'4. Billing Determinants'!$B$19:$N$41,4,0)/'4. Billing Determinants'!$E$41*$D6,IF($E6="kW",VLOOKUP(Q$4,'4. Billing Determinants'!$B$19:$N$41,5,0)/'4. Billing Determinants'!$F$41*$D6,IF($E6="Non-RPP kWh",VLOOKUP(Q$4,'4. Billing Determinants'!$B$19:$N$41,6,0)/'4. Billing Determinants'!$G$41*$D6,IF($E6="Distribution Rev.",VLOOKUP(Q$4,'4. Billing Determinants'!$B$19:$N$41,8,0)/'4. Billing Determinants'!$I$41*$D6, VLOOKUP(Q$4,'4. Billing Determinants'!$B$19:$N$41,3,0)/'4. Billing Determinants'!$D$41*$D6)))))</f>
        <v>0</v>
      </c>
      <c r="R6" s="152">
        <f>IF(R$4="",0,IF($E6="kWh",VLOOKUP(R$4,'4. Billing Determinants'!$B$19:$N$41,4,0)/'4. Billing Determinants'!$E$41*$D6,IF($E6="kW",VLOOKUP(R$4,'4. Billing Determinants'!$B$19:$N$41,5,0)/'4. Billing Determinants'!$F$41*$D6,IF($E6="Non-RPP kWh",VLOOKUP(R$4,'4. Billing Determinants'!$B$19:$N$41,6,0)/'4. Billing Determinants'!$G$41*$D6,IF($E6="Distribution Rev.",VLOOKUP(R$4,'4. Billing Determinants'!$B$19:$N$41,8,0)/'4. Billing Determinants'!$I$41*$D6, VLOOKUP(R$4,'4. Billing Determinants'!$B$19:$N$41,3,0)/'4. Billing Determinants'!$D$41*$D6)))))</f>
        <v>0</v>
      </c>
      <c r="S6" s="152">
        <f>IF(S$4="",0,IF($E6="kWh",VLOOKUP(S$4,'4. Billing Determinants'!$B$19:$N$41,4,0)/'4. Billing Determinants'!$E$41*$D6,IF($E6="kW",VLOOKUP(S$4,'4. Billing Determinants'!$B$19:$N$41,5,0)/'4. Billing Determinants'!$F$41*$D6,IF($E6="Non-RPP kWh",VLOOKUP(S$4,'4. Billing Determinants'!$B$19:$N$41,6,0)/'4. Billing Determinants'!$G$41*$D6,IF($E6="Distribution Rev.",VLOOKUP(S$4,'4. Billing Determinants'!$B$19:$N$41,8,0)/'4. Billing Determinants'!$I$41*$D6, VLOOKUP(S$4,'4. Billing Determinants'!$B$19:$N$41,3,0)/'4. Billing Determinants'!$D$41*$D6)))))</f>
        <v>0</v>
      </c>
      <c r="T6" s="152">
        <f>IF(T$4="",0,IF($E6="kWh",VLOOKUP(T$4,'4. Billing Determinants'!$B$19:$N$41,4,0)/'4. Billing Determinants'!$E$41*$D6,IF($E6="kW",VLOOKUP(T$4,'4. Billing Determinants'!$B$19:$N$41,5,0)/'4. Billing Determinants'!$F$41*$D6,IF($E6="Non-RPP kWh",VLOOKUP(T$4,'4. Billing Determinants'!$B$19:$N$41,6,0)/'4. Billing Determinants'!$G$41*$D6,IF($E6="Distribution Rev.",VLOOKUP(T$4,'4. Billing Determinants'!$B$19:$N$41,8,0)/'4. Billing Determinants'!$I$41*$D6, VLOOKUP(T$4,'4. Billing Determinants'!$B$19:$N$41,3,0)/'4. Billing Determinants'!$D$41*$D6)))))</f>
        <v>0</v>
      </c>
      <c r="U6" s="152">
        <f>IF(U$4="",0,IF($E6="kWh",VLOOKUP(U$4,'4. Billing Determinants'!$B$19:$N$41,4,0)/'4. Billing Determinants'!$E$41*$D6,IF($E6="kW",VLOOKUP(U$4,'4. Billing Determinants'!$B$19:$N$41,5,0)/'4. Billing Determinants'!$F$41*$D6,IF($E6="Non-RPP kWh",VLOOKUP(U$4,'4. Billing Determinants'!$B$19:$N$41,6,0)/'4. Billing Determinants'!$G$41*$D6,IF($E6="Distribution Rev.",VLOOKUP(U$4,'4. Billing Determinants'!$B$19:$N$41,8,0)/'4. Billing Determinants'!$I$41*$D6, VLOOKUP(U$4,'4. Billing Determinants'!$B$19:$N$41,3,0)/'4. Billing Determinants'!$D$41*$D6)))))</f>
        <v>0</v>
      </c>
      <c r="V6" s="152">
        <f>IF(V$4="",0,IF($E6="kWh",VLOOKUP(V$4,'4. Billing Determinants'!$B$19:$N$41,4,0)/'4. Billing Determinants'!$E$41*$D6,IF($E6="kW",VLOOKUP(V$4,'4. Billing Determinants'!$B$19:$N$41,5,0)/'4. Billing Determinants'!$F$41*$D6,IF($E6="Non-RPP kWh",VLOOKUP(V$4,'4. Billing Determinants'!$B$19:$N$41,6,0)/'4. Billing Determinants'!$G$41*$D6,IF($E6="Distribution Rev.",VLOOKUP(V$4,'4. Billing Determinants'!$B$19:$N$41,8,0)/'4. Billing Determinants'!$I$41*$D6, VLOOKUP(V$4,'4. Billing Determinants'!$B$19:$N$41,3,0)/'4. Billing Determinants'!$D$41*$D6)))))</f>
        <v>0</v>
      </c>
      <c r="W6" s="152">
        <f>IF(W$4="",0,IF($E6="kWh",VLOOKUP(W$4,'4. Billing Determinants'!$B$19:$N$41,4,0)/'4. Billing Determinants'!$E$41*$D6,IF($E6="kW",VLOOKUP(W$4,'4. Billing Determinants'!$B$19:$N$41,5,0)/'4. Billing Determinants'!$F$41*$D6,IF($E6="Non-RPP kWh",VLOOKUP(W$4,'4. Billing Determinants'!$B$19:$N$41,6,0)/'4. Billing Determinants'!$G$41*$D6,IF($E6="Distribution Rev.",VLOOKUP(W$4,'4. Billing Determinants'!$B$19:$N$41,8,0)/'4. Billing Determinants'!$I$41*$D6, VLOOKUP(W$4,'4. Billing Determinants'!$B$19:$N$41,3,0)/'4. Billing Determinants'!$D$41*$D6)))))</f>
        <v>0</v>
      </c>
      <c r="X6" s="152">
        <f>IF(X$4="",0,IF($E6="kWh",VLOOKUP(X$4,'4. Billing Determinants'!$B$19:$N$41,4,0)/'4. Billing Determinants'!$E$41*$D6,IF($E6="kW",VLOOKUP(X$4,'4. Billing Determinants'!$B$19:$N$41,5,0)/'4. Billing Determinants'!$F$41*$D6,IF($E6="Non-RPP kWh",VLOOKUP(X$4,'4. Billing Determinants'!$B$19:$N$41,6,0)/'4. Billing Determinants'!$G$41*$D6,IF($E6="Distribution Rev.",VLOOKUP(X$4,'4. Billing Determinants'!$B$19:$N$41,8,0)/'4. Billing Determinants'!$I$41*$D6, VLOOKUP(X$4,'4. Billing Determinants'!$B$19:$N$41,3,0)/'4. Billing Determinants'!$D$41*$D6)))))</f>
        <v>0</v>
      </c>
      <c r="Y6" s="152">
        <f>IF(Y$4="",0,IF($E6="kWh",VLOOKUP(Y$4,'4. Billing Determinants'!$B$19:$N$41,4,0)/'4. Billing Determinants'!$E$41*$D6,IF($E6="kW",VLOOKUP(Y$4,'4. Billing Determinants'!$B$19:$N$41,5,0)/'4. Billing Determinants'!$F$41*$D6,IF($E6="Non-RPP kWh",VLOOKUP(Y$4,'4. Billing Determinants'!$B$19:$N$41,6,0)/'4. Billing Determinants'!$G$41*$D6,IF($E6="Distribution Rev.",VLOOKUP(Y$4,'4. Billing Determinants'!$B$19:$N$41,8,0)/'4. Billing Determinants'!$I$41*$D6, VLOOKUP(Y$4,'4. Billing Determinants'!$B$19:$N$41,3,0)/'4. Billing Determinants'!$D$41*$D6)))))</f>
        <v>0</v>
      </c>
    </row>
    <row r="7" spans="2:25" x14ac:dyDescent="0.2">
      <c r="B7" s="153" t="s">
        <v>2</v>
      </c>
      <c r="C7" s="151">
        <v>1584</v>
      </c>
      <c r="D7" s="152">
        <f>'2. 2013 Continuity Schedule'!CF26</f>
        <v>-364059</v>
      </c>
      <c r="E7" s="170" t="s">
        <v>187</v>
      </c>
      <c r="F7" s="152">
        <f>IF(F$4="",0,IF($E7="kWh",VLOOKUP(F$4,'4. Billing Determinants'!$B$19:$N$41,4,0)/'4. Billing Determinants'!$E$41*$D7,IF($E7="kW",VLOOKUP(F$4,'4. Billing Determinants'!$B$19:$N$41,5,0)/'4. Billing Determinants'!$F$41*$D7,IF($E7="Non-RPP kWh",VLOOKUP(F$4,'4. Billing Determinants'!$B$19:$N$41,6,0)/'4. Billing Determinants'!$G$41*$D7,IF($E7="Distribution Rev.",VLOOKUP(F$4,'4. Billing Determinants'!$B$19:$N$41,8,0)/'4. Billing Determinants'!$I$41*$D7, VLOOKUP(F$4,'4. Billing Determinants'!$B$19:$N$41,3,0)/'4. Billing Determinants'!$D$41*$D7)))))</f>
        <v>-92421.891977124309</v>
      </c>
      <c r="G7" s="152">
        <f>IF(G$4="",0,IF($E7="kWh",VLOOKUP(G$4,'4. Billing Determinants'!$B$19:$N$41,4,0)/'4. Billing Determinants'!$E$41*$D7,IF($E7="kW",VLOOKUP(G$4,'4. Billing Determinants'!$B$19:$N$41,5,0)/'4. Billing Determinants'!$F$41*$D7,IF($E7="Non-RPP kWh",VLOOKUP(G$4,'4. Billing Determinants'!$B$19:$N$41,6,0)/'4. Billing Determinants'!$G$41*$D7,IF($E7="Distribution Rev.",VLOOKUP(G$4,'4. Billing Determinants'!$B$19:$N$41,8,0)/'4. Billing Determinants'!$I$41*$D7, VLOOKUP(G$4,'4. Billing Determinants'!$B$19:$N$41,3,0)/'4. Billing Determinants'!$D$41*$D7)))))</f>
        <v>-37983.806261916063</v>
      </c>
      <c r="H7" s="152">
        <f>IF(H$4="",0,IF($E7="kWh",VLOOKUP(H$4,'4. Billing Determinants'!$B$19:$N$41,4,0)/'4. Billing Determinants'!$E$41*$D7,IF($E7="kW",VLOOKUP(H$4,'4. Billing Determinants'!$B$19:$N$41,5,0)/'4. Billing Determinants'!$F$41*$D7,IF($E7="Non-RPP kWh",VLOOKUP(H$4,'4. Billing Determinants'!$B$19:$N$41,6,0)/'4. Billing Determinants'!$G$41*$D7,IF($E7="Distribution Rev.",VLOOKUP(H$4,'4. Billing Determinants'!$B$19:$N$41,8,0)/'4. Billing Determinants'!$I$41*$D7, VLOOKUP(H$4,'4. Billing Determinants'!$B$19:$N$41,3,0)/'4. Billing Determinants'!$D$41*$D7)))))</f>
        <v>-78702.787207942776</v>
      </c>
      <c r="I7" s="152">
        <f>IF(I$4="",0,IF($E7="kWh",VLOOKUP(I$4,'4. Billing Determinants'!$B$19:$N$41,4,0)/'4. Billing Determinants'!$E$41*$D7,IF($E7="kW",VLOOKUP(I$4,'4. Billing Determinants'!$B$19:$N$41,5,0)/'4. Billing Determinants'!$F$41*$D7,IF($E7="Non-RPP kWh",VLOOKUP(I$4,'4. Billing Determinants'!$B$19:$N$41,6,0)/'4. Billing Determinants'!$G$41*$D7,IF($E7="Distribution Rev.",VLOOKUP(I$4,'4. Billing Determinants'!$B$19:$N$41,8,0)/'4. Billing Determinants'!$I$41*$D7, VLOOKUP(I$4,'4. Billing Determinants'!$B$19:$N$41,3,0)/'4. Billing Determinants'!$D$41*$D7)))))</f>
        <v>-57494.406778475714</v>
      </c>
      <c r="J7" s="152">
        <f>IF(J$4="",0,IF($E7="kWh",VLOOKUP(J$4,'4. Billing Determinants'!$B$19:$N$41,4,0)/'4. Billing Determinants'!$E$41*$D7,IF($E7="kW",VLOOKUP(J$4,'4. Billing Determinants'!$B$19:$N$41,5,0)/'4. Billing Determinants'!$F$41*$D7,IF($E7="Non-RPP kWh",VLOOKUP(J$4,'4. Billing Determinants'!$B$19:$N$41,6,0)/'4. Billing Determinants'!$G$41*$D7,IF($E7="Distribution Rev.",VLOOKUP(J$4,'4. Billing Determinants'!$B$19:$N$41,8,0)/'4. Billing Determinants'!$I$41*$D7, VLOOKUP(J$4,'4. Billing Determinants'!$B$19:$N$41,3,0)/'4. Billing Determinants'!$D$41*$D7)))))</f>
        <v>-49564.589080997808</v>
      </c>
      <c r="K7" s="152">
        <f>IF(K$4="",0,IF($E7="kWh",VLOOKUP(K$4,'4. Billing Determinants'!$B$19:$N$41,4,0)/'4. Billing Determinants'!$E$41*$D7,IF($E7="kW",VLOOKUP(K$4,'4. Billing Determinants'!$B$19:$N$41,5,0)/'4. Billing Determinants'!$F$41*$D7,IF($E7="Non-RPP kWh",VLOOKUP(K$4,'4. Billing Determinants'!$B$19:$N$41,6,0)/'4. Billing Determinants'!$G$41*$D7,IF($E7="Distribution Rev.",VLOOKUP(K$4,'4. Billing Determinants'!$B$19:$N$41,8,0)/'4. Billing Determinants'!$I$41*$D7, VLOOKUP(K$4,'4. Billing Determinants'!$B$19:$N$41,3,0)/'4. Billing Determinants'!$D$41*$D7)))))</f>
        <v>-41521.424768521116</v>
      </c>
      <c r="L7" s="152">
        <f>IF(L$4="",0,IF($E7="kWh",VLOOKUP(L$4,'4. Billing Determinants'!$B$19:$N$41,4,0)/'4. Billing Determinants'!$E$41*$D7,IF($E7="kW",VLOOKUP(L$4,'4. Billing Determinants'!$B$19:$N$41,5,0)/'4. Billing Determinants'!$F$41*$D7,IF($E7="Non-RPP kWh",VLOOKUP(L$4,'4. Billing Determinants'!$B$19:$N$41,6,0)/'4. Billing Determinants'!$G$41*$D7,IF($E7="Distribution Rev.",VLOOKUP(L$4,'4. Billing Determinants'!$B$19:$N$41,8,0)/'4. Billing Determinants'!$I$41*$D7, VLOOKUP(L$4,'4. Billing Determinants'!$B$19:$N$41,3,0)/'4. Billing Determinants'!$D$41*$D7)))))</f>
        <v>-803.75152721819563</v>
      </c>
      <c r="M7" s="152">
        <f>IF(M$4="",0,IF($E7="kWh",VLOOKUP(M$4,'4. Billing Determinants'!$B$19:$N$41,4,0)/'4. Billing Determinants'!$E$41*$D7,IF($E7="kW",VLOOKUP(M$4,'4. Billing Determinants'!$B$19:$N$41,5,0)/'4. Billing Determinants'!$F$41*$D7,IF($E7="Non-RPP kWh",VLOOKUP(M$4,'4. Billing Determinants'!$B$19:$N$41,6,0)/'4. Billing Determinants'!$G$41*$D7,IF($E7="Distribution Rev.",VLOOKUP(M$4,'4. Billing Determinants'!$B$19:$N$41,8,0)/'4. Billing Determinants'!$I$41*$D7, VLOOKUP(M$4,'4. Billing Determinants'!$B$19:$N$41,3,0)/'4. Billing Determinants'!$D$41*$D7)))))</f>
        <v>-225.32763840627521</v>
      </c>
      <c r="N7" s="152">
        <f>IF(N$4="",0,IF($E7="kWh",VLOOKUP(N$4,'4. Billing Determinants'!$B$19:$N$41,4,0)/'4. Billing Determinants'!$E$41*$D7,IF($E7="kW",VLOOKUP(N$4,'4. Billing Determinants'!$B$19:$N$41,5,0)/'4. Billing Determinants'!$F$41*$D7,IF($E7="Non-RPP kWh",VLOOKUP(N$4,'4. Billing Determinants'!$B$19:$N$41,6,0)/'4. Billing Determinants'!$G$41*$D7,IF($E7="Distribution Rev.",VLOOKUP(N$4,'4. Billing Determinants'!$B$19:$N$41,8,0)/'4. Billing Determinants'!$I$41*$D7, VLOOKUP(N$4,'4. Billing Determinants'!$B$19:$N$41,3,0)/'4. Billing Determinants'!$D$41*$D7)))))</f>
        <v>-3223.5112602875643</v>
      </c>
      <c r="O7" s="152">
        <f>IF(O$4="",0,IF($E7="kWh",VLOOKUP(O$4,'4. Billing Determinants'!$B$19:$N$41,4,0)/'4. Billing Determinants'!$E$41*$D7,IF($E7="kW",VLOOKUP(O$4,'4. Billing Determinants'!$B$19:$N$41,5,0)/'4. Billing Determinants'!$F$41*$D7,IF($E7="Non-RPP kWh",VLOOKUP(O$4,'4. Billing Determinants'!$B$19:$N$41,6,0)/'4. Billing Determinants'!$G$41*$D7,IF($E7="Distribution Rev.",VLOOKUP(O$4,'4. Billing Determinants'!$B$19:$N$41,8,0)/'4. Billing Determinants'!$I$41*$D7, VLOOKUP(O$4,'4. Billing Determinants'!$B$19:$N$41,3,0)/'4. Billing Determinants'!$D$41*$D7)))))</f>
        <v>-2117.5034991101688</v>
      </c>
      <c r="P7" s="152">
        <f>IF(P$4="",0,IF($E7="kWh",VLOOKUP(P$4,'4. Billing Determinants'!$B$19:$N$41,4,0)/'4. Billing Determinants'!$E$41*$D7,IF($E7="kW",VLOOKUP(P$4,'4. Billing Determinants'!$B$19:$N$41,5,0)/'4. Billing Determinants'!$F$41*$D7,IF($E7="Non-RPP kWh",VLOOKUP(P$4,'4. Billing Determinants'!$B$19:$N$41,6,0)/'4. Billing Determinants'!$G$41*$D7,IF($E7="Distribution Rev.",VLOOKUP(P$4,'4. Billing Determinants'!$B$19:$N$41,8,0)/'4. Billing Determinants'!$I$41*$D7, VLOOKUP(P$4,'4. Billing Determinants'!$B$19:$N$41,3,0)/'4. Billing Determinants'!$D$41*$D7)))))</f>
        <v>0</v>
      </c>
      <c r="Q7" s="152">
        <f>IF(Q$4="",0,IF($E7="kWh",VLOOKUP(Q$4,'4. Billing Determinants'!$B$19:$N$41,4,0)/'4. Billing Determinants'!$E$41*$D7,IF($E7="kW",VLOOKUP(Q$4,'4. Billing Determinants'!$B$19:$N$41,5,0)/'4. Billing Determinants'!$F$41*$D7,IF($E7="Non-RPP kWh",VLOOKUP(Q$4,'4. Billing Determinants'!$B$19:$N$41,6,0)/'4. Billing Determinants'!$G$41*$D7,IF($E7="Distribution Rev.",VLOOKUP(Q$4,'4. Billing Determinants'!$B$19:$N$41,8,0)/'4. Billing Determinants'!$I$41*$D7, VLOOKUP(Q$4,'4. Billing Determinants'!$B$19:$N$41,3,0)/'4. Billing Determinants'!$D$41*$D7)))))</f>
        <v>0</v>
      </c>
      <c r="R7" s="152">
        <f>IF(R$4="",0,IF($E7="kWh",VLOOKUP(R$4,'4. Billing Determinants'!$B$19:$N$41,4,0)/'4. Billing Determinants'!$E$41*$D7,IF($E7="kW",VLOOKUP(R$4,'4. Billing Determinants'!$B$19:$N$41,5,0)/'4. Billing Determinants'!$F$41*$D7,IF($E7="Non-RPP kWh",VLOOKUP(R$4,'4. Billing Determinants'!$B$19:$N$41,6,0)/'4. Billing Determinants'!$G$41*$D7,IF($E7="Distribution Rev.",VLOOKUP(R$4,'4. Billing Determinants'!$B$19:$N$41,8,0)/'4. Billing Determinants'!$I$41*$D7, VLOOKUP(R$4,'4. Billing Determinants'!$B$19:$N$41,3,0)/'4. Billing Determinants'!$D$41*$D7)))))</f>
        <v>0</v>
      </c>
      <c r="S7" s="152">
        <f>IF(S$4="",0,IF($E7="kWh",VLOOKUP(S$4,'4. Billing Determinants'!$B$19:$N$41,4,0)/'4. Billing Determinants'!$E$41*$D7,IF($E7="kW",VLOOKUP(S$4,'4. Billing Determinants'!$B$19:$N$41,5,0)/'4. Billing Determinants'!$F$41*$D7,IF($E7="Non-RPP kWh",VLOOKUP(S$4,'4. Billing Determinants'!$B$19:$N$41,6,0)/'4. Billing Determinants'!$G$41*$D7,IF($E7="Distribution Rev.",VLOOKUP(S$4,'4. Billing Determinants'!$B$19:$N$41,8,0)/'4. Billing Determinants'!$I$41*$D7, VLOOKUP(S$4,'4. Billing Determinants'!$B$19:$N$41,3,0)/'4. Billing Determinants'!$D$41*$D7)))))</f>
        <v>0</v>
      </c>
      <c r="T7" s="152">
        <f>IF(T$4="",0,IF($E7="kWh",VLOOKUP(T$4,'4. Billing Determinants'!$B$19:$N$41,4,0)/'4. Billing Determinants'!$E$41*$D7,IF($E7="kW",VLOOKUP(T$4,'4. Billing Determinants'!$B$19:$N$41,5,0)/'4. Billing Determinants'!$F$41*$D7,IF($E7="Non-RPP kWh",VLOOKUP(T$4,'4. Billing Determinants'!$B$19:$N$41,6,0)/'4. Billing Determinants'!$G$41*$D7,IF($E7="Distribution Rev.",VLOOKUP(T$4,'4. Billing Determinants'!$B$19:$N$41,8,0)/'4. Billing Determinants'!$I$41*$D7, VLOOKUP(T$4,'4. Billing Determinants'!$B$19:$N$41,3,0)/'4. Billing Determinants'!$D$41*$D7)))))</f>
        <v>0</v>
      </c>
      <c r="U7" s="152">
        <f>IF(U$4="",0,IF($E7="kWh",VLOOKUP(U$4,'4. Billing Determinants'!$B$19:$N$41,4,0)/'4. Billing Determinants'!$E$41*$D7,IF($E7="kW",VLOOKUP(U$4,'4. Billing Determinants'!$B$19:$N$41,5,0)/'4. Billing Determinants'!$F$41*$D7,IF($E7="Non-RPP kWh",VLOOKUP(U$4,'4. Billing Determinants'!$B$19:$N$41,6,0)/'4. Billing Determinants'!$G$41*$D7,IF($E7="Distribution Rev.",VLOOKUP(U$4,'4. Billing Determinants'!$B$19:$N$41,8,0)/'4. Billing Determinants'!$I$41*$D7, VLOOKUP(U$4,'4. Billing Determinants'!$B$19:$N$41,3,0)/'4. Billing Determinants'!$D$41*$D7)))))</f>
        <v>0</v>
      </c>
      <c r="V7" s="152">
        <f>IF(V$4="",0,IF($E7="kWh",VLOOKUP(V$4,'4. Billing Determinants'!$B$19:$N$41,4,0)/'4. Billing Determinants'!$E$41*$D7,IF($E7="kW",VLOOKUP(V$4,'4. Billing Determinants'!$B$19:$N$41,5,0)/'4. Billing Determinants'!$F$41*$D7,IF($E7="Non-RPP kWh",VLOOKUP(V$4,'4. Billing Determinants'!$B$19:$N$41,6,0)/'4. Billing Determinants'!$G$41*$D7,IF($E7="Distribution Rev.",VLOOKUP(V$4,'4. Billing Determinants'!$B$19:$N$41,8,0)/'4. Billing Determinants'!$I$41*$D7, VLOOKUP(V$4,'4. Billing Determinants'!$B$19:$N$41,3,0)/'4. Billing Determinants'!$D$41*$D7)))))</f>
        <v>0</v>
      </c>
      <c r="W7" s="152">
        <f>IF(W$4="",0,IF($E7="kWh",VLOOKUP(W$4,'4. Billing Determinants'!$B$19:$N$41,4,0)/'4. Billing Determinants'!$E$41*$D7,IF($E7="kW",VLOOKUP(W$4,'4. Billing Determinants'!$B$19:$N$41,5,0)/'4. Billing Determinants'!$F$41*$D7,IF($E7="Non-RPP kWh",VLOOKUP(W$4,'4. Billing Determinants'!$B$19:$N$41,6,0)/'4. Billing Determinants'!$G$41*$D7,IF($E7="Distribution Rev.",VLOOKUP(W$4,'4. Billing Determinants'!$B$19:$N$41,8,0)/'4. Billing Determinants'!$I$41*$D7, VLOOKUP(W$4,'4. Billing Determinants'!$B$19:$N$41,3,0)/'4. Billing Determinants'!$D$41*$D7)))))</f>
        <v>0</v>
      </c>
      <c r="X7" s="152">
        <f>IF(X$4="",0,IF($E7="kWh",VLOOKUP(X$4,'4. Billing Determinants'!$B$19:$N$41,4,0)/'4. Billing Determinants'!$E$41*$D7,IF($E7="kW",VLOOKUP(X$4,'4. Billing Determinants'!$B$19:$N$41,5,0)/'4. Billing Determinants'!$F$41*$D7,IF($E7="Non-RPP kWh",VLOOKUP(X$4,'4. Billing Determinants'!$B$19:$N$41,6,0)/'4. Billing Determinants'!$G$41*$D7,IF($E7="Distribution Rev.",VLOOKUP(X$4,'4. Billing Determinants'!$B$19:$N$41,8,0)/'4. Billing Determinants'!$I$41*$D7, VLOOKUP(X$4,'4. Billing Determinants'!$B$19:$N$41,3,0)/'4. Billing Determinants'!$D$41*$D7)))))</f>
        <v>0</v>
      </c>
      <c r="Y7" s="152">
        <f>IF(Y$4="",0,IF($E7="kWh",VLOOKUP(Y$4,'4. Billing Determinants'!$B$19:$N$41,4,0)/'4. Billing Determinants'!$E$41*$D7,IF($E7="kW",VLOOKUP(Y$4,'4. Billing Determinants'!$B$19:$N$41,5,0)/'4. Billing Determinants'!$F$41*$D7,IF($E7="Non-RPP kWh",VLOOKUP(Y$4,'4. Billing Determinants'!$B$19:$N$41,6,0)/'4. Billing Determinants'!$G$41*$D7,IF($E7="Distribution Rev.",VLOOKUP(Y$4,'4. Billing Determinants'!$B$19:$N$41,8,0)/'4. Billing Determinants'!$I$41*$D7, VLOOKUP(Y$4,'4. Billing Determinants'!$B$19:$N$41,3,0)/'4. Billing Determinants'!$D$41*$D7)))))</f>
        <v>0</v>
      </c>
    </row>
    <row r="8" spans="2:25" x14ac:dyDescent="0.2">
      <c r="B8" s="153" t="s">
        <v>3</v>
      </c>
      <c r="C8" s="151">
        <v>1586</v>
      </c>
      <c r="D8" s="152">
        <f>'2. 2013 Continuity Schedule'!CF27</f>
        <v>-79800</v>
      </c>
      <c r="E8" s="170" t="s">
        <v>187</v>
      </c>
      <c r="F8" s="152">
        <f>IF(F$4="",0,IF($E8="kWh",VLOOKUP(F$4,'4. Billing Determinants'!$B$19:$N$41,4,0)/'4. Billing Determinants'!$E$41*$D8,IF($E8="kW",VLOOKUP(F$4,'4. Billing Determinants'!$B$19:$N$41,5,0)/'4. Billing Determinants'!$F$41*$D8,IF($E8="Non-RPP kWh",VLOOKUP(F$4,'4. Billing Determinants'!$B$19:$N$41,6,0)/'4. Billing Determinants'!$G$41*$D8,IF($E8="Distribution Rev.",VLOOKUP(F$4,'4. Billing Determinants'!$B$19:$N$41,8,0)/'4. Billing Determinants'!$I$41*$D8, VLOOKUP(F$4,'4. Billing Determinants'!$B$19:$N$41,3,0)/'4. Billing Determinants'!$D$41*$D8)))))</f>
        <v>-20258.438823856904</v>
      </c>
      <c r="G8" s="152">
        <f>IF(G$4="",0,IF($E8="kWh",VLOOKUP(G$4,'4. Billing Determinants'!$B$19:$N$41,4,0)/'4. Billing Determinants'!$E$41*$D8,IF($E8="kW",VLOOKUP(G$4,'4. Billing Determinants'!$B$19:$N$41,5,0)/'4. Billing Determinants'!$F$41*$D8,IF($E8="Non-RPP kWh",VLOOKUP(G$4,'4. Billing Determinants'!$B$19:$N$41,6,0)/'4. Billing Determinants'!$G$41*$D8,IF($E8="Distribution Rev.",VLOOKUP(G$4,'4. Billing Determinants'!$B$19:$N$41,8,0)/'4. Billing Determinants'!$I$41*$D8, VLOOKUP(G$4,'4. Billing Determinants'!$B$19:$N$41,3,0)/'4. Billing Determinants'!$D$41*$D8)))))</f>
        <v>-8325.8695423019399</v>
      </c>
      <c r="H8" s="152">
        <f>IF(H$4="",0,IF($E8="kWh",VLOOKUP(H$4,'4. Billing Determinants'!$B$19:$N$41,4,0)/'4. Billing Determinants'!$E$41*$D8,IF($E8="kW",VLOOKUP(H$4,'4. Billing Determinants'!$B$19:$N$41,5,0)/'4. Billing Determinants'!$F$41*$D8,IF($E8="Non-RPP kWh",VLOOKUP(H$4,'4. Billing Determinants'!$B$19:$N$41,6,0)/'4. Billing Determinants'!$G$41*$D8,IF($E8="Distribution Rev.",VLOOKUP(H$4,'4. Billing Determinants'!$B$19:$N$41,8,0)/'4. Billing Determinants'!$I$41*$D8, VLOOKUP(H$4,'4. Billing Determinants'!$B$19:$N$41,3,0)/'4. Billing Determinants'!$D$41*$D8)))))</f>
        <v>-17251.276356837308</v>
      </c>
      <c r="I8" s="152">
        <f>IF(I$4="",0,IF($E8="kWh",VLOOKUP(I$4,'4. Billing Determinants'!$B$19:$N$41,4,0)/'4. Billing Determinants'!$E$41*$D8,IF($E8="kW",VLOOKUP(I$4,'4. Billing Determinants'!$B$19:$N$41,5,0)/'4. Billing Determinants'!$F$41*$D8,IF($E8="Non-RPP kWh",VLOOKUP(I$4,'4. Billing Determinants'!$B$19:$N$41,6,0)/'4. Billing Determinants'!$G$41*$D8,IF($E8="Distribution Rev.",VLOOKUP(I$4,'4. Billing Determinants'!$B$19:$N$41,8,0)/'4. Billing Determinants'!$I$41*$D8, VLOOKUP(I$4,'4. Billing Determinants'!$B$19:$N$41,3,0)/'4. Billing Determinants'!$D$41*$D8)))))</f>
        <v>-12602.500311549396</v>
      </c>
      <c r="J8" s="152">
        <f>IF(J$4="",0,IF($E8="kWh",VLOOKUP(J$4,'4. Billing Determinants'!$B$19:$N$41,4,0)/'4. Billing Determinants'!$E$41*$D8,IF($E8="kW",VLOOKUP(J$4,'4. Billing Determinants'!$B$19:$N$41,5,0)/'4. Billing Determinants'!$F$41*$D8,IF($E8="Non-RPP kWh",VLOOKUP(J$4,'4. Billing Determinants'!$B$19:$N$41,6,0)/'4. Billing Determinants'!$G$41*$D8,IF($E8="Distribution Rev.",VLOOKUP(J$4,'4. Billing Determinants'!$B$19:$N$41,8,0)/'4. Billing Determinants'!$I$41*$D8, VLOOKUP(J$4,'4. Billing Determinants'!$B$19:$N$41,3,0)/'4. Billing Determinants'!$D$41*$D8)))))</f>
        <v>-10864.322015562382</v>
      </c>
      <c r="K8" s="152">
        <f>IF(K$4="",0,IF($E8="kWh",VLOOKUP(K$4,'4. Billing Determinants'!$B$19:$N$41,4,0)/'4. Billing Determinants'!$E$41*$D8,IF($E8="kW",VLOOKUP(K$4,'4. Billing Determinants'!$B$19:$N$41,5,0)/'4. Billing Determinants'!$F$41*$D8,IF($E8="Non-RPP kWh",VLOOKUP(K$4,'4. Billing Determinants'!$B$19:$N$41,6,0)/'4. Billing Determinants'!$G$41*$D8,IF($E8="Distribution Rev.",VLOOKUP(K$4,'4. Billing Determinants'!$B$19:$N$41,8,0)/'4. Billing Determinants'!$I$41*$D8, VLOOKUP(K$4,'4. Billing Determinants'!$B$19:$N$41,3,0)/'4. Billing Determinants'!$D$41*$D8)))))</f>
        <v>-9101.2986810598977</v>
      </c>
      <c r="L8" s="152">
        <f>IF(L$4="",0,IF($E8="kWh",VLOOKUP(L$4,'4. Billing Determinants'!$B$19:$N$41,4,0)/'4. Billing Determinants'!$E$41*$D8,IF($E8="kW",VLOOKUP(L$4,'4. Billing Determinants'!$B$19:$N$41,5,0)/'4. Billing Determinants'!$F$41*$D8,IF($E8="Non-RPP kWh",VLOOKUP(L$4,'4. Billing Determinants'!$B$19:$N$41,6,0)/'4. Billing Determinants'!$G$41*$D8,IF($E8="Distribution Rev.",VLOOKUP(L$4,'4. Billing Determinants'!$B$19:$N$41,8,0)/'4. Billing Determinants'!$I$41*$D8, VLOOKUP(L$4,'4. Billing Determinants'!$B$19:$N$41,3,0)/'4. Billing Determinants'!$D$41*$D8)))))</f>
        <v>-176.17850917574353</v>
      </c>
      <c r="M8" s="152">
        <f>IF(M$4="",0,IF($E8="kWh",VLOOKUP(M$4,'4. Billing Determinants'!$B$19:$N$41,4,0)/'4. Billing Determinants'!$E$41*$D8,IF($E8="kW",VLOOKUP(M$4,'4. Billing Determinants'!$B$19:$N$41,5,0)/'4. Billing Determinants'!$F$41*$D8,IF($E8="Non-RPP kWh",VLOOKUP(M$4,'4. Billing Determinants'!$B$19:$N$41,6,0)/'4. Billing Determinants'!$G$41*$D8,IF($E8="Distribution Rev.",VLOOKUP(M$4,'4. Billing Determinants'!$B$19:$N$41,8,0)/'4. Billing Determinants'!$I$41*$D8, VLOOKUP(M$4,'4. Billing Determinants'!$B$19:$N$41,3,0)/'4. Billing Determinants'!$D$41*$D8)))))</f>
        <v>-49.390745853888411</v>
      </c>
      <c r="N8" s="152">
        <f>IF(N$4="",0,IF($E8="kWh",VLOOKUP(N$4,'4. Billing Determinants'!$B$19:$N$41,4,0)/'4. Billing Determinants'!$E$41*$D8,IF($E8="kW",VLOOKUP(N$4,'4. Billing Determinants'!$B$19:$N$41,5,0)/'4. Billing Determinants'!$F$41*$D8,IF($E8="Non-RPP kWh",VLOOKUP(N$4,'4. Billing Determinants'!$B$19:$N$41,6,0)/'4. Billing Determinants'!$G$41*$D8,IF($E8="Distribution Rev.",VLOOKUP(N$4,'4. Billing Determinants'!$B$19:$N$41,8,0)/'4. Billing Determinants'!$I$41*$D8, VLOOKUP(N$4,'4. Billing Determinants'!$B$19:$N$41,3,0)/'4. Billing Determinants'!$D$41*$D8)))))</f>
        <v>-706.57832541139658</v>
      </c>
      <c r="O8" s="152">
        <f>IF(O$4="",0,IF($E8="kWh",VLOOKUP(O$4,'4. Billing Determinants'!$B$19:$N$41,4,0)/'4. Billing Determinants'!$E$41*$D8,IF($E8="kW",VLOOKUP(O$4,'4. Billing Determinants'!$B$19:$N$41,5,0)/'4. Billing Determinants'!$F$41*$D8,IF($E8="Non-RPP kWh",VLOOKUP(O$4,'4. Billing Determinants'!$B$19:$N$41,6,0)/'4. Billing Determinants'!$G$41*$D8,IF($E8="Distribution Rev.",VLOOKUP(O$4,'4. Billing Determinants'!$B$19:$N$41,8,0)/'4. Billing Determinants'!$I$41*$D8, VLOOKUP(O$4,'4. Billing Determinants'!$B$19:$N$41,3,0)/'4. Billing Determinants'!$D$41*$D8)))))</f>
        <v>-464.14668839114393</v>
      </c>
      <c r="P8" s="152">
        <f>IF(P$4="",0,IF($E8="kWh",VLOOKUP(P$4,'4. Billing Determinants'!$B$19:$N$41,4,0)/'4. Billing Determinants'!$E$41*$D8,IF($E8="kW",VLOOKUP(P$4,'4. Billing Determinants'!$B$19:$N$41,5,0)/'4. Billing Determinants'!$F$41*$D8,IF($E8="Non-RPP kWh",VLOOKUP(P$4,'4. Billing Determinants'!$B$19:$N$41,6,0)/'4. Billing Determinants'!$G$41*$D8,IF($E8="Distribution Rev.",VLOOKUP(P$4,'4. Billing Determinants'!$B$19:$N$41,8,0)/'4. Billing Determinants'!$I$41*$D8, VLOOKUP(P$4,'4. Billing Determinants'!$B$19:$N$41,3,0)/'4. Billing Determinants'!$D$41*$D8)))))</f>
        <v>0</v>
      </c>
      <c r="Q8" s="152">
        <f>IF(Q$4="",0,IF($E8="kWh",VLOOKUP(Q$4,'4. Billing Determinants'!$B$19:$N$41,4,0)/'4. Billing Determinants'!$E$41*$D8,IF($E8="kW",VLOOKUP(Q$4,'4. Billing Determinants'!$B$19:$N$41,5,0)/'4. Billing Determinants'!$F$41*$D8,IF($E8="Non-RPP kWh",VLOOKUP(Q$4,'4. Billing Determinants'!$B$19:$N$41,6,0)/'4. Billing Determinants'!$G$41*$D8,IF($E8="Distribution Rev.",VLOOKUP(Q$4,'4. Billing Determinants'!$B$19:$N$41,8,0)/'4. Billing Determinants'!$I$41*$D8, VLOOKUP(Q$4,'4. Billing Determinants'!$B$19:$N$41,3,0)/'4. Billing Determinants'!$D$41*$D8)))))</f>
        <v>0</v>
      </c>
      <c r="R8" s="152">
        <f>IF(R$4="",0,IF($E8="kWh",VLOOKUP(R$4,'4. Billing Determinants'!$B$19:$N$41,4,0)/'4. Billing Determinants'!$E$41*$D8,IF($E8="kW",VLOOKUP(R$4,'4. Billing Determinants'!$B$19:$N$41,5,0)/'4. Billing Determinants'!$F$41*$D8,IF($E8="Non-RPP kWh",VLOOKUP(R$4,'4. Billing Determinants'!$B$19:$N$41,6,0)/'4. Billing Determinants'!$G$41*$D8,IF($E8="Distribution Rev.",VLOOKUP(R$4,'4. Billing Determinants'!$B$19:$N$41,8,0)/'4. Billing Determinants'!$I$41*$D8, VLOOKUP(R$4,'4. Billing Determinants'!$B$19:$N$41,3,0)/'4. Billing Determinants'!$D$41*$D8)))))</f>
        <v>0</v>
      </c>
      <c r="S8" s="152">
        <f>IF(S$4="",0,IF($E8="kWh",VLOOKUP(S$4,'4. Billing Determinants'!$B$19:$N$41,4,0)/'4. Billing Determinants'!$E$41*$D8,IF($E8="kW",VLOOKUP(S$4,'4. Billing Determinants'!$B$19:$N$41,5,0)/'4. Billing Determinants'!$F$41*$D8,IF($E8="Non-RPP kWh",VLOOKUP(S$4,'4. Billing Determinants'!$B$19:$N$41,6,0)/'4. Billing Determinants'!$G$41*$D8,IF($E8="Distribution Rev.",VLOOKUP(S$4,'4. Billing Determinants'!$B$19:$N$41,8,0)/'4. Billing Determinants'!$I$41*$D8, VLOOKUP(S$4,'4. Billing Determinants'!$B$19:$N$41,3,0)/'4. Billing Determinants'!$D$41*$D8)))))</f>
        <v>0</v>
      </c>
      <c r="T8" s="152">
        <f>IF(T$4="",0,IF($E8="kWh",VLOOKUP(T$4,'4. Billing Determinants'!$B$19:$N$41,4,0)/'4. Billing Determinants'!$E$41*$D8,IF($E8="kW",VLOOKUP(T$4,'4. Billing Determinants'!$B$19:$N$41,5,0)/'4. Billing Determinants'!$F$41*$D8,IF($E8="Non-RPP kWh",VLOOKUP(T$4,'4. Billing Determinants'!$B$19:$N$41,6,0)/'4. Billing Determinants'!$G$41*$D8,IF($E8="Distribution Rev.",VLOOKUP(T$4,'4. Billing Determinants'!$B$19:$N$41,8,0)/'4. Billing Determinants'!$I$41*$D8, VLOOKUP(T$4,'4. Billing Determinants'!$B$19:$N$41,3,0)/'4. Billing Determinants'!$D$41*$D8)))))</f>
        <v>0</v>
      </c>
      <c r="U8" s="152">
        <f>IF(U$4="",0,IF($E8="kWh",VLOOKUP(U$4,'4. Billing Determinants'!$B$19:$N$41,4,0)/'4. Billing Determinants'!$E$41*$D8,IF($E8="kW",VLOOKUP(U$4,'4. Billing Determinants'!$B$19:$N$41,5,0)/'4. Billing Determinants'!$F$41*$D8,IF($E8="Non-RPP kWh",VLOOKUP(U$4,'4. Billing Determinants'!$B$19:$N$41,6,0)/'4. Billing Determinants'!$G$41*$D8,IF($E8="Distribution Rev.",VLOOKUP(U$4,'4. Billing Determinants'!$B$19:$N$41,8,0)/'4. Billing Determinants'!$I$41*$D8, VLOOKUP(U$4,'4. Billing Determinants'!$B$19:$N$41,3,0)/'4. Billing Determinants'!$D$41*$D8)))))</f>
        <v>0</v>
      </c>
      <c r="V8" s="152">
        <f>IF(V$4="",0,IF($E8="kWh",VLOOKUP(V$4,'4. Billing Determinants'!$B$19:$N$41,4,0)/'4. Billing Determinants'!$E$41*$D8,IF($E8="kW",VLOOKUP(V$4,'4. Billing Determinants'!$B$19:$N$41,5,0)/'4. Billing Determinants'!$F$41*$D8,IF($E8="Non-RPP kWh",VLOOKUP(V$4,'4. Billing Determinants'!$B$19:$N$41,6,0)/'4. Billing Determinants'!$G$41*$D8,IF($E8="Distribution Rev.",VLOOKUP(V$4,'4. Billing Determinants'!$B$19:$N$41,8,0)/'4. Billing Determinants'!$I$41*$D8, VLOOKUP(V$4,'4. Billing Determinants'!$B$19:$N$41,3,0)/'4. Billing Determinants'!$D$41*$D8)))))</f>
        <v>0</v>
      </c>
      <c r="W8" s="152">
        <f>IF(W$4="",0,IF($E8="kWh",VLOOKUP(W$4,'4. Billing Determinants'!$B$19:$N$41,4,0)/'4. Billing Determinants'!$E$41*$D8,IF($E8="kW",VLOOKUP(W$4,'4. Billing Determinants'!$B$19:$N$41,5,0)/'4. Billing Determinants'!$F$41*$D8,IF($E8="Non-RPP kWh",VLOOKUP(W$4,'4. Billing Determinants'!$B$19:$N$41,6,0)/'4. Billing Determinants'!$G$41*$D8,IF($E8="Distribution Rev.",VLOOKUP(W$4,'4. Billing Determinants'!$B$19:$N$41,8,0)/'4. Billing Determinants'!$I$41*$D8, VLOOKUP(W$4,'4. Billing Determinants'!$B$19:$N$41,3,0)/'4. Billing Determinants'!$D$41*$D8)))))</f>
        <v>0</v>
      </c>
      <c r="X8" s="152">
        <f>IF(X$4="",0,IF($E8="kWh",VLOOKUP(X$4,'4. Billing Determinants'!$B$19:$N$41,4,0)/'4. Billing Determinants'!$E$41*$D8,IF($E8="kW",VLOOKUP(X$4,'4. Billing Determinants'!$B$19:$N$41,5,0)/'4. Billing Determinants'!$F$41*$D8,IF($E8="Non-RPP kWh",VLOOKUP(X$4,'4. Billing Determinants'!$B$19:$N$41,6,0)/'4. Billing Determinants'!$G$41*$D8,IF($E8="Distribution Rev.",VLOOKUP(X$4,'4. Billing Determinants'!$B$19:$N$41,8,0)/'4. Billing Determinants'!$I$41*$D8, VLOOKUP(X$4,'4. Billing Determinants'!$B$19:$N$41,3,0)/'4. Billing Determinants'!$D$41*$D8)))))</f>
        <v>0</v>
      </c>
      <c r="Y8" s="152">
        <f>IF(Y$4="",0,IF($E8="kWh",VLOOKUP(Y$4,'4. Billing Determinants'!$B$19:$N$41,4,0)/'4. Billing Determinants'!$E$41*$D8,IF($E8="kW",VLOOKUP(Y$4,'4. Billing Determinants'!$B$19:$N$41,5,0)/'4. Billing Determinants'!$F$41*$D8,IF($E8="Non-RPP kWh",VLOOKUP(Y$4,'4. Billing Determinants'!$B$19:$N$41,6,0)/'4. Billing Determinants'!$G$41*$D8,IF($E8="Distribution Rev.",VLOOKUP(Y$4,'4. Billing Determinants'!$B$19:$N$41,8,0)/'4. Billing Determinants'!$I$41*$D8, VLOOKUP(Y$4,'4. Billing Determinants'!$B$19:$N$41,3,0)/'4. Billing Determinants'!$D$41*$D8)))))</f>
        <v>0</v>
      </c>
    </row>
    <row r="9" spans="2:25" x14ac:dyDescent="0.2">
      <c r="B9" s="153" t="s">
        <v>138</v>
      </c>
      <c r="C9" s="212">
        <v>1588</v>
      </c>
      <c r="D9" s="152">
        <f>'2. 2013 Continuity Schedule'!CF28</f>
        <v>526708</v>
      </c>
      <c r="E9" s="170"/>
      <c r="F9" s="152">
        <f>$D$9*'Other Allocators'!B11</f>
        <v>151923.5346783977</v>
      </c>
      <c r="G9" s="152">
        <f>$D$9*'Other Allocators'!C11</f>
        <v>62437.956899627803</v>
      </c>
      <c r="H9" s="152">
        <f>$D$9*'Other Allocators'!D11</f>
        <v>129372.00663054943</v>
      </c>
      <c r="I9" s="152">
        <f>$D$9*'Other Allocators'!E11</f>
        <v>94509.572517576555</v>
      </c>
      <c r="J9" s="152">
        <f>$D$9*'Other Allocators'!F11</f>
        <v>81474.501408511394</v>
      </c>
      <c r="K9" s="152">
        <f>$D$9*'Other Allocators'!G11</f>
        <v>0</v>
      </c>
      <c r="L9" s="152">
        <f>$D$9*'Other Allocators'!H11</f>
        <v>1321.2104881857674</v>
      </c>
      <c r="M9" s="152">
        <f>$D$9*'Other Allocators'!I11</f>
        <v>370.394617066379</v>
      </c>
      <c r="N9" s="152">
        <f>$D$9*'Other Allocators'!J11</f>
        <v>5298.8227600849959</v>
      </c>
      <c r="O9" s="152">
        <f>$D$9*'Other Allocators'!K11</f>
        <v>0</v>
      </c>
      <c r="P9" s="152">
        <f>IF(P$4="",0,IF($E9="kWh",VLOOKUP(P$4,'4. Billing Determinants'!$B$19:$N$41,4,0)/'4. Billing Determinants'!$E$41*$D9,IF($E9="kW",VLOOKUP(P$4,'4. Billing Determinants'!$B$19:$N$41,5,0)/'4. Billing Determinants'!$F$41*$D9,IF($E9="Non-RPP kWh",VLOOKUP(P$4,'4. Billing Determinants'!$B$19:$N$41,6,0)/'4. Billing Determinants'!$G$41*$D9,IF($E9="Distribution Rev.",VLOOKUP(P$4,'4. Billing Determinants'!$B$19:$N$41,8,0)/'4. Billing Determinants'!$I$41*$D9, VLOOKUP(P$4,'4. Billing Determinants'!$B$19:$N$41,3,0)/'4. Billing Determinants'!$D$41*$D9)))))</f>
        <v>0</v>
      </c>
      <c r="Q9" s="152">
        <f>IF(Q$4="",0,IF($E9="kWh",VLOOKUP(Q$4,'4. Billing Determinants'!$B$19:$N$41,4,0)/'4. Billing Determinants'!$E$41*$D9,IF($E9="kW",VLOOKUP(Q$4,'4. Billing Determinants'!$B$19:$N$41,5,0)/'4. Billing Determinants'!$F$41*$D9,IF($E9="Non-RPP kWh",VLOOKUP(Q$4,'4. Billing Determinants'!$B$19:$N$41,6,0)/'4. Billing Determinants'!$G$41*$D9,IF($E9="Distribution Rev.",VLOOKUP(Q$4,'4. Billing Determinants'!$B$19:$N$41,8,0)/'4. Billing Determinants'!$I$41*$D9, VLOOKUP(Q$4,'4. Billing Determinants'!$B$19:$N$41,3,0)/'4. Billing Determinants'!$D$41*$D9)))))</f>
        <v>0</v>
      </c>
      <c r="R9" s="152">
        <f>IF(R$4="",0,IF($E9="kWh",VLOOKUP(R$4,'4. Billing Determinants'!$B$19:$N$41,4,0)/'4. Billing Determinants'!$E$41*$D9,IF($E9="kW",VLOOKUP(R$4,'4. Billing Determinants'!$B$19:$N$41,5,0)/'4. Billing Determinants'!$F$41*$D9,IF($E9="Non-RPP kWh",VLOOKUP(R$4,'4. Billing Determinants'!$B$19:$N$41,6,0)/'4. Billing Determinants'!$G$41*$D9,IF($E9="Distribution Rev.",VLOOKUP(R$4,'4. Billing Determinants'!$B$19:$N$41,8,0)/'4. Billing Determinants'!$I$41*$D9, VLOOKUP(R$4,'4. Billing Determinants'!$B$19:$N$41,3,0)/'4. Billing Determinants'!$D$41*$D9)))))</f>
        <v>0</v>
      </c>
      <c r="S9" s="152">
        <f>IF(S$4="",0,IF($E9="kWh",VLOOKUP(S$4,'4. Billing Determinants'!$B$19:$N$41,4,0)/'4. Billing Determinants'!$E$41*$D9,IF($E9="kW",VLOOKUP(S$4,'4. Billing Determinants'!$B$19:$N$41,5,0)/'4. Billing Determinants'!$F$41*$D9,IF($E9="Non-RPP kWh",VLOOKUP(S$4,'4. Billing Determinants'!$B$19:$N$41,6,0)/'4. Billing Determinants'!$G$41*$D9,IF($E9="Distribution Rev.",VLOOKUP(S$4,'4. Billing Determinants'!$B$19:$N$41,8,0)/'4. Billing Determinants'!$I$41*$D9, VLOOKUP(S$4,'4. Billing Determinants'!$B$19:$N$41,3,0)/'4. Billing Determinants'!$D$41*$D9)))))</f>
        <v>0</v>
      </c>
      <c r="T9" s="152">
        <f>IF(T$4="",0,IF($E9="kWh",VLOOKUP(T$4,'4. Billing Determinants'!$B$19:$N$41,4,0)/'4. Billing Determinants'!$E$41*$D9,IF($E9="kW",VLOOKUP(T$4,'4. Billing Determinants'!$B$19:$N$41,5,0)/'4. Billing Determinants'!$F$41*$D9,IF($E9="Non-RPP kWh",VLOOKUP(T$4,'4. Billing Determinants'!$B$19:$N$41,6,0)/'4. Billing Determinants'!$G$41*$D9,IF($E9="Distribution Rev.",VLOOKUP(T$4,'4. Billing Determinants'!$B$19:$N$41,8,0)/'4. Billing Determinants'!$I$41*$D9, VLOOKUP(T$4,'4. Billing Determinants'!$B$19:$N$41,3,0)/'4. Billing Determinants'!$D$41*$D9)))))</f>
        <v>0</v>
      </c>
      <c r="U9" s="152">
        <f>IF(U$4="",0,IF($E9="kWh",VLOOKUP(U$4,'4. Billing Determinants'!$B$19:$N$41,4,0)/'4. Billing Determinants'!$E$41*$D9,IF($E9="kW",VLOOKUP(U$4,'4. Billing Determinants'!$B$19:$N$41,5,0)/'4. Billing Determinants'!$F$41*$D9,IF($E9="Non-RPP kWh",VLOOKUP(U$4,'4. Billing Determinants'!$B$19:$N$41,6,0)/'4. Billing Determinants'!$G$41*$D9,IF($E9="Distribution Rev.",VLOOKUP(U$4,'4. Billing Determinants'!$B$19:$N$41,8,0)/'4. Billing Determinants'!$I$41*$D9, VLOOKUP(U$4,'4. Billing Determinants'!$B$19:$N$41,3,0)/'4. Billing Determinants'!$D$41*$D9)))))</f>
        <v>0</v>
      </c>
      <c r="V9" s="152">
        <f>IF(V$4="",0,IF($E9="kWh",VLOOKUP(V$4,'4. Billing Determinants'!$B$19:$N$41,4,0)/'4. Billing Determinants'!$E$41*$D9,IF($E9="kW",VLOOKUP(V$4,'4. Billing Determinants'!$B$19:$N$41,5,0)/'4. Billing Determinants'!$F$41*$D9,IF($E9="Non-RPP kWh",VLOOKUP(V$4,'4. Billing Determinants'!$B$19:$N$41,6,0)/'4. Billing Determinants'!$G$41*$D9,IF($E9="Distribution Rev.",VLOOKUP(V$4,'4. Billing Determinants'!$B$19:$N$41,8,0)/'4. Billing Determinants'!$I$41*$D9, VLOOKUP(V$4,'4. Billing Determinants'!$B$19:$N$41,3,0)/'4. Billing Determinants'!$D$41*$D9)))))</f>
        <v>0</v>
      </c>
      <c r="W9" s="152">
        <f>IF(W$4="",0,IF($E9="kWh",VLOOKUP(W$4,'4. Billing Determinants'!$B$19:$N$41,4,0)/'4. Billing Determinants'!$E$41*$D9,IF($E9="kW",VLOOKUP(W$4,'4. Billing Determinants'!$B$19:$N$41,5,0)/'4. Billing Determinants'!$F$41*$D9,IF($E9="Non-RPP kWh",VLOOKUP(W$4,'4. Billing Determinants'!$B$19:$N$41,6,0)/'4. Billing Determinants'!$G$41*$D9,IF($E9="Distribution Rev.",VLOOKUP(W$4,'4. Billing Determinants'!$B$19:$N$41,8,0)/'4. Billing Determinants'!$I$41*$D9, VLOOKUP(W$4,'4. Billing Determinants'!$B$19:$N$41,3,0)/'4. Billing Determinants'!$D$41*$D9)))))</f>
        <v>0</v>
      </c>
      <c r="X9" s="152">
        <f>IF(X$4="",0,IF($E9="kWh",VLOOKUP(X$4,'4. Billing Determinants'!$B$19:$N$41,4,0)/'4. Billing Determinants'!$E$41*$D9,IF($E9="kW",VLOOKUP(X$4,'4. Billing Determinants'!$B$19:$N$41,5,0)/'4. Billing Determinants'!$F$41*$D9,IF($E9="Non-RPP kWh",VLOOKUP(X$4,'4. Billing Determinants'!$B$19:$N$41,6,0)/'4. Billing Determinants'!$G$41*$D9,IF($E9="Distribution Rev.",VLOOKUP(X$4,'4. Billing Determinants'!$B$19:$N$41,8,0)/'4. Billing Determinants'!$I$41*$D9, VLOOKUP(X$4,'4. Billing Determinants'!$B$19:$N$41,3,0)/'4. Billing Determinants'!$D$41*$D9)))))</f>
        <v>0</v>
      </c>
      <c r="Y9" s="152">
        <f>IF(Y$4="",0,IF($E9="kWh",VLOOKUP(Y$4,'4. Billing Determinants'!$B$19:$N$41,4,0)/'4. Billing Determinants'!$E$41*$D9,IF($E9="kW",VLOOKUP(Y$4,'4. Billing Determinants'!$B$19:$N$41,5,0)/'4. Billing Determinants'!$F$41*$D9,IF($E9="Non-RPP kWh",VLOOKUP(Y$4,'4. Billing Determinants'!$B$19:$N$41,6,0)/'4. Billing Determinants'!$G$41*$D9,IF($E9="Distribution Rev.",VLOOKUP(Y$4,'4. Billing Determinants'!$B$19:$N$41,8,0)/'4. Billing Determinants'!$I$41*$D9, VLOOKUP(Y$4,'4. Billing Determinants'!$B$19:$N$41,3,0)/'4. Billing Determinants'!$D$41*$D9)))))</f>
        <v>0</v>
      </c>
    </row>
    <row r="10" spans="2:25" x14ac:dyDescent="0.2">
      <c r="B10" s="153" t="s">
        <v>144</v>
      </c>
      <c r="C10" s="228">
        <v>1588</v>
      </c>
      <c r="D10" s="152">
        <f>'2. 2013 Continuity Schedule'!CF29</f>
        <v>430985</v>
      </c>
      <c r="E10" s="170" t="s">
        <v>188</v>
      </c>
      <c r="F10" s="152">
        <f>IF(F$4="",0,IF($E10="kWh",VLOOKUP(F$4,'4. Billing Determinants'!$B$19:$N$41,4,0)/'4. Billing Determinants'!$E$41*$D10,IF($E10="kW",VLOOKUP(F$4,'4. Billing Determinants'!$B$19:$N$41,5,0)/'4. Billing Determinants'!$F$41*$D10,IF($E10="Non-RPP kWh",VLOOKUP(F$4,'4. Billing Determinants'!$B$19:$N$41,6,0)/'4. Billing Determinants'!$G$41*$D10,IF($E10="Distribution Rev.",VLOOKUP(F$4,'4. Billing Determinants'!$B$19:$N$41,8,0)/'4. Billing Determinants'!$I$41*$D10, VLOOKUP(F$4,'4. Billing Determinants'!$B$19:$N$41,3,0)/'4. Billing Determinants'!$D$41*$D10)))))</f>
        <v>25882.274988444442</v>
      </c>
      <c r="G10" s="152">
        <f>IF(G$4="",0,IF($E10="kWh",VLOOKUP(G$4,'4. Billing Determinants'!$B$19:$N$41,4,0)/'4. Billing Determinants'!$E$41*$D10,IF($E10="kW",VLOOKUP(G$4,'4. Billing Determinants'!$B$19:$N$41,5,0)/'4. Billing Determinants'!$F$41*$D10,IF($E10="Non-RPP kWh",VLOOKUP(G$4,'4. Billing Determinants'!$B$19:$N$41,6,0)/'4. Billing Determinants'!$G$41*$D10,IF($E10="Distribution Rev.",VLOOKUP(G$4,'4. Billing Determinants'!$B$19:$N$41,8,0)/'4. Billing Determinants'!$I$41*$D10, VLOOKUP(G$4,'4. Billing Determinants'!$B$19:$N$41,3,0)/'4. Billing Determinants'!$D$41*$D10)))))</f>
        <v>9935.8669073670499</v>
      </c>
      <c r="H10" s="152">
        <f>IF(H$4="",0,IF($E10="kWh",VLOOKUP(H$4,'4. Billing Determinants'!$B$19:$N$41,4,0)/'4. Billing Determinants'!$E$41*$D10,IF($E10="kW",VLOOKUP(H$4,'4. Billing Determinants'!$B$19:$N$41,5,0)/'4. Billing Determinants'!$F$41*$D10,IF($E10="Non-RPP kWh",VLOOKUP(H$4,'4. Billing Determinants'!$B$19:$N$41,6,0)/'4. Billing Determinants'!$G$41*$D10,IF($E10="Distribution Rev.",VLOOKUP(H$4,'4. Billing Determinants'!$B$19:$N$41,8,0)/'4. Billing Determinants'!$I$41*$D10, VLOOKUP(H$4,'4. Billing Determinants'!$B$19:$N$41,3,0)/'4. Billing Determinants'!$D$41*$D10)))))</f>
        <v>142625.64135515643</v>
      </c>
      <c r="I10" s="152">
        <f>IF(I$4="",0,IF($E10="kWh",VLOOKUP(I$4,'4. Billing Determinants'!$B$19:$N$41,4,0)/'4. Billing Determinants'!$E$41*$D10,IF($E10="kW",VLOOKUP(I$4,'4. Billing Determinants'!$B$19:$N$41,5,0)/'4. Billing Determinants'!$F$41*$D10,IF($E10="Non-RPP kWh",VLOOKUP(I$4,'4. Billing Determinants'!$B$19:$N$41,6,0)/'4. Billing Determinants'!$G$41*$D10,IF($E10="Distribution Rev.",VLOOKUP(I$4,'4. Billing Determinants'!$B$19:$N$41,8,0)/'4. Billing Determinants'!$I$41*$D10, VLOOKUP(I$4,'4. Billing Determinants'!$B$19:$N$41,3,0)/'4. Billing Determinants'!$D$41*$D10)))))</f>
        <v>131659.20709739038</v>
      </c>
      <c r="J10" s="152">
        <f>IF(J$4="",0,IF($E10="kWh",VLOOKUP(J$4,'4. Billing Determinants'!$B$19:$N$41,4,0)/'4. Billing Determinants'!$E$41*$D10,IF($E10="kW",VLOOKUP(J$4,'4. Billing Determinants'!$B$19:$N$41,5,0)/'4. Billing Determinants'!$F$41*$D10,IF($E10="Non-RPP kWh",VLOOKUP(J$4,'4. Billing Determinants'!$B$19:$N$41,6,0)/'4. Billing Determinants'!$G$41*$D10,IF($E10="Distribution Rev.",VLOOKUP(J$4,'4. Billing Determinants'!$B$19:$N$41,8,0)/'4. Billing Determinants'!$I$41*$D10, VLOOKUP(J$4,'4. Billing Determinants'!$B$19:$N$41,3,0)/'4. Billing Determinants'!$D$41*$D10)))))</f>
        <v>113500.33619192257</v>
      </c>
      <c r="K10" s="152">
        <f>IF(K$4="",0,IF($E10="kWh",VLOOKUP(K$4,'4. Billing Determinants'!$B$19:$N$41,4,0)/'4. Billing Determinants'!$E$41*$D10,IF($E10="kW",VLOOKUP(K$4,'4. Billing Determinants'!$B$19:$N$41,5,0)/'4. Billing Determinants'!$F$41*$D10,IF($E10="Non-RPP kWh",VLOOKUP(K$4,'4. Billing Determinants'!$B$19:$N$41,6,0)/'4. Billing Determinants'!$G$41*$D10,IF($E10="Distribution Rev.",VLOOKUP(K$4,'4. Billing Determinants'!$B$19:$N$41,8,0)/'4. Billing Determinants'!$I$41*$D10, VLOOKUP(K$4,'4. Billing Determinants'!$B$19:$N$41,3,0)/'4. Billing Determinants'!$D$41*$D10)))))</f>
        <v>0</v>
      </c>
      <c r="L10" s="152">
        <f>IF(L$4="",0,IF($E10="kWh",VLOOKUP(L$4,'4. Billing Determinants'!$B$19:$N$41,4,0)/'4. Billing Determinants'!$E$41*$D10,IF($E10="kW",VLOOKUP(L$4,'4. Billing Determinants'!$B$19:$N$41,5,0)/'4. Billing Determinants'!$F$41*$D10,IF($E10="Non-RPP kWh",VLOOKUP(L$4,'4. Billing Determinants'!$B$19:$N$41,6,0)/'4. Billing Determinants'!$G$41*$D10,IF($E10="Distribution Rev.",VLOOKUP(L$4,'4. Billing Determinants'!$B$19:$N$41,8,0)/'4. Billing Determinants'!$I$41*$D10, VLOOKUP(L$4,'4. Billing Determinants'!$B$19:$N$41,3,0)/'4. Billing Determinants'!$D$41*$D10)))))</f>
        <v>0</v>
      </c>
      <c r="M10" s="152">
        <f>IF(M$4="",0,IF($E10="kWh",VLOOKUP(M$4,'4. Billing Determinants'!$B$19:$N$41,4,0)/'4. Billing Determinants'!$E$41*$D10,IF($E10="kW",VLOOKUP(M$4,'4. Billing Determinants'!$B$19:$N$41,5,0)/'4. Billing Determinants'!$F$41*$D10,IF($E10="Non-RPP kWh",VLOOKUP(M$4,'4. Billing Determinants'!$B$19:$N$41,6,0)/'4. Billing Determinants'!$G$41*$D10,IF($E10="Distribution Rev.",VLOOKUP(M$4,'4. Billing Determinants'!$B$19:$N$41,8,0)/'4. Billing Determinants'!$I$41*$D10, VLOOKUP(M$4,'4. Billing Determinants'!$B$19:$N$41,3,0)/'4. Billing Determinants'!$D$41*$D10)))))</f>
        <v>0</v>
      </c>
      <c r="N10" s="152">
        <f>IF(N$4="",0,IF($E10="kWh",VLOOKUP(N$4,'4. Billing Determinants'!$B$19:$N$41,4,0)/'4. Billing Determinants'!$E$41*$D10,IF($E10="kW",VLOOKUP(N$4,'4. Billing Determinants'!$B$19:$N$41,5,0)/'4. Billing Determinants'!$F$41*$D10,IF($E10="Non-RPP kWh",VLOOKUP(N$4,'4. Billing Determinants'!$B$19:$N$41,6,0)/'4. Billing Determinants'!$G$41*$D10,IF($E10="Distribution Rev.",VLOOKUP(N$4,'4. Billing Determinants'!$B$19:$N$41,8,0)/'4. Billing Determinants'!$I$41*$D10, VLOOKUP(N$4,'4. Billing Determinants'!$B$19:$N$41,3,0)/'4. Billing Determinants'!$D$41*$D10)))))</f>
        <v>7381.673459719138</v>
      </c>
      <c r="O10" s="152">
        <f>IF(O$4="",0,IF($E10="kWh",VLOOKUP(O$4,'4. Billing Determinants'!$B$19:$N$41,4,0)/'4. Billing Determinants'!$E$41*$D10,IF($E10="kW",VLOOKUP(O$4,'4. Billing Determinants'!$B$19:$N$41,5,0)/'4. Billing Determinants'!$F$41*$D10,IF($E10="Non-RPP kWh",VLOOKUP(O$4,'4. Billing Determinants'!$B$19:$N$41,6,0)/'4. Billing Determinants'!$G$41*$D10,IF($E10="Distribution Rev.",VLOOKUP(O$4,'4. Billing Determinants'!$B$19:$N$41,8,0)/'4. Billing Determinants'!$I$41*$D10, VLOOKUP(O$4,'4. Billing Determinants'!$B$19:$N$41,3,0)/'4. Billing Determinants'!$D$41*$D10)))))</f>
        <v>0</v>
      </c>
      <c r="P10" s="152">
        <f>IF(P$4="",0,IF($E10="kWh",VLOOKUP(P$4,'4. Billing Determinants'!$B$19:$N$41,4,0)/'4. Billing Determinants'!$E$41*$D10,IF($E10="kW",VLOOKUP(P$4,'4. Billing Determinants'!$B$19:$N$41,5,0)/'4. Billing Determinants'!$F$41*$D10,IF($E10="Non-RPP kWh",VLOOKUP(P$4,'4. Billing Determinants'!$B$19:$N$41,6,0)/'4. Billing Determinants'!$G$41*$D10,IF($E10="Distribution Rev.",VLOOKUP(P$4,'4. Billing Determinants'!$B$19:$N$41,8,0)/'4. Billing Determinants'!$I$41*$D10, VLOOKUP(P$4,'4. Billing Determinants'!$B$19:$N$41,3,0)/'4. Billing Determinants'!$D$41*$D10)))))</f>
        <v>0</v>
      </c>
      <c r="Q10" s="152">
        <f>IF(Q$4="",0,IF($E10="kWh",VLOOKUP(Q$4,'4. Billing Determinants'!$B$19:$N$41,4,0)/'4. Billing Determinants'!$E$41*$D10,IF($E10="kW",VLOOKUP(Q$4,'4. Billing Determinants'!$B$19:$N$41,5,0)/'4. Billing Determinants'!$F$41*$D10,IF($E10="Non-RPP kWh",VLOOKUP(Q$4,'4. Billing Determinants'!$B$19:$N$41,6,0)/'4. Billing Determinants'!$G$41*$D10,IF($E10="Distribution Rev.",VLOOKUP(Q$4,'4. Billing Determinants'!$B$19:$N$41,8,0)/'4. Billing Determinants'!$I$41*$D10, VLOOKUP(Q$4,'4. Billing Determinants'!$B$19:$N$41,3,0)/'4. Billing Determinants'!$D$41*$D10)))))</f>
        <v>0</v>
      </c>
      <c r="R10" s="152">
        <f>IF(R$4="",0,IF($E10="kWh",VLOOKUP(R$4,'4. Billing Determinants'!$B$19:$N$41,4,0)/'4. Billing Determinants'!$E$41*$D10,IF($E10="kW",VLOOKUP(R$4,'4. Billing Determinants'!$B$19:$N$41,5,0)/'4. Billing Determinants'!$F$41*$D10,IF($E10="Non-RPP kWh",VLOOKUP(R$4,'4. Billing Determinants'!$B$19:$N$41,6,0)/'4. Billing Determinants'!$G$41*$D10,IF($E10="Distribution Rev.",VLOOKUP(R$4,'4. Billing Determinants'!$B$19:$N$41,8,0)/'4. Billing Determinants'!$I$41*$D10, VLOOKUP(R$4,'4. Billing Determinants'!$B$19:$N$41,3,0)/'4. Billing Determinants'!$D$41*$D10)))))</f>
        <v>0</v>
      </c>
      <c r="S10" s="152">
        <f>IF(S$4="",0,IF($E10="kWh",VLOOKUP(S$4,'4. Billing Determinants'!$B$19:$N$41,4,0)/'4. Billing Determinants'!$E$41*$D10,IF($E10="kW",VLOOKUP(S$4,'4. Billing Determinants'!$B$19:$N$41,5,0)/'4. Billing Determinants'!$F$41*$D10,IF($E10="Non-RPP kWh",VLOOKUP(S$4,'4. Billing Determinants'!$B$19:$N$41,6,0)/'4. Billing Determinants'!$G$41*$D10,IF($E10="Distribution Rev.",VLOOKUP(S$4,'4. Billing Determinants'!$B$19:$N$41,8,0)/'4. Billing Determinants'!$I$41*$D10, VLOOKUP(S$4,'4. Billing Determinants'!$B$19:$N$41,3,0)/'4. Billing Determinants'!$D$41*$D10)))))</f>
        <v>0</v>
      </c>
      <c r="T10" s="152">
        <f>IF(T$4="",0,IF($E10="kWh",VLOOKUP(T$4,'4. Billing Determinants'!$B$19:$N$41,4,0)/'4. Billing Determinants'!$E$41*$D10,IF($E10="kW",VLOOKUP(T$4,'4. Billing Determinants'!$B$19:$N$41,5,0)/'4. Billing Determinants'!$F$41*$D10,IF($E10="Non-RPP kWh",VLOOKUP(T$4,'4. Billing Determinants'!$B$19:$N$41,6,0)/'4. Billing Determinants'!$G$41*$D10,IF($E10="Distribution Rev.",VLOOKUP(T$4,'4. Billing Determinants'!$B$19:$N$41,8,0)/'4. Billing Determinants'!$I$41*$D10, VLOOKUP(T$4,'4. Billing Determinants'!$B$19:$N$41,3,0)/'4. Billing Determinants'!$D$41*$D10)))))</f>
        <v>0</v>
      </c>
      <c r="U10" s="152">
        <f>IF(U$4="",0,IF($E10="kWh",VLOOKUP(U$4,'4. Billing Determinants'!$B$19:$N$41,4,0)/'4. Billing Determinants'!$E$41*$D10,IF($E10="kW",VLOOKUP(U$4,'4. Billing Determinants'!$B$19:$N$41,5,0)/'4. Billing Determinants'!$F$41*$D10,IF($E10="Non-RPP kWh",VLOOKUP(U$4,'4. Billing Determinants'!$B$19:$N$41,6,0)/'4. Billing Determinants'!$G$41*$D10,IF($E10="Distribution Rev.",VLOOKUP(U$4,'4. Billing Determinants'!$B$19:$N$41,8,0)/'4. Billing Determinants'!$I$41*$D10, VLOOKUP(U$4,'4. Billing Determinants'!$B$19:$N$41,3,0)/'4. Billing Determinants'!$D$41*$D10)))))</f>
        <v>0</v>
      </c>
      <c r="V10" s="152">
        <f>IF(V$4="",0,IF($E10="kWh",VLOOKUP(V$4,'4. Billing Determinants'!$B$19:$N$41,4,0)/'4. Billing Determinants'!$E$41*$D10,IF($E10="kW",VLOOKUP(V$4,'4. Billing Determinants'!$B$19:$N$41,5,0)/'4. Billing Determinants'!$F$41*$D10,IF($E10="Non-RPP kWh",VLOOKUP(V$4,'4. Billing Determinants'!$B$19:$N$41,6,0)/'4. Billing Determinants'!$G$41*$D10,IF($E10="Distribution Rev.",VLOOKUP(V$4,'4. Billing Determinants'!$B$19:$N$41,8,0)/'4. Billing Determinants'!$I$41*$D10, VLOOKUP(V$4,'4. Billing Determinants'!$B$19:$N$41,3,0)/'4. Billing Determinants'!$D$41*$D10)))))</f>
        <v>0</v>
      </c>
      <c r="W10" s="152">
        <f>IF(W$4="",0,IF($E10="kWh",VLOOKUP(W$4,'4. Billing Determinants'!$B$19:$N$41,4,0)/'4. Billing Determinants'!$E$41*$D10,IF($E10="kW",VLOOKUP(W$4,'4. Billing Determinants'!$B$19:$N$41,5,0)/'4. Billing Determinants'!$F$41*$D10,IF($E10="Non-RPP kWh",VLOOKUP(W$4,'4. Billing Determinants'!$B$19:$N$41,6,0)/'4. Billing Determinants'!$G$41*$D10,IF($E10="Distribution Rev.",VLOOKUP(W$4,'4. Billing Determinants'!$B$19:$N$41,8,0)/'4. Billing Determinants'!$I$41*$D10, VLOOKUP(W$4,'4. Billing Determinants'!$B$19:$N$41,3,0)/'4. Billing Determinants'!$D$41*$D10)))))</f>
        <v>0</v>
      </c>
      <c r="X10" s="152">
        <f>IF(X$4="",0,IF($E10="kWh",VLOOKUP(X$4,'4. Billing Determinants'!$B$19:$N$41,4,0)/'4. Billing Determinants'!$E$41*$D10,IF($E10="kW",VLOOKUP(X$4,'4. Billing Determinants'!$B$19:$N$41,5,0)/'4. Billing Determinants'!$F$41*$D10,IF($E10="Non-RPP kWh",VLOOKUP(X$4,'4. Billing Determinants'!$B$19:$N$41,6,0)/'4. Billing Determinants'!$G$41*$D10,IF($E10="Distribution Rev.",VLOOKUP(X$4,'4. Billing Determinants'!$B$19:$N$41,8,0)/'4. Billing Determinants'!$I$41*$D10, VLOOKUP(X$4,'4. Billing Determinants'!$B$19:$N$41,3,0)/'4. Billing Determinants'!$D$41*$D10)))))</f>
        <v>0</v>
      </c>
      <c r="Y10" s="152">
        <f>IF(Y$4="",0,IF($E10="kWh",VLOOKUP(Y$4,'4. Billing Determinants'!$B$19:$N$41,4,0)/'4. Billing Determinants'!$E$41*$D10,IF($E10="kW",VLOOKUP(Y$4,'4. Billing Determinants'!$B$19:$N$41,5,0)/'4. Billing Determinants'!$F$41*$D10,IF($E10="Non-RPP kWh",VLOOKUP(Y$4,'4. Billing Determinants'!$B$19:$N$41,6,0)/'4. Billing Determinants'!$G$41*$D10,IF($E10="Distribution Rev.",VLOOKUP(Y$4,'4. Billing Determinants'!$B$19:$N$41,8,0)/'4. Billing Determinants'!$I$41*$D10, VLOOKUP(Y$4,'4. Billing Determinants'!$B$19:$N$41,3,0)/'4. Billing Determinants'!$D$41*$D10)))))</f>
        <v>0</v>
      </c>
    </row>
    <row r="11" spans="2:25" x14ac:dyDescent="0.2">
      <c r="B11" s="150" t="s">
        <v>19</v>
      </c>
      <c r="C11" s="151">
        <v>1590</v>
      </c>
      <c r="D11" s="152">
        <f>'2. 2013 Continuity Schedule'!CF30</f>
        <v>0</v>
      </c>
      <c r="E11" s="170" t="s">
        <v>187</v>
      </c>
      <c r="F11" s="152">
        <f>IF(F$4="",0,IF($E11="kWh",VLOOKUP(F$4,'4. Billing Determinants'!$B$19:$N$41,4,0)/'4. Billing Determinants'!$E$41*$D11,IF($E11="kW",VLOOKUP(F$4,'4. Billing Determinants'!$B$19:$N$41,5,0)/'4. Billing Determinants'!$F$41*$D11,IF($E11="Non-RPP kWh",VLOOKUP(F$4,'4. Billing Determinants'!$B$19:$N$41,6,0)/'4. Billing Determinants'!$G$41*$D11,IF($E11="Distribution Rev.",VLOOKUP(F$4,'4. Billing Determinants'!$B$19:$N$41,8,0)/'4. Billing Determinants'!$I$41*$D11, VLOOKUP(F$4,'4. Billing Determinants'!$B$19:$N$41,3,0)/'4. Billing Determinants'!$D$41*$D11)))))</f>
        <v>0</v>
      </c>
      <c r="G11" s="152">
        <f>IF(G$4="",0,IF($E11="kWh",VLOOKUP(G$4,'4. Billing Determinants'!$B$19:$N$41,4,0)/'4. Billing Determinants'!$E$41*$D11,IF($E11="kW",VLOOKUP(G$4,'4. Billing Determinants'!$B$19:$N$41,5,0)/'4. Billing Determinants'!$F$41*$D11,IF($E11="Non-RPP kWh",VLOOKUP(G$4,'4. Billing Determinants'!$B$19:$N$41,6,0)/'4. Billing Determinants'!$G$41*$D11,IF($E11="Distribution Rev.",VLOOKUP(G$4,'4. Billing Determinants'!$B$19:$N$41,8,0)/'4. Billing Determinants'!$I$41*$D11, VLOOKUP(G$4,'4. Billing Determinants'!$B$19:$N$41,3,0)/'4. Billing Determinants'!$D$41*$D11)))))</f>
        <v>0</v>
      </c>
      <c r="H11" s="152">
        <f>IF(H$4="",0,IF($E11="kWh",VLOOKUP(H$4,'4. Billing Determinants'!$B$19:$N$41,4,0)/'4. Billing Determinants'!$E$41*$D11,IF($E11="kW",VLOOKUP(H$4,'4. Billing Determinants'!$B$19:$N$41,5,0)/'4. Billing Determinants'!$F$41*$D11,IF($E11="Non-RPP kWh",VLOOKUP(H$4,'4. Billing Determinants'!$B$19:$N$41,6,0)/'4. Billing Determinants'!$G$41*$D11,IF($E11="Distribution Rev.",VLOOKUP(H$4,'4. Billing Determinants'!$B$19:$N$41,8,0)/'4. Billing Determinants'!$I$41*$D11, VLOOKUP(H$4,'4. Billing Determinants'!$B$19:$N$41,3,0)/'4. Billing Determinants'!$D$41*$D11)))))</f>
        <v>0</v>
      </c>
      <c r="I11" s="152">
        <f>IF(I$4="",0,IF($E11="kWh",VLOOKUP(I$4,'4. Billing Determinants'!$B$19:$N$41,4,0)/'4. Billing Determinants'!$E$41*$D11,IF($E11="kW",VLOOKUP(I$4,'4. Billing Determinants'!$B$19:$N$41,5,0)/'4. Billing Determinants'!$F$41*$D11,IF($E11="Non-RPP kWh",VLOOKUP(I$4,'4. Billing Determinants'!$B$19:$N$41,6,0)/'4. Billing Determinants'!$G$41*$D11,IF($E11="Distribution Rev.",VLOOKUP(I$4,'4. Billing Determinants'!$B$19:$N$41,8,0)/'4. Billing Determinants'!$I$41*$D11, VLOOKUP(I$4,'4. Billing Determinants'!$B$19:$N$41,3,0)/'4. Billing Determinants'!$D$41*$D11)))))</f>
        <v>0</v>
      </c>
      <c r="J11" s="152">
        <f>IF(J$4="",0,IF($E11="kWh",VLOOKUP(J$4,'4. Billing Determinants'!$B$19:$N$41,4,0)/'4. Billing Determinants'!$E$41*$D11,IF($E11="kW",VLOOKUP(J$4,'4. Billing Determinants'!$B$19:$N$41,5,0)/'4. Billing Determinants'!$F$41*$D11,IF($E11="Non-RPP kWh",VLOOKUP(J$4,'4. Billing Determinants'!$B$19:$N$41,6,0)/'4. Billing Determinants'!$G$41*$D11,IF($E11="Distribution Rev.",VLOOKUP(J$4,'4. Billing Determinants'!$B$19:$N$41,8,0)/'4. Billing Determinants'!$I$41*$D11, VLOOKUP(J$4,'4. Billing Determinants'!$B$19:$N$41,3,0)/'4. Billing Determinants'!$D$41*$D11)))))</f>
        <v>0</v>
      </c>
      <c r="K11" s="152">
        <f>IF(K$4="",0,IF($E11="kWh",VLOOKUP(K$4,'4. Billing Determinants'!$B$19:$N$41,4,0)/'4. Billing Determinants'!$E$41*$D11,IF($E11="kW",VLOOKUP(K$4,'4. Billing Determinants'!$B$19:$N$41,5,0)/'4. Billing Determinants'!$F$41*$D11,IF($E11="Non-RPP kWh",VLOOKUP(K$4,'4. Billing Determinants'!$B$19:$N$41,6,0)/'4. Billing Determinants'!$G$41*$D11,IF($E11="Distribution Rev.",VLOOKUP(K$4,'4. Billing Determinants'!$B$19:$N$41,8,0)/'4. Billing Determinants'!$I$41*$D11, VLOOKUP(K$4,'4. Billing Determinants'!$B$19:$N$41,3,0)/'4. Billing Determinants'!$D$41*$D11)))))</f>
        <v>0</v>
      </c>
      <c r="L11" s="152">
        <f>IF(L$4="",0,IF($E11="kWh",VLOOKUP(L$4,'4. Billing Determinants'!$B$19:$N$41,4,0)/'4. Billing Determinants'!$E$41*$D11,IF($E11="kW",VLOOKUP(L$4,'4. Billing Determinants'!$B$19:$N$41,5,0)/'4. Billing Determinants'!$F$41*$D11,IF($E11="Non-RPP kWh",VLOOKUP(L$4,'4. Billing Determinants'!$B$19:$N$41,6,0)/'4. Billing Determinants'!$G$41*$D11,IF($E11="Distribution Rev.",VLOOKUP(L$4,'4. Billing Determinants'!$B$19:$N$41,8,0)/'4. Billing Determinants'!$I$41*$D11, VLOOKUP(L$4,'4. Billing Determinants'!$B$19:$N$41,3,0)/'4. Billing Determinants'!$D$41*$D11)))))</f>
        <v>0</v>
      </c>
      <c r="M11" s="152">
        <f>IF(M$4="",0,IF($E11="kWh",VLOOKUP(M$4,'4. Billing Determinants'!$B$19:$N$41,4,0)/'4. Billing Determinants'!$E$41*$D11,IF($E11="kW",VLOOKUP(M$4,'4. Billing Determinants'!$B$19:$N$41,5,0)/'4. Billing Determinants'!$F$41*$D11,IF($E11="Non-RPP kWh",VLOOKUP(M$4,'4. Billing Determinants'!$B$19:$N$41,6,0)/'4. Billing Determinants'!$G$41*$D11,IF($E11="Distribution Rev.",VLOOKUP(M$4,'4. Billing Determinants'!$B$19:$N$41,8,0)/'4. Billing Determinants'!$I$41*$D11, VLOOKUP(M$4,'4. Billing Determinants'!$B$19:$N$41,3,0)/'4. Billing Determinants'!$D$41*$D11)))))</f>
        <v>0</v>
      </c>
      <c r="N11" s="152">
        <f>IF(N$4="",0,IF($E11="kWh",VLOOKUP(N$4,'4. Billing Determinants'!$B$19:$N$41,4,0)/'4. Billing Determinants'!$E$41*$D11,IF($E11="kW",VLOOKUP(N$4,'4. Billing Determinants'!$B$19:$N$41,5,0)/'4. Billing Determinants'!$F$41*$D11,IF($E11="Non-RPP kWh",VLOOKUP(N$4,'4. Billing Determinants'!$B$19:$N$41,6,0)/'4. Billing Determinants'!$G$41*$D11,IF($E11="Distribution Rev.",VLOOKUP(N$4,'4. Billing Determinants'!$B$19:$N$41,8,0)/'4. Billing Determinants'!$I$41*$D11, VLOOKUP(N$4,'4. Billing Determinants'!$B$19:$N$41,3,0)/'4. Billing Determinants'!$D$41*$D11)))))</f>
        <v>0</v>
      </c>
      <c r="O11" s="152">
        <f>IF(O$4="",0,IF($E11="kWh",VLOOKUP(O$4,'4. Billing Determinants'!$B$19:$N$41,4,0)/'4. Billing Determinants'!$E$41*$D11,IF($E11="kW",VLOOKUP(O$4,'4. Billing Determinants'!$B$19:$N$41,5,0)/'4. Billing Determinants'!$F$41*$D11,IF($E11="Non-RPP kWh",VLOOKUP(O$4,'4. Billing Determinants'!$B$19:$N$41,6,0)/'4. Billing Determinants'!$G$41*$D11,IF($E11="Distribution Rev.",VLOOKUP(O$4,'4. Billing Determinants'!$B$19:$N$41,8,0)/'4. Billing Determinants'!$I$41*$D11, VLOOKUP(O$4,'4. Billing Determinants'!$B$19:$N$41,3,0)/'4. Billing Determinants'!$D$41*$D11)))))</f>
        <v>0</v>
      </c>
      <c r="P11" s="152">
        <f>IF(P$4="",0,IF($E11="kWh",VLOOKUP(P$4,'4. Billing Determinants'!$B$19:$N$41,4,0)/'4. Billing Determinants'!$E$41*$D11,IF($E11="kW",VLOOKUP(P$4,'4. Billing Determinants'!$B$19:$N$41,5,0)/'4. Billing Determinants'!$F$41*$D11,IF($E11="Non-RPP kWh",VLOOKUP(P$4,'4. Billing Determinants'!$B$19:$N$41,6,0)/'4. Billing Determinants'!$G$41*$D11,IF($E11="Distribution Rev.",VLOOKUP(P$4,'4. Billing Determinants'!$B$19:$N$41,8,0)/'4. Billing Determinants'!$I$41*$D11, VLOOKUP(P$4,'4. Billing Determinants'!$B$19:$N$41,3,0)/'4. Billing Determinants'!$D$41*$D11)))))</f>
        <v>0</v>
      </c>
      <c r="Q11" s="152">
        <f>IF(Q$4="",0,IF($E11="kWh",VLOOKUP(Q$4,'4. Billing Determinants'!$B$19:$N$41,4,0)/'4. Billing Determinants'!$E$41*$D11,IF($E11="kW",VLOOKUP(Q$4,'4. Billing Determinants'!$B$19:$N$41,5,0)/'4. Billing Determinants'!$F$41*$D11,IF($E11="Non-RPP kWh",VLOOKUP(Q$4,'4. Billing Determinants'!$B$19:$N$41,6,0)/'4. Billing Determinants'!$G$41*$D11,IF($E11="Distribution Rev.",VLOOKUP(Q$4,'4. Billing Determinants'!$B$19:$N$41,8,0)/'4. Billing Determinants'!$I$41*$D11, VLOOKUP(Q$4,'4. Billing Determinants'!$B$19:$N$41,3,0)/'4. Billing Determinants'!$D$41*$D11)))))</f>
        <v>0</v>
      </c>
      <c r="R11" s="152">
        <f>IF(R$4="",0,IF($E11="kWh",VLOOKUP(R$4,'4. Billing Determinants'!$B$19:$N$41,4,0)/'4. Billing Determinants'!$E$41*$D11,IF($E11="kW",VLOOKUP(R$4,'4. Billing Determinants'!$B$19:$N$41,5,0)/'4. Billing Determinants'!$F$41*$D11,IF($E11="Non-RPP kWh",VLOOKUP(R$4,'4. Billing Determinants'!$B$19:$N$41,6,0)/'4. Billing Determinants'!$G$41*$D11,IF($E11="Distribution Rev.",VLOOKUP(R$4,'4. Billing Determinants'!$B$19:$N$41,8,0)/'4. Billing Determinants'!$I$41*$D11, VLOOKUP(R$4,'4. Billing Determinants'!$B$19:$N$41,3,0)/'4. Billing Determinants'!$D$41*$D11)))))</f>
        <v>0</v>
      </c>
      <c r="S11" s="152">
        <f>IF(S$4="",0,IF($E11="kWh",VLOOKUP(S$4,'4. Billing Determinants'!$B$19:$N$41,4,0)/'4. Billing Determinants'!$E$41*$D11,IF($E11="kW",VLOOKUP(S$4,'4. Billing Determinants'!$B$19:$N$41,5,0)/'4. Billing Determinants'!$F$41*$D11,IF($E11="Non-RPP kWh",VLOOKUP(S$4,'4. Billing Determinants'!$B$19:$N$41,6,0)/'4. Billing Determinants'!$G$41*$D11,IF($E11="Distribution Rev.",VLOOKUP(S$4,'4. Billing Determinants'!$B$19:$N$41,8,0)/'4. Billing Determinants'!$I$41*$D11, VLOOKUP(S$4,'4. Billing Determinants'!$B$19:$N$41,3,0)/'4. Billing Determinants'!$D$41*$D11)))))</f>
        <v>0</v>
      </c>
      <c r="T11" s="152">
        <f>IF(T$4="",0,IF($E11="kWh",VLOOKUP(T$4,'4. Billing Determinants'!$B$19:$N$41,4,0)/'4. Billing Determinants'!$E$41*$D11,IF($E11="kW",VLOOKUP(T$4,'4. Billing Determinants'!$B$19:$N$41,5,0)/'4. Billing Determinants'!$F$41*$D11,IF($E11="Non-RPP kWh",VLOOKUP(T$4,'4. Billing Determinants'!$B$19:$N$41,6,0)/'4. Billing Determinants'!$G$41*$D11,IF($E11="Distribution Rev.",VLOOKUP(T$4,'4. Billing Determinants'!$B$19:$N$41,8,0)/'4. Billing Determinants'!$I$41*$D11, VLOOKUP(T$4,'4. Billing Determinants'!$B$19:$N$41,3,0)/'4. Billing Determinants'!$D$41*$D11)))))</f>
        <v>0</v>
      </c>
      <c r="U11" s="152">
        <f>IF(U$4="",0,IF($E11="kWh",VLOOKUP(U$4,'4. Billing Determinants'!$B$19:$N$41,4,0)/'4. Billing Determinants'!$E$41*$D11,IF($E11="kW",VLOOKUP(U$4,'4. Billing Determinants'!$B$19:$N$41,5,0)/'4. Billing Determinants'!$F$41*$D11,IF($E11="Non-RPP kWh",VLOOKUP(U$4,'4. Billing Determinants'!$B$19:$N$41,6,0)/'4. Billing Determinants'!$G$41*$D11,IF($E11="Distribution Rev.",VLOOKUP(U$4,'4. Billing Determinants'!$B$19:$N$41,8,0)/'4. Billing Determinants'!$I$41*$D11, VLOOKUP(U$4,'4. Billing Determinants'!$B$19:$N$41,3,0)/'4. Billing Determinants'!$D$41*$D11)))))</f>
        <v>0</v>
      </c>
      <c r="V11" s="152">
        <f>IF(V$4="",0,IF($E11="kWh",VLOOKUP(V$4,'4. Billing Determinants'!$B$19:$N$41,4,0)/'4. Billing Determinants'!$E$41*$D11,IF($E11="kW",VLOOKUP(V$4,'4. Billing Determinants'!$B$19:$N$41,5,0)/'4. Billing Determinants'!$F$41*$D11,IF($E11="Non-RPP kWh",VLOOKUP(V$4,'4. Billing Determinants'!$B$19:$N$41,6,0)/'4. Billing Determinants'!$G$41*$D11,IF($E11="Distribution Rev.",VLOOKUP(V$4,'4. Billing Determinants'!$B$19:$N$41,8,0)/'4. Billing Determinants'!$I$41*$D11, VLOOKUP(V$4,'4. Billing Determinants'!$B$19:$N$41,3,0)/'4. Billing Determinants'!$D$41*$D11)))))</f>
        <v>0</v>
      </c>
      <c r="W11" s="152">
        <f>IF(W$4="",0,IF($E11="kWh",VLOOKUP(W$4,'4. Billing Determinants'!$B$19:$N$41,4,0)/'4. Billing Determinants'!$E$41*$D11,IF($E11="kW",VLOOKUP(W$4,'4. Billing Determinants'!$B$19:$N$41,5,0)/'4. Billing Determinants'!$F$41*$D11,IF($E11="Non-RPP kWh",VLOOKUP(W$4,'4. Billing Determinants'!$B$19:$N$41,6,0)/'4. Billing Determinants'!$G$41*$D11,IF($E11="Distribution Rev.",VLOOKUP(W$4,'4. Billing Determinants'!$B$19:$N$41,8,0)/'4. Billing Determinants'!$I$41*$D11, VLOOKUP(W$4,'4. Billing Determinants'!$B$19:$N$41,3,0)/'4. Billing Determinants'!$D$41*$D11)))))</f>
        <v>0</v>
      </c>
      <c r="X11" s="152">
        <f>IF(X$4="",0,IF($E11="kWh",VLOOKUP(X$4,'4. Billing Determinants'!$B$19:$N$41,4,0)/'4. Billing Determinants'!$E$41*$D11,IF($E11="kW",VLOOKUP(X$4,'4. Billing Determinants'!$B$19:$N$41,5,0)/'4. Billing Determinants'!$F$41*$D11,IF($E11="Non-RPP kWh",VLOOKUP(X$4,'4. Billing Determinants'!$B$19:$N$41,6,0)/'4. Billing Determinants'!$G$41*$D11,IF($E11="Distribution Rev.",VLOOKUP(X$4,'4. Billing Determinants'!$B$19:$N$41,8,0)/'4. Billing Determinants'!$I$41*$D11, VLOOKUP(X$4,'4. Billing Determinants'!$B$19:$N$41,3,0)/'4. Billing Determinants'!$D$41*$D11)))))</f>
        <v>0</v>
      </c>
      <c r="Y11" s="152">
        <f>IF(Y$4="",0,IF($E11="kWh",VLOOKUP(Y$4,'4. Billing Determinants'!$B$19:$N$41,4,0)/'4. Billing Determinants'!$E$41*$D11,IF($E11="kW",VLOOKUP(Y$4,'4. Billing Determinants'!$B$19:$N$41,5,0)/'4. Billing Determinants'!$F$41*$D11,IF($E11="Non-RPP kWh",VLOOKUP(Y$4,'4. Billing Determinants'!$B$19:$N$41,6,0)/'4. Billing Determinants'!$G$41*$D11,IF($E11="Distribution Rev.",VLOOKUP(Y$4,'4. Billing Determinants'!$B$19:$N$41,8,0)/'4. Billing Determinants'!$I$41*$D11, VLOOKUP(Y$4,'4. Billing Determinants'!$B$19:$N$41,3,0)/'4. Billing Determinants'!$D$41*$D11)))))</f>
        <v>0</v>
      </c>
    </row>
    <row r="12" spans="2:25" x14ac:dyDescent="0.2">
      <c r="B12" s="154" t="s">
        <v>180</v>
      </c>
      <c r="C12" s="151">
        <v>1595</v>
      </c>
      <c r="D12" s="152">
        <f>'2. 2013 Continuity Schedule'!CF31</f>
        <v>0</v>
      </c>
      <c r="E12" s="170" t="s">
        <v>187</v>
      </c>
      <c r="F12" s="152">
        <f>IF(F$4="",0,IF($E12="kWh",VLOOKUP(F$4,'4. Billing Determinants'!$B$19:$N$41,4,0)/'4. Billing Determinants'!$E$41*$D12,IF($E12="kW",VLOOKUP(F$4,'4. Billing Determinants'!$B$19:$N$41,5,0)/'4. Billing Determinants'!$F$41*$D12,IF($E12="Non-RPP kWh",VLOOKUP(F$4,'4. Billing Determinants'!$B$19:$N$41,6,0)/'4. Billing Determinants'!$G$41*$D12,IF($E12="Distribution Rev.",VLOOKUP(F$4,'4. Billing Determinants'!$B$19:$N$41,8,0)/'4. Billing Determinants'!$I$41*$D12, VLOOKUP(F$4,'4. Billing Determinants'!$B$19:$N$41,3,0)/'4. Billing Determinants'!$D$41*$D12)))))</f>
        <v>0</v>
      </c>
      <c r="G12" s="152">
        <f>IF(G$4="",0,IF($E12="kWh",VLOOKUP(G$4,'4. Billing Determinants'!$B$19:$N$41,4,0)/'4. Billing Determinants'!$E$41*$D12,IF($E12="kW",VLOOKUP(G$4,'4. Billing Determinants'!$B$19:$N$41,5,0)/'4. Billing Determinants'!$F$41*$D12,IF($E12="Non-RPP kWh",VLOOKUP(G$4,'4. Billing Determinants'!$B$19:$N$41,6,0)/'4. Billing Determinants'!$G$41*$D12,IF($E12="Distribution Rev.",VLOOKUP(G$4,'4. Billing Determinants'!$B$19:$N$41,8,0)/'4. Billing Determinants'!$I$41*$D12, VLOOKUP(G$4,'4. Billing Determinants'!$B$19:$N$41,3,0)/'4. Billing Determinants'!$D$41*$D12)))))</f>
        <v>0</v>
      </c>
      <c r="H12" s="152">
        <f>IF(H$4="",0,IF($E12="kWh",VLOOKUP(H$4,'4. Billing Determinants'!$B$19:$N$41,4,0)/'4. Billing Determinants'!$E$41*$D12,IF($E12="kW",VLOOKUP(H$4,'4. Billing Determinants'!$B$19:$N$41,5,0)/'4. Billing Determinants'!$F$41*$D12,IF($E12="Non-RPP kWh",VLOOKUP(H$4,'4. Billing Determinants'!$B$19:$N$41,6,0)/'4. Billing Determinants'!$G$41*$D12,IF($E12="Distribution Rev.",VLOOKUP(H$4,'4. Billing Determinants'!$B$19:$N$41,8,0)/'4. Billing Determinants'!$I$41*$D12, VLOOKUP(H$4,'4. Billing Determinants'!$B$19:$N$41,3,0)/'4. Billing Determinants'!$D$41*$D12)))))</f>
        <v>0</v>
      </c>
      <c r="I12" s="152">
        <f>IF(I$4="",0,IF($E12="kWh",VLOOKUP(I$4,'4. Billing Determinants'!$B$19:$N$41,4,0)/'4. Billing Determinants'!$E$41*$D12,IF($E12="kW",VLOOKUP(I$4,'4. Billing Determinants'!$B$19:$N$41,5,0)/'4. Billing Determinants'!$F$41*$D12,IF($E12="Non-RPP kWh",VLOOKUP(I$4,'4. Billing Determinants'!$B$19:$N$41,6,0)/'4. Billing Determinants'!$G$41*$D12,IF($E12="Distribution Rev.",VLOOKUP(I$4,'4. Billing Determinants'!$B$19:$N$41,8,0)/'4. Billing Determinants'!$I$41*$D12, VLOOKUP(I$4,'4. Billing Determinants'!$B$19:$N$41,3,0)/'4. Billing Determinants'!$D$41*$D12)))))</f>
        <v>0</v>
      </c>
      <c r="J12" s="152">
        <f>IF(J$4="",0,IF($E12="kWh",VLOOKUP(J$4,'4. Billing Determinants'!$B$19:$N$41,4,0)/'4. Billing Determinants'!$E$41*$D12,IF($E12="kW",VLOOKUP(J$4,'4. Billing Determinants'!$B$19:$N$41,5,0)/'4. Billing Determinants'!$F$41*$D12,IF($E12="Non-RPP kWh",VLOOKUP(J$4,'4. Billing Determinants'!$B$19:$N$41,6,0)/'4. Billing Determinants'!$G$41*$D12,IF($E12="Distribution Rev.",VLOOKUP(J$4,'4. Billing Determinants'!$B$19:$N$41,8,0)/'4. Billing Determinants'!$I$41*$D12, VLOOKUP(J$4,'4. Billing Determinants'!$B$19:$N$41,3,0)/'4. Billing Determinants'!$D$41*$D12)))))</f>
        <v>0</v>
      </c>
      <c r="K12" s="152">
        <f>IF(K$4="",0,IF($E12="kWh",VLOOKUP(K$4,'4. Billing Determinants'!$B$19:$N$41,4,0)/'4. Billing Determinants'!$E$41*$D12,IF($E12="kW",VLOOKUP(K$4,'4. Billing Determinants'!$B$19:$N$41,5,0)/'4. Billing Determinants'!$F$41*$D12,IF($E12="Non-RPP kWh",VLOOKUP(K$4,'4. Billing Determinants'!$B$19:$N$41,6,0)/'4. Billing Determinants'!$G$41*$D12,IF($E12="Distribution Rev.",VLOOKUP(K$4,'4. Billing Determinants'!$B$19:$N$41,8,0)/'4. Billing Determinants'!$I$41*$D12, VLOOKUP(K$4,'4. Billing Determinants'!$B$19:$N$41,3,0)/'4. Billing Determinants'!$D$41*$D12)))))</f>
        <v>0</v>
      </c>
      <c r="L12" s="152">
        <f>IF(L$4="",0,IF($E12="kWh",VLOOKUP(L$4,'4. Billing Determinants'!$B$19:$N$41,4,0)/'4. Billing Determinants'!$E$41*$D12,IF($E12="kW",VLOOKUP(L$4,'4. Billing Determinants'!$B$19:$N$41,5,0)/'4. Billing Determinants'!$F$41*$D12,IF($E12="Non-RPP kWh",VLOOKUP(L$4,'4. Billing Determinants'!$B$19:$N$41,6,0)/'4. Billing Determinants'!$G$41*$D12,IF($E12="Distribution Rev.",VLOOKUP(L$4,'4. Billing Determinants'!$B$19:$N$41,8,0)/'4. Billing Determinants'!$I$41*$D12, VLOOKUP(L$4,'4. Billing Determinants'!$B$19:$N$41,3,0)/'4. Billing Determinants'!$D$41*$D12)))))</f>
        <v>0</v>
      </c>
      <c r="M12" s="152">
        <f>IF(M$4="",0,IF($E12="kWh",VLOOKUP(M$4,'4. Billing Determinants'!$B$19:$N$41,4,0)/'4. Billing Determinants'!$E$41*$D12,IF($E12="kW",VLOOKUP(M$4,'4. Billing Determinants'!$B$19:$N$41,5,0)/'4. Billing Determinants'!$F$41*$D12,IF($E12="Non-RPP kWh",VLOOKUP(M$4,'4. Billing Determinants'!$B$19:$N$41,6,0)/'4. Billing Determinants'!$G$41*$D12,IF($E12="Distribution Rev.",VLOOKUP(M$4,'4. Billing Determinants'!$B$19:$N$41,8,0)/'4. Billing Determinants'!$I$41*$D12, VLOOKUP(M$4,'4. Billing Determinants'!$B$19:$N$41,3,0)/'4. Billing Determinants'!$D$41*$D12)))))</f>
        <v>0</v>
      </c>
      <c r="N12" s="152">
        <f>IF(N$4="",0,IF($E12="kWh",VLOOKUP(N$4,'4. Billing Determinants'!$B$19:$N$41,4,0)/'4. Billing Determinants'!$E$41*$D12,IF($E12="kW",VLOOKUP(N$4,'4. Billing Determinants'!$B$19:$N$41,5,0)/'4. Billing Determinants'!$F$41*$D12,IF($E12="Non-RPP kWh",VLOOKUP(N$4,'4. Billing Determinants'!$B$19:$N$41,6,0)/'4. Billing Determinants'!$G$41*$D12,IF($E12="Distribution Rev.",VLOOKUP(N$4,'4. Billing Determinants'!$B$19:$N$41,8,0)/'4. Billing Determinants'!$I$41*$D12, VLOOKUP(N$4,'4. Billing Determinants'!$B$19:$N$41,3,0)/'4. Billing Determinants'!$D$41*$D12)))))</f>
        <v>0</v>
      </c>
      <c r="O12" s="152">
        <f>IF(O$4="",0,IF($E12="kWh",VLOOKUP(O$4,'4. Billing Determinants'!$B$19:$N$41,4,0)/'4. Billing Determinants'!$E$41*$D12,IF($E12="kW",VLOOKUP(O$4,'4. Billing Determinants'!$B$19:$N$41,5,0)/'4. Billing Determinants'!$F$41*$D12,IF($E12="Non-RPP kWh",VLOOKUP(O$4,'4. Billing Determinants'!$B$19:$N$41,6,0)/'4. Billing Determinants'!$G$41*$D12,IF($E12="Distribution Rev.",VLOOKUP(O$4,'4. Billing Determinants'!$B$19:$N$41,8,0)/'4. Billing Determinants'!$I$41*$D12, VLOOKUP(O$4,'4. Billing Determinants'!$B$19:$N$41,3,0)/'4. Billing Determinants'!$D$41*$D12)))))</f>
        <v>0</v>
      </c>
      <c r="P12" s="152">
        <f>IF(P$4="",0,IF($E12="kWh",VLOOKUP(P$4,'4. Billing Determinants'!$B$19:$N$41,4,0)/'4. Billing Determinants'!$E$41*$D12,IF($E12="kW",VLOOKUP(P$4,'4. Billing Determinants'!$B$19:$N$41,5,0)/'4. Billing Determinants'!$F$41*$D12,IF($E12="Non-RPP kWh",VLOOKUP(P$4,'4. Billing Determinants'!$B$19:$N$41,6,0)/'4. Billing Determinants'!$G$41*$D12,IF($E12="Distribution Rev.",VLOOKUP(P$4,'4. Billing Determinants'!$B$19:$N$41,8,0)/'4. Billing Determinants'!$I$41*$D12, VLOOKUP(P$4,'4. Billing Determinants'!$B$19:$N$41,3,0)/'4. Billing Determinants'!$D$41*$D12)))))</f>
        <v>0</v>
      </c>
      <c r="Q12" s="152">
        <f>IF(Q$4="",0,IF($E12="kWh",VLOOKUP(Q$4,'4. Billing Determinants'!$B$19:$N$41,4,0)/'4. Billing Determinants'!$E$41*$D12,IF($E12="kW",VLOOKUP(Q$4,'4. Billing Determinants'!$B$19:$N$41,5,0)/'4. Billing Determinants'!$F$41*$D12,IF($E12="Non-RPP kWh",VLOOKUP(Q$4,'4. Billing Determinants'!$B$19:$N$41,6,0)/'4. Billing Determinants'!$G$41*$D12,IF($E12="Distribution Rev.",VLOOKUP(Q$4,'4. Billing Determinants'!$B$19:$N$41,8,0)/'4. Billing Determinants'!$I$41*$D12, VLOOKUP(Q$4,'4. Billing Determinants'!$B$19:$N$41,3,0)/'4. Billing Determinants'!$D$41*$D12)))))</f>
        <v>0</v>
      </c>
      <c r="R12" s="152">
        <f>IF(R$4="",0,IF($E12="kWh",VLOOKUP(R$4,'4. Billing Determinants'!$B$19:$N$41,4,0)/'4. Billing Determinants'!$E$41*$D12,IF($E12="kW",VLOOKUP(R$4,'4. Billing Determinants'!$B$19:$N$41,5,0)/'4. Billing Determinants'!$F$41*$D12,IF($E12="Non-RPP kWh",VLOOKUP(R$4,'4. Billing Determinants'!$B$19:$N$41,6,0)/'4. Billing Determinants'!$G$41*$D12,IF($E12="Distribution Rev.",VLOOKUP(R$4,'4. Billing Determinants'!$B$19:$N$41,8,0)/'4. Billing Determinants'!$I$41*$D12, VLOOKUP(R$4,'4. Billing Determinants'!$B$19:$N$41,3,0)/'4. Billing Determinants'!$D$41*$D12)))))</f>
        <v>0</v>
      </c>
      <c r="S12" s="152">
        <f>IF(S$4="",0,IF($E12="kWh",VLOOKUP(S$4,'4. Billing Determinants'!$B$19:$N$41,4,0)/'4. Billing Determinants'!$E$41*$D12,IF($E12="kW",VLOOKUP(S$4,'4. Billing Determinants'!$B$19:$N$41,5,0)/'4. Billing Determinants'!$F$41*$D12,IF($E12="Non-RPP kWh",VLOOKUP(S$4,'4. Billing Determinants'!$B$19:$N$41,6,0)/'4. Billing Determinants'!$G$41*$D12,IF($E12="Distribution Rev.",VLOOKUP(S$4,'4. Billing Determinants'!$B$19:$N$41,8,0)/'4. Billing Determinants'!$I$41*$D12, VLOOKUP(S$4,'4. Billing Determinants'!$B$19:$N$41,3,0)/'4. Billing Determinants'!$D$41*$D12)))))</f>
        <v>0</v>
      </c>
      <c r="T12" s="152">
        <f>IF(T$4="",0,IF($E12="kWh",VLOOKUP(T$4,'4. Billing Determinants'!$B$19:$N$41,4,0)/'4. Billing Determinants'!$E$41*$D12,IF($E12="kW",VLOOKUP(T$4,'4. Billing Determinants'!$B$19:$N$41,5,0)/'4. Billing Determinants'!$F$41*$D12,IF($E12="Non-RPP kWh",VLOOKUP(T$4,'4. Billing Determinants'!$B$19:$N$41,6,0)/'4. Billing Determinants'!$G$41*$D12,IF($E12="Distribution Rev.",VLOOKUP(T$4,'4. Billing Determinants'!$B$19:$N$41,8,0)/'4. Billing Determinants'!$I$41*$D12, VLOOKUP(T$4,'4. Billing Determinants'!$B$19:$N$41,3,0)/'4. Billing Determinants'!$D$41*$D12)))))</f>
        <v>0</v>
      </c>
      <c r="U12" s="152">
        <f>IF(U$4="",0,IF($E12="kWh",VLOOKUP(U$4,'4. Billing Determinants'!$B$19:$N$41,4,0)/'4. Billing Determinants'!$E$41*$D12,IF($E12="kW",VLOOKUP(U$4,'4. Billing Determinants'!$B$19:$N$41,5,0)/'4. Billing Determinants'!$F$41*$D12,IF($E12="Non-RPP kWh",VLOOKUP(U$4,'4. Billing Determinants'!$B$19:$N$41,6,0)/'4. Billing Determinants'!$G$41*$D12,IF($E12="Distribution Rev.",VLOOKUP(U$4,'4. Billing Determinants'!$B$19:$N$41,8,0)/'4. Billing Determinants'!$I$41*$D12, VLOOKUP(U$4,'4. Billing Determinants'!$B$19:$N$41,3,0)/'4. Billing Determinants'!$D$41*$D12)))))</f>
        <v>0</v>
      </c>
      <c r="V12" s="152">
        <f>IF(V$4="",0,IF($E12="kWh",VLOOKUP(V$4,'4. Billing Determinants'!$B$19:$N$41,4,0)/'4. Billing Determinants'!$E$41*$D12,IF($E12="kW",VLOOKUP(V$4,'4. Billing Determinants'!$B$19:$N$41,5,0)/'4. Billing Determinants'!$F$41*$D12,IF($E12="Non-RPP kWh",VLOOKUP(V$4,'4. Billing Determinants'!$B$19:$N$41,6,0)/'4. Billing Determinants'!$G$41*$D12,IF($E12="Distribution Rev.",VLOOKUP(V$4,'4. Billing Determinants'!$B$19:$N$41,8,0)/'4. Billing Determinants'!$I$41*$D12, VLOOKUP(V$4,'4. Billing Determinants'!$B$19:$N$41,3,0)/'4. Billing Determinants'!$D$41*$D12)))))</f>
        <v>0</v>
      </c>
      <c r="W12" s="152">
        <f>IF(W$4="",0,IF($E12="kWh",VLOOKUP(W$4,'4. Billing Determinants'!$B$19:$N$41,4,0)/'4. Billing Determinants'!$E$41*$D12,IF($E12="kW",VLOOKUP(W$4,'4. Billing Determinants'!$B$19:$N$41,5,0)/'4. Billing Determinants'!$F$41*$D12,IF($E12="Non-RPP kWh",VLOOKUP(W$4,'4. Billing Determinants'!$B$19:$N$41,6,0)/'4. Billing Determinants'!$G$41*$D12,IF($E12="Distribution Rev.",VLOOKUP(W$4,'4. Billing Determinants'!$B$19:$N$41,8,0)/'4. Billing Determinants'!$I$41*$D12, VLOOKUP(W$4,'4. Billing Determinants'!$B$19:$N$41,3,0)/'4. Billing Determinants'!$D$41*$D12)))))</f>
        <v>0</v>
      </c>
      <c r="X12" s="152">
        <f>IF(X$4="",0,IF($E12="kWh",VLOOKUP(X$4,'4. Billing Determinants'!$B$19:$N$41,4,0)/'4. Billing Determinants'!$E$41*$D12,IF($E12="kW",VLOOKUP(X$4,'4. Billing Determinants'!$B$19:$N$41,5,0)/'4. Billing Determinants'!$F$41*$D12,IF($E12="Non-RPP kWh",VLOOKUP(X$4,'4. Billing Determinants'!$B$19:$N$41,6,0)/'4. Billing Determinants'!$G$41*$D12,IF($E12="Distribution Rev.",VLOOKUP(X$4,'4. Billing Determinants'!$B$19:$N$41,8,0)/'4. Billing Determinants'!$I$41*$D12, VLOOKUP(X$4,'4. Billing Determinants'!$B$19:$N$41,3,0)/'4. Billing Determinants'!$D$41*$D12)))))</f>
        <v>0</v>
      </c>
      <c r="Y12" s="152">
        <f>IF(Y$4="",0,IF($E12="kWh",VLOOKUP(Y$4,'4. Billing Determinants'!$B$19:$N$41,4,0)/'4. Billing Determinants'!$E$41*$D12,IF($E12="kW",VLOOKUP(Y$4,'4. Billing Determinants'!$B$19:$N$41,5,0)/'4. Billing Determinants'!$F$41*$D12,IF($E12="Non-RPP kWh",VLOOKUP(Y$4,'4. Billing Determinants'!$B$19:$N$41,6,0)/'4. Billing Determinants'!$G$41*$D12,IF($E12="Distribution Rev.",VLOOKUP(Y$4,'4. Billing Determinants'!$B$19:$N$41,8,0)/'4. Billing Determinants'!$I$41*$D12, VLOOKUP(Y$4,'4. Billing Determinants'!$B$19:$N$41,3,0)/'4. Billing Determinants'!$D$41*$D12)))))</f>
        <v>0</v>
      </c>
    </row>
    <row r="13" spans="2:25" x14ac:dyDescent="0.2">
      <c r="B13" s="154" t="s">
        <v>181</v>
      </c>
      <c r="C13" s="216">
        <v>1595</v>
      </c>
      <c r="D13" s="152">
        <f>'2. 2013 Continuity Schedule'!CF32</f>
        <v>-62052</v>
      </c>
      <c r="E13" s="170"/>
      <c r="F13" s="152">
        <f>$D$13*'Other Allocators'!B19</f>
        <v>-17846.707564031141</v>
      </c>
      <c r="G13" s="152">
        <f>$D$13*'Other Allocators'!C19</f>
        <v>-7856.3321864115087</v>
      </c>
      <c r="H13" s="152">
        <f>$D$13*'Other Allocators'!D19</f>
        <v>-14989.899396470666</v>
      </c>
      <c r="I13" s="152">
        <f>$D$13*'Other Allocators'!E19</f>
        <v>-11710.026781985902</v>
      </c>
      <c r="J13" s="152">
        <f>$D$13*'Other Allocators'!F19</f>
        <v>-8837.3897751223067</v>
      </c>
      <c r="K13" s="152">
        <f>$D$13*'Other Allocators'!G19</f>
        <v>0</v>
      </c>
      <c r="L13" s="152">
        <f>$D$13*'Other Allocators'!H19</f>
        <v>-150.14233233854745</v>
      </c>
      <c r="M13" s="152">
        <f>$D$13*'Other Allocators'!I19</f>
        <v>-45.65909264602125</v>
      </c>
      <c r="N13" s="152">
        <f>$D$13*'Other Allocators'!J19</f>
        <v>-615.84287099390838</v>
      </c>
      <c r="O13" s="152">
        <f>$D$13*'Other Allocators'!K19</f>
        <v>0</v>
      </c>
      <c r="P13" s="152">
        <f>IF(P$4="",0,IF($E13="kWh",VLOOKUP(P$4,'4. Billing Determinants'!$B$19:$N$41,4,0)/'4. Billing Determinants'!$E$41*$D13,IF($E13="kW",VLOOKUP(P$4,'4. Billing Determinants'!$B$19:$N$41,5,0)/'4. Billing Determinants'!$F$41*$D13,IF($E13="Non-RPP kWh",VLOOKUP(P$4,'4. Billing Determinants'!$B$19:$N$41,6,0)/'4. Billing Determinants'!$G$41*$D13,IF($E13="Distribution Rev.",VLOOKUP(P$4,'4. Billing Determinants'!$B$19:$N$41,8,0)/'4. Billing Determinants'!$I$41*$D13, VLOOKUP(P$4,'4. Billing Determinants'!$B$19:$N$41,3,0)/'4. Billing Determinants'!$D$41*$D13)))))</f>
        <v>0</v>
      </c>
      <c r="Q13" s="152">
        <f>IF(Q$4="",0,IF($E13="kWh",VLOOKUP(Q$4,'4. Billing Determinants'!$B$19:$N$41,4,0)/'4. Billing Determinants'!$E$41*$D13,IF($E13="kW",VLOOKUP(Q$4,'4. Billing Determinants'!$B$19:$N$41,5,0)/'4. Billing Determinants'!$F$41*$D13,IF($E13="Non-RPP kWh",VLOOKUP(Q$4,'4. Billing Determinants'!$B$19:$N$41,6,0)/'4. Billing Determinants'!$G$41*$D13,IF($E13="Distribution Rev.",VLOOKUP(Q$4,'4. Billing Determinants'!$B$19:$N$41,8,0)/'4. Billing Determinants'!$I$41*$D13, VLOOKUP(Q$4,'4. Billing Determinants'!$B$19:$N$41,3,0)/'4. Billing Determinants'!$D$41*$D13)))))</f>
        <v>0</v>
      </c>
      <c r="R13" s="152">
        <f>IF(R$4="",0,IF($E13="kWh",VLOOKUP(R$4,'4. Billing Determinants'!$B$19:$N$41,4,0)/'4. Billing Determinants'!$E$41*$D13,IF($E13="kW",VLOOKUP(R$4,'4. Billing Determinants'!$B$19:$N$41,5,0)/'4. Billing Determinants'!$F$41*$D13,IF($E13="Non-RPP kWh",VLOOKUP(R$4,'4. Billing Determinants'!$B$19:$N$41,6,0)/'4. Billing Determinants'!$G$41*$D13,IF($E13="Distribution Rev.",VLOOKUP(R$4,'4. Billing Determinants'!$B$19:$N$41,8,0)/'4. Billing Determinants'!$I$41*$D13, VLOOKUP(R$4,'4. Billing Determinants'!$B$19:$N$41,3,0)/'4. Billing Determinants'!$D$41*$D13)))))</f>
        <v>0</v>
      </c>
      <c r="S13" s="152">
        <f>IF(S$4="",0,IF($E13="kWh",VLOOKUP(S$4,'4. Billing Determinants'!$B$19:$N$41,4,0)/'4. Billing Determinants'!$E$41*$D13,IF($E13="kW",VLOOKUP(S$4,'4. Billing Determinants'!$B$19:$N$41,5,0)/'4. Billing Determinants'!$F$41*$D13,IF($E13="Non-RPP kWh",VLOOKUP(S$4,'4. Billing Determinants'!$B$19:$N$41,6,0)/'4. Billing Determinants'!$G$41*$D13,IF($E13="Distribution Rev.",VLOOKUP(S$4,'4. Billing Determinants'!$B$19:$N$41,8,0)/'4. Billing Determinants'!$I$41*$D13, VLOOKUP(S$4,'4. Billing Determinants'!$B$19:$N$41,3,0)/'4. Billing Determinants'!$D$41*$D13)))))</f>
        <v>0</v>
      </c>
      <c r="T13" s="152">
        <f>IF(T$4="",0,IF($E13="kWh",VLOOKUP(T$4,'4. Billing Determinants'!$B$19:$N$41,4,0)/'4. Billing Determinants'!$E$41*$D13,IF($E13="kW",VLOOKUP(T$4,'4. Billing Determinants'!$B$19:$N$41,5,0)/'4. Billing Determinants'!$F$41*$D13,IF($E13="Non-RPP kWh",VLOOKUP(T$4,'4. Billing Determinants'!$B$19:$N$41,6,0)/'4. Billing Determinants'!$G$41*$D13,IF($E13="Distribution Rev.",VLOOKUP(T$4,'4. Billing Determinants'!$B$19:$N$41,8,0)/'4. Billing Determinants'!$I$41*$D13, VLOOKUP(T$4,'4. Billing Determinants'!$B$19:$N$41,3,0)/'4. Billing Determinants'!$D$41*$D13)))))</f>
        <v>0</v>
      </c>
      <c r="U13" s="152">
        <f>IF(U$4="",0,IF($E13="kWh",VLOOKUP(U$4,'4. Billing Determinants'!$B$19:$N$41,4,0)/'4. Billing Determinants'!$E$41*$D13,IF($E13="kW",VLOOKUP(U$4,'4. Billing Determinants'!$B$19:$N$41,5,0)/'4. Billing Determinants'!$F$41*$D13,IF($E13="Non-RPP kWh",VLOOKUP(U$4,'4. Billing Determinants'!$B$19:$N$41,6,0)/'4. Billing Determinants'!$G$41*$D13,IF($E13="Distribution Rev.",VLOOKUP(U$4,'4. Billing Determinants'!$B$19:$N$41,8,0)/'4. Billing Determinants'!$I$41*$D13, VLOOKUP(U$4,'4. Billing Determinants'!$B$19:$N$41,3,0)/'4. Billing Determinants'!$D$41*$D13)))))</f>
        <v>0</v>
      </c>
      <c r="V13" s="152">
        <f>IF(V$4="",0,IF($E13="kWh",VLOOKUP(V$4,'4. Billing Determinants'!$B$19:$N$41,4,0)/'4. Billing Determinants'!$E$41*$D13,IF($E13="kW",VLOOKUP(V$4,'4. Billing Determinants'!$B$19:$N$41,5,0)/'4. Billing Determinants'!$F$41*$D13,IF($E13="Non-RPP kWh",VLOOKUP(V$4,'4. Billing Determinants'!$B$19:$N$41,6,0)/'4. Billing Determinants'!$G$41*$D13,IF($E13="Distribution Rev.",VLOOKUP(V$4,'4. Billing Determinants'!$B$19:$N$41,8,0)/'4. Billing Determinants'!$I$41*$D13, VLOOKUP(V$4,'4. Billing Determinants'!$B$19:$N$41,3,0)/'4. Billing Determinants'!$D$41*$D13)))))</f>
        <v>0</v>
      </c>
      <c r="W13" s="152">
        <f>IF(W$4="",0,IF($E13="kWh",VLOOKUP(W$4,'4. Billing Determinants'!$B$19:$N$41,4,0)/'4. Billing Determinants'!$E$41*$D13,IF($E13="kW",VLOOKUP(W$4,'4. Billing Determinants'!$B$19:$N$41,5,0)/'4. Billing Determinants'!$F$41*$D13,IF($E13="Non-RPP kWh",VLOOKUP(W$4,'4. Billing Determinants'!$B$19:$N$41,6,0)/'4. Billing Determinants'!$G$41*$D13,IF($E13="Distribution Rev.",VLOOKUP(W$4,'4. Billing Determinants'!$B$19:$N$41,8,0)/'4. Billing Determinants'!$I$41*$D13, VLOOKUP(W$4,'4. Billing Determinants'!$B$19:$N$41,3,0)/'4. Billing Determinants'!$D$41*$D13)))))</f>
        <v>0</v>
      </c>
      <c r="X13" s="152">
        <f>IF(X$4="",0,IF($E13="kWh",VLOOKUP(X$4,'4. Billing Determinants'!$B$19:$N$41,4,0)/'4. Billing Determinants'!$E$41*$D13,IF($E13="kW",VLOOKUP(X$4,'4. Billing Determinants'!$B$19:$N$41,5,0)/'4. Billing Determinants'!$F$41*$D13,IF($E13="Non-RPP kWh",VLOOKUP(X$4,'4. Billing Determinants'!$B$19:$N$41,6,0)/'4. Billing Determinants'!$G$41*$D13,IF($E13="Distribution Rev.",VLOOKUP(X$4,'4. Billing Determinants'!$B$19:$N$41,8,0)/'4. Billing Determinants'!$I$41*$D13, VLOOKUP(X$4,'4. Billing Determinants'!$B$19:$N$41,3,0)/'4. Billing Determinants'!$D$41*$D13)))))</f>
        <v>0</v>
      </c>
      <c r="Y13" s="152">
        <f>IF(Y$4="",0,IF($E13="kWh",VLOOKUP(Y$4,'4. Billing Determinants'!$B$19:$N$41,4,0)/'4. Billing Determinants'!$E$41*$D13,IF($E13="kW",VLOOKUP(Y$4,'4. Billing Determinants'!$B$19:$N$41,5,0)/'4. Billing Determinants'!$F$41*$D13,IF($E13="Non-RPP kWh",VLOOKUP(Y$4,'4. Billing Determinants'!$B$19:$N$41,6,0)/'4. Billing Determinants'!$G$41*$D13,IF($E13="Distribution Rev.",VLOOKUP(Y$4,'4. Billing Determinants'!$B$19:$N$41,8,0)/'4. Billing Determinants'!$I$41*$D13, VLOOKUP(Y$4,'4. Billing Determinants'!$B$19:$N$41,3,0)/'4. Billing Determinants'!$D$41*$D13)))))</f>
        <v>0</v>
      </c>
    </row>
    <row r="14" spans="2:25" x14ac:dyDescent="0.2">
      <c r="B14" s="154" t="s">
        <v>182</v>
      </c>
      <c r="C14" s="217">
        <v>1595</v>
      </c>
      <c r="D14" s="152">
        <f>'2. 2013 Continuity Schedule'!CF33</f>
        <v>-143852</v>
      </c>
      <c r="E14" s="170"/>
      <c r="F14" s="152">
        <f>$D$14*'Other Allocators'!B22</f>
        <v>-41006.991236507165</v>
      </c>
      <c r="G14" s="152">
        <f>$D$14*'Other Allocators'!C22</f>
        <v>-17072.529165249376</v>
      </c>
      <c r="H14" s="152">
        <f>$D$14*'Other Allocators'!D22</f>
        <v>-34067.317623388495</v>
      </c>
      <c r="I14" s="152">
        <f>$D$14*'Other Allocators'!E22</f>
        <v>-28213.003034738365</v>
      </c>
      <c r="J14" s="152">
        <f>$D$14*'Other Allocators'!F22</f>
        <v>-21657.452709465204</v>
      </c>
      <c r="K14" s="152">
        <f>$D$14*'Other Allocators'!G22</f>
        <v>0</v>
      </c>
      <c r="L14" s="152">
        <f>$D$14*'Other Allocators'!H22</f>
        <v>-342.86067022753758</v>
      </c>
      <c r="M14" s="152">
        <f>$D$14*'Other Allocators'!I22</f>
        <v>-100.52686247111929</v>
      </c>
      <c r="N14" s="152">
        <f>$D$14*'Other Allocators'!J22</f>
        <v>-1391.3186979527327</v>
      </c>
      <c r="O14" s="152">
        <f>$D$14*'Other Allocators'!K22</f>
        <v>0</v>
      </c>
      <c r="P14" s="152">
        <f>IF(P$4="",0,IF($E14="kWh",VLOOKUP(P$4,'4. Billing Determinants'!$B$19:$N$41,4,0)/'4. Billing Determinants'!$E$41*$D14,IF($E14="kW",VLOOKUP(P$4,'4. Billing Determinants'!$B$19:$N$41,5,0)/'4. Billing Determinants'!$F$41*$D14,IF($E14="Non-RPP kWh",VLOOKUP(P$4,'4. Billing Determinants'!$B$19:$N$41,6,0)/'4. Billing Determinants'!$G$41*$D14,IF($E14="Distribution Rev.",VLOOKUP(P$4,'4. Billing Determinants'!$B$19:$N$41,8,0)/'4. Billing Determinants'!$I$41*$D14, VLOOKUP(P$4,'4. Billing Determinants'!$B$19:$N$41,3,0)/'4. Billing Determinants'!$D$41*$D14)))))</f>
        <v>0</v>
      </c>
      <c r="Q14" s="152">
        <f>IF(Q$4="",0,IF($E14="kWh",VLOOKUP(Q$4,'4. Billing Determinants'!$B$19:$N$41,4,0)/'4. Billing Determinants'!$E$41*$D14,IF($E14="kW",VLOOKUP(Q$4,'4. Billing Determinants'!$B$19:$N$41,5,0)/'4. Billing Determinants'!$F$41*$D14,IF($E14="Non-RPP kWh",VLOOKUP(Q$4,'4. Billing Determinants'!$B$19:$N$41,6,0)/'4. Billing Determinants'!$G$41*$D14,IF($E14="Distribution Rev.",VLOOKUP(Q$4,'4. Billing Determinants'!$B$19:$N$41,8,0)/'4. Billing Determinants'!$I$41*$D14, VLOOKUP(Q$4,'4. Billing Determinants'!$B$19:$N$41,3,0)/'4. Billing Determinants'!$D$41*$D14)))))</f>
        <v>0</v>
      </c>
      <c r="R14" s="152">
        <f>IF(R$4="",0,IF($E14="kWh",VLOOKUP(R$4,'4. Billing Determinants'!$B$19:$N$41,4,0)/'4. Billing Determinants'!$E$41*$D14,IF($E14="kW",VLOOKUP(R$4,'4. Billing Determinants'!$B$19:$N$41,5,0)/'4. Billing Determinants'!$F$41*$D14,IF($E14="Non-RPP kWh",VLOOKUP(R$4,'4. Billing Determinants'!$B$19:$N$41,6,0)/'4. Billing Determinants'!$G$41*$D14,IF($E14="Distribution Rev.",VLOOKUP(R$4,'4. Billing Determinants'!$B$19:$N$41,8,0)/'4. Billing Determinants'!$I$41*$D14, VLOOKUP(R$4,'4. Billing Determinants'!$B$19:$N$41,3,0)/'4. Billing Determinants'!$D$41*$D14)))))</f>
        <v>0</v>
      </c>
      <c r="S14" s="152">
        <f>IF(S$4="",0,IF($E14="kWh",VLOOKUP(S$4,'4. Billing Determinants'!$B$19:$N$41,4,0)/'4. Billing Determinants'!$E$41*$D14,IF($E14="kW",VLOOKUP(S$4,'4. Billing Determinants'!$B$19:$N$41,5,0)/'4. Billing Determinants'!$F$41*$D14,IF($E14="Non-RPP kWh",VLOOKUP(S$4,'4. Billing Determinants'!$B$19:$N$41,6,0)/'4. Billing Determinants'!$G$41*$D14,IF($E14="Distribution Rev.",VLOOKUP(S$4,'4. Billing Determinants'!$B$19:$N$41,8,0)/'4. Billing Determinants'!$I$41*$D14, VLOOKUP(S$4,'4. Billing Determinants'!$B$19:$N$41,3,0)/'4. Billing Determinants'!$D$41*$D14)))))</f>
        <v>0</v>
      </c>
      <c r="T14" s="152">
        <f>IF(T$4="",0,IF($E14="kWh",VLOOKUP(T$4,'4. Billing Determinants'!$B$19:$N$41,4,0)/'4. Billing Determinants'!$E$41*$D14,IF($E14="kW",VLOOKUP(T$4,'4. Billing Determinants'!$B$19:$N$41,5,0)/'4. Billing Determinants'!$F$41*$D14,IF($E14="Non-RPP kWh",VLOOKUP(T$4,'4. Billing Determinants'!$B$19:$N$41,6,0)/'4. Billing Determinants'!$G$41*$D14,IF($E14="Distribution Rev.",VLOOKUP(T$4,'4. Billing Determinants'!$B$19:$N$41,8,0)/'4. Billing Determinants'!$I$41*$D14, VLOOKUP(T$4,'4. Billing Determinants'!$B$19:$N$41,3,0)/'4. Billing Determinants'!$D$41*$D14)))))</f>
        <v>0</v>
      </c>
      <c r="U14" s="152">
        <f>IF(U$4="",0,IF($E14="kWh",VLOOKUP(U$4,'4. Billing Determinants'!$B$19:$N$41,4,0)/'4. Billing Determinants'!$E$41*$D14,IF($E14="kW",VLOOKUP(U$4,'4. Billing Determinants'!$B$19:$N$41,5,0)/'4. Billing Determinants'!$F$41*$D14,IF($E14="Non-RPP kWh",VLOOKUP(U$4,'4. Billing Determinants'!$B$19:$N$41,6,0)/'4. Billing Determinants'!$G$41*$D14,IF($E14="Distribution Rev.",VLOOKUP(U$4,'4. Billing Determinants'!$B$19:$N$41,8,0)/'4. Billing Determinants'!$I$41*$D14, VLOOKUP(U$4,'4. Billing Determinants'!$B$19:$N$41,3,0)/'4. Billing Determinants'!$D$41*$D14)))))</f>
        <v>0</v>
      </c>
      <c r="V14" s="152">
        <f>IF(V$4="",0,IF($E14="kWh",VLOOKUP(V$4,'4. Billing Determinants'!$B$19:$N$41,4,0)/'4. Billing Determinants'!$E$41*$D14,IF($E14="kW",VLOOKUP(V$4,'4. Billing Determinants'!$B$19:$N$41,5,0)/'4. Billing Determinants'!$F$41*$D14,IF($E14="Non-RPP kWh",VLOOKUP(V$4,'4. Billing Determinants'!$B$19:$N$41,6,0)/'4. Billing Determinants'!$G$41*$D14,IF($E14="Distribution Rev.",VLOOKUP(V$4,'4. Billing Determinants'!$B$19:$N$41,8,0)/'4. Billing Determinants'!$I$41*$D14, VLOOKUP(V$4,'4. Billing Determinants'!$B$19:$N$41,3,0)/'4. Billing Determinants'!$D$41*$D14)))))</f>
        <v>0</v>
      </c>
      <c r="W14" s="152">
        <f>IF(W$4="",0,IF($E14="kWh",VLOOKUP(W$4,'4. Billing Determinants'!$B$19:$N$41,4,0)/'4. Billing Determinants'!$E$41*$D14,IF($E14="kW",VLOOKUP(W$4,'4. Billing Determinants'!$B$19:$N$41,5,0)/'4. Billing Determinants'!$F$41*$D14,IF($E14="Non-RPP kWh",VLOOKUP(W$4,'4. Billing Determinants'!$B$19:$N$41,6,0)/'4. Billing Determinants'!$G$41*$D14,IF($E14="Distribution Rev.",VLOOKUP(W$4,'4. Billing Determinants'!$B$19:$N$41,8,0)/'4. Billing Determinants'!$I$41*$D14, VLOOKUP(W$4,'4. Billing Determinants'!$B$19:$N$41,3,0)/'4. Billing Determinants'!$D$41*$D14)))))</f>
        <v>0</v>
      </c>
      <c r="X14" s="152">
        <f>IF(X$4="",0,IF($E14="kWh",VLOOKUP(X$4,'4. Billing Determinants'!$B$19:$N$41,4,0)/'4. Billing Determinants'!$E$41*$D14,IF($E14="kW",VLOOKUP(X$4,'4. Billing Determinants'!$B$19:$N$41,5,0)/'4. Billing Determinants'!$F$41*$D14,IF($E14="Non-RPP kWh",VLOOKUP(X$4,'4. Billing Determinants'!$B$19:$N$41,6,0)/'4. Billing Determinants'!$G$41*$D14,IF($E14="Distribution Rev.",VLOOKUP(X$4,'4. Billing Determinants'!$B$19:$N$41,8,0)/'4. Billing Determinants'!$I$41*$D14, VLOOKUP(X$4,'4. Billing Determinants'!$B$19:$N$41,3,0)/'4. Billing Determinants'!$D$41*$D14)))))</f>
        <v>0</v>
      </c>
      <c r="Y14" s="152">
        <f>IF(Y$4="",0,IF($E14="kWh",VLOOKUP(Y$4,'4. Billing Determinants'!$B$19:$N$41,4,0)/'4. Billing Determinants'!$E$41*$D14,IF($E14="kW",VLOOKUP(Y$4,'4. Billing Determinants'!$B$19:$N$41,5,0)/'4. Billing Determinants'!$F$41*$D14,IF($E14="Non-RPP kWh",VLOOKUP(Y$4,'4. Billing Determinants'!$B$19:$N$41,6,0)/'4. Billing Determinants'!$G$41*$D14,IF($E14="Distribution Rev.",VLOOKUP(Y$4,'4. Billing Determinants'!$B$19:$N$41,8,0)/'4. Billing Determinants'!$I$41*$D14, VLOOKUP(Y$4,'4. Billing Determinants'!$B$19:$N$41,3,0)/'4. Billing Determinants'!$D$41*$D14)))))</f>
        <v>0</v>
      </c>
    </row>
    <row r="15" spans="2:25" s="134" customFormat="1" x14ac:dyDescent="0.2">
      <c r="B15" s="171" t="s">
        <v>198</v>
      </c>
      <c r="C15" s="171"/>
      <c r="D15" s="172">
        <f>SUM(D5:D14)-D10</f>
        <v>-1786206</v>
      </c>
      <c r="E15" s="189"/>
      <c r="F15" s="172">
        <f>SUM(F5:F14)-F10</f>
        <v>-498821.38286261848</v>
      </c>
      <c r="G15" s="172">
        <f t="shared" ref="G15:Y15" si="0">SUM(G5:G14)-G10</f>
        <v>-205748.00403978411</v>
      </c>
      <c r="H15" s="172">
        <f t="shared" si="0"/>
        <v>-423716.1022294357</v>
      </c>
      <c r="I15" s="172">
        <f t="shared" si="0"/>
        <v>-313620.96496730694</v>
      </c>
      <c r="J15" s="172">
        <f t="shared" si="0"/>
        <v>-266443.45815297018</v>
      </c>
      <c r="K15" s="172">
        <f t="shared" si="0"/>
        <v>-52298.480110242832</v>
      </c>
      <c r="L15" s="172">
        <f t="shared" si="0"/>
        <v>-4319.2035966750718</v>
      </c>
      <c r="M15" s="172">
        <f t="shared" si="0"/>
        <v>-1218.8417632164217</v>
      </c>
      <c r="N15" s="172">
        <f t="shared" si="0"/>
        <v>-17352.452099114442</v>
      </c>
      <c r="O15" s="172">
        <f t="shared" si="0"/>
        <v>-2667.1101786357876</v>
      </c>
      <c r="P15" s="172">
        <f t="shared" si="0"/>
        <v>0</v>
      </c>
      <c r="Q15" s="172">
        <f t="shared" si="0"/>
        <v>0</v>
      </c>
      <c r="R15" s="172">
        <f t="shared" si="0"/>
        <v>0</v>
      </c>
      <c r="S15" s="172">
        <f t="shared" si="0"/>
        <v>0</v>
      </c>
      <c r="T15" s="172">
        <f t="shared" si="0"/>
        <v>0</v>
      </c>
      <c r="U15" s="172">
        <f t="shared" si="0"/>
        <v>0</v>
      </c>
      <c r="V15" s="172">
        <f t="shared" si="0"/>
        <v>0</v>
      </c>
      <c r="W15" s="172">
        <f t="shared" si="0"/>
        <v>0</v>
      </c>
      <c r="X15" s="172">
        <f t="shared" si="0"/>
        <v>0</v>
      </c>
      <c r="Y15" s="172">
        <f t="shared" si="0"/>
        <v>0</v>
      </c>
    </row>
    <row r="16" spans="2:25" ht="8.25" customHeight="1" x14ac:dyDescent="0.2">
      <c r="B16" s="155"/>
      <c r="C16" s="155"/>
      <c r="D16" s="156"/>
      <c r="E16" s="169"/>
    </row>
    <row r="17" spans="2:25" x14ac:dyDescent="0.2">
      <c r="B17" s="150" t="s">
        <v>14</v>
      </c>
      <c r="C17" s="151">
        <v>1508</v>
      </c>
      <c r="D17" s="152">
        <f>'2. 2013 Continuity Schedule'!CF40</f>
        <v>0</v>
      </c>
      <c r="E17" s="170"/>
      <c r="F17" s="152">
        <f>IF(F$4="",0,IF($E17="kWh",VLOOKUP(F$4,'4. Billing Determinants'!$B$19:$N$41,4,0)/'4. Billing Determinants'!$E$41*$D17,IF($E17="kW",VLOOKUP(F$4,'4. Billing Determinants'!$B$19:$N$41,5,0)/'4. Billing Determinants'!$F$41*$D17,IF($E17="Non-RPP kWh",VLOOKUP(F$4,'4. Billing Determinants'!$B$19:$N$41,6,0)/'4. Billing Determinants'!$G$41*$D17,IF($E17="Distribution Rev.",VLOOKUP(F$4,'4. Billing Determinants'!$B$19:$N$41,8,0)/'4. Billing Determinants'!$I$41*$D17, VLOOKUP(F$4,'4. Billing Determinants'!$B$19:$N$41,3,0)/'4. Billing Determinants'!$D$41*$D17)))))</f>
        <v>0</v>
      </c>
      <c r="G17" s="152">
        <f>IF(G$4="",0,IF($E17="kWh",VLOOKUP(G$4,'4. Billing Determinants'!$B$19:$N$41,4,0)/'4. Billing Determinants'!$E$41*$D17,IF($E17="kW",VLOOKUP(G$4,'4. Billing Determinants'!$B$19:$N$41,5,0)/'4. Billing Determinants'!$F$41*$D17,IF($E17="Non-RPP kWh",VLOOKUP(G$4,'4. Billing Determinants'!$B$19:$N$41,6,0)/'4. Billing Determinants'!$G$41*$D17,IF($E17="Distribution Rev.",VLOOKUP(G$4,'4. Billing Determinants'!$B$19:$N$41,8,0)/'4. Billing Determinants'!$I$41*$D17, VLOOKUP(G$4,'4. Billing Determinants'!$B$19:$N$41,3,0)/'4. Billing Determinants'!$D$41*$D17)))))</f>
        <v>0</v>
      </c>
      <c r="H17" s="152">
        <f>IF(H$4="",0,IF($E17="kWh",VLOOKUP(H$4,'4. Billing Determinants'!$B$19:$N$41,4,0)/'4. Billing Determinants'!$E$41*$D17,IF($E17="kW",VLOOKUP(H$4,'4. Billing Determinants'!$B$19:$N$41,5,0)/'4. Billing Determinants'!$F$41*$D17,IF($E17="Non-RPP kWh",VLOOKUP(H$4,'4. Billing Determinants'!$B$19:$N$41,6,0)/'4. Billing Determinants'!$G$41*$D17,IF($E17="Distribution Rev.",VLOOKUP(H$4,'4. Billing Determinants'!$B$19:$N$41,8,0)/'4. Billing Determinants'!$I$41*$D17, VLOOKUP(H$4,'4. Billing Determinants'!$B$19:$N$41,3,0)/'4. Billing Determinants'!$D$41*$D17)))))</f>
        <v>0</v>
      </c>
      <c r="I17" s="152">
        <f>IF(I$4="",0,IF($E17="kWh",VLOOKUP(I$4,'4. Billing Determinants'!$B$19:$N$41,4,0)/'4. Billing Determinants'!$E$41*$D17,IF($E17="kW",VLOOKUP(I$4,'4. Billing Determinants'!$B$19:$N$41,5,0)/'4. Billing Determinants'!$F$41*$D17,IF($E17="Non-RPP kWh",VLOOKUP(I$4,'4. Billing Determinants'!$B$19:$N$41,6,0)/'4. Billing Determinants'!$G$41*$D17,IF($E17="Distribution Rev.",VLOOKUP(I$4,'4. Billing Determinants'!$B$19:$N$41,8,0)/'4. Billing Determinants'!$I$41*$D17, VLOOKUP(I$4,'4. Billing Determinants'!$B$19:$N$41,3,0)/'4. Billing Determinants'!$D$41*$D17)))))</f>
        <v>0</v>
      </c>
      <c r="J17" s="152">
        <f>IF(J$4="",0,IF($E17="kWh",VLOOKUP(J$4,'4. Billing Determinants'!$B$19:$N$41,4,0)/'4. Billing Determinants'!$E$41*$D17,IF($E17="kW",VLOOKUP(J$4,'4. Billing Determinants'!$B$19:$N$41,5,0)/'4. Billing Determinants'!$F$41*$D17,IF($E17="Non-RPP kWh",VLOOKUP(J$4,'4. Billing Determinants'!$B$19:$N$41,6,0)/'4. Billing Determinants'!$G$41*$D17,IF($E17="Distribution Rev.",VLOOKUP(J$4,'4. Billing Determinants'!$B$19:$N$41,8,0)/'4. Billing Determinants'!$I$41*$D17, VLOOKUP(J$4,'4. Billing Determinants'!$B$19:$N$41,3,0)/'4. Billing Determinants'!$D$41*$D17)))))</f>
        <v>0</v>
      </c>
      <c r="K17" s="152">
        <f>IF(K$4="",0,IF($E17="kWh",VLOOKUP(K$4,'4. Billing Determinants'!$B$19:$N$41,4,0)/'4. Billing Determinants'!$E$41*$D17,IF($E17="kW",VLOOKUP(K$4,'4. Billing Determinants'!$B$19:$N$41,5,0)/'4. Billing Determinants'!$F$41*$D17,IF($E17="Non-RPP kWh",VLOOKUP(K$4,'4. Billing Determinants'!$B$19:$N$41,6,0)/'4. Billing Determinants'!$G$41*$D17,IF($E17="Distribution Rev.",VLOOKUP(K$4,'4. Billing Determinants'!$B$19:$N$41,8,0)/'4. Billing Determinants'!$I$41*$D17, VLOOKUP(K$4,'4. Billing Determinants'!$B$19:$N$41,3,0)/'4. Billing Determinants'!$D$41*$D17)))))</f>
        <v>0</v>
      </c>
      <c r="L17" s="152">
        <f>IF(L$4="",0,IF($E17="kWh",VLOOKUP(L$4,'4. Billing Determinants'!$B$19:$N$41,4,0)/'4. Billing Determinants'!$E$41*$D17,IF($E17="kW",VLOOKUP(L$4,'4. Billing Determinants'!$B$19:$N$41,5,0)/'4. Billing Determinants'!$F$41*$D17,IF($E17="Non-RPP kWh",VLOOKUP(L$4,'4. Billing Determinants'!$B$19:$N$41,6,0)/'4. Billing Determinants'!$G$41*$D17,IF($E17="Distribution Rev.",VLOOKUP(L$4,'4. Billing Determinants'!$B$19:$N$41,8,0)/'4. Billing Determinants'!$I$41*$D17, VLOOKUP(L$4,'4. Billing Determinants'!$B$19:$N$41,3,0)/'4. Billing Determinants'!$D$41*$D17)))))</f>
        <v>0</v>
      </c>
      <c r="M17" s="152">
        <f>IF(M$4="",0,IF($E17="kWh",VLOOKUP(M$4,'4. Billing Determinants'!$B$19:$N$41,4,0)/'4. Billing Determinants'!$E$41*$D17,IF($E17="kW",VLOOKUP(M$4,'4. Billing Determinants'!$B$19:$N$41,5,0)/'4. Billing Determinants'!$F$41*$D17,IF($E17="Non-RPP kWh",VLOOKUP(M$4,'4. Billing Determinants'!$B$19:$N$41,6,0)/'4. Billing Determinants'!$G$41*$D17,IF($E17="Distribution Rev.",VLOOKUP(M$4,'4. Billing Determinants'!$B$19:$N$41,8,0)/'4. Billing Determinants'!$I$41*$D17, VLOOKUP(M$4,'4. Billing Determinants'!$B$19:$N$41,3,0)/'4. Billing Determinants'!$D$41*$D17)))))</f>
        <v>0</v>
      </c>
      <c r="N17" s="152">
        <f>IF(N$4="",0,IF($E17="kWh",VLOOKUP(N$4,'4. Billing Determinants'!$B$19:$N$41,4,0)/'4. Billing Determinants'!$E$41*$D17,IF($E17="kW",VLOOKUP(N$4,'4. Billing Determinants'!$B$19:$N$41,5,0)/'4. Billing Determinants'!$F$41*$D17,IF($E17="Non-RPP kWh",VLOOKUP(N$4,'4. Billing Determinants'!$B$19:$N$41,6,0)/'4. Billing Determinants'!$G$41*$D17,IF($E17="Distribution Rev.",VLOOKUP(N$4,'4. Billing Determinants'!$B$19:$N$41,8,0)/'4. Billing Determinants'!$I$41*$D17, VLOOKUP(N$4,'4. Billing Determinants'!$B$19:$N$41,3,0)/'4. Billing Determinants'!$D$41*$D17)))))</f>
        <v>0</v>
      </c>
      <c r="O17" s="152">
        <f>IF(O$4="",0,IF($E17="kWh",VLOOKUP(O$4,'4. Billing Determinants'!$B$19:$N$41,4,0)/'4. Billing Determinants'!$E$41*$D17,IF($E17="kW",VLOOKUP(O$4,'4. Billing Determinants'!$B$19:$N$41,5,0)/'4. Billing Determinants'!$F$41*$D17,IF($E17="Non-RPP kWh",VLOOKUP(O$4,'4. Billing Determinants'!$B$19:$N$41,6,0)/'4. Billing Determinants'!$G$41*$D17,IF($E17="Distribution Rev.",VLOOKUP(O$4,'4. Billing Determinants'!$B$19:$N$41,8,0)/'4. Billing Determinants'!$I$41*$D17, VLOOKUP(O$4,'4. Billing Determinants'!$B$19:$N$41,3,0)/'4. Billing Determinants'!$D$41*$D17)))))</f>
        <v>0</v>
      </c>
      <c r="P17" s="152">
        <f>IF(P$4="",0,IF($E17="kWh",VLOOKUP(P$4,'4. Billing Determinants'!$B$19:$N$41,4,0)/'4. Billing Determinants'!$E$41*$D17,IF($E17="kW",VLOOKUP(P$4,'4. Billing Determinants'!$B$19:$N$41,5,0)/'4. Billing Determinants'!$F$41*$D17,IF($E17="Non-RPP kWh",VLOOKUP(P$4,'4. Billing Determinants'!$B$19:$N$41,6,0)/'4. Billing Determinants'!$G$41*$D17,IF($E17="Distribution Rev.",VLOOKUP(P$4,'4. Billing Determinants'!$B$19:$N$41,8,0)/'4. Billing Determinants'!$I$41*$D17, VLOOKUP(P$4,'4. Billing Determinants'!$B$19:$N$41,3,0)/'4. Billing Determinants'!$D$41*$D17)))))</f>
        <v>0</v>
      </c>
      <c r="Q17" s="152">
        <f>IF(Q$4="",0,IF($E17="kWh",VLOOKUP(Q$4,'4. Billing Determinants'!$B$19:$N$41,4,0)/'4. Billing Determinants'!$E$41*$D17,IF($E17="kW",VLOOKUP(Q$4,'4. Billing Determinants'!$B$19:$N$41,5,0)/'4. Billing Determinants'!$F$41*$D17,IF($E17="Non-RPP kWh",VLOOKUP(Q$4,'4. Billing Determinants'!$B$19:$N$41,6,0)/'4. Billing Determinants'!$G$41*$D17,IF($E17="Distribution Rev.",VLOOKUP(Q$4,'4. Billing Determinants'!$B$19:$N$41,8,0)/'4. Billing Determinants'!$I$41*$D17, VLOOKUP(Q$4,'4. Billing Determinants'!$B$19:$N$41,3,0)/'4. Billing Determinants'!$D$41*$D17)))))</f>
        <v>0</v>
      </c>
      <c r="R17" s="152">
        <f>IF(R$4="",0,IF($E17="kWh",VLOOKUP(R$4,'4. Billing Determinants'!$B$19:$N$41,4,0)/'4. Billing Determinants'!$E$41*$D17,IF($E17="kW",VLOOKUP(R$4,'4. Billing Determinants'!$B$19:$N$41,5,0)/'4. Billing Determinants'!$F$41*$D17,IF($E17="Non-RPP kWh",VLOOKUP(R$4,'4. Billing Determinants'!$B$19:$N$41,6,0)/'4. Billing Determinants'!$G$41*$D17,IF($E17="Distribution Rev.",VLOOKUP(R$4,'4. Billing Determinants'!$B$19:$N$41,8,0)/'4. Billing Determinants'!$I$41*$D17, VLOOKUP(R$4,'4. Billing Determinants'!$B$19:$N$41,3,0)/'4. Billing Determinants'!$D$41*$D17)))))</f>
        <v>0</v>
      </c>
      <c r="S17" s="152">
        <f>IF(S$4="",0,IF($E17="kWh",VLOOKUP(S$4,'4. Billing Determinants'!$B$19:$N$41,4,0)/'4. Billing Determinants'!$E$41*$D17,IF($E17="kW",VLOOKUP(S$4,'4. Billing Determinants'!$B$19:$N$41,5,0)/'4. Billing Determinants'!$F$41*$D17,IF($E17="Non-RPP kWh",VLOOKUP(S$4,'4. Billing Determinants'!$B$19:$N$41,6,0)/'4. Billing Determinants'!$G$41*$D17,IF($E17="Distribution Rev.",VLOOKUP(S$4,'4. Billing Determinants'!$B$19:$N$41,8,0)/'4. Billing Determinants'!$I$41*$D17, VLOOKUP(S$4,'4. Billing Determinants'!$B$19:$N$41,3,0)/'4. Billing Determinants'!$D$41*$D17)))))</f>
        <v>0</v>
      </c>
      <c r="T17" s="152">
        <f>IF(T$4="",0,IF($E17="kWh",VLOOKUP(T$4,'4. Billing Determinants'!$B$19:$N$41,4,0)/'4. Billing Determinants'!$E$41*$D17,IF($E17="kW",VLOOKUP(T$4,'4. Billing Determinants'!$B$19:$N$41,5,0)/'4. Billing Determinants'!$F$41*$D17,IF($E17="Non-RPP kWh",VLOOKUP(T$4,'4. Billing Determinants'!$B$19:$N$41,6,0)/'4. Billing Determinants'!$G$41*$D17,IF($E17="Distribution Rev.",VLOOKUP(T$4,'4. Billing Determinants'!$B$19:$N$41,8,0)/'4. Billing Determinants'!$I$41*$D17, VLOOKUP(T$4,'4. Billing Determinants'!$B$19:$N$41,3,0)/'4. Billing Determinants'!$D$41*$D17)))))</f>
        <v>0</v>
      </c>
      <c r="U17" s="152">
        <f>IF(U$4="",0,IF($E17="kWh",VLOOKUP(U$4,'4. Billing Determinants'!$B$19:$N$41,4,0)/'4. Billing Determinants'!$E$41*$D17,IF($E17="kW",VLOOKUP(U$4,'4. Billing Determinants'!$B$19:$N$41,5,0)/'4. Billing Determinants'!$F$41*$D17,IF($E17="Non-RPP kWh",VLOOKUP(U$4,'4. Billing Determinants'!$B$19:$N$41,6,0)/'4. Billing Determinants'!$G$41*$D17,IF($E17="Distribution Rev.",VLOOKUP(U$4,'4. Billing Determinants'!$B$19:$N$41,8,0)/'4. Billing Determinants'!$I$41*$D17, VLOOKUP(U$4,'4. Billing Determinants'!$B$19:$N$41,3,0)/'4. Billing Determinants'!$D$41*$D17)))))</f>
        <v>0</v>
      </c>
      <c r="V17" s="152">
        <f>IF(V$4="",0,IF($E17="kWh",VLOOKUP(V$4,'4. Billing Determinants'!$B$19:$N$41,4,0)/'4. Billing Determinants'!$E$41*$D17,IF($E17="kW",VLOOKUP(V$4,'4. Billing Determinants'!$B$19:$N$41,5,0)/'4. Billing Determinants'!$F$41*$D17,IF($E17="Non-RPP kWh",VLOOKUP(V$4,'4. Billing Determinants'!$B$19:$N$41,6,0)/'4. Billing Determinants'!$G$41*$D17,IF($E17="Distribution Rev.",VLOOKUP(V$4,'4. Billing Determinants'!$B$19:$N$41,8,0)/'4. Billing Determinants'!$I$41*$D17, VLOOKUP(V$4,'4. Billing Determinants'!$B$19:$N$41,3,0)/'4. Billing Determinants'!$D$41*$D17)))))</f>
        <v>0</v>
      </c>
      <c r="W17" s="152">
        <f>IF(W$4="",0,IF($E17="kWh",VLOOKUP(W$4,'4. Billing Determinants'!$B$19:$N$41,4,0)/'4. Billing Determinants'!$E$41*$D17,IF($E17="kW",VLOOKUP(W$4,'4. Billing Determinants'!$B$19:$N$41,5,0)/'4. Billing Determinants'!$F$41*$D17,IF($E17="Non-RPP kWh",VLOOKUP(W$4,'4. Billing Determinants'!$B$19:$N$41,6,0)/'4. Billing Determinants'!$G$41*$D17,IF($E17="Distribution Rev.",VLOOKUP(W$4,'4. Billing Determinants'!$B$19:$N$41,8,0)/'4. Billing Determinants'!$I$41*$D17, VLOOKUP(W$4,'4. Billing Determinants'!$B$19:$N$41,3,0)/'4. Billing Determinants'!$D$41*$D17)))))</f>
        <v>0</v>
      </c>
      <c r="X17" s="152">
        <f>IF(X$4="",0,IF($E17="kWh",VLOOKUP(X$4,'4. Billing Determinants'!$B$19:$N$41,4,0)/'4. Billing Determinants'!$E$41*$D17,IF($E17="kW",VLOOKUP(X$4,'4. Billing Determinants'!$B$19:$N$41,5,0)/'4. Billing Determinants'!$F$41*$D17,IF($E17="Non-RPP kWh",VLOOKUP(X$4,'4. Billing Determinants'!$B$19:$N$41,6,0)/'4. Billing Determinants'!$G$41*$D17,IF($E17="Distribution Rev.",VLOOKUP(X$4,'4. Billing Determinants'!$B$19:$N$41,8,0)/'4. Billing Determinants'!$I$41*$D17, VLOOKUP(X$4,'4. Billing Determinants'!$B$19:$N$41,3,0)/'4. Billing Determinants'!$D$41*$D17)))))</f>
        <v>0</v>
      </c>
      <c r="Y17" s="152">
        <f>IF(Y$4="",0,IF($E17="kWh",VLOOKUP(Y$4,'4. Billing Determinants'!$B$19:$N$41,4,0)/'4. Billing Determinants'!$E$41*$D17,IF($E17="kW",VLOOKUP(Y$4,'4. Billing Determinants'!$B$19:$N$41,5,0)/'4. Billing Determinants'!$F$41*$D17,IF($E17="Non-RPP kWh",VLOOKUP(Y$4,'4. Billing Determinants'!$B$19:$N$41,6,0)/'4. Billing Determinants'!$G$41*$D17,IF($E17="Distribution Rev.",VLOOKUP(Y$4,'4. Billing Determinants'!$B$19:$N$41,8,0)/'4. Billing Determinants'!$I$41*$D17, VLOOKUP(Y$4,'4. Billing Determinants'!$B$19:$N$41,3,0)/'4. Billing Determinants'!$D$41*$D17)))))</f>
        <v>0</v>
      </c>
    </row>
    <row r="18" spans="2:25" x14ac:dyDescent="0.2">
      <c r="B18" s="150" t="s">
        <v>15</v>
      </c>
      <c r="C18" s="151">
        <v>1508</v>
      </c>
      <c r="D18" s="152">
        <f>'2. 2013 Continuity Schedule'!CF41</f>
        <v>0</v>
      </c>
      <c r="E18" s="170"/>
      <c r="F18" s="152">
        <f>IF(F$4="",0,IF($E18="kWh",VLOOKUP(F$4,'4. Billing Determinants'!$B$19:$N$41,4,0)/'4. Billing Determinants'!$E$41*$D18,IF($E18="kW",VLOOKUP(F$4,'4. Billing Determinants'!$B$19:$N$41,5,0)/'4. Billing Determinants'!$F$41*$D18,IF($E18="Non-RPP kWh",VLOOKUP(F$4,'4. Billing Determinants'!$B$19:$N$41,6,0)/'4. Billing Determinants'!$G$41*$D18,IF($E18="Distribution Rev.",VLOOKUP(F$4,'4. Billing Determinants'!$B$19:$N$41,8,0)/'4. Billing Determinants'!$I$41*$D18, VLOOKUP(F$4,'4. Billing Determinants'!$B$19:$N$41,3,0)/'4. Billing Determinants'!$D$41*$D18)))))</f>
        <v>0</v>
      </c>
      <c r="G18" s="152">
        <f>IF(G$4="",0,IF($E18="kWh",VLOOKUP(G$4,'4. Billing Determinants'!$B$19:$N$41,4,0)/'4. Billing Determinants'!$E$41*$D18,IF($E18="kW",VLOOKUP(G$4,'4. Billing Determinants'!$B$19:$N$41,5,0)/'4. Billing Determinants'!$F$41*$D18,IF($E18="Non-RPP kWh",VLOOKUP(G$4,'4. Billing Determinants'!$B$19:$N$41,6,0)/'4. Billing Determinants'!$G$41*$D18,IF($E18="Distribution Rev.",VLOOKUP(G$4,'4. Billing Determinants'!$B$19:$N$41,8,0)/'4. Billing Determinants'!$I$41*$D18, VLOOKUP(G$4,'4. Billing Determinants'!$B$19:$N$41,3,0)/'4. Billing Determinants'!$D$41*$D18)))))</f>
        <v>0</v>
      </c>
      <c r="H18" s="152">
        <f>IF(H$4="",0,IF($E18="kWh",VLOOKUP(H$4,'4. Billing Determinants'!$B$19:$N$41,4,0)/'4. Billing Determinants'!$E$41*$D18,IF($E18="kW",VLOOKUP(H$4,'4. Billing Determinants'!$B$19:$N$41,5,0)/'4. Billing Determinants'!$F$41*$D18,IF($E18="Non-RPP kWh",VLOOKUP(H$4,'4. Billing Determinants'!$B$19:$N$41,6,0)/'4. Billing Determinants'!$G$41*$D18,IF($E18="Distribution Rev.",VLOOKUP(H$4,'4. Billing Determinants'!$B$19:$N$41,8,0)/'4. Billing Determinants'!$I$41*$D18, VLOOKUP(H$4,'4. Billing Determinants'!$B$19:$N$41,3,0)/'4. Billing Determinants'!$D$41*$D18)))))</f>
        <v>0</v>
      </c>
      <c r="I18" s="152">
        <f>IF(I$4="",0,IF($E18="kWh",VLOOKUP(I$4,'4. Billing Determinants'!$B$19:$N$41,4,0)/'4. Billing Determinants'!$E$41*$D18,IF($E18="kW",VLOOKUP(I$4,'4. Billing Determinants'!$B$19:$N$41,5,0)/'4. Billing Determinants'!$F$41*$D18,IF($E18="Non-RPP kWh",VLOOKUP(I$4,'4. Billing Determinants'!$B$19:$N$41,6,0)/'4. Billing Determinants'!$G$41*$D18,IF($E18="Distribution Rev.",VLOOKUP(I$4,'4. Billing Determinants'!$B$19:$N$41,8,0)/'4. Billing Determinants'!$I$41*$D18, VLOOKUP(I$4,'4. Billing Determinants'!$B$19:$N$41,3,0)/'4. Billing Determinants'!$D$41*$D18)))))</f>
        <v>0</v>
      </c>
      <c r="J18" s="152">
        <f>IF(J$4="",0,IF($E18="kWh",VLOOKUP(J$4,'4. Billing Determinants'!$B$19:$N$41,4,0)/'4. Billing Determinants'!$E$41*$D18,IF($E18="kW",VLOOKUP(J$4,'4. Billing Determinants'!$B$19:$N$41,5,0)/'4. Billing Determinants'!$F$41*$D18,IF($E18="Non-RPP kWh",VLOOKUP(J$4,'4. Billing Determinants'!$B$19:$N$41,6,0)/'4. Billing Determinants'!$G$41*$D18,IF($E18="Distribution Rev.",VLOOKUP(J$4,'4. Billing Determinants'!$B$19:$N$41,8,0)/'4. Billing Determinants'!$I$41*$D18, VLOOKUP(J$4,'4. Billing Determinants'!$B$19:$N$41,3,0)/'4. Billing Determinants'!$D$41*$D18)))))</f>
        <v>0</v>
      </c>
      <c r="K18" s="152">
        <f>IF(K$4="",0,IF($E18="kWh",VLOOKUP(K$4,'4. Billing Determinants'!$B$19:$N$41,4,0)/'4. Billing Determinants'!$E$41*$D18,IF($E18="kW",VLOOKUP(K$4,'4. Billing Determinants'!$B$19:$N$41,5,0)/'4. Billing Determinants'!$F$41*$D18,IF($E18="Non-RPP kWh",VLOOKUP(K$4,'4. Billing Determinants'!$B$19:$N$41,6,0)/'4. Billing Determinants'!$G$41*$D18,IF($E18="Distribution Rev.",VLOOKUP(K$4,'4. Billing Determinants'!$B$19:$N$41,8,0)/'4. Billing Determinants'!$I$41*$D18, VLOOKUP(K$4,'4. Billing Determinants'!$B$19:$N$41,3,0)/'4. Billing Determinants'!$D$41*$D18)))))</f>
        <v>0</v>
      </c>
      <c r="L18" s="152">
        <f>IF(L$4="",0,IF($E18="kWh",VLOOKUP(L$4,'4. Billing Determinants'!$B$19:$N$41,4,0)/'4. Billing Determinants'!$E$41*$D18,IF($E18="kW",VLOOKUP(L$4,'4. Billing Determinants'!$B$19:$N$41,5,0)/'4. Billing Determinants'!$F$41*$D18,IF($E18="Non-RPP kWh",VLOOKUP(L$4,'4. Billing Determinants'!$B$19:$N$41,6,0)/'4. Billing Determinants'!$G$41*$D18,IF($E18="Distribution Rev.",VLOOKUP(L$4,'4. Billing Determinants'!$B$19:$N$41,8,0)/'4. Billing Determinants'!$I$41*$D18, VLOOKUP(L$4,'4. Billing Determinants'!$B$19:$N$41,3,0)/'4. Billing Determinants'!$D$41*$D18)))))</f>
        <v>0</v>
      </c>
      <c r="M18" s="152">
        <f>IF(M$4="",0,IF($E18="kWh",VLOOKUP(M$4,'4. Billing Determinants'!$B$19:$N$41,4,0)/'4. Billing Determinants'!$E$41*$D18,IF($E18="kW",VLOOKUP(M$4,'4. Billing Determinants'!$B$19:$N$41,5,0)/'4. Billing Determinants'!$F$41*$D18,IF($E18="Non-RPP kWh",VLOOKUP(M$4,'4. Billing Determinants'!$B$19:$N$41,6,0)/'4. Billing Determinants'!$G$41*$D18,IF($E18="Distribution Rev.",VLOOKUP(M$4,'4. Billing Determinants'!$B$19:$N$41,8,0)/'4. Billing Determinants'!$I$41*$D18, VLOOKUP(M$4,'4. Billing Determinants'!$B$19:$N$41,3,0)/'4. Billing Determinants'!$D$41*$D18)))))</f>
        <v>0</v>
      </c>
      <c r="N18" s="152">
        <f>IF(N$4="",0,IF($E18="kWh",VLOOKUP(N$4,'4. Billing Determinants'!$B$19:$N$41,4,0)/'4. Billing Determinants'!$E$41*$D18,IF($E18="kW",VLOOKUP(N$4,'4. Billing Determinants'!$B$19:$N$41,5,0)/'4. Billing Determinants'!$F$41*$D18,IF($E18="Non-RPP kWh",VLOOKUP(N$4,'4. Billing Determinants'!$B$19:$N$41,6,0)/'4. Billing Determinants'!$G$41*$D18,IF($E18="Distribution Rev.",VLOOKUP(N$4,'4. Billing Determinants'!$B$19:$N$41,8,0)/'4. Billing Determinants'!$I$41*$D18, VLOOKUP(N$4,'4. Billing Determinants'!$B$19:$N$41,3,0)/'4. Billing Determinants'!$D$41*$D18)))))</f>
        <v>0</v>
      </c>
      <c r="O18" s="152">
        <f>IF(O$4="",0,IF($E18="kWh",VLOOKUP(O$4,'4. Billing Determinants'!$B$19:$N$41,4,0)/'4. Billing Determinants'!$E$41*$D18,IF($E18="kW",VLOOKUP(O$4,'4. Billing Determinants'!$B$19:$N$41,5,0)/'4. Billing Determinants'!$F$41*$D18,IF($E18="Non-RPP kWh",VLOOKUP(O$4,'4. Billing Determinants'!$B$19:$N$41,6,0)/'4. Billing Determinants'!$G$41*$D18,IF($E18="Distribution Rev.",VLOOKUP(O$4,'4. Billing Determinants'!$B$19:$N$41,8,0)/'4. Billing Determinants'!$I$41*$D18, VLOOKUP(O$4,'4. Billing Determinants'!$B$19:$N$41,3,0)/'4. Billing Determinants'!$D$41*$D18)))))</f>
        <v>0</v>
      </c>
      <c r="P18" s="152">
        <f>IF(P$4="",0,IF($E18="kWh",VLOOKUP(P$4,'4. Billing Determinants'!$B$19:$N$41,4,0)/'4. Billing Determinants'!$E$41*$D18,IF($E18="kW",VLOOKUP(P$4,'4. Billing Determinants'!$B$19:$N$41,5,0)/'4. Billing Determinants'!$F$41*$D18,IF($E18="Non-RPP kWh",VLOOKUP(P$4,'4. Billing Determinants'!$B$19:$N$41,6,0)/'4. Billing Determinants'!$G$41*$D18,IF($E18="Distribution Rev.",VLOOKUP(P$4,'4. Billing Determinants'!$B$19:$N$41,8,0)/'4. Billing Determinants'!$I$41*$D18, VLOOKUP(P$4,'4. Billing Determinants'!$B$19:$N$41,3,0)/'4. Billing Determinants'!$D$41*$D18)))))</f>
        <v>0</v>
      </c>
      <c r="Q18" s="152">
        <f>IF(Q$4="",0,IF($E18="kWh",VLOOKUP(Q$4,'4. Billing Determinants'!$B$19:$N$41,4,0)/'4. Billing Determinants'!$E$41*$D18,IF($E18="kW",VLOOKUP(Q$4,'4. Billing Determinants'!$B$19:$N$41,5,0)/'4. Billing Determinants'!$F$41*$D18,IF($E18="Non-RPP kWh",VLOOKUP(Q$4,'4. Billing Determinants'!$B$19:$N$41,6,0)/'4. Billing Determinants'!$G$41*$D18,IF($E18="Distribution Rev.",VLOOKUP(Q$4,'4. Billing Determinants'!$B$19:$N$41,8,0)/'4. Billing Determinants'!$I$41*$D18, VLOOKUP(Q$4,'4. Billing Determinants'!$B$19:$N$41,3,0)/'4. Billing Determinants'!$D$41*$D18)))))</f>
        <v>0</v>
      </c>
      <c r="R18" s="152">
        <f>IF(R$4="",0,IF($E18="kWh",VLOOKUP(R$4,'4. Billing Determinants'!$B$19:$N$41,4,0)/'4. Billing Determinants'!$E$41*$D18,IF($E18="kW",VLOOKUP(R$4,'4. Billing Determinants'!$B$19:$N$41,5,0)/'4. Billing Determinants'!$F$41*$D18,IF($E18="Non-RPP kWh",VLOOKUP(R$4,'4. Billing Determinants'!$B$19:$N$41,6,0)/'4. Billing Determinants'!$G$41*$D18,IF($E18="Distribution Rev.",VLOOKUP(R$4,'4. Billing Determinants'!$B$19:$N$41,8,0)/'4. Billing Determinants'!$I$41*$D18, VLOOKUP(R$4,'4. Billing Determinants'!$B$19:$N$41,3,0)/'4. Billing Determinants'!$D$41*$D18)))))</f>
        <v>0</v>
      </c>
      <c r="S18" s="152">
        <f>IF(S$4="",0,IF($E18="kWh",VLOOKUP(S$4,'4. Billing Determinants'!$B$19:$N$41,4,0)/'4. Billing Determinants'!$E$41*$D18,IF($E18="kW",VLOOKUP(S$4,'4. Billing Determinants'!$B$19:$N$41,5,0)/'4. Billing Determinants'!$F$41*$D18,IF($E18="Non-RPP kWh",VLOOKUP(S$4,'4. Billing Determinants'!$B$19:$N$41,6,0)/'4. Billing Determinants'!$G$41*$D18,IF($E18="Distribution Rev.",VLOOKUP(S$4,'4. Billing Determinants'!$B$19:$N$41,8,0)/'4. Billing Determinants'!$I$41*$D18, VLOOKUP(S$4,'4. Billing Determinants'!$B$19:$N$41,3,0)/'4. Billing Determinants'!$D$41*$D18)))))</f>
        <v>0</v>
      </c>
      <c r="T18" s="152">
        <f>IF(T$4="",0,IF($E18="kWh",VLOOKUP(T$4,'4. Billing Determinants'!$B$19:$N$41,4,0)/'4. Billing Determinants'!$E$41*$D18,IF($E18="kW",VLOOKUP(T$4,'4. Billing Determinants'!$B$19:$N$41,5,0)/'4. Billing Determinants'!$F$41*$D18,IF($E18="Non-RPP kWh",VLOOKUP(T$4,'4. Billing Determinants'!$B$19:$N$41,6,0)/'4. Billing Determinants'!$G$41*$D18,IF($E18="Distribution Rev.",VLOOKUP(T$4,'4. Billing Determinants'!$B$19:$N$41,8,0)/'4. Billing Determinants'!$I$41*$D18, VLOOKUP(T$4,'4. Billing Determinants'!$B$19:$N$41,3,0)/'4. Billing Determinants'!$D$41*$D18)))))</f>
        <v>0</v>
      </c>
      <c r="U18" s="152">
        <f>IF(U$4="",0,IF($E18="kWh",VLOOKUP(U$4,'4. Billing Determinants'!$B$19:$N$41,4,0)/'4. Billing Determinants'!$E$41*$D18,IF($E18="kW",VLOOKUP(U$4,'4. Billing Determinants'!$B$19:$N$41,5,0)/'4. Billing Determinants'!$F$41*$D18,IF($E18="Non-RPP kWh",VLOOKUP(U$4,'4. Billing Determinants'!$B$19:$N$41,6,0)/'4. Billing Determinants'!$G$41*$D18,IF($E18="Distribution Rev.",VLOOKUP(U$4,'4. Billing Determinants'!$B$19:$N$41,8,0)/'4. Billing Determinants'!$I$41*$D18, VLOOKUP(U$4,'4. Billing Determinants'!$B$19:$N$41,3,0)/'4. Billing Determinants'!$D$41*$D18)))))</f>
        <v>0</v>
      </c>
      <c r="V18" s="152">
        <f>IF(V$4="",0,IF($E18="kWh",VLOOKUP(V$4,'4. Billing Determinants'!$B$19:$N$41,4,0)/'4. Billing Determinants'!$E$41*$D18,IF($E18="kW",VLOOKUP(V$4,'4. Billing Determinants'!$B$19:$N$41,5,0)/'4. Billing Determinants'!$F$41*$D18,IF($E18="Non-RPP kWh",VLOOKUP(V$4,'4. Billing Determinants'!$B$19:$N$41,6,0)/'4. Billing Determinants'!$G$41*$D18,IF($E18="Distribution Rev.",VLOOKUP(V$4,'4. Billing Determinants'!$B$19:$N$41,8,0)/'4. Billing Determinants'!$I$41*$D18, VLOOKUP(V$4,'4. Billing Determinants'!$B$19:$N$41,3,0)/'4. Billing Determinants'!$D$41*$D18)))))</f>
        <v>0</v>
      </c>
      <c r="W18" s="152">
        <f>IF(W$4="",0,IF($E18="kWh",VLOOKUP(W$4,'4. Billing Determinants'!$B$19:$N$41,4,0)/'4. Billing Determinants'!$E$41*$D18,IF($E18="kW",VLOOKUP(W$4,'4. Billing Determinants'!$B$19:$N$41,5,0)/'4. Billing Determinants'!$F$41*$D18,IF($E18="Non-RPP kWh",VLOOKUP(W$4,'4. Billing Determinants'!$B$19:$N$41,6,0)/'4. Billing Determinants'!$G$41*$D18,IF($E18="Distribution Rev.",VLOOKUP(W$4,'4. Billing Determinants'!$B$19:$N$41,8,0)/'4. Billing Determinants'!$I$41*$D18, VLOOKUP(W$4,'4. Billing Determinants'!$B$19:$N$41,3,0)/'4. Billing Determinants'!$D$41*$D18)))))</f>
        <v>0</v>
      </c>
      <c r="X18" s="152">
        <f>IF(X$4="",0,IF($E18="kWh",VLOOKUP(X$4,'4. Billing Determinants'!$B$19:$N$41,4,0)/'4. Billing Determinants'!$E$41*$D18,IF($E18="kW",VLOOKUP(X$4,'4. Billing Determinants'!$B$19:$N$41,5,0)/'4. Billing Determinants'!$F$41*$D18,IF($E18="Non-RPP kWh",VLOOKUP(X$4,'4. Billing Determinants'!$B$19:$N$41,6,0)/'4. Billing Determinants'!$G$41*$D18,IF($E18="Distribution Rev.",VLOOKUP(X$4,'4. Billing Determinants'!$B$19:$N$41,8,0)/'4. Billing Determinants'!$I$41*$D18, VLOOKUP(X$4,'4. Billing Determinants'!$B$19:$N$41,3,0)/'4. Billing Determinants'!$D$41*$D18)))))</f>
        <v>0</v>
      </c>
      <c r="Y18" s="152">
        <f>IF(Y$4="",0,IF($E18="kWh",VLOOKUP(Y$4,'4. Billing Determinants'!$B$19:$N$41,4,0)/'4. Billing Determinants'!$E$41*$D18,IF($E18="kW",VLOOKUP(Y$4,'4. Billing Determinants'!$B$19:$N$41,5,0)/'4. Billing Determinants'!$F$41*$D18,IF($E18="Non-RPP kWh",VLOOKUP(Y$4,'4. Billing Determinants'!$B$19:$N$41,6,0)/'4. Billing Determinants'!$G$41*$D18,IF($E18="Distribution Rev.",VLOOKUP(Y$4,'4. Billing Determinants'!$B$19:$N$41,8,0)/'4. Billing Determinants'!$I$41*$D18, VLOOKUP(Y$4,'4. Billing Determinants'!$B$19:$N$41,3,0)/'4. Billing Determinants'!$D$41*$D18)))))</f>
        <v>0</v>
      </c>
    </row>
    <row r="19" spans="2:25" x14ac:dyDescent="0.2">
      <c r="B19" s="150" t="s">
        <v>67</v>
      </c>
      <c r="C19" s="151">
        <v>1508</v>
      </c>
      <c r="D19" s="152">
        <f>'2. 2013 Continuity Schedule'!CF42</f>
        <v>121683</v>
      </c>
      <c r="E19" s="170" t="s">
        <v>228</v>
      </c>
      <c r="F19" s="152">
        <f>IF(F$4="",0,IF($E19="kWh",VLOOKUP(F$4,'4. Billing Determinants'!$B$19:$N$41,4,0)/'4. Billing Determinants'!$E$41*$D19,IF($E19="kW",VLOOKUP(F$4,'4. Billing Determinants'!$B$19:$N$41,5,0)/'4. Billing Determinants'!$F$41*$D19,IF($E19="Non-RPP kWh",VLOOKUP(F$4,'4. Billing Determinants'!$B$19:$N$41,6,0)/'4. Billing Determinants'!$G$41*$D19,IF($E19="Distribution Rev.",VLOOKUP(F$4,'4. Billing Determinants'!$B$19:$N$41,8,0)/'4. Billing Determinants'!$I$41*$D19, VLOOKUP(F$4,'4. Billing Determinants'!$B$19:$N$41,3,0)/'4. Billing Determinants'!$D$41*$D19)))))</f>
        <v>65465.452330663116</v>
      </c>
      <c r="G19" s="152">
        <f>IF(G$4="",0,IF($E19="kWh",VLOOKUP(G$4,'4. Billing Determinants'!$B$19:$N$41,4,0)/'4. Billing Determinants'!$E$41*$D19,IF($E19="kW",VLOOKUP(G$4,'4. Billing Determinants'!$B$19:$N$41,5,0)/'4. Billing Determinants'!$F$41*$D19,IF($E19="Non-RPP kWh",VLOOKUP(G$4,'4. Billing Determinants'!$B$19:$N$41,6,0)/'4. Billing Determinants'!$G$41*$D19,IF($E19="Distribution Rev.",VLOOKUP(G$4,'4. Billing Determinants'!$B$19:$N$41,8,0)/'4. Billing Determinants'!$I$41*$D19, VLOOKUP(G$4,'4. Billing Determinants'!$B$19:$N$41,3,0)/'4. Billing Determinants'!$D$41*$D19)))))</f>
        <v>21562.674627552406</v>
      </c>
      <c r="H19" s="152">
        <f>IF(H$4="",0,IF($E19="kWh",VLOOKUP(H$4,'4. Billing Determinants'!$B$19:$N$41,4,0)/'4. Billing Determinants'!$E$41*$D19,IF($E19="kW",VLOOKUP(H$4,'4. Billing Determinants'!$B$19:$N$41,5,0)/'4. Billing Determinants'!$F$41*$D19,IF($E19="Non-RPP kWh",VLOOKUP(H$4,'4. Billing Determinants'!$B$19:$N$41,6,0)/'4. Billing Determinants'!$G$41*$D19,IF($E19="Distribution Rev.",VLOOKUP(H$4,'4. Billing Determinants'!$B$19:$N$41,8,0)/'4. Billing Determinants'!$I$41*$D19, VLOOKUP(H$4,'4. Billing Determinants'!$B$19:$N$41,3,0)/'4. Billing Determinants'!$D$41*$D19)))))</f>
        <v>17326.321456016554</v>
      </c>
      <c r="I19" s="152">
        <f>IF(I$4="",0,IF($E19="kWh",VLOOKUP(I$4,'4. Billing Determinants'!$B$19:$N$41,4,0)/'4. Billing Determinants'!$E$41*$D19,IF($E19="kW",VLOOKUP(I$4,'4. Billing Determinants'!$B$19:$N$41,5,0)/'4. Billing Determinants'!$F$41*$D19,IF($E19="Non-RPP kWh",VLOOKUP(I$4,'4. Billing Determinants'!$B$19:$N$41,6,0)/'4. Billing Determinants'!$G$41*$D19,IF($E19="Distribution Rev.",VLOOKUP(I$4,'4. Billing Determinants'!$B$19:$N$41,8,0)/'4. Billing Determinants'!$I$41*$D19, VLOOKUP(I$4,'4. Billing Determinants'!$B$19:$N$41,3,0)/'4. Billing Determinants'!$D$41*$D19)))))</f>
        <v>5367.2311017452166</v>
      </c>
      <c r="J19" s="152">
        <f>IF(J$4="",0,IF($E19="kWh",VLOOKUP(J$4,'4. Billing Determinants'!$B$19:$N$41,4,0)/'4. Billing Determinants'!$E$41*$D19,IF($E19="kW",VLOOKUP(J$4,'4. Billing Determinants'!$B$19:$N$41,5,0)/'4. Billing Determinants'!$F$41*$D19,IF($E19="Non-RPP kWh",VLOOKUP(J$4,'4. Billing Determinants'!$B$19:$N$41,6,0)/'4. Billing Determinants'!$G$41*$D19,IF($E19="Distribution Rev.",VLOOKUP(J$4,'4. Billing Determinants'!$B$19:$N$41,8,0)/'4. Billing Determinants'!$I$41*$D19, VLOOKUP(J$4,'4. Billing Determinants'!$B$19:$N$41,3,0)/'4. Billing Determinants'!$D$41*$D19)))))</f>
        <v>4096.3962275192262</v>
      </c>
      <c r="K19" s="152">
        <f>IF(K$4="",0,IF($E19="kWh",VLOOKUP(K$4,'4. Billing Determinants'!$B$19:$N$41,4,0)/'4. Billing Determinants'!$E$41*$D19,IF($E19="kW",VLOOKUP(K$4,'4. Billing Determinants'!$B$19:$N$41,5,0)/'4. Billing Determinants'!$F$41*$D19,IF($E19="Non-RPP kWh",VLOOKUP(K$4,'4. Billing Determinants'!$B$19:$N$41,6,0)/'4. Billing Determinants'!$G$41*$D19,IF($E19="Distribution Rev.",VLOOKUP(K$4,'4. Billing Determinants'!$B$19:$N$41,8,0)/'4. Billing Determinants'!$I$41*$D19, VLOOKUP(K$4,'4. Billing Determinants'!$B$19:$N$41,3,0)/'4. Billing Determinants'!$D$41*$D19)))))</f>
        <v>4218.0556742190447</v>
      </c>
      <c r="L19" s="152">
        <f>IF(L$4="",0,IF($E19="kWh",VLOOKUP(L$4,'4. Billing Determinants'!$B$19:$N$41,4,0)/'4. Billing Determinants'!$E$41*$D19,IF($E19="kW",VLOOKUP(L$4,'4. Billing Determinants'!$B$19:$N$41,5,0)/'4. Billing Determinants'!$F$41*$D19,IF($E19="Non-RPP kWh",VLOOKUP(L$4,'4. Billing Determinants'!$B$19:$N$41,6,0)/'4. Billing Determinants'!$G$41*$D19,IF($E19="Distribution Rev.",VLOOKUP(L$4,'4. Billing Determinants'!$B$19:$N$41,8,0)/'4. Billing Determinants'!$I$41*$D19, VLOOKUP(L$4,'4. Billing Determinants'!$B$19:$N$41,3,0)/'4. Billing Determinants'!$D$41*$D19)))))</f>
        <v>749.70180559994492</v>
      </c>
      <c r="M19" s="152">
        <f>IF(M$4="",0,IF($E19="kWh",VLOOKUP(M$4,'4. Billing Determinants'!$B$19:$N$41,4,0)/'4. Billing Determinants'!$E$41*$D19,IF($E19="kW",VLOOKUP(M$4,'4. Billing Determinants'!$B$19:$N$41,5,0)/'4. Billing Determinants'!$F$41*$D19,IF($E19="Non-RPP kWh",VLOOKUP(M$4,'4. Billing Determinants'!$B$19:$N$41,6,0)/'4. Billing Determinants'!$G$41*$D19,IF($E19="Distribution Rev.",VLOOKUP(M$4,'4. Billing Determinants'!$B$19:$N$41,8,0)/'4. Billing Determinants'!$I$41*$D19, VLOOKUP(M$4,'4. Billing Determinants'!$B$19:$N$41,3,0)/'4. Billing Determinants'!$D$41*$D19)))))</f>
        <v>202.28320180495689</v>
      </c>
      <c r="N19" s="152">
        <f>IF(N$4="",0,IF($E19="kWh",VLOOKUP(N$4,'4. Billing Determinants'!$B$19:$N$41,4,0)/'4. Billing Determinants'!$E$41*$D19,IF($E19="kW",VLOOKUP(N$4,'4. Billing Determinants'!$B$19:$N$41,5,0)/'4. Billing Determinants'!$F$41*$D19,IF($E19="Non-RPP kWh",VLOOKUP(N$4,'4. Billing Determinants'!$B$19:$N$41,6,0)/'4. Billing Determinants'!$G$41*$D19,IF($E19="Distribution Rev.",VLOOKUP(N$4,'4. Billing Determinants'!$B$19:$N$41,8,0)/'4. Billing Determinants'!$I$41*$D19, VLOOKUP(N$4,'4. Billing Determinants'!$B$19:$N$41,3,0)/'4. Billing Determinants'!$D$41*$D19)))))</f>
        <v>2694.8835748795377</v>
      </c>
      <c r="O19" s="152">
        <f>IF(O$4="",0,IF($E19="kWh",VLOOKUP(O$4,'4. Billing Determinants'!$B$19:$N$41,4,0)/'4. Billing Determinants'!$E$41*$D19,IF($E19="kW",VLOOKUP(O$4,'4. Billing Determinants'!$B$19:$N$41,5,0)/'4. Billing Determinants'!$F$41*$D19,IF($E19="Non-RPP kWh",VLOOKUP(O$4,'4. Billing Determinants'!$B$19:$N$41,6,0)/'4. Billing Determinants'!$G$41*$D19,IF($E19="Distribution Rev.",VLOOKUP(O$4,'4. Billing Determinants'!$B$19:$N$41,8,0)/'4. Billing Determinants'!$I$41*$D19, VLOOKUP(O$4,'4. Billing Determinants'!$B$19:$N$41,3,0)/'4. Billing Determinants'!$D$41*$D19)))))</f>
        <v>0</v>
      </c>
      <c r="P19" s="152">
        <f>IF(P$4="",0,IF($E19="kWh",VLOOKUP(P$4,'4. Billing Determinants'!$B$19:$N$41,4,0)/'4. Billing Determinants'!$E$41*$D19,IF($E19="kW",VLOOKUP(P$4,'4. Billing Determinants'!$B$19:$N$41,5,0)/'4. Billing Determinants'!$F$41*$D19,IF($E19="Non-RPP kWh",VLOOKUP(P$4,'4. Billing Determinants'!$B$19:$N$41,6,0)/'4. Billing Determinants'!$G$41*$D19,IF($E19="Distribution Rev.",VLOOKUP(P$4,'4. Billing Determinants'!$B$19:$N$41,8,0)/'4. Billing Determinants'!$I$41*$D19, VLOOKUP(P$4,'4. Billing Determinants'!$B$19:$N$41,3,0)/'4. Billing Determinants'!$D$41*$D19)))))</f>
        <v>0</v>
      </c>
      <c r="Q19" s="152">
        <f>IF(Q$4="",0,IF($E19="kWh",VLOOKUP(Q$4,'4. Billing Determinants'!$B$19:$N$41,4,0)/'4. Billing Determinants'!$E$41*$D19,IF($E19="kW",VLOOKUP(Q$4,'4. Billing Determinants'!$B$19:$N$41,5,0)/'4. Billing Determinants'!$F$41*$D19,IF($E19="Non-RPP kWh",VLOOKUP(Q$4,'4. Billing Determinants'!$B$19:$N$41,6,0)/'4. Billing Determinants'!$G$41*$D19,IF($E19="Distribution Rev.",VLOOKUP(Q$4,'4. Billing Determinants'!$B$19:$N$41,8,0)/'4. Billing Determinants'!$I$41*$D19, VLOOKUP(Q$4,'4. Billing Determinants'!$B$19:$N$41,3,0)/'4. Billing Determinants'!$D$41*$D19)))))</f>
        <v>0</v>
      </c>
      <c r="R19" s="152">
        <f>IF(R$4="",0,IF($E19="kWh",VLOOKUP(R$4,'4. Billing Determinants'!$B$19:$N$41,4,0)/'4. Billing Determinants'!$E$41*$D19,IF($E19="kW",VLOOKUP(R$4,'4. Billing Determinants'!$B$19:$N$41,5,0)/'4. Billing Determinants'!$F$41*$D19,IF($E19="Non-RPP kWh",VLOOKUP(R$4,'4. Billing Determinants'!$B$19:$N$41,6,0)/'4. Billing Determinants'!$G$41*$D19,IF($E19="Distribution Rev.",VLOOKUP(R$4,'4. Billing Determinants'!$B$19:$N$41,8,0)/'4. Billing Determinants'!$I$41*$D19, VLOOKUP(R$4,'4. Billing Determinants'!$B$19:$N$41,3,0)/'4. Billing Determinants'!$D$41*$D19)))))</f>
        <v>0</v>
      </c>
      <c r="S19" s="152">
        <f>IF(S$4="",0,IF($E19="kWh",VLOOKUP(S$4,'4. Billing Determinants'!$B$19:$N$41,4,0)/'4. Billing Determinants'!$E$41*$D19,IF($E19="kW",VLOOKUP(S$4,'4. Billing Determinants'!$B$19:$N$41,5,0)/'4. Billing Determinants'!$F$41*$D19,IF($E19="Non-RPP kWh",VLOOKUP(S$4,'4. Billing Determinants'!$B$19:$N$41,6,0)/'4. Billing Determinants'!$G$41*$D19,IF($E19="Distribution Rev.",VLOOKUP(S$4,'4. Billing Determinants'!$B$19:$N$41,8,0)/'4. Billing Determinants'!$I$41*$D19, VLOOKUP(S$4,'4. Billing Determinants'!$B$19:$N$41,3,0)/'4. Billing Determinants'!$D$41*$D19)))))</f>
        <v>0</v>
      </c>
      <c r="T19" s="152">
        <f>IF(T$4="",0,IF($E19="kWh",VLOOKUP(T$4,'4. Billing Determinants'!$B$19:$N$41,4,0)/'4. Billing Determinants'!$E$41*$D19,IF($E19="kW",VLOOKUP(T$4,'4. Billing Determinants'!$B$19:$N$41,5,0)/'4. Billing Determinants'!$F$41*$D19,IF($E19="Non-RPP kWh",VLOOKUP(T$4,'4. Billing Determinants'!$B$19:$N$41,6,0)/'4. Billing Determinants'!$G$41*$D19,IF($E19="Distribution Rev.",VLOOKUP(T$4,'4. Billing Determinants'!$B$19:$N$41,8,0)/'4. Billing Determinants'!$I$41*$D19, VLOOKUP(T$4,'4. Billing Determinants'!$B$19:$N$41,3,0)/'4. Billing Determinants'!$D$41*$D19)))))</f>
        <v>0</v>
      </c>
      <c r="U19" s="152">
        <f>IF(U$4="",0,IF($E19="kWh",VLOOKUP(U$4,'4. Billing Determinants'!$B$19:$N$41,4,0)/'4. Billing Determinants'!$E$41*$D19,IF($E19="kW",VLOOKUP(U$4,'4. Billing Determinants'!$B$19:$N$41,5,0)/'4. Billing Determinants'!$F$41*$D19,IF($E19="Non-RPP kWh",VLOOKUP(U$4,'4. Billing Determinants'!$B$19:$N$41,6,0)/'4. Billing Determinants'!$G$41*$D19,IF($E19="Distribution Rev.",VLOOKUP(U$4,'4. Billing Determinants'!$B$19:$N$41,8,0)/'4. Billing Determinants'!$I$41*$D19, VLOOKUP(U$4,'4. Billing Determinants'!$B$19:$N$41,3,0)/'4. Billing Determinants'!$D$41*$D19)))))</f>
        <v>0</v>
      </c>
      <c r="V19" s="152">
        <f>IF(V$4="",0,IF($E19="kWh",VLOOKUP(V$4,'4. Billing Determinants'!$B$19:$N$41,4,0)/'4. Billing Determinants'!$E$41*$D19,IF($E19="kW",VLOOKUP(V$4,'4. Billing Determinants'!$B$19:$N$41,5,0)/'4. Billing Determinants'!$F$41*$D19,IF($E19="Non-RPP kWh",VLOOKUP(V$4,'4. Billing Determinants'!$B$19:$N$41,6,0)/'4. Billing Determinants'!$G$41*$D19,IF($E19="Distribution Rev.",VLOOKUP(V$4,'4. Billing Determinants'!$B$19:$N$41,8,0)/'4. Billing Determinants'!$I$41*$D19, VLOOKUP(V$4,'4. Billing Determinants'!$B$19:$N$41,3,0)/'4. Billing Determinants'!$D$41*$D19)))))</f>
        <v>0</v>
      </c>
      <c r="W19" s="152">
        <f>IF(W$4="",0,IF($E19="kWh",VLOOKUP(W$4,'4. Billing Determinants'!$B$19:$N$41,4,0)/'4. Billing Determinants'!$E$41*$D19,IF($E19="kW",VLOOKUP(W$4,'4. Billing Determinants'!$B$19:$N$41,5,0)/'4. Billing Determinants'!$F$41*$D19,IF($E19="Non-RPP kWh",VLOOKUP(W$4,'4. Billing Determinants'!$B$19:$N$41,6,0)/'4. Billing Determinants'!$G$41*$D19,IF($E19="Distribution Rev.",VLOOKUP(W$4,'4. Billing Determinants'!$B$19:$N$41,8,0)/'4. Billing Determinants'!$I$41*$D19, VLOOKUP(W$4,'4. Billing Determinants'!$B$19:$N$41,3,0)/'4. Billing Determinants'!$D$41*$D19)))))</f>
        <v>0</v>
      </c>
      <c r="X19" s="152">
        <f>IF(X$4="",0,IF($E19="kWh",VLOOKUP(X$4,'4. Billing Determinants'!$B$19:$N$41,4,0)/'4. Billing Determinants'!$E$41*$D19,IF($E19="kW",VLOOKUP(X$4,'4. Billing Determinants'!$B$19:$N$41,5,0)/'4. Billing Determinants'!$F$41*$D19,IF($E19="Non-RPP kWh",VLOOKUP(X$4,'4. Billing Determinants'!$B$19:$N$41,6,0)/'4. Billing Determinants'!$G$41*$D19,IF($E19="Distribution Rev.",VLOOKUP(X$4,'4. Billing Determinants'!$B$19:$N$41,8,0)/'4. Billing Determinants'!$I$41*$D19, VLOOKUP(X$4,'4. Billing Determinants'!$B$19:$N$41,3,0)/'4. Billing Determinants'!$D$41*$D19)))))</f>
        <v>0</v>
      </c>
      <c r="Y19" s="152">
        <f>IF(Y$4="",0,IF($E19="kWh",VLOOKUP(Y$4,'4. Billing Determinants'!$B$19:$N$41,4,0)/'4. Billing Determinants'!$E$41*$D19,IF($E19="kW",VLOOKUP(Y$4,'4. Billing Determinants'!$B$19:$N$41,5,0)/'4. Billing Determinants'!$F$41*$D19,IF($E19="Non-RPP kWh",VLOOKUP(Y$4,'4. Billing Determinants'!$B$19:$N$41,6,0)/'4. Billing Determinants'!$G$41*$D19,IF($E19="Distribution Rev.",VLOOKUP(Y$4,'4. Billing Determinants'!$B$19:$N$41,8,0)/'4. Billing Determinants'!$I$41*$D19, VLOOKUP(Y$4,'4. Billing Determinants'!$B$19:$N$41,3,0)/'4. Billing Determinants'!$D$41*$D19)))))</f>
        <v>0</v>
      </c>
    </row>
    <row r="20" spans="2:25" x14ac:dyDescent="0.2">
      <c r="B20" s="150" t="s">
        <v>68</v>
      </c>
      <c r="C20" s="151">
        <v>1508</v>
      </c>
      <c r="D20" s="152">
        <f>'2. 2013 Continuity Schedule'!CF43</f>
        <v>2966</v>
      </c>
      <c r="E20" s="170" t="s">
        <v>228</v>
      </c>
      <c r="F20" s="152">
        <f>IF(F$4="",0,IF($E20="kWh",VLOOKUP(F$4,'4. Billing Determinants'!$B$19:$N$41,4,0)/'4. Billing Determinants'!$E$41*$D20,IF($E20="kW",VLOOKUP(F$4,'4. Billing Determinants'!$B$19:$N$41,5,0)/'4. Billing Determinants'!$F$41*$D20,IF($E20="Non-RPP kWh",VLOOKUP(F$4,'4. Billing Determinants'!$B$19:$N$41,6,0)/'4. Billing Determinants'!$G$41*$D20,IF($E20="Distribution Rev.",VLOOKUP(F$4,'4. Billing Determinants'!$B$19:$N$41,8,0)/'4. Billing Determinants'!$I$41*$D20, VLOOKUP(F$4,'4. Billing Determinants'!$B$19:$N$41,3,0)/'4. Billing Determinants'!$D$41*$D20)))))</f>
        <v>1595.7079593102308</v>
      </c>
      <c r="G20" s="152">
        <f>IF(G$4="",0,IF($E20="kWh",VLOOKUP(G$4,'4. Billing Determinants'!$B$19:$N$41,4,0)/'4. Billing Determinants'!$E$41*$D20,IF($E20="kW",VLOOKUP(G$4,'4. Billing Determinants'!$B$19:$N$41,5,0)/'4. Billing Determinants'!$F$41*$D20,IF($E20="Non-RPP kWh",VLOOKUP(G$4,'4. Billing Determinants'!$B$19:$N$41,6,0)/'4. Billing Determinants'!$G$41*$D20,IF($E20="Distribution Rev.",VLOOKUP(G$4,'4. Billing Determinants'!$B$19:$N$41,8,0)/'4. Billing Determinants'!$I$41*$D20, VLOOKUP(G$4,'4. Billing Determinants'!$B$19:$N$41,3,0)/'4. Billing Determinants'!$D$41*$D20)))))</f>
        <v>525.58609621163544</v>
      </c>
      <c r="H20" s="152">
        <f>IF(H$4="",0,IF($E20="kWh",VLOOKUP(H$4,'4. Billing Determinants'!$B$19:$N$41,4,0)/'4. Billing Determinants'!$E$41*$D20,IF($E20="kW",VLOOKUP(H$4,'4. Billing Determinants'!$B$19:$N$41,5,0)/'4. Billing Determinants'!$F$41*$D20,IF($E20="Non-RPP kWh",VLOOKUP(H$4,'4. Billing Determinants'!$B$19:$N$41,6,0)/'4. Billing Determinants'!$G$41*$D20,IF($E20="Distribution Rev.",VLOOKUP(H$4,'4. Billing Determinants'!$B$19:$N$41,8,0)/'4. Billing Determinants'!$I$41*$D20, VLOOKUP(H$4,'4. Billing Determinants'!$B$19:$N$41,3,0)/'4. Billing Determinants'!$D$41*$D20)))))</f>
        <v>422.32579274463234</v>
      </c>
      <c r="I20" s="152">
        <f>IF(I$4="",0,IF($E20="kWh",VLOOKUP(I$4,'4. Billing Determinants'!$B$19:$N$41,4,0)/'4. Billing Determinants'!$E$41*$D20,IF($E20="kW",VLOOKUP(I$4,'4. Billing Determinants'!$B$19:$N$41,5,0)/'4. Billing Determinants'!$F$41*$D20,IF($E20="Non-RPP kWh",VLOOKUP(I$4,'4. Billing Determinants'!$B$19:$N$41,6,0)/'4. Billing Determinants'!$G$41*$D20,IF($E20="Distribution Rev.",VLOOKUP(I$4,'4. Billing Determinants'!$B$19:$N$41,8,0)/'4. Billing Determinants'!$I$41*$D20, VLOOKUP(I$4,'4. Billing Determinants'!$B$19:$N$41,3,0)/'4. Billing Determinants'!$D$41*$D20)))))</f>
        <v>130.82523810044387</v>
      </c>
      <c r="J20" s="152">
        <f>IF(J$4="",0,IF($E20="kWh",VLOOKUP(J$4,'4. Billing Determinants'!$B$19:$N$41,4,0)/'4. Billing Determinants'!$E$41*$D20,IF($E20="kW",VLOOKUP(J$4,'4. Billing Determinants'!$B$19:$N$41,5,0)/'4. Billing Determinants'!$F$41*$D20,IF($E20="Non-RPP kWh",VLOOKUP(J$4,'4. Billing Determinants'!$B$19:$N$41,6,0)/'4. Billing Determinants'!$G$41*$D20,IF($E20="Distribution Rev.",VLOOKUP(J$4,'4. Billing Determinants'!$B$19:$N$41,8,0)/'4. Billing Determinants'!$I$41*$D20, VLOOKUP(J$4,'4. Billing Determinants'!$B$19:$N$41,3,0)/'4. Billing Determinants'!$D$41*$D20)))))</f>
        <v>99.848879554432628</v>
      </c>
      <c r="K20" s="152">
        <f>IF(K$4="",0,IF($E20="kWh",VLOOKUP(K$4,'4. Billing Determinants'!$B$19:$N$41,4,0)/'4. Billing Determinants'!$E$41*$D20,IF($E20="kW",VLOOKUP(K$4,'4. Billing Determinants'!$B$19:$N$41,5,0)/'4. Billing Determinants'!$F$41*$D20,IF($E20="Non-RPP kWh",VLOOKUP(K$4,'4. Billing Determinants'!$B$19:$N$41,6,0)/'4. Billing Determinants'!$G$41*$D20,IF($E20="Distribution Rev.",VLOOKUP(K$4,'4. Billing Determinants'!$B$19:$N$41,8,0)/'4. Billing Determinants'!$I$41*$D20, VLOOKUP(K$4,'4. Billing Determinants'!$B$19:$N$41,3,0)/'4. Billing Determinants'!$D$41*$D20)))))</f>
        <v>102.81430544721684</v>
      </c>
      <c r="L20" s="152">
        <f>IF(L$4="",0,IF($E20="kWh",VLOOKUP(L$4,'4. Billing Determinants'!$B$19:$N$41,4,0)/'4. Billing Determinants'!$E$41*$D20,IF($E20="kW",VLOOKUP(L$4,'4. Billing Determinants'!$B$19:$N$41,5,0)/'4. Billing Determinants'!$F$41*$D20,IF($E20="Non-RPP kWh",VLOOKUP(L$4,'4. Billing Determinants'!$B$19:$N$41,6,0)/'4. Billing Determinants'!$G$41*$D20,IF($E20="Distribution Rev.",VLOOKUP(L$4,'4. Billing Determinants'!$B$19:$N$41,8,0)/'4. Billing Determinants'!$I$41*$D20, VLOOKUP(L$4,'4. Billing Determinants'!$B$19:$N$41,3,0)/'4. Billing Determinants'!$D$41*$D20)))))</f>
        <v>18.273839035933012</v>
      </c>
      <c r="M20" s="152">
        <f>IF(M$4="",0,IF($E20="kWh",VLOOKUP(M$4,'4. Billing Determinants'!$B$19:$N$41,4,0)/'4. Billing Determinants'!$E$41*$D20,IF($E20="kW",VLOOKUP(M$4,'4. Billing Determinants'!$B$19:$N$41,5,0)/'4. Billing Determinants'!$F$41*$D20,IF($E20="Non-RPP kWh",VLOOKUP(M$4,'4. Billing Determinants'!$B$19:$N$41,6,0)/'4. Billing Determinants'!$G$41*$D20,IF($E20="Distribution Rev.",VLOOKUP(M$4,'4. Billing Determinants'!$B$19:$N$41,8,0)/'4. Billing Determinants'!$I$41*$D20, VLOOKUP(M$4,'4. Billing Determinants'!$B$19:$N$41,3,0)/'4. Billing Determinants'!$D$41*$D20)))))</f>
        <v>4.9306146014932413</v>
      </c>
      <c r="N20" s="152">
        <f>IF(N$4="",0,IF($E20="kWh",VLOOKUP(N$4,'4. Billing Determinants'!$B$19:$N$41,4,0)/'4. Billing Determinants'!$E$41*$D20,IF($E20="kW",VLOOKUP(N$4,'4. Billing Determinants'!$B$19:$N$41,5,0)/'4. Billing Determinants'!$F$41*$D20,IF($E20="Non-RPP kWh",VLOOKUP(N$4,'4. Billing Determinants'!$B$19:$N$41,6,0)/'4. Billing Determinants'!$G$41*$D20,IF($E20="Distribution Rev.",VLOOKUP(N$4,'4. Billing Determinants'!$B$19:$N$41,8,0)/'4. Billing Determinants'!$I$41*$D20, VLOOKUP(N$4,'4. Billing Determinants'!$B$19:$N$41,3,0)/'4. Billing Determinants'!$D$41*$D20)))))</f>
        <v>65.687274993981973</v>
      </c>
      <c r="O20" s="152">
        <f>IF(O$4="",0,IF($E20="kWh",VLOOKUP(O$4,'4. Billing Determinants'!$B$19:$N$41,4,0)/'4. Billing Determinants'!$E$41*$D20,IF($E20="kW",VLOOKUP(O$4,'4. Billing Determinants'!$B$19:$N$41,5,0)/'4. Billing Determinants'!$F$41*$D20,IF($E20="Non-RPP kWh",VLOOKUP(O$4,'4. Billing Determinants'!$B$19:$N$41,6,0)/'4. Billing Determinants'!$G$41*$D20,IF($E20="Distribution Rev.",VLOOKUP(O$4,'4. Billing Determinants'!$B$19:$N$41,8,0)/'4. Billing Determinants'!$I$41*$D20, VLOOKUP(O$4,'4. Billing Determinants'!$B$19:$N$41,3,0)/'4. Billing Determinants'!$D$41*$D20)))))</f>
        <v>0</v>
      </c>
      <c r="P20" s="152">
        <f>IF(P$4="",0,IF($E20="kWh",VLOOKUP(P$4,'4. Billing Determinants'!$B$19:$N$41,4,0)/'4. Billing Determinants'!$E$41*$D20,IF($E20="kW",VLOOKUP(P$4,'4. Billing Determinants'!$B$19:$N$41,5,0)/'4. Billing Determinants'!$F$41*$D20,IF($E20="Non-RPP kWh",VLOOKUP(P$4,'4. Billing Determinants'!$B$19:$N$41,6,0)/'4. Billing Determinants'!$G$41*$D20,IF($E20="Distribution Rev.",VLOOKUP(P$4,'4. Billing Determinants'!$B$19:$N$41,8,0)/'4. Billing Determinants'!$I$41*$D20, VLOOKUP(P$4,'4. Billing Determinants'!$B$19:$N$41,3,0)/'4. Billing Determinants'!$D$41*$D20)))))</f>
        <v>0</v>
      </c>
      <c r="Q20" s="152">
        <f>IF(Q$4="",0,IF($E20="kWh",VLOOKUP(Q$4,'4. Billing Determinants'!$B$19:$N$41,4,0)/'4. Billing Determinants'!$E$41*$D20,IF($E20="kW",VLOOKUP(Q$4,'4. Billing Determinants'!$B$19:$N$41,5,0)/'4. Billing Determinants'!$F$41*$D20,IF($E20="Non-RPP kWh",VLOOKUP(Q$4,'4. Billing Determinants'!$B$19:$N$41,6,0)/'4. Billing Determinants'!$G$41*$D20,IF($E20="Distribution Rev.",VLOOKUP(Q$4,'4. Billing Determinants'!$B$19:$N$41,8,0)/'4. Billing Determinants'!$I$41*$D20, VLOOKUP(Q$4,'4. Billing Determinants'!$B$19:$N$41,3,0)/'4. Billing Determinants'!$D$41*$D20)))))</f>
        <v>0</v>
      </c>
      <c r="R20" s="152">
        <f>IF(R$4="",0,IF($E20="kWh",VLOOKUP(R$4,'4. Billing Determinants'!$B$19:$N$41,4,0)/'4. Billing Determinants'!$E$41*$D20,IF($E20="kW",VLOOKUP(R$4,'4. Billing Determinants'!$B$19:$N$41,5,0)/'4. Billing Determinants'!$F$41*$D20,IF($E20="Non-RPP kWh",VLOOKUP(R$4,'4. Billing Determinants'!$B$19:$N$41,6,0)/'4. Billing Determinants'!$G$41*$D20,IF($E20="Distribution Rev.",VLOOKUP(R$4,'4. Billing Determinants'!$B$19:$N$41,8,0)/'4. Billing Determinants'!$I$41*$D20, VLOOKUP(R$4,'4. Billing Determinants'!$B$19:$N$41,3,0)/'4. Billing Determinants'!$D$41*$D20)))))</f>
        <v>0</v>
      </c>
      <c r="S20" s="152">
        <f>IF(S$4="",0,IF($E20="kWh",VLOOKUP(S$4,'4. Billing Determinants'!$B$19:$N$41,4,0)/'4. Billing Determinants'!$E$41*$D20,IF($E20="kW",VLOOKUP(S$4,'4. Billing Determinants'!$B$19:$N$41,5,0)/'4. Billing Determinants'!$F$41*$D20,IF($E20="Non-RPP kWh",VLOOKUP(S$4,'4. Billing Determinants'!$B$19:$N$41,6,0)/'4. Billing Determinants'!$G$41*$D20,IF($E20="Distribution Rev.",VLOOKUP(S$4,'4. Billing Determinants'!$B$19:$N$41,8,0)/'4. Billing Determinants'!$I$41*$D20, VLOOKUP(S$4,'4. Billing Determinants'!$B$19:$N$41,3,0)/'4. Billing Determinants'!$D$41*$D20)))))</f>
        <v>0</v>
      </c>
      <c r="T20" s="152">
        <f>IF(T$4="",0,IF($E20="kWh",VLOOKUP(T$4,'4. Billing Determinants'!$B$19:$N$41,4,0)/'4. Billing Determinants'!$E$41*$D20,IF($E20="kW",VLOOKUP(T$4,'4. Billing Determinants'!$B$19:$N$41,5,0)/'4. Billing Determinants'!$F$41*$D20,IF($E20="Non-RPP kWh",VLOOKUP(T$4,'4. Billing Determinants'!$B$19:$N$41,6,0)/'4. Billing Determinants'!$G$41*$D20,IF($E20="Distribution Rev.",VLOOKUP(T$4,'4. Billing Determinants'!$B$19:$N$41,8,0)/'4. Billing Determinants'!$I$41*$D20, VLOOKUP(T$4,'4. Billing Determinants'!$B$19:$N$41,3,0)/'4. Billing Determinants'!$D$41*$D20)))))</f>
        <v>0</v>
      </c>
      <c r="U20" s="152">
        <f>IF(U$4="",0,IF($E20="kWh",VLOOKUP(U$4,'4. Billing Determinants'!$B$19:$N$41,4,0)/'4. Billing Determinants'!$E$41*$D20,IF($E20="kW",VLOOKUP(U$4,'4. Billing Determinants'!$B$19:$N$41,5,0)/'4. Billing Determinants'!$F$41*$D20,IF($E20="Non-RPP kWh",VLOOKUP(U$4,'4. Billing Determinants'!$B$19:$N$41,6,0)/'4. Billing Determinants'!$G$41*$D20,IF($E20="Distribution Rev.",VLOOKUP(U$4,'4. Billing Determinants'!$B$19:$N$41,8,0)/'4. Billing Determinants'!$I$41*$D20, VLOOKUP(U$4,'4. Billing Determinants'!$B$19:$N$41,3,0)/'4. Billing Determinants'!$D$41*$D20)))))</f>
        <v>0</v>
      </c>
      <c r="V20" s="152">
        <f>IF(V$4="",0,IF($E20="kWh",VLOOKUP(V$4,'4. Billing Determinants'!$B$19:$N$41,4,0)/'4. Billing Determinants'!$E$41*$D20,IF($E20="kW",VLOOKUP(V$4,'4. Billing Determinants'!$B$19:$N$41,5,0)/'4. Billing Determinants'!$F$41*$D20,IF($E20="Non-RPP kWh",VLOOKUP(V$4,'4. Billing Determinants'!$B$19:$N$41,6,0)/'4. Billing Determinants'!$G$41*$D20,IF($E20="Distribution Rev.",VLOOKUP(V$4,'4. Billing Determinants'!$B$19:$N$41,8,0)/'4. Billing Determinants'!$I$41*$D20, VLOOKUP(V$4,'4. Billing Determinants'!$B$19:$N$41,3,0)/'4. Billing Determinants'!$D$41*$D20)))))</f>
        <v>0</v>
      </c>
      <c r="W20" s="152">
        <f>IF(W$4="",0,IF($E20="kWh",VLOOKUP(W$4,'4. Billing Determinants'!$B$19:$N$41,4,0)/'4. Billing Determinants'!$E$41*$D20,IF($E20="kW",VLOOKUP(W$4,'4. Billing Determinants'!$B$19:$N$41,5,0)/'4. Billing Determinants'!$F$41*$D20,IF($E20="Non-RPP kWh",VLOOKUP(W$4,'4. Billing Determinants'!$B$19:$N$41,6,0)/'4. Billing Determinants'!$G$41*$D20,IF($E20="Distribution Rev.",VLOOKUP(W$4,'4. Billing Determinants'!$B$19:$N$41,8,0)/'4. Billing Determinants'!$I$41*$D20, VLOOKUP(W$4,'4. Billing Determinants'!$B$19:$N$41,3,0)/'4. Billing Determinants'!$D$41*$D20)))))</f>
        <v>0</v>
      </c>
      <c r="X20" s="152">
        <f>IF(X$4="",0,IF($E20="kWh",VLOOKUP(X$4,'4. Billing Determinants'!$B$19:$N$41,4,0)/'4. Billing Determinants'!$E$41*$D20,IF($E20="kW",VLOOKUP(X$4,'4. Billing Determinants'!$B$19:$N$41,5,0)/'4. Billing Determinants'!$F$41*$D20,IF($E20="Non-RPP kWh",VLOOKUP(X$4,'4. Billing Determinants'!$B$19:$N$41,6,0)/'4. Billing Determinants'!$G$41*$D20,IF($E20="Distribution Rev.",VLOOKUP(X$4,'4. Billing Determinants'!$B$19:$N$41,8,0)/'4. Billing Determinants'!$I$41*$D20, VLOOKUP(X$4,'4. Billing Determinants'!$B$19:$N$41,3,0)/'4. Billing Determinants'!$D$41*$D20)))))</f>
        <v>0</v>
      </c>
      <c r="Y20" s="152">
        <f>IF(Y$4="",0,IF($E20="kWh",VLOOKUP(Y$4,'4. Billing Determinants'!$B$19:$N$41,4,0)/'4. Billing Determinants'!$E$41*$D20,IF($E20="kW",VLOOKUP(Y$4,'4. Billing Determinants'!$B$19:$N$41,5,0)/'4. Billing Determinants'!$F$41*$D20,IF($E20="Non-RPP kWh",VLOOKUP(Y$4,'4. Billing Determinants'!$B$19:$N$41,6,0)/'4. Billing Determinants'!$G$41*$D20,IF($E20="Distribution Rev.",VLOOKUP(Y$4,'4. Billing Determinants'!$B$19:$N$41,8,0)/'4. Billing Determinants'!$I$41*$D20, VLOOKUP(Y$4,'4. Billing Determinants'!$B$19:$N$41,3,0)/'4. Billing Determinants'!$D$41*$D20)))))</f>
        <v>0</v>
      </c>
    </row>
    <row r="21" spans="2:25" ht="25.5" x14ac:dyDescent="0.2">
      <c r="B21" s="157" t="s">
        <v>183</v>
      </c>
      <c r="C21" s="151">
        <v>1508</v>
      </c>
      <c r="D21" s="152">
        <f>'2. 2013 Continuity Schedule'!CF44</f>
        <v>0</v>
      </c>
      <c r="E21" s="170"/>
      <c r="F21" s="152">
        <f>IF(F$4="",0,IF($E21="kWh",VLOOKUP(F$4,'4. Billing Determinants'!$B$19:$N$41,4,0)/'4. Billing Determinants'!$E$41*$D21,IF($E21="kW",VLOOKUP(F$4,'4. Billing Determinants'!$B$19:$N$41,5,0)/'4. Billing Determinants'!$F$41*$D21,IF($E21="Non-RPP kWh",VLOOKUP(F$4,'4. Billing Determinants'!$B$19:$N$41,6,0)/'4. Billing Determinants'!$G$41*$D21,IF($E21="Distribution Rev.",VLOOKUP(F$4,'4. Billing Determinants'!$B$19:$N$41,8,0)/'4. Billing Determinants'!$I$41*$D21, VLOOKUP(F$4,'4. Billing Determinants'!$B$19:$N$41,3,0)/'4. Billing Determinants'!$D$41*$D21)))))</f>
        <v>0</v>
      </c>
      <c r="G21" s="152">
        <f>IF(G$4="",0,IF($E21="kWh",VLOOKUP(G$4,'4. Billing Determinants'!$B$19:$N$41,4,0)/'4. Billing Determinants'!$E$41*$D21,IF($E21="kW",VLOOKUP(G$4,'4. Billing Determinants'!$B$19:$N$41,5,0)/'4. Billing Determinants'!$F$41*$D21,IF($E21="Non-RPP kWh",VLOOKUP(G$4,'4. Billing Determinants'!$B$19:$N$41,6,0)/'4. Billing Determinants'!$G$41*$D21,IF($E21="Distribution Rev.",VLOOKUP(G$4,'4. Billing Determinants'!$B$19:$N$41,8,0)/'4. Billing Determinants'!$I$41*$D21, VLOOKUP(G$4,'4. Billing Determinants'!$B$19:$N$41,3,0)/'4. Billing Determinants'!$D$41*$D21)))))</f>
        <v>0</v>
      </c>
      <c r="H21" s="152">
        <f>IF(H$4="",0,IF($E21="kWh",VLOOKUP(H$4,'4. Billing Determinants'!$B$19:$N$41,4,0)/'4. Billing Determinants'!$E$41*$D21,IF($E21="kW",VLOOKUP(H$4,'4. Billing Determinants'!$B$19:$N$41,5,0)/'4. Billing Determinants'!$F$41*$D21,IF($E21="Non-RPP kWh",VLOOKUP(H$4,'4. Billing Determinants'!$B$19:$N$41,6,0)/'4. Billing Determinants'!$G$41*$D21,IF($E21="Distribution Rev.",VLOOKUP(H$4,'4. Billing Determinants'!$B$19:$N$41,8,0)/'4. Billing Determinants'!$I$41*$D21, VLOOKUP(H$4,'4. Billing Determinants'!$B$19:$N$41,3,0)/'4. Billing Determinants'!$D$41*$D21)))))</f>
        <v>0</v>
      </c>
      <c r="I21" s="152">
        <f>IF(I$4="",0,IF($E21="kWh",VLOOKUP(I$4,'4. Billing Determinants'!$B$19:$N$41,4,0)/'4. Billing Determinants'!$E$41*$D21,IF($E21="kW",VLOOKUP(I$4,'4. Billing Determinants'!$B$19:$N$41,5,0)/'4. Billing Determinants'!$F$41*$D21,IF($E21="Non-RPP kWh",VLOOKUP(I$4,'4. Billing Determinants'!$B$19:$N$41,6,0)/'4. Billing Determinants'!$G$41*$D21,IF($E21="Distribution Rev.",VLOOKUP(I$4,'4. Billing Determinants'!$B$19:$N$41,8,0)/'4. Billing Determinants'!$I$41*$D21, VLOOKUP(I$4,'4. Billing Determinants'!$B$19:$N$41,3,0)/'4. Billing Determinants'!$D$41*$D21)))))</f>
        <v>0</v>
      </c>
      <c r="J21" s="152">
        <f>IF(J$4="",0,IF($E21="kWh",VLOOKUP(J$4,'4. Billing Determinants'!$B$19:$N$41,4,0)/'4. Billing Determinants'!$E$41*$D21,IF($E21="kW",VLOOKUP(J$4,'4. Billing Determinants'!$B$19:$N$41,5,0)/'4. Billing Determinants'!$F$41*$D21,IF($E21="Non-RPP kWh",VLOOKUP(J$4,'4. Billing Determinants'!$B$19:$N$41,6,0)/'4. Billing Determinants'!$G$41*$D21,IF($E21="Distribution Rev.",VLOOKUP(J$4,'4. Billing Determinants'!$B$19:$N$41,8,0)/'4. Billing Determinants'!$I$41*$D21, VLOOKUP(J$4,'4. Billing Determinants'!$B$19:$N$41,3,0)/'4. Billing Determinants'!$D$41*$D21)))))</f>
        <v>0</v>
      </c>
      <c r="K21" s="152">
        <f>IF(K$4="",0,IF($E21="kWh",VLOOKUP(K$4,'4. Billing Determinants'!$B$19:$N$41,4,0)/'4. Billing Determinants'!$E$41*$D21,IF($E21="kW",VLOOKUP(K$4,'4. Billing Determinants'!$B$19:$N$41,5,0)/'4. Billing Determinants'!$F$41*$D21,IF($E21="Non-RPP kWh",VLOOKUP(K$4,'4. Billing Determinants'!$B$19:$N$41,6,0)/'4. Billing Determinants'!$G$41*$D21,IF($E21="Distribution Rev.",VLOOKUP(K$4,'4. Billing Determinants'!$B$19:$N$41,8,0)/'4. Billing Determinants'!$I$41*$D21, VLOOKUP(K$4,'4. Billing Determinants'!$B$19:$N$41,3,0)/'4. Billing Determinants'!$D$41*$D21)))))</f>
        <v>0</v>
      </c>
      <c r="L21" s="152">
        <f>IF(L$4="",0,IF($E21="kWh",VLOOKUP(L$4,'4. Billing Determinants'!$B$19:$N$41,4,0)/'4. Billing Determinants'!$E$41*$D21,IF($E21="kW",VLOOKUP(L$4,'4. Billing Determinants'!$B$19:$N$41,5,0)/'4. Billing Determinants'!$F$41*$D21,IF($E21="Non-RPP kWh",VLOOKUP(L$4,'4. Billing Determinants'!$B$19:$N$41,6,0)/'4. Billing Determinants'!$G$41*$D21,IF($E21="Distribution Rev.",VLOOKUP(L$4,'4. Billing Determinants'!$B$19:$N$41,8,0)/'4. Billing Determinants'!$I$41*$D21, VLOOKUP(L$4,'4. Billing Determinants'!$B$19:$N$41,3,0)/'4. Billing Determinants'!$D$41*$D21)))))</f>
        <v>0</v>
      </c>
      <c r="M21" s="152">
        <f>IF(M$4="",0,IF($E21="kWh",VLOOKUP(M$4,'4. Billing Determinants'!$B$19:$N$41,4,0)/'4. Billing Determinants'!$E$41*$D21,IF($E21="kW",VLOOKUP(M$4,'4. Billing Determinants'!$B$19:$N$41,5,0)/'4. Billing Determinants'!$F$41*$D21,IF($E21="Non-RPP kWh",VLOOKUP(M$4,'4. Billing Determinants'!$B$19:$N$41,6,0)/'4. Billing Determinants'!$G$41*$D21,IF($E21="Distribution Rev.",VLOOKUP(M$4,'4. Billing Determinants'!$B$19:$N$41,8,0)/'4. Billing Determinants'!$I$41*$D21, VLOOKUP(M$4,'4. Billing Determinants'!$B$19:$N$41,3,0)/'4. Billing Determinants'!$D$41*$D21)))))</f>
        <v>0</v>
      </c>
      <c r="N21" s="152">
        <f>IF(N$4="",0,IF($E21="kWh",VLOOKUP(N$4,'4. Billing Determinants'!$B$19:$N$41,4,0)/'4. Billing Determinants'!$E$41*$D21,IF($E21="kW",VLOOKUP(N$4,'4. Billing Determinants'!$B$19:$N$41,5,0)/'4. Billing Determinants'!$F$41*$D21,IF($E21="Non-RPP kWh",VLOOKUP(N$4,'4. Billing Determinants'!$B$19:$N$41,6,0)/'4. Billing Determinants'!$G$41*$D21,IF($E21="Distribution Rev.",VLOOKUP(N$4,'4. Billing Determinants'!$B$19:$N$41,8,0)/'4. Billing Determinants'!$I$41*$D21, VLOOKUP(N$4,'4. Billing Determinants'!$B$19:$N$41,3,0)/'4. Billing Determinants'!$D$41*$D21)))))</f>
        <v>0</v>
      </c>
      <c r="O21" s="152">
        <f>IF(O$4="",0,IF($E21="kWh",VLOOKUP(O$4,'4. Billing Determinants'!$B$19:$N$41,4,0)/'4. Billing Determinants'!$E$41*$D21,IF($E21="kW",VLOOKUP(O$4,'4. Billing Determinants'!$B$19:$N$41,5,0)/'4. Billing Determinants'!$F$41*$D21,IF($E21="Non-RPP kWh",VLOOKUP(O$4,'4. Billing Determinants'!$B$19:$N$41,6,0)/'4. Billing Determinants'!$G$41*$D21,IF($E21="Distribution Rev.",VLOOKUP(O$4,'4. Billing Determinants'!$B$19:$N$41,8,0)/'4. Billing Determinants'!$I$41*$D21, VLOOKUP(O$4,'4. Billing Determinants'!$B$19:$N$41,3,0)/'4. Billing Determinants'!$D$41*$D21)))))</f>
        <v>0</v>
      </c>
      <c r="P21" s="152">
        <f>IF(P$4="",0,IF($E21="kWh",VLOOKUP(P$4,'4. Billing Determinants'!$B$19:$N$41,4,0)/'4. Billing Determinants'!$E$41*$D21,IF($E21="kW",VLOOKUP(P$4,'4. Billing Determinants'!$B$19:$N$41,5,0)/'4. Billing Determinants'!$F$41*$D21,IF($E21="Non-RPP kWh",VLOOKUP(P$4,'4. Billing Determinants'!$B$19:$N$41,6,0)/'4. Billing Determinants'!$G$41*$D21,IF($E21="Distribution Rev.",VLOOKUP(P$4,'4. Billing Determinants'!$B$19:$N$41,8,0)/'4. Billing Determinants'!$I$41*$D21, VLOOKUP(P$4,'4. Billing Determinants'!$B$19:$N$41,3,0)/'4. Billing Determinants'!$D$41*$D21)))))</f>
        <v>0</v>
      </c>
      <c r="Q21" s="152">
        <f>IF(Q$4="",0,IF($E21="kWh",VLOOKUP(Q$4,'4. Billing Determinants'!$B$19:$N$41,4,0)/'4. Billing Determinants'!$E$41*$D21,IF($E21="kW",VLOOKUP(Q$4,'4. Billing Determinants'!$B$19:$N$41,5,0)/'4. Billing Determinants'!$F$41*$D21,IF($E21="Non-RPP kWh",VLOOKUP(Q$4,'4. Billing Determinants'!$B$19:$N$41,6,0)/'4. Billing Determinants'!$G$41*$D21,IF($E21="Distribution Rev.",VLOOKUP(Q$4,'4. Billing Determinants'!$B$19:$N$41,8,0)/'4. Billing Determinants'!$I$41*$D21, VLOOKUP(Q$4,'4. Billing Determinants'!$B$19:$N$41,3,0)/'4. Billing Determinants'!$D$41*$D21)))))</f>
        <v>0</v>
      </c>
      <c r="R21" s="152">
        <f>IF(R$4="",0,IF($E21="kWh",VLOOKUP(R$4,'4. Billing Determinants'!$B$19:$N$41,4,0)/'4. Billing Determinants'!$E$41*$D21,IF($E21="kW",VLOOKUP(R$4,'4. Billing Determinants'!$B$19:$N$41,5,0)/'4. Billing Determinants'!$F$41*$D21,IF($E21="Non-RPP kWh",VLOOKUP(R$4,'4. Billing Determinants'!$B$19:$N$41,6,0)/'4. Billing Determinants'!$G$41*$D21,IF($E21="Distribution Rev.",VLOOKUP(R$4,'4. Billing Determinants'!$B$19:$N$41,8,0)/'4. Billing Determinants'!$I$41*$D21, VLOOKUP(R$4,'4. Billing Determinants'!$B$19:$N$41,3,0)/'4. Billing Determinants'!$D$41*$D21)))))</f>
        <v>0</v>
      </c>
      <c r="S21" s="152">
        <f>IF(S$4="",0,IF($E21="kWh",VLOOKUP(S$4,'4. Billing Determinants'!$B$19:$N$41,4,0)/'4. Billing Determinants'!$E$41*$D21,IF($E21="kW",VLOOKUP(S$4,'4. Billing Determinants'!$B$19:$N$41,5,0)/'4. Billing Determinants'!$F$41*$D21,IF($E21="Non-RPP kWh",VLOOKUP(S$4,'4. Billing Determinants'!$B$19:$N$41,6,0)/'4. Billing Determinants'!$G$41*$D21,IF($E21="Distribution Rev.",VLOOKUP(S$4,'4. Billing Determinants'!$B$19:$N$41,8,0)/'4. Billing Determinants'!$I$41*$D21, VLOOKUP(S$4,'4. Billing Determinants'!$B$19:$N$41,3,0)/'4. Billing Determinants'!$D$41*$D21)))))</f>
        <v>0</v>
      </c>
      <c r="T21" s="152">
        <f>IF(T$4="",0,IF($E21="kWh",VLOOKUP(T$4,'4. Billing Determinants'!$B$19:$N$41,4,0)/'4. Billing Determinants'!$E$41*$D21,IF($E21="kW",VLOOKUP(T$4,'4. Billing Determinants'!$B$19:$N$41,5,0)/'4. Billing Determinants'!$F$41*$D21,IF($E21="Non-RPP kWh",VLOOKUP(T$4,'4. Billing Determinants'!$B$19:$N$41,6,0)/'4. Billing Determinants'!$G$41*$D21,IF($E21="Distribution Rev.",VLOOKUP(T$4,'4. Billing Determinants'!$B$19:$N$41,8,0)/'4. Billing Determinants'!$I$41*$D21, VLOOKUP(T$4,'4. Billing Determinants'!$B$19:$N$41,3,0)/'4. Billing Determinants'!$D$41*$D21)))))</f>
        <v>0</v>
      </c>
      <c r="U21" s="152">
        <f>IF(U$4="",0,IF($E21="kWh",VLOOKUP(U$4,'4. Billing Determinants'!$B$19:$N$41,4,0)/'4. Billing Determinants'!$E$41*$D21,IF($E21="kW",VLOOKUP(U$4,'4. Billing Determinants'!$B$19:$N$41,5,0)/'4. Billing Determinants'!$F$41*$D21,IF($E21="Non-RPP kWh",VLOOKUP(U$4,'4. Billing Determinants'!$B$19:$N$41,6,0)/'4. Billing Determinants'!$G$41*$D21,IF($E21="Distribution Rev.",VLOOKUP(U$4,'4. Billing Determinants'!$B$19:$N$41,8,0)/'4. Billing Determinants'!$I$41*$D21, VLOOKUP(U$4,'4. Billing Determinants'!$B$19:$N$41,3,0)/'4. Billing Determinants'!$D$41*$D21)))))</f>
        <v>0</v>
      </c>
      <c r="V21" s="152">
        <f>IF(V$4="",0,IF($E21="kWh",VLOOKUP(V$4,'4. Billing Determinants'!$B$19:$N$41,4,0)/'4. Billing Determinants'!$E$41*$D21,IF($E21="kW",VLOOKUP(V$4,'4. Billing Determinants'!$B$19:$N$41,5,0)/'4. Billing Determinants'!$F$41*$D21,IF($E21="Non-RPP kWh",VLOOKUP(V$4,'4. Billing Determinants'!$B$19:$N$41,6,0)/'4. Billing Determinants'!$G$41*$D21,IF($E21="Distribution Rev.",VLOOKUP(V$4,'4. Billing Determinants'!$B$19:$N$41,8,0)/'4. Billing Determinants'!$I$41*$D21, VLOOKUP(V$4,'4. Billing Determinants'!$B$19:$N$41,3,0)/'4. Billing Determinants'!$D$41*$D21)))))</f>
        <v>0</v>
      </c>
      <c r="W21" s="152">
        <f>IF(W$4="",0,IF($E21="kWh",VLOOKUP(W$4,'4. Billing Determinants'!$B$19:$N$41,4,0)/'4. Billing Determinants'!$E$41*$D21,IF($E21="kW",VLOOKUP(W$4,'4. Billing Determinants'!$B$19:$N$41,5,0)/'4. Billing Determinants'!$F$41*$D21,IF($E21="Non-RPP kWh",VLOOKUP(W$4,'4. Billing Determinants'!$B$19:$N$41,6,0)/'4. Billing Determinants'!$G$41*$D21,IF($E21="Distribution Rev.",VLOOKUP(W$4,'4. Billing Determinants'!$B$19:$N$41,8,0)/'4. Billing Determinants'!$I$41*$D21, VLOOKUP(W$4,'4. Billing Determinants'!$B$19:$N$41,3,0)/'4. Billing Determinants'!$D$41*$D21)))))</f>
        <v>0</v>
      </c>
      <c r="X21" s="152">
        <f>IF(X$4="",0,IF($E21="kWh",VLOOKUP(X$4,'4. Billing Determinants'!$B$19:$N$41,4,0)/'4. Billing Determinants'!$E$41*$D21,IF($E21="kW",VLOOKUP(X$4,'4. Billing Determinants'!$B$19:$N$41,5,0)/'4. Billing Determinants'!$F$41*$D21,IF($E21="Non-RPP kWh",VLOOKUP(X$4,'4. Billing Determinants'!$B$19:$N$41,6,0)/'4. Billing Determinants'!$G$41*$D21,IF($E21="Distribution Rev.",VLOOKUP(X$4,'4. Billing Determinants'!$B$19:$N$41,8,0)/'4. Billing Determinants'!$I$41*$D21, VLOOKUP(X$4,'4. Billing Determinants'!$B$19:$N$41,3,0)/'4. Billing Determinants'!$D$41*$D21)))))</f>
        <v>0</v>
      </c>
      <c r="Y21" s="152">
        <f>IF(Y$4="",0,IF($E21="kWh",VLOOKUP(Y$4,'4. Billing Determinants'!$B$19:$N$41,4,0)/'4. Billing Determinants'!$E$41*$D21,IF($E21="kW",VLOOKUP(Y$4,'4. Billing Determinants'!$B$19:$N$41,5,0)/'4. Billing Determinants'!$F$41*$D21,IF($E21="Non-RPP kWh",VLOOKUP(Y$4,'4. Billing Determinants'!$B$19:$N$41,6,0)/'4. Billing Determinants'!$G$41*$D21,IF($E21="Distribution Rev.",VLOOKUP(Y$4,'4. Billing Determinants'!$B$19:$N$41,8,0)/'4. Billing Determinants'!$I$41*$D21, VLOOKUP(Y$4,'4. Billing Determinants'!$B$19:$N$41,3,0)/'4. Billing Determinants'!$D$41*$D21)))))</f>
        <v>0</v>
      </c>
    </row>
    <row r="22" spans="2:25" ht="25.5" x14ac:dyDescent="0.2">
      <c r="B22" s="157" t="s">
        <v>92</v>
      </c>
      <c r="C22" s="151">
        <v>1508</v>
      </c>
      <c r="D22" s="152">
        <f>'2. 2013 Continuity Schedule'!CF45</f>
        <v>0</v>
      </c>
      <c r="E22" s="170"/>
      <c r="F22" s="152">
        <f>IF(F$4="",0,IF($E22="kWh",VLOOKUP(F$4,'4. Billing Determinants'!$B$19:$N$41,4,0)/'4. Billing Determinants'!$E$41*$D22,IF($E22="kW",VLOOKUP(F$4,'4. Billing Determinants'!$B$19:$N$41,5,0)/'4. Billing Determinants'!$F$41*$D22,IF($E22="Non-RPP kWh",VLOOKUP(F$4,'4. Billing Determinants'!$B$19:$N$41,6,0)/'4. Billing Determinants'!$G$41*$D22,IF($E22="Distribution Rev.",VLOOKUP(F$4,'4. Billing Determinants'!$B$19:$N$41,8,0)/'4. Billing Determinants'!$I$41*$D22, VLOOKUP(F$4,'4. Billing Determinants'!$B$19:$N$41,3,0)/'4. Billing Determinants'!$D$41*$D22)))))</f>
        <v>0</v>
      </c>
      <c r="G22" s="152">
        <f>IF(G$4="",0,IF($E22="kWh",VLOOKUP(G$4,'4. Billing Determinants'!$B$19:$N$41,4,0)/'4. Billing Determinants'!$E$41*$D22,IF($E22="kW",VLOOKUP(G$4,'4. Billing Determinants'!$B$19:$N$41,5,0)/'4. Billing Determinants'!$F$41*$D22,IF($E22="Non-RPP kWh",VLOOKUP(G$4,'4. Billing Determinants'!$B$19:$N$41,6,0)/'4. Billing Determinants'!$G$41*$D22,IF($E22="Distribution Rev.",VLOOKUP(G$4,'4. Billing Determinants'!$B$19:$N$41,8,0)/'4. Billing Determinants'!$I$41*$D22, VLOOKUP(G$4,'4. Billing Determinants'!$B$19:$N$41,3,0)/'4. Billing Determinants'!$D$41*$D22)))))</f>
        <v>0</v>
      </c>
      <c r="H22" s="152">
        <f>IF(H$4="",0,IF($E22="kWh",VLOOKUP(H$4,'4. Billing Determinants'!$B$19:$N$41,4,0)/'4. Billing Determinants'!$E$41*$D22,IF($E22="kW",VLOOKUP(H$4,'4. Billing Determinants'!$B$19:$N$41,5,0)/'4. Billing Determinants'!$F$41*$D22,IF($E22="Non-RPP kWh",VLOOKUP(H$4,'4. Billing Determinants'!$B$19:$N$41,6,0)/'4. Billing Determinants'!$G$41*$D22,IF($E22="Distribution Rev.",VLOOKUP(H$4,'4. Billing Determinants'!$B$19:$N$41,8,0)/'4. Billing Determinants'!$I$41*$D22, VLOOKUP(H$4,'4. Billing Determinants'!$B$19:$N$41,3,0)/'4. Billing Determinants'!$D$41*$D22)))))</f>
        <v>0</v>
      </c>
      <c r="I22" s="152">
        <f>IF(I$4="",0,IF($E22="kWh",VLOOKUP(I$4,'4. Billing Determinants'!$B$19:$N$41,4,0)/'4. Billing Determinants'!$E$41*$D22,IF($E22="kW",VLOOKUP(I$4,'4. Billing Determinants'!$B$19:$N$41,5,0)/'4. Billing Determinants'!$F$41*$D22,IF($E22="Non-RPP kWh",VLOOKUP(I$4,'4. Billing Determinants'!$B$19:$N$41,6,0)/'4. Billing Determinants'!$G$41*$D22,IF($E22="Distribution Rev.",VLOOKUP(I$4,'4. Billing Determinants'!$B$19:$N$41,8,0)/'4. Billing Determinants'!$I$41*$D22, VLOOKUP(I$4,'4. Billing Determinants'!$B$19:$N$41,3,0)/'4. Billing Determinants'!$D$41*$D22)))))</f>
        <v>0</v>
      </c>
      <c r="J22" s="152">
        <f>IF(J$4="",0,IF($E22="kWh",VLOOKUP(J$4,'4. Billing Determinants'!$B$19:$N$41,4,0)/'4. Billing Determinants'!$E$41*$D22,IF($E22="kW",VLOOKUP(J$4,'4. Billing Determinants'!$B$19:$N$41,5,0)/'4. Billing Determinants'!$F$41*$D22,IF($E22="Non-RPP kWh",VLOOKUP(J$4,'4. Billing Determinants'!$B$19:$N$41,6,0)/'4. Billing Determinants'!$G$41*$D22,IF($E22="Distribution Rev.",VLOOKUP(J$4,'4. Billing Determinants'!$B$19:$N$41,8,0)/'4. Billing Determinants'!$I$41*$D22, VLOOKUP(J$4,'4. Billing Determinants'!$B$19:$N$41,3,0)/'4. Billing Determinants'!$D$41*$D22)))))</f>
        <v>0</v>
      </c>
      <c r="K22" s="152">
        <f>IF(K$4="",0,IF($E22="kWh",VLOOKUP(K$4,'4. Billing Determinants'!$B$19:$N$41,4,0)/'4. Billing Determinants'!$E$41*$D22,IF($E22="kW",VLOOKUP(K$4,'4. Billing Determinants'!$B$19:$N$41,5,0)/'4. Billing Determinants'!$F$41*$D22,IF($E22="Non-RPP kWh",VLOOKUP(K$4,'4. Billing Determinants'!$B$19:$N$41,6,0)/'4. Billing Determinants'!$G$41*$D22,IF($E22="Distribution Rev.",VLOOKUP(K$4,'4. Billing Determinants'!$B$19:$N$41,8,0)/'4. Billing Determinants'!$I$41*$D22, VLOOKUP(K$4,'4. Billing Determinants'!$B$19:$N$41,3,0)/'4. Billing Determinants'!$D$41*$D22)))))</f>
        <v>0</v>
      </c>
      <c r="L22" s="152">
        <f>IF(L$4="",0,IF($E22="kWh",VLOOKUP(L$4,'4. Billing Determinants'!$B$19:$N$41,4,0)/'4. Billing Determinants'!$E$41*$D22,IF($E22="kW",VLOOKUP(L$4,'4. Billing Determinants'!$B$19:$N$41,5,0)/'4. Billing Determinants'!$F$41*$D22,IF($E22="Non-RPP kWh",VLOOKUP(L$4,'4. Billing Determinants'!$B$19:$N$41,6,0)/'4. Billing Determinants'!$G$41*$D22,IF($E22="Distribution Rev.",VLOOKUP(L$4,'4. Billing Determinants'!$B$19:$N$41,8,0)/'4. Billing Determinants'!$I$41*$D22, VLOOKUP(L$4,'4. Billing Determinants'!$B$19:$N$41,3,0)/'4. Billing Determinants'!$D$41*$D22)))))</f>
        <v>0</v>
      </c>
      <c r="M22" s="152">
        <f>IF(M$4="",0,IF($E22="kWh",VLOOKUP(M$4,'4. Billing Determinants'!$B$19:$N$41,4,0)/'4. Billing Determinants'!$E$41*$D22,IF($E22="kW",VLOOKUP(M$4,'4. Billing Determinants'!$B$19:$N$41,5,0)/'4. Billing Determinants'!$F$41*$D22,IF($E22="Non-RPP kWh",VLOOKUP(M$4,'4. Billing Determinants'!$B$19:$N$41,6,0)/'4. Billing Determinants'!$G$41*$D22,IF($E22="Distribution Rev.",VLOOKUP(M$4,'4. Billing Determinants'!$B$19:$N$41,8,0)/'4. Billing Determinants'!$I$41*$D22, VLOOKUP(M$4,'4. Billing Determinants'!$B$19:$N$41,3,0)/'4. Billing Determinants'!$D$41*$D22)))))</f>
        <v>0</v>
      </c>
      <c r="N22" s="152">
        <f>IF(N$4="",0,IF($E22="kWh",VLOOKUP(N$4,'4. Billing Determinants'!$B$19:$N$41,4,0)/'4. Billing Determinants'!$E$41*$D22,IF($E22="kW",VLOOKUP(N$4,'4. Billing Determinants'!$B$19:$N$41,5,0)/'4. Billing Determinants'!$F$41*$D22,IF($E22="Non-RPP kWh",VLOOKUP(N$4,'4. Billing Determinants'!$B$19:$N$41,6,0)/'4. Billing Determinants'!$G$41*$D22,IF($E22="Distribution Rev.",VLOOKUP(N$4,'4. Billing Determinants'!$B$19:$N$41,8,0)/'4. Billing Determinants'!$I$41*$D22, VLOOKUP(N$4,'4. Billing Determinants'!$B$19:$N$41,3,0)/'4. Billing Determinants'!$D$41*$D22)))))</f>
        <v>0</v>
      </c>
      <c r="O22" s="152">
        <f>IF(O$4="",0,IF($E22="kWh",VLOOKUP(O$4,'4. Billing Determinants'!$B$19:$N$41,4,0)/'4. Billing Determinants'!$E$41*$D22,IF($E22="kW",VLOOKUP(O$4,'4. Billing Determinants'!$B$19:$N$41,5,0)/'4. Billing Determinants'!$F$41*$D22,IF($E22="Non-RPP kWh",VLOOKUP(O$4,'4. Billing Determinants'!$B$19:$N$41,6,0)/'4. Billing Determinants'!$G$41*$D22,IF($E22="Distribution Rev.",VLOOKUP(O$4,'4. Billing Determinants'!$B$19:$N$41,8,0)/'4. Billing Determinants'!$I$41*$D22, VLOOKUP(O$4,'4. Billing Determinants'!$B$19:$N$41,3,0)/'4. Billing Determinants'!$D$41*$D22)))))</f>
        <v>0</v>
      </c>
      <c r="P22" s="152">
        <f>IF(P$4="",0,IF($E22="kWh",VLOOKUP(P$4,'4. Billing Determinants'!$B$19:$N$41,4,0)/'4. Billing Determinants'!$E$41*$D22,IF($E22="kW",VLOOKUP(P$4,'4. Billing Determinants'!$B$19:$N$41,5,0)/'4. Billing Determinants'!$F$41*$D22,IF($E22="Non-RPP kWh",VLOOKUP(P$4,'4. Billing Determinants'!$B$19:$N$41,6,0)/'4. Billing Determinants'!$G$41*$D22,IF($E22="Distribution Rev.",VLOOKUP(P$4,'4. Billing Determinants'!$B$19:$N$41,8,0)/'4. Billing Determinants'!$I$41*$D22, VLOOKUP(P$4,'4. Billing Determinants'!$B$19:$N$41,3,0)/'4. Billing Determinants'!$D$41*$D22)))))</f>
        <v>0</v>
      </c>
      <c r="Q22" s="152">
        <f>IF(Q$4="",0,IF($E22="kWh",VLOOKUP(Q$4,'4. Billing Determinants'!$B$19:$N$41,4,0)/'4. Billing Determinants'!$E$41*$D22,IF($E22="kW",VLOOKUP(Q$4,'4. Billing Determinants'!$B$19:$N$41,5,0)/'4. Billing Determinants'!$F$41*$D22,IF($E22="Non-RPP kWh",VLOOKUP(Q$4,'4. Billing Determinants'!$B$19:$N$41,6,0)/'4. Billing Determinants'!$G$41*$D22,IF($E22="Distribution Rev.",VLOOKUP(Q$4,'4. Billing Determinants'!$B$19:$N$41,8,0)/'4. Billing Determinants'!$I$41*$D22, VLOOKUP(Q$4,'4. Billing Determinants'!$B$19:$N$41,3,0)/'4. Billing Determinants'!$D$41*$D22)))))</f>
        <v>0</v>
      </c>
      <c r="R22" s="152">
        <f>IF(R$4="",0,IF($E22="kWh",VLOOKUP(R$4,'4. Billing Determinants'!$B$19:$N$41,4,0)/'4. Billing Determinants'!$E$41*$D22,IF($E22="kW",VLOOKUP(R$4,'4. Billing Determinants'!$B$19:$N$41,5,0)/'4. Billing Determinants'!$F$41*$D22,IF($E22="Non-RPP kWh",VLOOKUP(R$4,'4. Billing Determinants'!$B$19:$N$41,6,0)/'4. Billing Determinants'!$G$41*$D22,IF($E22="Distribution Rev.",VLOOKUP(R$4,'4. Billing Determinants'!$B$19:$N$41,8,0)/'4. Billing Determinants'!$I$41*$D22, VLOOKUP(R$4,'4. Billing Determinants'!$B$19:$N$41,3,0)/'4. Billing Determinants'!$D$41*$D22)))))</f>
        <v>0</v>
      </c>
      <c r="S22" s="152">
        <f>IF(S$4="",0,IF($E22="kWh",VLOOKUP(S$4,'4. Billing Determinants'!$B$19:$N$41,4,0)/'4. Billing Determinants'!$E$41*$D22,IF($E22="kW",VLOOKUP(S$4,'4. Billing Determinants'!$B$19:$N$41,5,0)/'4. Billing Determinants'!$F$41*$D22,IF($E22="Non-RPP kWh",VLOOKUP(S$4,'4. Billing Determinants'!$B$19:$N$41,6,0)/'4. Billing Determinants'!$G$41*$D22,IF($E22="Distribution Rev.",VLOOKUP(S$4,'4. Billing Determinants'!$B$19:$N$41,8,0)/'4. Billing Determinants'!$I$41*$D22, VLOOKUP(S$4,'4. Billing Determinants'!$B$19:$N$41,3,0)/'4. Billing Determinants'!$D$41*$D22)))))</f>
        <v>0</v>
      </c>
      <c r="T22" s="152">
        <f>IF(T$4="",0,IF($E22="kWh",VLOOKUP(T$4,'4. Billing Determinants'!$B$19:$N$41,4,0)/'4. Billing Determinants'!$E$41*$D22,IF($E22="kW",VLOOKUP(T$4,'4. Billing Determinants'!$B$19:$N$41,5,0)/'4. Billing Determinants'!$F$41*$D22,IF($E22="Non-RPP kWh",VLOOKUP(T$4,'4. Billing Determinants'!$B$19:$N$41,6,0)/'4. Billing Determinants'!$G$41*$D22,IF($E22="Distribution Rev.",VLOOKUP(T$4,'4. Billing Determinants'!$B$19:$N$41,8,0)/'4. Billing Determinants'!$I$41*$D22, VLOOKUP(T$4,'4. Billing Determinants'!$B$19:$N$41,3,0)/'4. Billing Determinants'!$D$41*$D22)))))</f>
        <v>0</v>
      </c>
      <c r="U22" s="152">
        <f>IF(U$4="",0,IF($E22="kWh",VLOOKUP(U$4,'4. Billing Determinants'!$B$19:$N$41,4,0)/'4. Billing Determinants'!$E$41*$D22,IF($E22="kW",VLOOKUP(U$4,'4. Billing Determinants'!$B$19:$N$41,5,0)/'4. Billing Determinants'!$F$41*$D22,IF($E22="Non-RPP kWh",VLOOKUP(U$4,'4. Billing Determinants'!$B$19:$N$41,6,0)/'4. Billing Determinants'!$G$41*$D22,IF($E22="Distribution Rev.",VLOOKUP(U$4,'4. Billing Determinants'!$B$19:$N$41,8,0)/'4. Billing Determinants'!$I$41*$D22, VLOOKUP(U$4,'4. Billing Determinants'!$B$19:$N$41,3,0)/'4. Billing Determinants'!$D$41*$D22)))))</f>
        <v>0</v>
      </c>
      <c r="V22" s="152">
        <f>IF(V$4="",0,IF($E22="kWh",VLOOKUP(V$4,'4. Billing Determinants'!$B$19:$N$41,4,0)/'4. Billing Determinants'!$E$41*$D22,IF($E22="kW",VLOOKUP(V$4,'4. Billing Determinants'!$B$19:$N$41,5,0)/'4. Billing Determinants'!$F$41*$D22,IF($E22="Non-RPP kWh",VLOOKUP(V$4,'4. Billing Determinants'!$B$19:$N$41,6,0)/'4. Billing Determinants'!$G$41*$D22,IF($E22="Distribution Rev.",VLOOKUP(V$4,'4. Billing Determinants'!$B$19:$N$41,8,0)/'4. Billing Determinants'!$I$41*$D22, VLOOKUP(V$4,'4. Billing Determinants'!$B$19:$N$41,3,0)/'4. Billing Determinants'!$D$41*$D22)))))</f>
        <v>0</v>
      </c>
      <c r="W22" s="152">
        <f>IF(W$4="",0,IF($E22="kWh",VLOOKUP(W$4,'4. Billing Determinants'!$B$19:$N$41,4,0)/'4. Billing Determinants'!$E$41*$D22,IF($E22="kW",VLOOKUP(W$4,'4. Billing Determinants'!$B$19:$N$41,5,0)/'4. Billing Determinants'!$F$41*$D22,IF($E22="Non-RPP kWh",VLOOKUP(W$4,'4. Billing Determinants'!$B$19:$N$41,6,0)/'4. Billing Determinants'!$G$41*$D22,IF($E22="Distribution Rev.",VLOOKUP(W$4,'4. Billing Determinants'!$B$19:$N$41,8,0)/'4. Billing Determinants'!$I$41*$D22, VLOOKUP(W$4,'4. Billing Determinants'!$B$19:$N$41,3,0)/'4. Billing Determinants'!$D$41*$D22)))))</f>
        <v>0</v>
      </c>
      <c r="X22" s="152">
        <f>IF(X$4="",0,IF($E22="kWh",VLOOKUP(X$4,'4. Billing Determinants'!$B$19:$N$41,4,0)/'4. Billing Determinants'!$E$41*$D22,IF($E22="kW",VLOOKUP(X$4,'4. Billing Determinants'!$B$19:$N$41,5,0)/'4. Billing Determinants'!$F$41*$D22,IF($E22="Non-RPP kWh",VLOOKUP(X$4,'4. Billing Determinants'!$B$19:$N$41,6,0)/'4. Billing Determinants'!$G$41*$D22,IF($E22="Distribution Rev.",VLOOKUP(X$4,'4. Billing Determinants'!$B$19:$N$41,8,0)/'4. Billing Determinants'!$I$41*$D22, VLOOKUP(X$4,'4. Billing Determinants'!$B$19:$N$41,3,0)/'4. Billing Determinants'!$D$41*$D22)))))</f>
        <v>0</v>
      </c>
      <c r="Y22" s="152">
        <f>IF(Y$4="",0,IF($E22="kWh",VLOOKUP(Y$4,'4. Billing Determinants'!$B$19:$N$41,4,0)/'4. Billing Determinants'!$E$41*$D22,IF($E22="kW",VLOOKUP(Y$4,'4. Billing Determinants'!$B$19:$N$41,5,0)/'4. Billing Determinants'!$F$41*$D22,IF($E22="Non-RPP kWh",VLOOKUP(Y$4,'4. Billing Determinants'!$B$19:$N$41,6,0)/'4. Billing Determinants'!$G$41*$D22,IF($E22="Distribution Rev.",VLOOKUP(Y$4,'4. Billing Determinants'!$B$19:$N$41,8,0)/'4. Billing Determinants'!$I$41*$D22, VLOOKUP(Y$4,'4. Billing Determinants'!$B$19:$N$41,3,0)/'4. Billing Determinants'!$D$41*$D22)))))</f>
        <v>0</v>
      </c>
    </row>
    <row r="23" spans="2:25" x14ac:dyDescent="0.2">
      <c r="B23" s="150" t="s">
        <v>184</v>
      </c>
      <c r="C23" s="151">
        <v>1508</v>
      </c>
      <c r="D23" s="152">
        <f>'2. 2013 Continuity Schedule'!CF46</f>
        <v>0</v>
      </c>
      <c r="E23" s="170"/>
      <c r="F23" s="152">
        <f>IF(F$4="",0,IF($E23="kWh",VLOOKUP(F$4,'4. Billing Determinants'!$B$19:$N$41,4,0)/'4. Billing Determinants'!$E$41*$D23,IF($E23="kW",VLOOKUP(F$4,'4. Billing Determinants'!$B$19:$N$41,5,0)/'4. Billing Determinants'!$F$41*$D23,IF($E23="Non-RPP kWh",VLOOKUP(F$4,'4. Billing Determinants'!$B$19:$N$41,6,0)/'4. Billing Determinants'!$G$41*$D23,IF($E23="Distribution Rev.",VLOOKUP(F$4,'4. Billing Determinants'!$B$19:$N$41,8,0)/'4. Billing Determinants'!$I$41*$D23, VLOOKUP(F$4,'4. Billing Determinants'!$B$19:$N$41,3,0)/'4. Billing Determinants'!$D$41*$D23)))))</f>
        <v>0</v>
      </c>
      <c r="G23" s="152">
        <f>IF(G$4="",0,IF($E23="kWh",VLOOKUP(G$4,'4. Billing Determinants'!$B$19:$N$41,4,0)/'4. Billing Determinants'!$E$41*$D23,IF($E23="kW",VLOOKUP(G$4,'4. Billing Determinants'!$B$19:$N$41,5,0)/'4. Billing Determinants'!$F$41*$D23,IF($E23="Non-RPP kWh",VLOOKUP(G$4,'4. Billing Determinants'!$B$19:$N$41,6,0)/'4. Billing Determinants'!$G$41*$D23,IF($E23="Distribution Rev.",VLOOKUP(G$4,'4. Billing Determinants'!$B$19:$N$41,8,0)/'4. Billing Determinants'!$I$41*$D23, VLOOKUP(G$4,'4. Billing Determinants'!$B$19:$N$41,3,0)/'4. Billing Determinants'!$D$41*$D23)))))</f>
        <v>0</v>
      </c>
      <c r="H23" s="152">
        <f>IF(H$4="",0,IF($E23="kWh",VLOOKUP(H$4,'4. Billing Determinants'!$B$19:$N$41,4,0)/'4. Billing Determinants'!$E$41*$D23,IF($E23="kW",VLOOKUP(H$4,'4. Billing Determinants'!$B$19:$N$41,5,0)/'4. Billing Determinants'!$F$41*$D23,IF($E23="Non-RPP kWh",VLOOKUP(H$4,'4. Billing Determinants'!$B$19:$N$41,6,0)/'4. Billing Determinants'!$G$41*$D23,IF($E23="Distribution Rev.",VLOOKUP(H$4,'4. Billing Determinants'!$B$19:$N$41,8,0)/'4. Billing Determinants'!$I$41*$D23, VLOOKUP(H$4,'4. Billing Determinants'!$B$19:$N$41,3,0)/'4. Billing Determinants'!$D$41*$D23)))))</f>
        <v>0</v>
      </c>
      <c r="I23" s="152">
        <f>IF(I$4="",0,IF($E23="kWh",VLOOKUP(I$4,'4. Billing Determinants'!$B$19:$N$41,4,0)/'4. Billing Determinants'!$E$41*$D23,IF($E23="kW",VLOOKUP(I$4,'4. Billing Determinants'!$B$19:$N$41,5,0)/'4. Billing Determinants'!$F$41*$D23,IF($E23="Non-RPP kWh",VLOOKUP(I$4,'4. Billing Determinants'!$B$19:$N$41,6,0)/'4. Billing Determinants'!$G$41*$D23,IF($E23="Distribution Rev.",VLOOKUP(I$4,'4. Billing Determinants'!$B$19:$N$41,8,0)/'4. Billing Determinants'!$I$41*$D23, VLOOKUP(I$4,'4. Billing Determinants'!$B$19:$N$41,3,0)/'4. Billing Determinants'!$D$41*$D23)))))</f>
        <v>0</v>
      </c>
      <c r="J23" s="152">
        <f>IF(J$4="",0,IF($E23="kWh",VLOOKUP(J$4,'4. Billing Determinants'!$B$19:$N$41,4,0)/'4. Billing Determinants'!$E$41*$D23,IF($E23="kW",VLOOKUP(J$4,'4. Billing Determinants'!$B$19:$N$41,5,0)/'4. Billing Determinants'!$F$41*$D23,IF($E23="Non-RPP kWh",VLOOKUP(J$4,'4. Billing Determinants'!$B$19:$N$41,6,0)/'4. Billing Determinants'!$G$41*$D23,IF($E23="Distribution Rev.",VLOOKUP(J$4,'4. Billing Determinants'!$B$19:$N$41,8,0)/'4. Billing Determinants'!$I$41*$D23, VLOOKUP(J$4,'4. Billing Determinants'!$B$19:$N$41,3,0)/'4. Billing Determinants'!$D$41*$D23)))))</f>
        <v>0</v>
      </c>
      <c r="K23" s="152">
        <f>IF(K$4="",0,IF($E23="kWh",VLOOKUP(K$4,'4. Billing Determinants'!$B$19:$N$41,4,0)/'4. Billing Determinants'!$E$41*$D23,IF($E23="kW",VLOOKUP(K$4,'4. Billing Determinants'!$B$19:$N$41,5,0)/'4. Billing Determinants'!$F$41*$D23,IF($E23="Non-RPP kWh",VLOOKUP(K$4,'4. Billing Determinants'!$B$19:$N$41,6,0)/'4. Billing Determinants'!$G$41*$D23,IF($E23="Distribution Rev.",VLOOKUP(K$4,'4. Billing Determinants'!$B$19:$N$41,8,0)/'4. Billing Determinants'!$I$41*$D23, VLOOKUP(K$4,'4. Billing Determinants'!$B$19:$N$41,3,0)/'4. Billing Determinants'!$D$41*$D23)))))</f>
        <v>0</v>
      </c>
      <c r="L23" s="152">
        <f>IF(L$4="",0,IF($E23="kWh",VLOOKUP(L$4,'4. Billing Determinants'!$B$19:$N$41,4,0)/'4. Billing Determinants'!$E$41*$D23,IF($E23="kW",VLOOKUP(L$4,'4. Billing Determinants'!$B$19:$N$41,5,0)/'4. Billing Determinants'!$F$41*$D23,IF($E23="Non-RPP kWh",VLOOKUP(L$4,'4. Billing Determinants'!$B$19:$N$41,6,0)/'4. Billing Determinants'!$G$41*$D23,IF($E23="Distribution Rev.",VLOOKUP(L$4,'4. Billing Determinants'!$B$19:$N$41,8,0)/'4. Billing Determinants'!$I$41*$D23, VLOOKUP(L$4,'4. Billing Determinants'!$B$19:$N$41,3,0)/'4. Billing Determinants'!$D$41*$D23)))))</f>
        <v>0</v>
      </c>
      <c r="M23" s="152">
        <f>IF(M$4="",0,IF($E23="kWh",VLOOKUP(M$4,'4. Billing Determinants'!$B$19:$N$41,4,0)/'4. Billing Determinants'!$E$41*$D23,IF($E23="kW",VLOOKUP(M$4,'4. Billing Determinants'!$B$19:$N$41,5,0)/'4. Billing Determinants'!$F$41*$D23,IF($E23="Non-RPP kWh",VLOOKUP(M$4,'4. Billing Determinants'!$B$19:$N$41,6,0)/'4. Billing Determinants'!$G$41*$D23,IF($E23="Distribution Rev.",VLOOKUP(M$4,'4. Billing Determinants'!$B$19:$N$41,8,0)/'4. Billing Determinants'!$I$41*$D23, VLOOKUP(M$4,'4. Billing Determinants'!$B$19:$N$41,3,0)/'4. Billing Determinants'!$D$41*$D23)))))</f>
        <v>0</v>
      </c>
      <c r="N23" s="152">
        <f>IF(N$4="",0,IF($E23="kWh",VLOOKUP(N$4,'4. Billing Determinants'!$B$19:$N$41,4,0)/'4. Billing Determinants'!$E$41*$D23,IF($E23="kW",VLOOKUP(N$4,'4. Billing Determinants'!$B$19:$N$41,5,0)/'4. Billing Determinants'!$F$41*$D23,IF($E23="Non-RPP kWh",VLOOKUP(N$4,'4. Billing Determinants'!$B$19:$N$41,6,0)/'4. Billing Determinants'!$G$41*$D23,IF($E23="Distribution Rev.",VLOOKUP(N$4,'4. Billing Determinants'!$B$19:$N$41,8,0)/'4. Billing Determinants'!$I$41*$D23, VLOOKUP(N$4,'4. Billing Determinants'!$B$19:$N$41,3,0)/'4. Billing Determinants'!$D$41*$D23)))))</f>
        <v>0</v>
      </c>
      <c r="O23" s="152">
        <f>IF(O$4="",0,IF($E23="kWh",VLOOKUP(O$4,'4. Billing Determinants'!$B$19:$N$41,4,0)/'4. Billing Determinants'!$E$41*$D23,IF($E23="kW",VLOOKUP(O$4,'4. Billing Determinants'!$B$19:$N$41,5,0)/'4. Billing Determinants'!$F$41*$D23,IF($E23="Non-RPP kWh",VLOOKUP(O$4,'4. Billing Determinants'!$B$19:$N$41,6,0)/'4. Billing Determinants'!$G$41*$D23,IF($E23="Distribution Rev.",VLOOKUP(O$4,'4. Billing Determinants'!$B$19:$N$41,8,0)/'4. Billing Determinants'!$I$41*$D23, VLOOKUP(O$4,'4. Billing Determinants'!$B$19:$N$41,3,0)/'4. Billing Determinants'!$D$41*$D23)))))</f>
        <v>0</v>
      </c>
      <c r="P23" s="152">
        <f>IF(P$4="",0,IF($E23="kWh",VLOOKUP(P$4,'4. Billing Determinants'!$B$19:$N$41,4,0)/'4. Billing Determinants'!$E$41*$D23,IF($E23="kW",VLOOKUP(P$4,'4. Billing Determinants'!$B$19:$N$41,5,0)/'4. Billing Determinants'!$F$41*$D23,IF($E23="Non-RPP kWh",VLOOKUP(P$4,'4. Billing Determinants'!$B$19:$N$41,6,0)/'4. Billing Determinants'!$G$41*$D23,IF($E23="Distribution Rev.",VLOOKUP(P$4,'4. Billing Determinants'!$B$19:$N$41,8,0)/'4. Billing Determinants'!$I$41*$D23, VLOOKUP(P$4,'4. Billing Determinants'!$B$19:$N$41,3,0)/'4. Billing Determinants'!$D$41*$D23)))))</f>
        <v>0</v>
      </c>
      <c r="Q23" s="152">
        <f>IF(Q$4="",0,IF($E23="kWh",VLOOKUP(Q$4,'4. Billing Determinants'!$B$19:$N$41,4,0)/'4. Billing Determinants'!$E$41*$D23,IF($E23="kW",VLOOKUP(Q$4,'4. Billing Determinants'!$B$19:$N$41,5,0)/'4. Billing Determinants'!$F$41*$D23,IF($E23="Non-RPP kWh",VLOOKUP(Q$4,'4. Billing Determinants'!$B$19:$N$41,6,0)/'4. Billing Determinants'!$G$41*$D23,IF($E23="Distribution Rev.",VLOOKUP(Q$4,'4. Billing Determinants'!$B$19:$N$41,8,0)/'4. Billing Determinants'!$I$41*$D23, VLOOKUP(Q$4,'4. Billing Determinants'!$B$19:$N$41,3,0)/'4. Billing Determinants'!$D$41*$D23)))))</f>
        <v>0</v>
      </c>
      <c r="R23" s="152">
        <f>IF(R$4="",0,IF($E23="kWh",VLOOKUP(R$4,'4. Billing Determinants'!$B$19:$N$41,4,0)/'4. Billing Determinants'!$E$41*$D23,IF($E23="kW",VLOOKUP(R$4,'4. Billing Determinants'!$B$19:$N$41,5,0)/'4. Billing Determinants'!$F$41*$D23,IF($E23="Non-RPP kWh",VLOOKUP(R$4,'4. Billing Determinants'!$B$19:$N$41,6,0)/'4. Billing Determinants'!$G$41*$D23,IF($E23="Distribution Rev.",VLOOKUP(R$4,'4. Billing Determinants'!$B$19:$N$41,8,0)/'4. Billing Determinants'!$I$41*$D23, VLOOKUP(R$4,'4. Billing Determinants'!$B$19:$N$41,3,0)/'4. Billing Determinants'!$D$41*$D23)))))</f>
        <v>0</v>
      </c>
      <c r="S23" s="152">
        <f>IF(S$4="",0,IF($E23="kWh",VLOOKUP(S$4,'4. Billing Determinants'!$B$19:$N$41,4,0)/'4. Billing Determinants'!$E$41*$D23,IF($E23="kW",VLOOKUP(S$4,'4. Billing Determinants'!$B$19:$N$41,5,0)/'4. Billing Determinants'!$F$41*$D23,IF($E23="Non-RPP kWh",VLOOKUP(S$4,'4. Billing Determinants'!$B$19:$N$41,6,0)/'4. Billing Determinants'!$G$41*$D23,IF($E23="Distribution Rev.",VLOOKUP(S$4,'4. Billing Determinants'!$B$19:$N$41,8,0)/'4. Billing Determinants'!$I$41*$D23, VLOOKUP(S$4,'4. Billing Determinants'!$B$19:$N$41,3,0)/'4. Billing Determinants'!$D$41*$D23)))))</f>
        <v>0</v>
      </c>
      <c r="T23" s="152">
        <f>IF(T$4="",0,IF($E23="kWh",VLOOKUP(T$4,'4. Billing Determinants'!$B$19:$N$41,4,0)/'4. Billing Determinants'!$E$41*$D23,IF($E23="kW",VLOOKUP(T$4,'4. Billing Determinants'!$B$19:$N$41,5,0)/'4. Billing Determinants'!$F$41*$D23,IF($E23="Non-RPP kWh",VLOOKUP(T$4,'4. Billing Determinants'!$B$19:$N$41,6,0)/'4. Billing Determinants'!$G$41*$D23,IF($E23="Distribution Rev.",VLOOKUP(T$4,'4. Billing Determinants'!$B$19:$N$41,8,0)/'4. Billing Determinants'!$I$41*$D23, VLOOKUP(T$4,'4. Billing Determinants'!$B$19:$N$41,3,0)/'4. Billing Determinants'!$D$41*$D23)))))</f>
        <v>0</v>
      </c>
      <c r="U23" s="152">
        <f>IF(U$4="",0,IF($E23="kWh",VLOOKUP(U$4,'4. Billing Determinants'!$B$19:$N$41,4,0)/'4. Billing Determinants'!$E$41*$D23,IF($E23="kW",VLOOKUP(U$4,'4. Billing Determinants'!$B$19:$N$41,5,0)/'4. Billing Determinants'!$F$41*$D23,IF($E23="Non-RPP kWh",VLOOKUP(U$4,'4. Billing Determinants'!$B$19:$N$41,6,0)/'4. Billing Determinants'!$G$41*$D23,IF($E23="Distribution Rev.",VLOOKUP(U$4,'4. Billing Determinants'!$B$19:$N$41,8,0)/'4. Billing Determinants'!$I$41*$D23, VLOOKUP(U$4,'4. Billing Determinants'!$B$19:$N$41,3,0)/'4. Billing Determinants'!$D$41*$D23)))))</f>
        <v>0</v>
      </c>
      <c r="V23" s="152">
        <f>IF(V$4="",0,IF($E23="kWh",VLOOKUP(V$4,'4. Billing Determinants'!$B$19:$N$41,4,0)/'4. Billing Determinants'!$E$41*$D23,IF($E23="kW",VLOOKUP(V$4,'4. Billing Determinants'!$B$19:$N$41,5,0)/'4. Billing Determinants'!$F$41*$D23,IF($E23="Non-RPP kWh",VLOOKUP(V$4,'4. Billing Determinants'!$B$19:$N$41,6,0)/'4. Billing Determinants'!$G$41*$D23,IF($E23="Distribution Rev.",VLOOKUP(V$4,'4. Billing Determinants'!$B$19:$N$41,8,0)/'4. Billing Determinants'!$I$41*$D23, VLOOKUP(V$4,'4. Billing Determinants'!$B$19:$N$41,3,0)/'4. Billing Determinants'!$D$41*$D23)))))</f>
        <v>0</v>
      </c>
      <c r="W23" s="152">
        <f>IF(W$4="",0,IF($E23="kWh",VLOOKUP(W$4,'4. Billing Determinants'!$B$19:$N$41,4,0)/'4. Billing Determinants'!$E$41*$D23,IF($E23="kW",VLOOKUP(W$4,'4. Billing Determinants'!$B$19:$N$41,5,0)/'4. Billing Determinants'!$F$41*$D23,IF($E23="Non-RPP kWh",VLOOKUP(W$4,'4. Billing Determinants'!$B$19:$N$41,6,0)/'4. Billing Determinants'!$G$41*$D23,IF($E23="Distribution Rev.",VLOOKUP(W$4,'4. Billing Determinants'!$B$19:$N$41,8,0)/'4. Billing Determinants'!$I$41*$D23, VLOOKUP(W$4,'4. Billing Determinants'!$B$19:$N$41,3,0)/'4. Billing Determinants'!$D$41*$D23)))))</f>
        <v>0</v>
      </c>
      <c r="X23" s="152">
        <f>IF(X$4="",0,IF($E23="kWh",VLOOKUP(X$4,'4. Billing Determinants'!$B$19:$N$41,4,0)/'4. Billing Determinants'!$E$41*$D23,IF($E23="kW",VLOOKUP(X$4,'4. Billing Determinants'!$B$19:$N$41,5,0)/'4. Billing Determinants'!$F$41*$D23,IF($E23="Non-RPP kWh",VLOOKUP(X$4,'4. Billing Determinants'!$B$19:$N$41,6,0)/'4. Billing Determinants'!$G$41*$D23,IF($E23="Distribution Rev.",VLOOKUP(X$4,'4. Billing Determinants'!$B$19:$N$41,8,0)/'4. Billing Determinants'!$I$41*$D23, VLOOKUP(X$4,'4. Billing Determinants'!$B$19:$N$41,3,0)/'4. Billing Determinants'!$D$41*$D23)))))</f>
        <v>0</v>
      </c>
      <c r="Y23" s="152">
        <f>IF(Y$4="",0,IF($E23="kWh",VLOOKUP(Y$4,'4. Billing Determinants'!$B$19:$N$41,4,0)/'4. Billing Determinants'!$E$41*$D23,IF($E23="kW",VLOOKUP(Y$4,'4. Billing Determinants'!$B$19:$N$41,5,0)/'4. Billing Determinants'!$F$41*$D23,IF($E23="Non-RPP kWh",VLOOKUP(Y$4,'4. Billing Determinants'!$B$19:$N$41,6,0)/'4. Billing Determinants'!$G$41*$D23,IF($E23="Distribution Rev.",VLOOKUP(Y$4,'4. Billing Determinants'!$B$19:$N$41,8,0)/'4. Billing Determinants'!$I$41*$D23, VLOOKUP(Y$4,'4. Billing Determinants'!$B$19:$N$41,3,0)/'4. Billing Determinants'!$D$41*$D23)))))</f>
        <v>0</v>
      </c>
    </row>
    <row r="24" spans="2:25" x14ac:dyDescent="0.2">
      <c r="B24" s="150" t="s">
        <v>4</v>
      </c>
      <c r="C24" s="151">
        <v>1518</v>
      </c>
      <c r="D24" s="152">
        <f>'2. 2013 Continuity Schedule'!CF47</f>
        <v>0</v>
      </c>
      <c r="E24" s="170"/>
      <c r="F24" s="152">
        <f>IF(F$4="",0,IF($E24="kWh",VLOOKUP(F$4,'4. Billing Determinants'!$B$19:$N$41,4,0)/'4. Billing Determinants'!$E$41*$D24,IF($E24="kW",VLOOKUP(F$4,'4. Billing Determinants'!$B$19:$N$41,5,0)/'4. Billing Determinants'!$F$41*$D24,IF($E24="Non-RPP kWh",VLOOKUP(F$4,'4. Billing Determinants'!$B$19:$N$41,6,0)/'4. Billing Determinants'!$G$41*$D24,IF($E24="Distribution Rev.",VLOOKUP(F$4,'4. Billing Determinants'!$B$19:$N$41,8,0)/'4. Billing Determinants'!$I$41*$D24, VLOOKUP(F$4,'4. Billing Determinants'!$B$19:$N$41,3,0)/'4. Billing Determinants'!$D$41*$D24)))))</f>
        <v>0</v>
      </c>
      <c r="G24" s="152">
        <f>IF(G$4="",0,IF($E24="kWh",VLOOKUP(G$4,'4. Billing Determinants'!$B$19:$N$41,4,0)/'4. Billing Determinants'!$E$41*$D24,IF($E24="kW",VLOOKUP(G$4,'4. Billing Determinants'!$B$19:$N$41,5,0)/'4. Billing Determinants'!$F$41*$D24,IF($E24="Non-RPP kWh",VLOOKUP(G$4,'4. Billing Determinants'!$B$19:$N$41,6,0)/'4. Billing Determinants'!$G$41*$D24,IF($E24="Distribution Rev.",VLOOKUP(G$4,'4. Billing Determinants'!$B$19:$N$41,8,0)/'4. Billing Determinants'!$I$41*$D24, VLOOKUP(G$4,'4. Billing Determinants'!$B$19:$N$41,3,0)/'4. Billing Determinants'!$D$41*$D24)))))</f>
        <v>0</v>
      </c>
      <c r="H24" s="152">
        <f>IF(H$4="",0,IF($E24="kWh",VLOOKUP(H$4,'4. Billing Determinants'!$B$19:$N$41,4,0)/'4. Billing Determinants'!$E$41*$D24,IF($E24="kW",VLOOKUP(H$4,'4. Billing Determinants'!$B$19:$N$41,5,0)/'4. Billing Determinants'!$F$41*$D24,IF($E24="Non-RPP kWh",VLOOKUP(H$4,'4. Billing Determinants'!$B$19:$N$41,6,0)/'4. Billing Determinants'!$G$41*$D24,IF($E24="Distribution Rev.",VLOOKUP(H$4,'4. Billing Determinants'!$B$19:$N$41,8,0)/'4. Billing Determinants'!$I$41*$D24, VLOOKUP(H$4,'4. Billing Determinants'!$B$19:$N$41,3,0)/'4. Billing Determinants'!$D$41*$D24)))))</f>
        <v>0</v>
      </c>
      <c r="I24" s="152">
        <f>IF(I$4="",0,IF($E24="kWh",VLOOKUP(I$4,'4. Billing Determinants'!$B$19:$N$41,4,0)/'4. Billing Determinants'!$E$41*$D24,IF($E24="kW",VLOOKUP(I$4,'4. Billing Determinants'!$B$19:$N$41,5,0)/'4. Billing Determinants'!$F$41*$D24,IF($E24="Non-RPP kWh",VLOOKUP(I$4,'4. Billing Determinants'!$B$19:$N$41,6,0)/'4. Billing Determinants'!$G$41*$D24,IF($E24="Distribution Rev.",VLOOKUP(I$4,'4. Billing Determinants'!$B$19:$N$41,8,0)/'4. Billing Determinants'!$I$41*$D24, VLOOKUP(I$4,'4. Billing Determinants'!$B$19:$N$41,3,0)/'4. Billing Determinants'!$D$41*$D24)))))</f>
        <v>0</v>
      </c>
      <c r="J24" s="152">
        <f>IF(J$4="",0,IF($E24="kWh",VLOOKUP(J$4,'4. Billing Determinants'!$B$19:$N$41,4,0)/'4. Billing Determinants'!$E$41*$D24,IF($E24="kW",VLOOKUP(J$4,'4. Billing Determinants'!$B$19:$N$41,5,0)/'4. Billing Determinants'!$F$41*$D24,IF($E24="Non-RPP kWh",VLOOKUP(J$4,'4. Billing Determinants'!$B$19:$N$41,6,0)/'4. Billing Determinants'!$G$41*$D24,IF($E24="Distribution Rev.",VLOOKUP(J$4,'4. Billing Determinants'!$B$19:$N$41,8,0)/'4. Billing Determinants'!$I$41*$D24, VLOOKUP(J$4,'4. Billing Determinants'!$B$19:$N$41,3,0)/'4. Billing Determinants'!$D$41*$D24)))))</f>
        <v>0</v>
      </c>
      <c r="K24" s="152">
        <f>IF(K$4="",0,IF($E24="kWh",VLOOKUP(K$4,'4. Billing Determinants'!$B$19:$N$41,4,0)/'4. Billing Determinants'!$E$41*$D24,IF($E24="kW",VLOOKUP(K$4,'4. Billing Determinants'!$B$19:$N$41,5,0)/'4. Billing Determinants'!$F$41*$D24,IF($E24="Non-RPP kWh",VLOOKUP(K$4,'4. Billing Determinants'!$B$19:$N$41,6,0)/'4. Billing Determinants'!$G$41*$D24,IF($E24="Distribution Rev.",VLOOKUP(K$4,'4. Billing Determinants'!$B$19:$N$41,8,0)/'4. Billing Determinants'!$I$41*$D24, VLOOKUP(K$4,'4. Billing Determinants'!$B$19:$N$41,3,0)/'4. Billing Determinants'!$D$41*$D24)))))</f>
        <v>0</v>
      </c>
      <c r="L24" s="152">
        <f>IF(L$4="",0,IF($E24="kWh",VLOOKUP(L$4,'4. Billing Determinants'!$B$19:$N$41,4,0)/'4. Billing Determinants'!$E$41*$D24,IF($E24="kW",VLOOKUP(L$4,'4. Billing Determinants'!$B$19:$N$41,5,0)/'4. Billing Determinants'!$F$41*$D24,IF($E24="Non-RPP kWh",VLOOKUP(L$4,'4. Billing Determinants'!$B$19:$N$41,6,0)/'4. Billing Determinants'!$G$41*$D24,IF($E24="Distribution Rev.",VLOOKUP(L$4,'4. Billing Determinants'!$B$19:$N$41,8,0)/'4. Billing Determinants'!$I$41*$D24, VLOOKUP(L$4,'4. Billing Determinants'!$B$19:$N$41,3,0)/'4. Billing Determinants'!$D$41*$D24)))))</f>
        <v>0</v>
      </c>
      <c r="M24" s="152">
        <f>IF(M$4="",0,IF($E24="kWh",VLOOKUP(M$4,'4. Billing Determinants'!$B$19:$N$41,4,0)/'4. Billing Determinants'!$E$41*$D24,IF($E24="kW",VLOOKUP(M$4,'4. Billing Determinants'!$B$19:$N$41,5,0)/'4. Billing Determinants'!$F$41*$D24,IF($E24="Non-RPP kWh",VLOOKUP(M$4,'4. Billing Determinants'!$B$19:$N$41,6,0)/'4. Billing Determinants'!$G$41*$D24,IF($E24="Distribution Rev.",VLOOKUP(M$4,'4. Billing Determinants'!$B$19:$N$41,8,0)/'4. Billing Determinants'!$I$41*$D24, VLOOKUP(M$4,'4. Billing Determinants'!$B$19:$N$41,3,0)/'4. Billing Determinants'!$D$41*$D24)))))</f>
        <v>0</v>
      </c>
      <c r="N24" s="152">
        <f>IF(N$4="",0,IF($E24="kWh",VLOOKUP(N$4,'4. Billing Determinants'!$B$19:$N$41,4,0)/'4. Billing Determinants'!$E$41*$D24,IF($E24="kW",VLOOKUP(N$4,'4. Billing Determinants'!$B$19:$N$41,5,0)/'4. Billing Determinants'!$F$41*$D24,IF($E24="Non-RPP kWh",VLOOKUP(N$4,'4. Billing Determinants'!$B$19:$N$41,6,0)/'4. Billing Determinants'!$G$41*$D24,IF($E24="Distribution Rev.",VLOOKUP(N$4,'4. Billing Determinants'!$B$19:$N$41,8,0)/'4. Billing Determinants'!$I$41*$D24, VLOOKUP(N$4,'4. Billing Determinants'!$B$19:$N$41,3,0)/'4. Billing Determinants'!$D$41*$D24)))))</f>
        <v>0</v>
      </c>
      <c r="O24" s="152">
        <f>IF(O$4="",0,IF($E24="kWh",VLOOKUP(O$4,'4. Billing Determinants'!$B$19:$N$41,4,0)/'4. Billing Determinants'!$E$41*$D24,IF($E24="kW",VLOOKUP(O$4,'4. Billing Determinants'!$B$19:$N$41,5,0)/'4. Billing Determinants'!$F$41*$D24,IF($E24="Non-RPP kWh",VLOOKUP(O$4,'4. Billing Determinants'!$B$19:$N$41,6,0)/'4. Billing Determinants'!$G$41*$D24,IF($E24="Distribution Rev.",VLOOKUP(O$4,'4. Billing Determinants'!$B$19:$N$41,8,0)/'4. Billing Determinants'!$I$41*$D24, VLOOKUP(O$4,'4. Billing Determinants'!$B$19:$N$41,3,0)/'4. Billing Determinants'!$D$41*$D24)))))</f>
        <v>0</v>
      </c>
      <c r="P24" s="152">
        <f>IF(P$4="",0,IF($E24="kWh",VLOOKUP(P$4,'4. Billing Determinants'!$B$19:$N$41,4,0)/'4. Billing Determinants'!$E$41*$D24,IF($E24="kW",VLOOKUP(P$4,'4. Billing Determinants'!$B$19:$N$41,5,0)/'4. Billing Determinants'!$F$41*$D24,IF($E24="Non-RPP kWh",VLOOKUP(P$4,'4. Billing Determinants'!$B$19:$N$41,6,0)/'4. Billing Determinants'!$G$41*$D24,IF($E24="Distribution Rev.",VLOOKUP(P$4,'4. Billing Determinants'!$B$19:$N$41,8,0)/'4. Billing Determinants'!$I$41*$D24, VLOOKUP(P$4,'4. Billing Determinants'!$B$19:$N$41,3,0)/'4. Billing Determinants'!$D$41*$D24)))))</f>
        <v>0</v>
      </c>
      <c r="Q24" s="152">
        <f>IF(Q$4="",0,IF($E24="kWh",VLOOKUP(Q$4,'4. Billing Determinants'!$B$19:$N$41,4,0)/'4. Billing Determinants'!$E$41*$D24,IF($E24="kW",VLOOKUP(Q$4,'4. Billing Determinants'!$B$19:$N$41,5,0)/'4. Billing Determinants'!$F$41*$D24,IF($E24="Non-RPP kWh",VLOOKUP(Q$4,'4. Billing Determinants'!$B$19:$N$41,6,0)/'4. Billing Determinants'!$G$41*$D24,IF($E24="Distribution Rev.",VLOOKUP(Q$4,'4. Billing Determinants'!$B$19:$N$41,8,0)/'4. Billing Determinants'!$I$41*$D24, VLOOKUP(Q$4,'4. Billing Determinants'!$B$19:$N$41,3,0)/'4. Billing Determinants'!$D$41*$D24)))))</f>
        <v>0</v>
      </c>
      <c r="R24" s="152">
        <f>IF(R$4="",0,IF($E24="kWh",VLOOKUP(R$4,'4. Billing Determinants'!$B$19:$N$41,4,0)/'4. Billing Determinants'!$E$41*$D24,IF($E24="kW",VLOOKUP(R$4,'4. Billing Determinants'!$B$19:$N$41,5,0)/'4. Billing Determinants'!$F$41*$D24,IF($E24="Non-RPP kWh",VLOOKUP(R$4,'4. Billing Determinants'!$B$19:$N$41,6,0)/'4. Billing Determinants'!$G$41*$D24,IF($E24="Distribution Rev.",VLOOKUP(R$4,'4. Billing Determinants'!$B$19:$N$41,8,0)/'4. Billing Determinants'!$I$41*$D24, VLOOKUP(R$4,'4. Billing Determinants'!$B$19:$N$41,3,0)/'4. Billing Determinants'!$D$41*$D24)))))</f>
        <v>0</v>
      </c>
      <c r="S24" s="152">
        <f>IF(S$4="",0,IF($E24="kWh",VLOOKUP(S$4,'4. Billing Determinants'!$B$19:$N$41,4,0)/'4. Billing Determinants'!$E$41*$D24,IF($E24="kW",VLOOKUP(S$4,'4. Billing Determinants'!$B$19:$N$41,5,0)/'4. Billing Determinants'!$F$41*$D24,IF($E24="Non-RPP kWh",VLOOKUP(S$4,'4. Billing Determinants'!$B$19:$N$41,6,0)/'4. Billing Determinants'!$G$41*$D24,IF($E24="Distribution Rev.",VLOOKUP(S$4,'4. Billing Determinants'!$B$19:$N$41,8,0)/'4. Billing Determinants'!$I$41*$D24, VLOOKUP(S$4,'4. Billing Determinants'!$B$19:$N$41,3,0)/'4. Billing Determinants'!$D$41*$D24)))))</f>
        <v>0</v>
      </c>
      <c r="T24" s="152">
        <f>IF(T$4="",0,IF($E24="kWh",VLOOKUP(T$4,'4. Billing Determinants'!$B$19:$N$41,4,0)/'4. Billing Determinants'!$E$41*$D24,IF($E24="kW",VLOOKUP(T$4,'4. Billing Determinants'!$B$19:$N$41,5,0)/'4. Billing Determinants'!$F$41*$D24,IF($E24="Non-RPP kWh",VLOOKUP(T$4,'4. Billing Determinants'!$B$19:$N$41,6,0)/'4. Billing Determinants'!$G$41*$D24,IF($E24="Distribution Rev.",VLOOKUP(T$4,'4. Billing Determinants'!$B$19:$N$41,8,0)/'4. Billing Determinants'!$I$41*$D24, VLOOKUP(T$4,'4. Billing Determinants'!$B$19:$N$41,3,0)/'4. Billing Determinants'!$D$41*$D24)))))</f>
        <v>0</v>
      </c>
      <c r="U24" s="152">
        <f>IF(U$4="",0,IF($E24="kWh",VLOOKUP(U$4,'4. Billing Determinants'!$B$19:$N$41,4,0)/'4. Billing Determinants'!$E$41*$D24,IF($E24="kW",VLOOKUP(U$4,'4. Billing Determinants'!$B$19:$N$41,5,0)/'4. Billing Determinants'!$F$41*$D24,IF($E24="Non-RPP kWh",VLOOKUP(U$4,'4. Billing Determinants'!$B$19:$N$41,6,0)/'4. Billing Determinants'!$G$41*$D24,IF($E24="Distribution Rev.",VLOOKUP(U$4,'4. Billing Determinants'!$B$19:$N$41,8,0)/'4. Billing Determinants'!$I$41*$D24, VLOOKUP(U$4,'4. Billing Determinants'!$B$19:$N$41,3,0)/'4. Billing Determinants'!$D$41*$D24)))))</f>
        <v>0</v>
      </c>
      <c r="V24" s="152">
        <f>IF(V$4="",0,IF($E24="kWh",VLOOKUP(V$4,'4. Billing Determinants'!$B$19:$N$41,4,0)/'4. Billing Determinants'!$E$41*$D24,IF($E24="kW",VLOOKUP(V$4,'4. Billing Determinants'!$B$19:$N$41,5,0)/'4. Billing Determinants'!$F$41*$D24,IF($E24="Non-RPP kWh",VLOOKUP(V$4,'4. Billing Determinants'!$B$19:$N$41,6,0)/'4. Billing Determinants'!$G$41*$D24,IF($E24="Distribution Rev.",VLOOKUP(V$4,'4. Billing Determinants'!$B$19:$N$41,8,0)/'4. Billing Determinants'!$I$41*$D24, VLOOKUP(V$4,'4. Billing Determinants'!$B$19:$N$41,3,0)/'4. Billing Determinants'!$D$41*$D24)))))</f>
        <v>0</v>
      </c>
      <c r="W24" s="152">
        <f>IF(W$4="",0,IF($E24="kWh",VLOOKUP(W$4,'4. Billing Determinants'!$B$19:$N$41,4,0)/'4. Billing Determinants'!$E$41*$D24,IF($E24="kW",VLOOKUP(W$4,'4. Billing Determinants'!$B$19:$N$41,5,0)/'4. Billing Determinants'!$F$41*$D24,IF($E24="Non-RPP kWh",VLOOKUP(W$4,'4. Billing Determinants'!$B$19:$N$41,6,0)/'4. Billing Determinants'!$G$41*$D24,IF($E24="Distribution Rev.",VLOOKUP(W$4,'4. Billing Determinants'!$B$19:$N$41,8,0)/'4. Billing Determinants'!$I$41*$D24, VLOOKUP(W$4,'4. Billing Determinants'!$B$19:$N$41,3,0)/'4. Billing Determinants'!$D$41*$D24)))))</f>
        <v>0</v>
      </c>
      <c r="X24" s="152">
        <f>IF(X$4="",0,IF($E24="kWh",VLOOKUP(X$4,'4. Billing Determinants'!$B$19:$N$41,4,0)/'4. Billing Determinants'!$E$41*$D24,IF($E24="kW",VLOOKUP(X$4,'4. Billing Determinants'!$B$19:$N$41,5,0)/'4. Billing Determinants'!$F$41*$D24,IF($E24="Non-RPP kWh",VLOOKUP(X$4,'4. Billing Determinants'!$B$19:$N$41,6,0)/'4. Billing Determinants'!$G$41*$D24,IF($E24="Distribution Rev.",VLOOKUP(X$4,'4. Billing Determinants'!$B$19:$N$41,8,0)/'4. Billing Determinants'!$I$41*$D24, VLOOKUP(X$4,'4. Billing Determinants'!$B$19:$N$41,3,0)/'4. Billing Determinants'!$D$41*$D24)))))</f>
        <v>0</v>
      </c>
      <c r="Y24" s="152">
        <f>IF(Y$4="",0,IF($E24="kWh",VLOOKUP(Y$4,'4. Billing Determinants'!$B$19:$N$41,4,0)/'4. Billing Determinants'!$E$41*$D24,IF($E24="kW",VLOOKUP(Y$4,'4. Billing Determinants'!$B$19:$N$41,5,0)/'4. Billing Determinants'!$F$41*$D24,IF($E24="Non-RPP kWh",VLOOKUP(Y$4,'4. Billing Determinants'!$B$19:$N$41,6,0)/'4. Billing Determinants'!$G$41*$D24,IF($E24="Distribution Rev.",VLOOKUP(Y$4,'4. Billing Determinants'!$B$19:$N$41,8,0)/'4. Billing Determinants'!$I$41*$D24, VLOOKUP(Y$4,'4. Billing Determinants'!$B$19:$N$41,3,0)/'4. Billing Determinants'!$D$41*$D24)))))</f>
        <v>0</v>
      </c>
    </row>
    <row r="25" spans="2:25" x14ac:dyDescent="0.2">
      <c r="B25" s="150" t="s">
        <v>17</v>
      </c>
      <c r="C25" s="151">
        <v>1525</v>
      </c>
      <c r="D25" s="152">
        <f>'2. 2013 Continuity Schedule'!CF48</f>
        <v>0</v>
      </c>
      <c r="E25" s="170"/>
      <c r="F25" s="152">
        <f>IF(F$4="",0,IF($E25="kWh",VLOOKUP(F$4,'4. Billing Determinants'!$B$19:$N$41,4,0)/'4. Billing Determinants'!$E$41*$D25,IF($E25="kW",VLOOKUP(F$4,'4. Billing Determinants'!$B$19:$N$41,5,0)/'4. Billing Determinants'!$F$41*$D25,IF($E25="Non-RPP kWh",VLOOKUP(F$4,'4. Billing Determinants'!$B$19:$N$41,6,0)/'4. Billing Determinants'!$G$41*$D25,IF($E25="Distribution Rev.",VLOOKUP(F$4,'4. Billing Determinants'!$B$19:$N$41,8,0)/'4. Billing Determinants'!$I$41*$D25, VLOOKUP(F$4,'4. Billing Determinants'!$B$19:$N$41,3,0)/'4. Billing Determinants'!$D$41*$D25)))))</f>
        <v>0</v>
      </c>
      <c r="G25" s="152">
        <f>IF(G$4="",0,IF($E25="kWh",VLOOKUP(G$4,'4. Billing Determinants'!$B$19:$N$41,4,0)/'4. Billing Determinants'!$E$41*$D25,IF($E25="kW",VLOOKUP(G$4,'4. Billing Determinants'!$B$19:$N$41,5,0)/'4. Billing Determinants'!$F$41*$D25,IF($E25="Non-RPP kWh",VLOOKUP(G$4,'4. Billing Determinants'!$B$19:$N$41,6,0)/'4. Billing Determinants'!$G$41*$D25,IF($E25="Distribution Rev.",VLOOKUP(G$4,'4. Billing Determinants'!$B$19:$N$41,8,0)/'4. Billing Determinants'!$I$41*$D25, VLOOKUP(G$4,'4. Billing Determinants'!$B$19:$N$41,3,0)/'4. Billing Determinants'!$D$41*$D25)))))</f>
        <v>0</v>
      </c>
      <c r="H25" s="152">
        <f>IF(H$4="",0,IF($E25="kWh",VLOOKUP(H$4,'4. Billing Determinants'!$B$19:$N$41,4,0)/'4. Billing Determinants'!$E$41*$D25,IF($E25="kW",VLOOKUP(H$4,'4. Billing Determinants'!$B$19:$N$41,5,0)/'4. Billing Determinants'!$F$41*$D25,IF($E25="Non-RPP kWh",VLOOKUP(H$4,'4. Billing Determinants'!$B$19:$N$41,6,0)/'4. Billing Determinants'!$G$41*$D25,IF($E25="Distribution Rev.",VLOOKUP(H$4,'4. Billing Determinants'!$B$19:$N$41,8,0)/'4. Billing Determinants'!$I$41*$D25, VLOOKUP(H$4,'4. Billing Determinants'!$B$19:$N$41,3,0)/'4. Billing Determinants'!$D$41*$D25)))))</f>
        <v>0</v>
      </c>
      <c r="I25" s="152">
        <f>IF(I$4="",0,IF($E25="kWh",VLOOKUP(I$4,'4. Billing Determinants'!$B$19:$N$41,4,0)/'4. Billing Determinants'!$E$41*$D25,IF($E25="kW",VLOOKUP(I$4,'4. Billing Determinants'!$B$19:$N$41,5,0)/'4. Billing Determinants'!$F$41*$D25,IF($E25="Non-RPP kWh",VLOOKUP(I$4,'4. Billing Determinants'!$B$19:$N$41,6,0)/'4. Billing Determinants'!$G$41*$D25,IF($E25="Distribution Rev.",VLOOKUP(I$4,'4. Billing Determinants'!$B$19:$N$41,8,0)/'4. Billing Determinants'!$I$41*$D25, VLOOKUP(I$4,'4. Billing Determinants'!$B$19:$N$41,3,0)/'4. Billing Determinants'!$D$41*$D25)))))</f>
        <v>0</v>
      </c>
      <c r="J25" s="152">
        <f>IF(J$4="",0,IF($E25="kWh",VLOOKUP(J$4,'4. Billing Determinants'!$B$19:$N$41,4,0)/'4. Billing Determinants'!$E$41*$D25,IF($E25="kW",VLOOKUP(J$4,'4. Billing Determinants'!$B$19:$N$41,5,0)/'4. Billing Determinants'!$F$41*$D25,IF($E25="Non-RPP kWh",VLOOKUP(J$4,'4. Billing Determinants'!$B$19:$N$41,6,0)/'4. Billing Determinants'!$G$41*$D25,IF($E25="Distribution Rev.",VLOOKUP(J$4,'4. Billing Determinants'!$B$19:$N$41,8,0)/'4. Billing Determinants'!$I$41*$D25, VLOOKUP(J$4,'4. Billing Determinants'!$B$19:$N$41,3,0)/'4. Billing Determinants'!$D$41*$D25)))))</f>
        <v>0</v>
      </c>
      <c r="K25" s="152">
        <f>IF(K$4="",0,IF($E25="kWh",VLOOKUP(K$4,'4. Billing Determinants'!$B$19:$N$41,4,0)/'4. Billing Determinants'!$E$41*$D25,IF($E25="kW",VLOOKUP(K$4,'4. Billing Determinants'!$B$19:$N$41,5,0)/'4. Billing Determinants'!$F$41*$D25,IF($E25="Non-RPP kWh",VLOOKUP(K$4,'4. Billing Determinants'!$B$19:$N$41,6,0)/'4. Billing Determinants'!$G$41*$D25,IF($E25="Distribution Rev.",VLOOKUP(K$4,'4. Billing Determinants'!$B$19:$N$41,8,0)/'4. Billing Determinants'!$I$41*$D25, VLOOKUP(K$4,'4. Billing Determinants'!$B$19:$N$41,3,0)/'4. Billing Determinants'!$D$41*$D25)))))</f>
        <v>0</v>
      </c>
      <c r="L25" s="152">
        <f>IF(L$4="",0,IF($E25="kWh",VLOOKUP(L$4,'4. Billing Determinants'!$B$19:$N$41,4,0)/'4. Billing Determinants'!$E$41*$D25,IF($E25="kW",VLOOKUP(L$4,'4. Billing Determinants'!$B$19:$N$41,5,0)/'4. Billing Determinants'!$F$41*$D25,IF($E25="Non-RPP kWh",VLOOKUP(L$4,'4. Billing Determinants'!$B$19:$N$41,6,0)/'4. Billing Determinants'!$G$41*$D25,IF($E25="Distribution Rev.",VLOOKUP(L$4,'4. Billing Determinants'!$B$19:$N$41,8,0)/'4. Billing Determinants'!$I$41*$D25, VLOOKUP(L$4,'4. Billing Determinants'!$B$19:$N$41,3,0)/'4. Billing Determinants'!$D$41*$D25)))))</f>
        <v>0</v>
      </c>
      <c r="M25" s="152">
        <f>IF(M$4="",0,IF($E25="kWh",VLOOKUP(M$4,'4. Billing Determinants'!$B$19:$N$41,4,0)/'4. Billing Determinants'!$E$41*$D25,IF($E25="kW",VLOOKUP(M$4,'4. Billing Determinants'!$B$19:$N$41,5,0)/'4. Billing Determinants'!$F$41*$D25,IF($E25="Non-RPP kWh",VLOOKUP(M$4,'4. Billing Determinants'!$B$19:$N$41,6,0)/'4. Billing Determinants'!$G$41*$D25,IF($E25="Distribution Rev.",VLOOKUP(M$4,'4. Billing Determinants'!$B$19:$N$41,8,0)/'4. Billing Determinants'!$I$41*$D25, VLOOKUP(M$4,'4. Billing Determinants'!$B$19:$N$41,3,0)/'4. Billing Determinants'!$D$41*$D25)))))</f>
        <v>0</v>
      </c>
      <c r="N25" s="152">
        <f>IF(N$4="",0,IF($E25="kWh",VLOOKUP(N$4,'4. Billing Determinants'!$B$19:$N$41,4,0)/'4. Billing Determinants'!$E$41*$D25,IF($E25="kW",VLOOKUP(N$4,'4. Billing Determinants'!$B$19:$N$41,5,0)/'4. Billing Determinants'!$F$41*$D25,IF($E25="Non-RPP kWh",VLOOKUP(N$4,'4. Billing Determinants'!$B$19:$N$41,6,0)/'4. Billing Determinants'!$G$41*$D25,IF($E25="Distribution Rev.",VLOOKUP(N$4,'4. Billing Determinants'!$B$19:$N$41,8,0)/'4. Billing Determinants'!$I$41*$D25, VLOOKUP(N$4,'4. Billing Determinants'!$B$19:$N$41,3,0)/'4. Billing Determinants'!$D$41*$D25)))))</f>
        <v>0</v>
      </c>
      <c r="O25" s="152">
        <f>IF(O$4="",0,IF($E25="kWh",VLOOKUP(O$4,'4. Billing Determinants'!$B$19:$N$41,4,0)/'4. Billing Determinants'!$E$41*$D25,IF($E25="kW",VLOOKUP(O$4,'4. Billing Determinants'!$B$19:$N$41,5,0)/'4. Billing Determinants'!$F$41*$D25,IF($E25="Non-RPP kWh",VLOOKUP(O$4,'4. Billing Determinants'!$B$19:$N$41,6,0)/'4. Billing Determinants'!$G$41*$D25,IF($E25="Distribution Rev.",VLOOKUP(O$4,'4. Billing Determinants'!$B$19:$N$41,8,0)/'4. Billing Determinants'!$I$41*$D25, VLOOKUP(O$4,'4. Billing Determinants'!$B$19:$N$41,3,0)/'4. Billing Determinants'!$D$41*$D25)))))</f>
        <v>0</v>
      </c>
      <c r="P25" s="152">
        <f>IF(P$4="",0,IF($E25="kWh",VLOOKUP(P$4,'4. Billing Determinants'!$B$19:$N$41,4,0)/'4. Billing Determinants'!$E$41*$D25,IF($E25="kW",VLOOKUP(P$4,'4. Billing Determinants'!$B$19:$N$41,5,0)/'4. Billing Determinants'!$F$41*$D25,IF($E25="Non-RPP kWh",VLOOKUP(P$4,'4. Billing Determinants'!$B$19:$N$41,6,0)/'4. Billing Determinants'!$G$41*$D25,IF($E25="Distribution Rev.",VLOOKUP(P$4,'4. Billing Determinants'!$B$19:$N$41,8,0)/'4. Billing Determinants'!$I$41*$D25, VLOOKUP(P$4,'4. Billing Determinants'!$B$19:$N$41,3,0)/'4. Billing Determinants'!$D$41*$D25)))))</f>
        <v>0</v>
      </c>
      <c r="Q25" s="152">
        <f>IF(Q$4="",0,IF($E25="kWh",VLOOKUP(Q$4,'4. Billing Determinants'!$B$19:$N$41,4,0)/'4. Billing Determinants'!$E$41*$D25,IF($E25="kW",VLOOKUP(Q$4,'4. Billing Determinants'!$B$19:$N$41,5,0)/'4. Billing Determinants'!$F$41*$D25,IF($E25="Non-RPP kWh",VLOOKUP(Q$4,'4. Billing Determinants'!$B$19:$N$41,6,0)/'4. Billing Determinants'!$G$41*$D25,IF($E25="Distribution Rev.",VLOOKUP(Q$4,'4. Billing Determinants'!$B$19:$N$41,8,0)/'4. Billing Determinants'!$I$41*$D25, VLOOKUP(Q$4,'4. Billing Determinants'!$B$19:$N$41,3,0)/'4. Billing Determinants'!$D$41*$D25)))))</f>
        <v>0</v>
      </c>
      <c r="R25" s="152">
        <f>IF(R$4="",0,IF($E25="kWh",VLOOKUP(R$4,'4. Billing Determinants'!$B$19:$N$41,4,0)/'4. Billing Determinants'!$E$41*$D25,IF($E25="kW",VLOOKUP(R$4,'4. Billing Determinants'!$B$19:$N$41,5,0)/'4. Billing Determinants'!$F$41*$D25,IF($E25="Non-RPP kWh",VLOOKUP(R$4,'4. Billing Determinants'!$B$19:$N$41,6,0)/'4. Billing Determinants'!$G$41*$D25,IF($E25="Distribution Rev.",VLOOKUP(R$4,'4. Billing Determinants'!$B$19:$N$41,8,0)/'4. Billing Determinants'!$I$41*$D25, VLOOKUP(R$4,'4. Billing Determinants'!$B$19:$N$41,3,0)/'4. Billing Determinants'!$D$41*$D25)))))</f>
        <v>0</v>
      </c>
      <c r="S25" s="152">
        <f>IF(S$4="",0,IF($E25="kWh",VLOOKUP(S$4,'4. Billing Determinants'!$B$19:$N$41,4,0)/'4. Billing Determinants'!$E$41*$D25,IF($E25="kW",VLOOKUP(S$4,'4. Billing Determinants'!$B$19:$N$41,5,0)/'4. Billing Determinants'!$F$41*$D25,IF($E25="Non-RPP kWh",VLOOKUP(S$4,'4. Billing Determinants'!$B$19:$N$41,6,0)/'4. Billing Determinants'!$G$41*$D25,IF($E25="Distribution Rev.",VLOOKUP(S$4,'4. Billing Determinants'!$B$19:$N$41,8,0)/'4. Billing Determinants'!$I$41*$D25, VLOOKUP(S$4,'4. Billing Determinants'!$B$19:$N$41,3,0)/'4. Billing Determinants'!$D$41*$D25)))))</f>
        <v>0</v>
      </c>
      <c r="T25" s="152">
        <f>IF(T$4="",0,IF($E25="kWh",VLOOKUP(T$4,'4. Billing Determinants'!$B$19:$N$41,4,0)/'4. Billing Determinants'!$E$41*$D25,IF($E25="kW",VLOOKUP(T$4,'4. Billing Determinants'!$B$19:$N$41,5,0)/'4. Billing Determinants'!$F$41*$D25,IF($E25="Non-RPP kWh",VLOOKUP(T$4,'4. Billing Determinants'!$B$19:$N$41,6,0)/'4. Billing Determinants'!$G$41*$D25,IF($E25="Distribution Rev.",VLOOKUP(T$4,'4. Billing Determinants'!$B$19:$N$41,8,0)/'4. Billing Determinants'!$I$41*$D25, VLOOKUP(T$4,'4. Billing Determinants'!$B$19:$N$41,3,0)/'4. Billing Determinants'!$D$41*$D25)))))</f>
        <v>0</v>
      </c>
      <c r="U25" s="152">
        <f>IF(U$4="",0,IF($E25="kWh",VLOOKUP(U$4,'4. Billing Determinants'!$B$19:$N$41,4,0)/'4. Billing Determinants'!$E$41*$D25,IF($E25="kW",VLOOKUP(U$4,'4. Billing Determinants'!$B$19:$N$41,5,0)/'4. Billing Determinants'!$F$41*$D25,IF($E25="Non-RPP kWh",VLOOKUP(U$4,'4. Billing Determinants'!$B$19:$N$41,6,0)/'4. Billing Determinants'!$G$41*$D25,IF($E25="Distribution Rev.",VLOOKUP(U$4,'4. Billing Determinants'!$B$19:$N$41,8,0)/'4. Billing Determinants'!$I$41*$D25, VLOOKUP(U$4,'4. Billing Determinants'!$B$19:$N$41,3,0)/'4. Billing Determinants'!$D$41*$D25)))))</f>
        <v>0</v>
      </c>
      <c r="V25" s="152">
        <f>IF(V$4="",0,IF($E25="kWh",VLOOKUP(V$4,'4. Billing Determinants'!$B$19:$N$41,4,0)/'4. Billing Determinants'!$E$41*$D25,IF($E25="kW",VLOOKUP(V$4,'4. Billing Determinants'!$B$19:$N$41,5,0)/'4. Billing Determinants'!$F$41*$D25,IF($E25="Non-RPP kWh",VLOOKUP(V$4,'4. Billing Determinants'!$B$19:$N$41,6,0)/'4. Billing Determinants'!$G$41*$D25,IF($E25="Distribution Rev.",VLOOKUP(V$4,'4. Billing Determinants'!$B$19:$N$41,8,0)/'4. Billing Determinants'!$I$41*$D25, VLOOKUP(V$4,'4. Billing Determinants'!$B$19:$N$41,3,0)/'4. Billing Determinants'!$D$41*$D25)))))</f>
        <v>0</v>
      </c>
      <c r="W25" s="152">
        <f>IF(W$4="",0,IF($E25="kWh",VLOOKUP(W$4,'4. Billing Determinants'!$B$19:$N$41,4,0)/'4. Billing Determinants'!$E$41*$D25,IF($E25="kW",VLOOKUP(W$4,'4. Billing Determinants'!$B$19:$N$41,5,0)/'4. Billing Determinants'!$F$41*$D25,IF($E25="Non-RPP kWh",VLOOKUP(W$4,'4. Billing Determinants'!$B$19:$N$41,6,0)/'4. Billing Determinants'!$G$41*$D25,IF($E25="Distribution Rev.",VLOOKUP(W$4,'4. Billing Determinants'!$B$19:$N$41,8,0)/'4. Billing Determinants'!$I$41*$D25, VLOOKUP(W$4,'4. Billing Determinants'!$B$19:$N$41,3,0)/'4. Billing Determinants'!$D$41*$D25)))))</f>
        <v>0</v>
      </c>
      <c r="X25" s="152">
        <f>IF(X$4="",0,IF($E25="kWh",VLOOKUP(X$4,'4. Billing Determinants'!$B$19:$N$41,4,0)/'4. Billing Determinants'!$E$41*$D25,IF($E25="kW",VLOOKUP(X$4,'4. Billing Determinants'!$B$19:$N$41,5,0)/'4. Billing Determinants'!$F$41*$D25,IF($E25="Non-RPP kWh",VLOOKUP(X$4,'4. Billing Determinants'!$B$19:$N$41,6,0)/'4. Billing Determinants'!$G$41*$D25,IF($E25="Distribution Rev.",VLOOKUP(X$4,'4. Billing Determinants'!$B$19:$N$41,8,0)/'4. Billing Determinants'!$I$41*$D25, VLOOKUP(X$4,'4. Billing Determinants'!$B$19:$N$41,3,0)/'4. Billing Determinants'!$D$41*$D25)))))</f>
        <v>0</v>
      </c>
      <c r="Y25" s="152">
        <f>IF(Y$4="",0,IF($E25="kWh",VLOOKUP(Y$4,'4. Billing Determinants'!$B$19:$N$41,4,0)/'4. Billing Determinants'!$E$41*$D25,IF($E25="kW",VLOOKUP(Y$4,'4. Billing Determinants'!$B$19:$N$41,5,0)/'4. Billing Determinants'!$F$41*$D25,IF($E25="Non-RPP kWh",VLOOKUP(Y$4,'4. Billing Determinants'!$B$19:$N$41,6,0)/'4. Billing Determinants'!$G$41*$D25,IF($E25="Distribution Rev.",VLOOKUP(Y$4,'4. Billing Determinants'!$B$19:$N$41,8,0)/'4. Billing Determinants'!$I$41*$D25, VLOOKUP(Y$4,'4. Billing Determinants'!$B$19:$N$41,3,0)/'4. Billing Determinants'!$D$41*$D25)))))</f>
        <v>0</v>
      </c>
    </row>
    <row r="26" spans="2:25" x14ac:dyDescent="0.2">
      <c r="B26" s="150" t="s">
        <v>64</v>
      </c>
      <c r="C26" s="151">
        <v>1531</v>
      </c>
      <c r="D26" s="152">
        <f>'2. 2013 Continuity Schedule'!CF49</f>
        <v>0</v>
      </c>
      <c r="E26" s="170"/>
      <c r="F26" s="152">
        <f>IF(F$4="",0,IF($E26="kWh",VLOOKUP(F$4,'4. Billing Determinants'!$B$19:$N$41,4,0)/'4. Billing Determinants'!$E$41*$D26,IF($E26="kW",VLOOKUP(F$4,'4. Billing Determinants'!$B$19:$N$41,5,0)/'4. Billing Determinants'!$F$41*$D26,IF($E26="Non-RPP kWh",VLOOKUP(F$4,'4. Billing Determinants'!$B$19:$N$41,6,0)/'4. Billing Determinants'!$G$41*$D26,IF($E26="Distribution Rev.",VLOOKUP(F$4,'4. Billing Determinants'!$B$19:$N$41,8,0)/'4. Billing Determinants'!$I$41*$D26, VLOOKUP(F$4,'4. Billing Determinants'!$B$19:$N$41,3,0)/'4. Billing Determinants'!$D$41*$D26)))))</f>
        <v>0</v>
      </c>
      <c r="G26" s="152">
        <f>IF(G$4="",0,IF($E26="kWh",VLOOKUP(G$4,'4. Billing Determinants'!$B$19:$N$41,4,0)/'4. Billing Determinants'!$E$41*$D26,IF($E26="kW",VLOOKUP(G$4,'4. Billing Determinants'!$B$19:$N$41,5,0)/'4. Billing Determinants'!$F$41*$D26,IF($E26="Non-RPP kWh",VLOOKUP(G$4,'4. Billing Determinants'!$B$19:$N$41,6,0)/'4. Billing Determinants'!$G$41*$D26,IF($E26="Distribution Rev.",VLOOKUP(G$4,'4. Billing Determinants'!$B$19:$N$41,8,0)/'4. Billing Determinants'!$I$41*$D26, VLOOKUP(G$4,'4. Billing Determinants'!$B$19:$N$41,3,0)/'4. Billing Determinants'!$D$41*$D26)))))</f>
        <v>0</v>
      </c>
      <c r="H26" s="152">
        <f>IF(H$4="",0,IF($E26="kWh",VLOOKUP(H$4,'4. Billing Determinants'!$B$19:$N$41,4,0)/'4. Billing Determinants'!$E$41*$D26,IF($E26="kW",VLOOKUP(H$4,'4. Billing Determinants'!$B$19:$N$41,5,0)/'4. Billing Determinants'!$F$41*$D26,IF($E26="Non-RPP kWh",VLOOKUP(H$4,'4. Billing Determinants'!$B$19:$N$41,6,0)/'4. Billing Determinants'!$G$41*$D26,IF($E26="Distribution Rev.",VLOOKUP(H$4,'4. Billing Determinants'!$B$19:$N$41,8,0)/'4. Billing Determinants'!$I$41*$D26, VLOOKUP(H$4,'4. Billing Determinants'!$B$19:$N$41,3,0)/'4. Billing Determinants'!$D$41*$D26)))))</f>
        <v>0</v>
      </c>
      <c r="I26" s="152">
        <f>IF(I$4="",0,IF($E26="kWh",VLOOKUP(I$4,'4. Billing Determinants'!$B$19:$N$41,4,0)/'4. Billing Determinants'!$E$41*$D26,IF($E26="kW",VLOOKUP(I$4,'4. Billing Determinants'!$B$19:$N$41,5,0)/'4. Billing Determinants'!$F$41*$D26,IF($E26="Non-RPP kWh",VLOOKUP(I$4,'4. Billing Determinants'!$B$19:$N$41,6,0)/'4. Billing Determinants'!$G$41*$D26,IF($E26="Distribution Rev.",VLOOKUP(I$4,'4. Billing Determinants'!$B$19:$N$41,8,0)/'4. Billing Determinants'!$I$41*$D26, VLOOKUP(I$4,'4. Billing Determinants'!$B$19:$N$41,3,0)/'4. Billing Determinants'!$D$41*$D26)))))</f>
        <v>0</v>
      </c>
      <c r="J26" s="152">
        <f>IF(J$4="",0,IF($E26="kWh",VLOOKUP(J$4,'4. Billing Determinants'!$B$19:$N$41,4,0)/'4. Billing Determinants'!$E$41*$D26,IF($E26="kW",VLOOKUP(J$4,'4. Billing Determinants'!$B$19:$N$41,5,0)/'4. Billing Determinants'!$F$41*$D26,IF($E26="Non-RPP kWh",VLOOKUP(J$4,'4. Billing Determinants'!$B$19:$N$41,6,0)/'4. Billing Determinants'!$G$41*$D26,IF($E26="Distribution Rev.",VLOOKUP(J$4,'4. Billing Determinants'!$B$19:$N$41,8,0)/'4. Billing Determinants'!$I$41*$D26, VLOOKUP(J$4,'4. Billing Determinants'!$B$19:$N$41,3,0)/'4. Billing Determinants'!$D$41*$D26)))))</f>
        <v>0</v>
      </c>
      <c r="K26" s="152">
        <f>IF(K$4="",0,IF($E26="kWh",VLOOKUP(K$4,'4. Billing Determinants'!$B$19:$N$41,4,0)/'4. Billing Determinants'!$E$41*$D26,IF($E26="kW",VLOOKUP(K$4,'4. Billing Determinants'!$B$19:$N$41,5,0)/'4. Billing Determinants'!$F$41*$D26,IF($E26="Non-RPP kWh",VLOOKUP(K$4,'4. Billing Determinants'!$B$19:$N$41,6,0)/'4. Billing Determinants'!$G$41*$D26,IF($E26="Distribution Rev.",VLOOKUP(K$4,'4. Billing Determinants'!$B$19:$N$41,8,0)/'4. Billing Determinants'!$I$41*$D26, VLOOKUP(K$4,'4. Billing Determinants'!$B$19:$N$41,3,0)/'4. Billing Determinants'!$D$41*$D26)))))</f>
        <v>0</v>
      </c>
      <c r="L26" s="152">
        <f>IF(L$4="",0,IF($E26="kWh",VLOOKUP(L$4,'4. Billing Determinants'!$B$19:$N$41,4,0)/'4. Billing Determinants'!$E$41*$D26,IF($E26="kW",VLOOKUP(L$4,'4. Billing Determinants'!$B$19:$N$41,5,0)/'4. Billing Determinants'!$F$41*$D26,IF($E26="Non-RPP kWh",VLOOKUP(L$4,'4. Billing Determinants'!$B$19:$N$41,6,0)/'4. Billing Determinants'!$G$41*$D26,IF($E26="Distribution Rev.",VLOOKUP(L$4,'4. Billing Determinants'!$B$19:$N$41,8,0)/'4. Billing Determinants'!$I$41*$D26, VLOOKUP(L$4,'4. Billing Determinants'!$B$19:$N$41,3,0)/'4. Billing Determinants'!$D$41*$D26)))))</f>
        <v>0</v>
      </c>
      <c r="M26" s="152">
        <f>IF(M$4="",0,IF($E26="kWh",VLOOKUP(M$4,'4. Billing Determinants'!$B$19:$N$41,4,0)/'4. Billing Determinants'!$E$41*$D26,IF($E26="kW",VLOOKUP(M$4,'4. Billing Determinants'!$B$19:$N$41,5,0)/'4. Billing Determinants'!$F$41*$D26,IF($E26="Non-RPP kWh",VLOOKUP(M$4,'4. Billing Determinants'!$B$19:$N$41,6,0)/'4. Billing Determinants'!$G$41*$D26,IF($E26="Distribution Rev.",VLOOKUP(M$4,'4. Billing Determinants'!$B$19:$N$41,8,0)/'4. Billing Determinants'!$I$41*$D26, VLOOKUP(M$4,'4. Billing Determinants'!$B$19:$N$41,3,0)/'4. Billing Determinants'!$D$41*$D26)))))</f>
        <v>0</v>
      </c>
      <c r="N26" s="152">
        <f>IF(N$4="",0,IF($E26="kWh",VLOOKUP(N$4,'4. Billing Determinants'!$B$19:$N$41,4,0)/'4. Billing Determinants'!$E$41*$D26,IF($E26="kW",VLOOKUP(N$4,'4. Billing Determinants'!$B$19:$N$41,5,0)/'4. Billing Determinants'!$F$41*$D26,IF($E26="Non-RPP kWh",VLOOKUP(N$4,'4. Billing Determinants'!$B$19:$N$41,6,0)/'4. Billing Determinants'!$G$41*$D26,IF($E26="Distribution Rev.",VLOOKUP(N$4,'4. Billing Determinants'!$B$19:$N$41,8,0)/'4. Billing Determinants'!$I$41*$D26, VLOOKUP(N$4,'4. Billing Determinants'!$B$19:$N$41,3,0)/'4. Billing Determinants'!$D$41*$D26)))))</f>
        <v>0</v>
      </c>
      <c r="O26" s="152">
        <f>IF(O$4="",0,IF($E26="kWh",VLOOKUP(O$4,'4. Billing Determinants'!$B$19:$N$41,4,0)/'4. Billing Determinants'!$E$41*$D26,IF($E26="kW",VLOOKUP(O$4,'4. Billing Determinants'!$B$19:$N$41,5,0)/'4. Billing Determinants'!$F$41*$D26,IF($E26="Non-RPP kWh",VLOOKUP(O$4,'4. Billing Determinants'!$B$19:$N$41,6,0)/'4. Billing Determinants'!$G$41*$D26,IF($E26="Distribution Rev.",VLOOKUP(O$4,'4. Billing Determinants'!$B$19:$N$41,8,0)/'4. Billing Determinants'!$I$41*$D26, VLOOKUP(O$4,'4. Billing Determinants'!$B$19:$N$41,3,0)/'4. Billing Determinants'!$D$41*$D26)))))</f>
        <v>0</v>
      </c>
      <c r="P26" s="152">
        <f>IF(P$4="",0,IF($E26="kWh",VLOOKUP(P$4,'4. Billing Determinants'!$B$19:$N$41,4,0)/'4. Billing Determinants'!$E$41*$D26,IF($E26="kW",VLOOKUP(P$4,'4. Billing Determinants'!$B$19:$N$41,5,0)/'4. Billing Determinants'!$F$41*$D26,IF($E26="Non-RPP kWh",VLOOKUP(P$4,'4. Billing Determinants'!$B$19:$N$41,6,0)/'4. Billing Determinants'!$G$41*$D26,IF($E26="Distribution Rev.",VLOOKUP(P$4,'4. Billing Determinants'!$B$19:$N$41,8,0)/'4. Billing Determinants'!$I$41*$D26, VLOOKUP(P$4,'4. Billing Determinants'!$B$19:$N$41,3,0)/'4. Billing Determinants'!$D$41*$D26)))))</f>
        <v>0</v>
      </c>
      <c r="Q26" s="152">
        <f>IF(Q$4="",0,IF($E26="kWh",VLOOKUP(Q$4,'4. Billing Determinants'!$B$19:$N$41,4,0)/'4. Billing Determinants'!$E$41*$D26,IF($E26="kW",VLOOKUP(Q$4,'4. Billing Determinants'!$B$19:$N$41,5,0)/'4. Billing Determinants'!$F$41*$D26,IF($E26="Non-RPP kWh",VLOOKUP(Q$4,'4. Billing Determinants'!$B$19:$N$41,6,0)/'4. Billing Determinants'!$G$41*$D26,IF($E26="Distribution Rev.",VLOOKUP(Q$4,'4. Billing Determinants'!$B$19:$N$41,8,0)/'4. Billing Determinants'!$I$41*$D26, VLOOKUP(Q$4,'4. Billing Determinants'!$B$19:$N$41,3,0)/'4. Billing Determinants'!$D$41*$D26)))))</f>
        <v>0</v>
      </c>
      <c r="R26" s="152">
        <f>IF(R$4="",0,IF($E26="kWh",VLOOKUP(R$4,'4. Billing Determinants'!$B$19:$N$41,4,0)/'4. Billing Determinants'!$E$41*$D26,IF($E26="kW",VLOOKUP(R$4,'4. Billing Determinants'!$B$19:$N$41,5,0)/'4. Billing Determinants'!$F$41*$D26,IF($E26="Non-RPP kWh",VLOOKUP(R$4,'4. Billing Determinants'!$B$19:$N$41,6,0)/'4. Billing Determinants'!$G$41*$D26,IF($E26="Distribution Rev.",VLOOKUP(R$4,'4. Billing Determinants'!$B$19:$N$41,8,0)/'4. Billing Determinants'!$I$41*$D26, VLOOKUP(R$4,'4. Billing Determinants'!$B$19:$N$41,3,0)/'4. Billing Determinants'!$D$41*$D26)))))</f>
        <v>0</v>
      </c>
      <c r="S26" s="152">
        <f>IF(S$4="",0,IF($E26="kWh",VLOOKUP(S$4,'4. Billing Determinants'!$B$19:$N$41,4,0)/'4. Billing Determinants'!$E$41*$D26,IF($E26="kW",VLOOKUP(S$4,'4. Billing Determinants'!$B$19:$N$41,5,0)/'4. Billing Determinants'!$F$41*$D26,IF($E26="Non-RPP kWh",VLOOKUP(S$4,'4. Billing Determinants'!$B$19:$N$41,6,0)/'4. Billing Determinants'!$G$41*$D26,IF($E26="Distribution Rev.",VLOOKUP(S$4,'4. Billing Determinants'!$B$19:$N$41,8,0)/'4. Billing Determinants'!$I$41*$D26, VLOOKUP(S$4,'4. Billing Determinants'!$B$19:$N$41,3,0)/'4. Billing Determinants'!$D$41*$D26)))))</f>
        <v>0</v>
      </c>
      <c r="T26" s="152">
        <f>IF(T$4="",0,IF($E26="kWh",VLOOKUP(T$4,'4. Billing Determinants'!$B$19:$N$41,4,0)/'4. Billing Determinants'!$E$41*$D26,IF($E26="kW",VLOOKUP(T$4,'4. Billing Determinants'!$B$19:$N$41,5,0)/'4. Billing Determinants'!$F$41*$D26,IF($E26="Non-RPP kWh",VLOOKUP(T$4,'4. Billing Determinants'!$B$19:$N$41,6,0)/'4. Billing Determinants'!$G$41*$D26,IF($E26="Distribution Rev.",VLOOKUP(T$4,'4. Billing Determinants'!$B$19:$N$41,8,0)/'4. Billing Determinants'!$I$41*$D26, VLOOKUP(T$4,'4. Billing Determinants'!$B$19:$N$41,3,0)/'4. Billing Determinants'!$D$41*$D26)))))</f>
        <v>0</v>
      </c>
      <c r="U26" s="152">
        <f>IF(U$4="",0,IF($E26="kWh",VLOOKUP(U$4,'4. Billing Determinants'!$B$19:$N$41,4,0)/'4. Billing Determinants'!$E$41*$D26,IF($E26="kW",VLOOKUP(U$4,'4. Billing Determinants'!$B$19:$N$41,5,0)/'4. Billing Determinants'!$F$41*$D26,IF($E26="Non-RPP kWh",VLOOKUP(U$4,'4. Billing Determinants'!$B$19:$N$41,6,0)/'4. Billing Determinants'!$G$41*$D26,IF($E26="Distribution Rev.",VLOOKUP(U$4,'4. Billing Determinants'!$B$19:$N$41,8,0)/'4. Billing Determinants'!$I$41*$D26, VLOOKUP(U$4,'4. Billing Determinants'!$B$19:$N$41,3,0)/'4. Billing Determinants'!$D$41*$D26)))))</f>
        <v>0</v>
      </c>
      <c r="V26" s="152">
        <f>IF(V$4="",0,IF($E26="kWh",VLOOKUP(V$4,'4. Billing Determinants'!$B$19:$N$41,4,0)/'4. Billing Determinants'!$E$41*$D26,IF($E26="kW",VLOOKUP(V$4,'4. Billing Determinants'!$B$19:$N$41,5,0)/'4. Billing Determinants'!$F$41*$D26,IF($E26="Non-RPP kWh",VLOOKUP(V$4,'4. Billing Determinants'!$B$19:$N$41,6,0)/'4. Billing Determinants'!$G$41*$D26,IF($E26="Distribution Rev.",VLOOKUP(V$4,'4. Billing Determinants'!$B$19:$N$41,8,0)/'4. Billing Determinants'!$I$41*$D26, VLOOKUP(V$4,'4. Billing Determinants'!$B$19:$N$41,3,0)/'4. Billing Determinants'!$D$41*$D26)))))</f>
        <v>0</v>
      </c>
      <c r="W26" s="152">
        <f>IF(W$4="",0,IF($E26="kWh",VLOOKUP(W$4,'4. Billing Determinants'!$B$19:$N$41,4,0)/'4. Billing Determinants'!$E$41*$D26,IF($E26="kW",VLOOKUP(W$4,'4. Billing Determinants'!$B$19:$N$41,5,0)/'4. Billing Determinants'!$F$41*$D26,IF($E26="Non-RPP kWh",VLOOKUP(W$4,'4. Billing Determinants'!$B$19:$N$41,6,0)/'4. Billing Determinants'!$G$41*$D26,IF($E26="Distribution Rev.",VLOOKUP(W$4,'4. Billing Determinants'!$B$19:$N$41,8,0)/'4. Billing Determinants'!$I$41*$D26, VLOOKUP(W$4,'4. Billing Determinants'!$B$19:$N$41,3,0)/'4. Billing Determinants'!$D$41*$D26)))))</f>
        <v>0</v>
      </c>
      <c r="X26" s="152">
        <f>IF(X$4="",0,IF($E26="kWh",VLOOKUP(X$4,'4. Billing Determinants'!$B$19:$N$41,4,0)/'4. Billing Determinants'!$E$41*$D26,IF($E26="kW",VLOOKUP(X$4,'4. Billing Determinants'!$B$19:$N$41,5,0)/'4. Billing Determinants'!$F$41*$D26,IF($E26="Non-RPP kWh",VLOOKUP(X$4,'4. Billing Determinants'!$B$19:$N$41,6,0)/'4. Billing Determinants'!$G$41*$D26,IF($E26="Distribution Rev.",VLOOKUP(X$4,'4. Billing Determinants'!$B$19:$N$41,8,0)/'4. Billing Determinants'!$I$41*$D26, VLOOKUP(X$4,'4. Billing Determinants'!$B$19:$N$41,3,0)/'4. Billing Determinants'!$D$41*$D26)))))</f>
        <v>0</v>
      </c>
      <c r="Y26" s="152">
        <f>IF(Y$4="",0,IF($E26="kWh",VLOOKUP(Y$4,'4. Billing Determinants'!$B$19:$N$41,4,0)/'4. Billing Determinants'!$E$41*$D26,IF($E26="kW",VLOOKUP(Y$4,'4. Billing Determinants'!$B$19:$N$41,5,0)/'4. Billing Determinants'!$F$41*$D26,IF($E26="Non-RPP kWh",VLOOKUP(Y$4,'4. Billing Determinants'!$B$19:$N$41,6,0)/'4. Billing Determinants'!$G$41*$D26,IF($E26="Distribution Rev.",VLOOKUP(Y$4,'4. Billing Determinants'!$B$19:$N$41,8,0)/'4. Billing Determinants'!$I$41*$D26, VLOOKUP(Y$4,'4. Billing Determinants'!$B$19:$N$41,3,0)/'4. Billing Determinants'!$D$41*$D26)))))</f>
        <v>0</v>
      </c>
    </row>
    <row r="27" spans="2:25" x14ac:dyDescent="0.2">
      <c r="B27" s="150" t="s">
        <v>65</v>
      </c>
      <c r="C27" s="151">
        <v>1532</v>
      </c>
      <c r="D27" s="152">
        <f>'2. 2013 Continuity Schedule'!CF50</f>
        <v>0</v>
      </c>
      <c r="E27" s="170"/>
      <c r="F27" s="152">
        <f>IF(F$4="",0,IF($E27="kWh",VLOOKUP(F$4,'4. Billing Determinants'!$B$19:$N$41,4,0)/'4. Billing Determinants'!$E$41*$D27,IF($E27="kW",VLOOKUP(F$4,'4. Billing Determinants'!$B$19:$N$41,5,0)/'4. Billing Determinants'!$F$41*$D27,IF($E27="Non-RPP kWh",VLOOKUP(F$4,'4. Billing Determinants'!$B$19:$N$41,6,0)/'4. Billing Determinants'!$G$41*$D27,IF($E27="Distribution Rev.",VLOOKUP(F$4,'4. Billing Determinants'!$B$19:$N$41,8,0)/'4. Billing Determinants'!$I$41*$D27, VLOOKUP(F$4,'4. Billing Determinants'!$B$19:$N$41,3,0)/'4. Billing Determinants'!$D$41*$D27)))))</f>
        <v>0</v>
      </c>
      <c r="G27" s="152">
        <f>IF(G$4="",0,IF($E27="kWh",VLOOKUP(G$4,'4. Billing Determinants'!$B$19:$N$41,4,0)/'4. Billing Determinants'!$E$41*$D27,IF($E27="kW",VLOOKUP(G$4,'4. Billing Determinants'!$B$19:$N$41,5,0)/'4. Billing Determinants'!$F$41*$D27,IF($E27="Non-RPP kWh",VLOOKUP(G$4,'4. Billing Determinants'!$B$19:$N$41,6,0)/'4. Billing Determinants'!$G$41*$D27,IF($E27="Distribution Rev.",VLOOKUP(G$4,'4. Billing Determinants'!$B$19:$N$41,8,0)/'4. Billing Determinants'!$I$41*$D27, VLOOKUP(G$4,'4. Billing Determinants'!$B$19:$N$41,3,0)/'4. Billing Determinants'!$D$41*$D27)))))</f>
        <v>0</v>
      </c>
      <c r="H27" s="152">
        <f>IF(H$4="",0,IF($E27="kWh",VLOOKUP(H$4,'4. Billing Determinants'!$B$19:$N$41,4,0)/'4. Billing Determinants'!$E$41*$D27,IF($E27="kW",VLOOKUP(H$4,'4. Billing Determinants'!$B$19:$N$41,5,0)/'4. Billing Determinants'!$F$41*$D27,IF($E27="Non-RPP kWh",VLOOKUP(H$4,'4. Billing Determinants'!$B$19:$N$41,6,0)/'4. Billing Determinants'!$G$41*$D27,IF($E27="Distribution Rev.",VLOOKUP(H$4,'4. Billing Determinants'!$B$19:$N$41,8,0)/'4. Billing Determinants'!$I$41*$D27, VLOOKUP(H$4,'4. Billing Determinants'!$B$19:$N$41,3,0)/'4. Billing Determinants'!$D$41*$D27)))))</f>
        <v>0</v>
      </c>
      <c r="I27" s="152">
        <f>IF(I$4="",0,IF($E27="kWh",VLOOKUP(I$4,'4. Billing Determinants'!$B$19:$N$41,4,0)/'4. Billing Determinants'!$E$41*$D27,IF($E27="kW",VLOOKUP(I$4,'4. Billing Determinants'!$B$19:$N$41,5,0)/'4. Billing Determinants'!$F$41*$D27,IF($E27="Non-RPP kWh",VLOOKUP(I$4,'4. Billing Determinants'!$B$19:$N$41,6,0)/'4. Billing Determinants'!$G$41*$D27,IF($E27="Distribution Rev.",VLOOKUP(I$4,'4. Billing Determinants'!$B$19:$N$41,8,0)/'4. Billing Determinants'!$I$41*$D27, VLOOKUP(I$4,'4. Billing Determinants'!$B$19:$N$41,3,0)/'4. Billing Determinants'!$D$41*$D27)))))</f>
        <v>0</v>
      </c>
      <c r="J27" s="152">
        <f>IF(J$4="",0,IF($E27="kWh",VLOOKUP(J$4,'4. Billing Determinants'!$B$19:$N$41,4,0)/'4. Billing Determinants'!$E$41*$D27,IF($E27="kW",VLOOKUP(J$4,'4. Billing Determinants'!$B$19:$N$41,5,0)/'4. Billing Determinants'!$F$41*$D27,IF($E27="Non-RPP kWh",VLOOKUP(J$4,'4. Billing Determinants'!$B$19:$N$41,6,0)/'4. Billing Determinants'!$G$41*$D27,IF($E27="Distribution Rev.",VLOOKUP(J$4,'4. Billing Determinants'!$B$19:$N$41,8,0)/'4. Billing Determinants'!$I$41*$D27, VLOOKUP(J$4,'4. Billing Determinants'!$B$19:$N$41,3,0)/'4. Billing Determinants'!$D$41*$D27)))))</f>
        <v>0</v>
      </c>
      <c r="K27" s="152">
        <f>IF(K$4="",0,IF($E27="kWh",VLOOKUP(K$4,'4. Billing Determinants'!$B$19:$N$41,4,0)/'4. Billing Determinants'!$E$41*$D27,IF($E27="kW",VLOOKUP(K$4,'4. Billing Determinants'!$B$19:$N$41,5,0)/'4. Billing Determinants'!$F$41*$D27,IF($E27="Non-RPP kWh",VLOOKUP(K$4,'4. Billing Determinants'!$B$19:$N$41,6,0)/'4. Billing Determinants'!$G$41*$D27,IF($E27="Distribution Rev.",VLOOKUP(K$4,'4. Billing Determinants'!$B$19:$N$41,8,0)/'4. Billing Determinants'!$I$41*$D27, VLOOKUP(K$4,'4. Billing Determinants'!$B$19:$N$41,3,0)/'4. Billing Determinants'!$D$41*$D27)))))</f>
        <v>0</v>
      </c>
      <c r="L27" s="152">
        <f>IF(L$4="",0,IF($E27="kWh",VLOOKUP(L$4,'4. Billing Determinants'!$B$19:$N$41,4,0)/'4. Billing Determinants'!$E$41*$D27,IF($E27="kW",VLOOKUP(L$4,'4. Billing Determinants'!$B$19:$N$41,5,0)/'4. Billing Determinants'!$F$41*$D27,IF($E27="Non-RPP kWh",VLOOKUP(L$4,'4. Billing Determinants'!$B$19:$N$41,6,0)/'4. Billing Determinants'!$G$41*$D27,IF($E27="Distribution Rev.",VLOOKUP(L$4,'4. Billing Determinants'!$B$19:$N$41,8,0)/'4. Billing Determinants'!$I$41*$D27, VLOOKUP(L$4,'4. Billing Determinants'!$B$19:$N$41,3,0)/'4. Billing Determinants'!$D$41*$D27)))))</f>
        <v>0</v>
      </c>
      <c r="M27" s="152">
        <f>IF(M$4="",0,IF($E27="kWh",VLOOKUP(M$4,'4. Billing Determinants'!$B$19:$N$41,4,0)/'4. Billing Determinants'!$E$41*$D27,IF($E27="kW",VLOOKUP(M$4,'4. Billing Determinants'!$B$19:$N$41,5,0)/'4. Billing Determinants'!$F$41*$D27,IF($E27="Non-RPP kWh",VLOOKUP(M$4,'4. Billing Determinants'!$B$19:$N$41,6,0)/'4. Billing Determinants'!$G$41*$D27,IF($E27="Distribution Rev.",VLOOKUP(M$4,'4. Billing Determinants'!$B$19:$N$41,8,0)/'4. Billing Determinants'!$I$41*$D27, VLOOKUP(M$4,'4. Billing Determinants'!$B$19:$N$41,3,0)/'4. Billing Determinants'!$D$41*$D27)))))</f>
        <v>0</v>
      </c>
      <c r="N27" s="152">
        <f>IF(N$4="",0,IF($E27="kWh",VLOOKUP(N$4,'4. Billing Determinants'!$B$19:$N$41,4,0)/'4. Billing Determinants'!$E$41*$D27,IF($E27="kW",VLOOKUP(N$4,'4. Billing Determinants'!$B$19:$N$41,5,0)/'4. Billing Determinants'!$F$41*$D27,IF($E27="Non-RPP kWh",VLOOKUP(N$4,'4. Billing Determinants'!$B$19:$N$41,6,0)/'4. Billing Determinants'!$G$41*$D27,IF($E27="Distribution Rev.",VLOOKUP(N$4,'4. Billing Determinants'!$B$19:$N$41,8,0)/'4. Billing Determinants'!$I$41*$D27, VLOOKUP(N$4,'4. Billing Determinants'!$B$19:$N$41,3,0)/'4. Billing Determinants'!$D$41*$D27)))))</f>
        <v>0</v>
      </c>
      <c r="O27" s="152">
        <f>IF(O$4="",0,IF($E27="kWh",VLOOKUP(O$4,'4. Billing Determinants'!$B$19:$N$41,4,0)/'4. Billing Determinants'!$E$41*$D27,IF($E27="kW",VLOOKUP(O$4,'4. Billing Determinants'!$B$19:$N$41,5,0)/'4. Billing Determinants'!$F$41*$D27,IF($E27="Non-RPP kWh",VLOOKUP(O$4,'4. Billing Determinants'!$B$19:$N$41,6,0)/'4. Billing Determinants'!$G$41*$D27,IF($E27="Distribution Rev.",VLOOKUP(O$4,'4. Billing Determinants'!$B$19:$N$41,8,0)/'4. Billing Determinants'!$I$41*$D27, VLOOKUP(O$4,'4. Billing Determinants'!$B$19:$N$41,3,0)/'4. Billing Determinants'!$D$41*$D27)))))</f>
        <v>0</v>
      </c>
      <c r="P27" s="152">
        <f>IF(P$4="",0,IF($E27="kWh",VLOOKUP(P$4,'4. Billing Determinants'!$B$19:$N$41,4,0)/'4. Billing Determinants'!$E$41*$D27,IF($E27="kW",VLOOKUP(P$4,'4. Billing Determinants'!$B$19:$N$41,5,0)/'4. Billing Determinants'!$F$41*$D27,IF($E27="Non-RPP kWh",VLOOKUP(P$4,'4. Billing Determinants'!$B$19:$N$41,6,0)/'4. Billing Determinants'!$G$41*$D27,IF($E27="Distribution Rev.",VLOOKUP(P$4,'4. Billing Determinants'!$B$19:$N$41,8,0)/'4. Billing Determinants'!$I$41*$D27, VLOOKUP(P$4,'4. Billing Determinants'!$B$19:$N$41,3,0)/'4. Billing Determinants'!$D$41*$D27)))))</f>
        <v>0</v>
      </c>
      <c r="Q27" s="152">
        <f>IF(Q$4="",0,IF($E27="kWh",VLOOKUP(Q$4,'4. Billing Determinants'!$B$19:$N$41,4,0)/'4. Billing Determinants'!$E$41*$D27,IF($E27="kW",VLOOKUP(Q$4,'4. Billing Determinants'!$B$19:$N$41,5,0)/'4. Billing Determinants'!$F$41*$D27,IF($E27="Non-RPP kWh",VLOOKUP(Q$4,'4. Billing Determinants'!$B$19:$N$41,6,0)/'4. Billing Determinants'!$G$41*$D27,IF($E27="Distribution Rev.",VLOOKUP(Q$4,'4. Billing Determinants'!$B$19:$N$41,8,0)/'4. Billing Determinants'!$I$41*$D27, VLOOKUP(Q$4,'4. Billing Determinants'!$B$19:$N$41,3,0)/'4. Billing Determinants'!$D$41*$D27)))))</f>
        <v>0</v>
      </c>
      <c r="R27" s="152">
        <f>IF(R$4="",0,IF($E27="kWh",VLOOKUP(R$4,'4. Billing Determinants'!$B$19:$N$41,4,0)/'4. Billing Determinants'!$E$41*$D27,IF($E27="kW",VLOOKUP(R$4,'4. Billing Determinants'!$B$19:$N$41,5,0)/'4. Billing Determinants'!$F$41*$D27,IF($E27="Non-RPP kWh",VLOOKUP(R$4,'4. Billing Determinants'!$B$19:$N$41,6,0)/'4. Billing Determinants'!$G$41*$D27,IF($E27="Distribution Rev.",VLOOKUP(R$4,'4. Billing Determinants'!$B$19:$N$41,8,0)/'4. Billing Determinants'!$I$41*$D27, VLOOKUP(R$4,'4. Billing Determinants'!$B$19:$N$41,3,0)/'4. Billing Determinants'!$D$41*$D27)))))</f>
        <v>0</v>
      </c>
      <c r="S27" s="152">
        <f>IF(S$4="",0,IF($E27="kWh",VLOOKUP(S$4,'4. Billing Determinants'!$B$19:$N$41,4,0)/'4. Billing Determinants'!$E$41*$D27,IF($E27="kW",VLOOKUP(S$4,'4. Billing Determinants'!$B$19:$N$41,5,0)/'4. Billing Determinants'!$F$41*$D27,IF($E27="Non-RPP kWh",VLOOKUP(S$4,'4. Billing Determinants'!$B$19:$N$41,6,0)/'4. Billing Determinants'!$G$41*$D27,IF($E27="Distribution Rev.",VLOOKUP(S$4,'4. Billing Determinants'!$B$19:$N$41,8,0)/'4. Billing Determinants'!$I$41*$D27, VLOOKUP(S$4,'4. Billing Determinants'!$B$19:$N$41,3,0)/'4. Billing Determinants'!$D$41*$D27)))))</f>
        <v>0</v>
      </c>
      <c r="T27" s="152">
        <f>IF(T$4="",0,IF($E27="kWh",VLOOKUP(T$4,'4. Billing Determinants'!$B$19:$N$41,4,0)/'4. Billing Determinants'!$E$41*$D27,IF($E27="kW",VLOOKUP(T$4,'4. Billing Determinants'!$B$19:$N$41,5,0)/'4. Billing Determinants'!$F$41*$D27,IF($E27="Non-RPP kWh",VLOOKUP(T$4,'4. Billing Determinants'!$B$19:$N$41,6,0)/'4. Billing Determinants'!$G$41*$D27,IF($E27="Distribution Rev.",VLOOKUP(T$4,'4. Billing Determinants'!$B$19:$N$41,8,0)/'4. Billing Determinants'!$I$41*$D27, VLOOKUP(T$4,'4. Billing Determinants'!$B$19:$N$41,3,0)/'4. Billing Determinants'!$D$41*$D27)))))</f>
        <v>0</v>
      </c>
      <c r="U27" s="152">
        <f>IF(U$4="",0,IF($E27="kWh",VLOOKUP(U$4,'4. Billing Determinants'!$B$19:$N$41,4,0)/'4. Billing Determinants'!$E$41*$D27,IF($E27="kW",VLOOKUP(U$4,'4. Billing Determinants'!$B$19:$N$41,5,0)/'4. Billing Determinants'!$F$41*$D27,IF($E27="Non-RPP kWh",VLOOKUP(U$4,'4. Billing Determinants'!$B$19:$N$41,6,0)/'4. Billing Determinants'!$G$41*$D27,IF($E27="Distribution Rev.",VLOOKUP(U$4,'4. Billing Determinants'!$B$19:$N$41,8,0)/'4. Billing Determinants'!$I$41*$D27, VLOOKUP(U$4,'4. Billing Determinants'!$B$19:$N$41,3,0)/'4. Billing Determinants'!$D$41*$D27)))))</f>
        <v>0</v>
      </c>
      <c r="V27" s="152">
        <f>IF(V$4="",0,IF($E27="kWh",VLOOKUP(V$4,'4. Billing Determinants'!$B$19:$N$41,4,0)/'4. Billing Determinants'!$E$41*$D27,IF($E27="kW",VLOOKUP(V$4,'4. Billing Determinants'!$B$19:$N$41,5,0)/'4. Billing Determinants'!$F$41*$D27,IF($E27="Non-RPP kWh",VLOOKUP(V$4,'4. Billing Determinants'!$B$19:$N$41,6,0)/'4. Billing Determinants'!$G$41*$D27,IF($E27="Distribution Rev.",VLOOKUP(V$4,'4. Billing Determinants'!$B$19:$N$41,8,0)/'4. Billing Determinants'!$I$41*$D27, VLOOKUP(V$4,'4. Billing Determinants'!$B$19:$N$41,3,0)/'4. Billing Determinants'!$D$41*$D27)))))</f>
        <v>0</v>
      </c>
      <c r="W27" s="152">
        <f>IF(W$4="",0,IF($E27="kWh",VLOOKUP(W$4,'4. Billing Determinants'!$B$19:$N$41,4,0)/'4. Billing Determinants'!$E$41*$D27,IF($E27="kW",VLOOKUP(W$4,'4. Billing Determinants'!$B$19:$N$41,5,0)/'4. Billing Determinants'!$F$41*$D27,IF($E27="Non-RPP kWh",VLOOKUP(W$4,'4. Billing Determinants'!$B$19:$N$41,6,0)/'4. Billing Determinants'!$G$41*$D27,IF($E27="Distribution Rev.",VLOOKUP(W$4,'4. Billing Determinants'!$B$19:$N$41,8,0)/'4. Billing Determinants'!$I$41*$D27, VLOOKUP(W$4,'4. Billing Determinants'!$B$19:$N$41,3,0)/'4. Billing Determinants'!$D$41*$D27)))))</f>
        <v>0</v>
      </c>
      <c r="X27" s="152">
        <f>IF(X$4="",0,IF($E27="kWh",VLOOKUP(X$4,'4. Billing Determinants'!$B$19:$N$41,4,0)/'4. Billing Determinants'!$E$41*$D27,IF($E27="kW",VLOOKUP(X$4,'4. Billing Determinants'!$B$19:$N$41,5,0)/'4. Billing Determinants'!$F$41*$D27,IF($E27="Non-RPP kWh",VLOOKUP(X$4,'4. Billing Determinants'!$B$19:$N$41,6,0)/'4. Billing Determinants'!$G$41*$D27,IF($E27="Distribution Rev.",VLOOKUP(X$4,'4. Billing Determinants'!$B$19:$N$41,8,0)/'4. Billing Determinants'!$I$41*$D27, VLOOKUP(X$4,'4. Billing Determinants'!$B$19:$N$41,3,0)/'4. Billing Determinants'!$D$41*$D27)))))</f>
        <v>0</v>
      </c>
      <c r="Y27" s="152">
        <f>IF(Y$4="",0,IF($E27="kWh",VLOOKUP(Y$4,'4. Billing Determinants'!$B$19:$N$41,4,0)/'4. Billing Determinants'!$E$41*$D27,IF($E27="kW",VLOOKUP(Y$4,'4. Billing Determinants'!$B$19:$N$41,5,0)/'4. Billing Determinants'!$F$41*$D27,IF($E27="Non-RPP kWh",VLOOKUP(Y$4,'4. Billing Determinants'!$B$19:$N$41,6,0)/'4. Billing Determinants'!$G$41*$D27,IF($E27="Distribution Rev.",VLOOKUP(Y$4,'4. Billing Determinants'!$B$19:$N$41,8,0)/'4. Billing Determinants'!$I$41*$D27, VLOOKUP(Y$4,'4. Billing Determinants'!$B$19:$N$41,3,0)/'4. Billing Determinants'!$D$41*$D27)))))</f>
        <v>0</v>
      </c>
    </row>
    <row r="28" spans="2:25" x14ac:dyDescent="0.2">
      <c r="B28" s="153" t="s">
        <v>41</v>
      </c>
      <c r="C28" s="151">
        <v>1533</v>
      </c>
      <c r="D28" s="152">
        <f>'2. 2013 Continuity Schedule'!CF51</f>
        <v>0</v>
      </c>
      <c r="E28" s="170"/>
      <c r="F28" s="152">
        <f>IF(F$4="",0,IF($E28="kWh",VLOOKUP(F$4,'4. Billing Determinants'!$B$19:$N$41,4,0)/'4. Billing Determinants'!$E$41*$D28,IF($E28="kW",VLOOKUP(F$4,'4. Billing Determinants'!$B$19:$N$41,5,0)/'4. Billing Determinants'!$F$41*$D28,IF($E28="Non-RPP kWh",VLOOKUP(F$4,'4. Billing Determinants'!$B$19:$N$41,6,0)/'4. Billing Determinants'!$G$41*$D28,IF($E28="Distribution Rev.",VLOOKUP(F$4,'4. Billing Determinants'!$B$19:$N$41,8,0)/'4. Billing Determinants'!$I$41*$D28, VLOOKUP(F$4,'4. Billing Determinants'!$B$19:$N$41,3,0)/'4. Billing Determinants'!$D$41*$D28)))))</f>
        <v>0</v>
      </c>
      <c r="G28" s="152">
        <f>IF(G$4="",0,IF($E28="kWh",VLOOKUP(G$4,'4. Billing Determinants'!$B$19:$N$41,4,0)/'4. Billing Determinants'!$E$41*$D28,IF($E28="kW",VLOOKUP(G$4,'4. Billing Determinants'!$B$19:$N$41,5,0)/'4. Billing Determinants'!$F$41*$D28,IF($E28="Non-RPP kWh",VLOOKUP(G$4,'4. Billing Determinants'!$B$19:$N$41,6,0)/'4. Billing Determinants'!$G$41*$D28,IF($E28="Distribution Rev.",VLOOKUP(G$4,'4. Billing Determinants'!$B$19:$N$41,8,0)/'4. Billing Determinants'!$I$41*$D28, VLOOKUP(G$4,'4. Billing Determinants'!$B$19:$N$41,3,0)/'4. Billing Determinants'!$D$41*$D28)))))</f>
        <v>0</v>
      </c>
      <c r="H28" s="152">
        <f>IF(H$4="",0,IF($E28="kWh",VLOOKUP(H$4,'4. Billing Determinants'!$B$19:$N$41,4,0)/'4. Billing Determinants'!$E$41*$D28,IF($E28="kW",VLOOKUP(H$4,'4. Billing Determinants'!$B$19:$N$41,5,0)/'4. Billing Determinants'!$F$41*$D28,IF($E28="Non-RPP kWh",VLOOKUP(H$4,'4. Billing Determinants'!$B$19:$N$41,6,0)/'4. Billing Determinants'!$G$41*$D28,IF($E28="Distribution Rev.",VLOOKUP(H$4,'4. Billing Determinants'!$B$19:$N$41,8,0)/'4. Billing Determinants'!$I$41*$D28, VLOOKUP(H$4,'4. Billing Determinants'!$B$19:$N$41,3,0)/'4. Billing Determinants'!$D$41*$D28)))))</f>
        <v>0</v>
      </c>
      <c r="I28" s="152">
        <f>IF(I$4="",0,IF($E28="kWh",VLOOKUP(I$4,'4. Billing Determinants'!$B$19:$N$41,4,0)/'4. Billing Determinants'!$E$41*$D28,IF($E28="kW",VLOOKUP(I$4,'4. Billing Determinants'!$B$19:$N$41,5,0)/'4. Billing Determinants'!$F$41*$D28,IF($E28="Non-RPP kWh",VLOOKUP(I$4,'4. Billing Determinants'!$B$19:$N$41,6,0)/'4. Billing Determinants'!$G$41*$D28,IF($E28="Distribution Rev.",VLOOKUP(I$4,'4. Billing Determinants'!$B$19:$N$41,8,0)/'4. Billing Determinants'!$I$41*$D28, VLOOKUP(I$4,'4. Billing Determinants'!$B$19:$N$41,3,0)/'4. Billing Determinants'!$D$41*$D28)))))</f>
        <v>0</v>
      </c>
      <c r="J28" s="152">
        <f>IF(J$4="",0,IF($E28="kWh",VLOOKUP(J$4,'4. Billing Determinants'!$B$19:$N$41,4,0)/'4. Billing Determinants'!$E$41*$D28,IF($E28="kW",VLOOKUP(J$4,'4. Billing Determinants'!$B$19:$N$41,5,0)/'4. Billing Determinants'!$F$41*$D28,IF($E28="Non-RPP kWh",VLOOKUP(J$4,'4. Billing Determinants'!$B$19:$N$41,6,0)/'4. Billing Determinants'!$G$41*$D28,IF($E28="Distribution Rev.",VLOOKUP(J$4,'4. Billing Determinants'!$B$19:$N$41,8,0)/'4. Billing Determinants'!$I$41*$D28, VLOOKUP(J$4,'4. Billing Determinants'!$B$19:$N$41,3,0)/'4. Billing Determinants'!$D$41*$D28)))))</f>
        <v>0</v>
      </c>
      <c r="K28" s="152">
        <f>IF(K$4="",0,IF($E28="kWh",VLOOKUP(K$4,'4. Billing Determinants'!$B$19:$N$41,4,0)/'4. Billing Determinants'!$E$41*$D28,IF($E28="kW",VLOOKUP(K$4,'4. Billing Determinants'!$B$19:$N$41,5,0)/'4. Billing Determinants'!$F$41*$D28,IF($E28="Non-RPP kWh",VLOOKUP(K$4,'4. Billing Determinants'!$B$19:$N$41,6,0)/'4. Billing Determinants'!$G$41*$D28,IF($E28="Distribution Rev.",VLOOKUP(K$4,'4. Billing Determinants'!$B$19:$N$41,8,0)/'4. Billing Determinants'!$I$41*$D28, VLOOKUP(K$4,'4. Billing Determinants'!$B$19:$N$41,3,0)/'4. Billing Determinants'!$D$41*$D28)))))</f>
        <v>0</v>
      </c>
      <c r="L28" s="152">
        <f>IF(L$4="",0,IF($E28="kWh",VLOOKUP(L$4,'4. Billing Determinants'!$B$19:$N$41,4,0)/'4. Billing Determinants'!$E$41*$D28,IF($E28="kW",VLOOKUP(L$4,'4. Billing Determinants'!$B$19:$N$41,5,0)/'4. Billing Determinants'!$F$41*$D28,IF($E28="Non-RPP kWh",VLOOKUP(L$4,'4. Billing Determinants'!$B$19:$N$41,6,0)/'4. Billing Determinants'!$G$41*$D28,IF($E28="Distribution Rev.",VLOOKUP(L$4,'4. Billing Determinants'!$B$19:$N$41,8,0)/'4. Billing Determinants'!$I$41*$D28, VLOOKUP(L$4,'4. Billing Determinants'!$B$19:$N$41,3,0)/'4. Billing Determinants'!$D$41*$D28)))))</f>
        <v>0</v>
      </c>
      <c r="M28" s="152">
        <f>IF(M$4="",0,IF($E28="kWh",VLOOKUP(M$4,'4. Billing Determinants'!$B$19:$N$41,4,0)/'4. Billing Determinants'!$E$41*$D28,IF($E28="kW",VLOOKUP(M$4,'4. Billing Determinants'!$B$19:$N$41,5,0)/'4. Billing Determinants'!$F$41*$D28,IF($E28="Non-RPP kWh",VLOOKUP(M$4,'4. Billing Determinants'!$B$19:$N$41,6,0)/'4. Billing Determinants'!$G$41*$D28,IF($E28="Distribution Rev.",VLOOKUP(M$4,'4. Billing Determinants'!$B$19:$N$41,8,0)/'4. Billing Determinants'!$I$41*$D28, VLOOKUP(M$4,'4. Billing Determinants'!$B$19:$N$41,3,0)/'4. Billing Determinants'!$D$41*$D28)))))</f>
        <v>0</v>
      </c>
      <c r="N28" s="152">
        <f>IF(N$4="",0,IF($E28="kWh",VLOOKUP(N$4,'4. Billing Determinants'!$B$19:$N$41,4,0)/'4. Billing Determinants'!$E$41*$D28,IF($E28="kW",VLOOKUP(N$4,'4. Billing Determinants'!$B$19:$N$41,5,0)/'4. Billing Determinants'!$F$41*$D28,IF($E28="Non-RPP kWh",VLOOKUP(N$4,'4. Billing Determinants'!$B$19:$N$41,6,0)/'4. Billing Determinants'!$G$41*$D28,IF($E28="Distribution Rev.",VLOOKUP(N$4,'4. Billing Determinants'!$B$19:$N$41,8,0)/'4. Billing Determinants'!$I$41*$D28, VLOOKUP(N$4,'4. Billing Determinants'!$B$19:$N$41,3,0)/'4. Billing Determinants'!$D$41*$D28)))))</f>
        <v>0</v>
      </c>
      <c r="O28" s="152">
        <f>IF(O$4="",0,IF($E28="kWh",VLOOKUP(O$4,'4. Billing Determinants'!$B$19:$N$41,4,0)/'4. Billing Determinants'!$E$41*$D28,IF($E28="kW",VLOOKUP(O$4,'4. Billing Determinants'!$B$19:$N$41,5,0)/'4. Billing Determinants'!$F$41*$D28,IF($E28="Non-RPP kWh",VLOOKUP(O$4,'4. Billing Determinants'!$B$19:$N$41,6,0)/'4. Billing Determinants'!$G$41*$D28,IF($E28="Distribution Rev.",VLOOKUP(O$4,'4. Billing Determinants'!$B$19:$N$41,8,0)/'4. Billing Determinants'!$I$41*$D28, VLOOKUP(O$4,'4. Billing Determinants'!$B$19:$N$41,3,0)/'4. Billing Determinants'!$D$41*$D28)))))</f>
        <v>0</v>
      </c>
      <c r="P28" s="152">
        <f>IF(P$4="",0,IF($E28="kWh",VLOOKUP(P$4,'4. Billing Determinants'!$B$19:$N$41,4,0)/'4. Billing Determinants'!$E$41*$D28,IF($E28="kW",VLOOKUP(P$4,'4. Billing Determinants'!$B$19:$N$41,5,0)/'4. Billing Determinants'!$F$41*$D28,IF($E28="Non-RPP kWh",VLOOKUP(P$4,'4. Billing Determinants'!$B$19:$N$41,6,0)/'4. Billing Determinants'!$G$41*$D28,IF($E28="Distribution Rev.",VLOOKUP(P$4,'4. Billing Determinants'!$B$19:$N$41,8,0)/'4. Billing Determinants'!$I$41*$D28, VLOOKUP(P$4,'4. Billing Determinants'!$B$19:$N$41,3,0)/'4. Billing Determinants'!$D$41*$D28)))))</f>
        <v>0</v>
      </c>
      <c r="Q28" s="152">
        <f>IF(Q$4="",0,IF($E28="kWh",VLOOKUP(Q$4,'4. Billing Determinants'!$B$19:$N$41,4,0)/'4. Billing Determinants'!$E$41*$D28,IF($E28="kW",VLOOKUP(Q$4,'4. Billing Determinants'!$B$19:$N$41,5,0)/'4. Billing Determinants'!$F$41*$D28,IF($E28="Non-RPP kWh",VLOOKUP(Q$4,'4. Billing Determinants'!$B$19:$N$41,6,0)/'4. Billing Determinants'!$G$41*$D28,IF($E28="Distribution Rev.",VLOOKUP(Q$4,'4. Billing Determinants'!$B$19:$N$41,8,0)/'4. Billing Determinants'!$I$41*$D28, VLOOKUP(Q$4,'4. Billing Determinants'!$B$19:$N$41,3,0)/'4. Billing Determinants'!$D$41*$D28)))))</f>
        <v>0</v>
      </c>
      <c r="R28" s="152">
        <f>IF(R$4="",0,IF($E28="kWh",VLOOKUP(R$4,'4. Billing Determinants'!$B$19:$N$41,4,0)/'4. Billing Determinants'!$E$41*$D28,IF($E28="kW",VLOOKUP(R$4,'4. Billing Determinants'!$B$19:$N$41,5,0)/'4. Billing Determinants'!$F$41*$D28,IF($E28="Non-RPP kWh",VLOOKUP(R$4,'4. Billing Determinants'!$B$19:$N$41,6,0)/'4. Billing Determinants'!$G$41*$D28,IF($E28="Distribution Rev.",VLOOKUP(R$4,'4. Billing Determinants'!$B$19:$N$41,8,0)/'4. Billing Determinants'!$I$41*$D28, VLOOKUP(R$4,'4. Billing Determinants'!$B$19:$N$41,3,0)/'4. Billing Determinants'!$D$41*$D28)))))</f>
        <v>0</v>
      </c>
      <c r="S28" s="152">
        <f>IF(S$4="",0,IF($E28="kWh",VLOOKUP(S$4,'4. Billing Determinants'!$B$19:$N$41,4,0)/'4. Billing Determinants'!$E$41*$D28,IF($E28="kW",VLOOKUP(S$4,'4. Billing Determinants'!$B$19:$N$41,5,0)/'4. Billing Determinants'!$F$41*$D28,IF($E28="Non-RPP kWh",VLOOKUP(S$4,'4. Billing Determinants'!$B$19:$N$41,6,0)/'4. Billing Determinants'!$G$41*$D28,IF($E28="Distribution Rev.",VLOOKUP(S$4,'4. Billing Determinants'!$B$19:$N$41,8,0)/'4. Billing Determinants'!$I$41*$D28, VLOOKUP(S$4,'4. Billing Determinants'!$B$19:$N$41,3,0)/'4. Billing Determinants'!$D$41*$D28)))))</f>
        <v>0</v>
      </c>
      <c r="T28" s="152">
        <f>IF(T$4="",0,IF($E28="kWh",VLOOKUP(T$4,'4. Billing Determinants'!$B$19:$N$41,4,0)/'4. Billing Determinants'!$E$41*$D28,IF($E28="kW",VLOOKUP(T$4,'4. Billing Determinants'!$B$19:$N$41,5,0)/'4. Billing Determinants'!$F$41*$D28,IF($E28="Non-RPP kWh",VLOOKUP(T$4,'4. Billing Determinants'!$B$19:$N$41,6,0)/'4. Billing Determinants'!$G$41*$D28,IF($E28="Distribution Rev.",VLOOKUP(T$4,'4. Billing Determinants'!$B$19:$N$41,8,0)/'4. Billing Determinants'!$I$41*$D28, VLOOKUP(T$4,'4. Billing Determinants'!$B$19:$N$41,3,0)/'4. Billing Determinants'!$D$41*$D28)))))</f>
        <v>0</v>
      </c>
      <c r="U28" s="152">
        <f>IF(U$4="",0,IF($E28="kWh",VLOOKUP(U$4,'4. Billing Determinants'!$B$19:$N$41,4,0)/'4. Billing Determinants'!$E$41*$D28,IF($E28="kW",VLOOKUP(U$4,'4. Billing Determinants'!$B$19:$N$41,5,0)/'4. Billing Determinants'!$F$41*$D28,IF($E28="Non-RPP kWh",VLOOKUP(U$4,'4. Billing Determinants'!$B$19:$N$41,6,0)/'4. Billing Determinants'!$G$41*$D28,IF($E28="Distribution Rev.",VLOOKUP(U$4,'4. Billing Determinants'!$B$19:$N$41,8,0)/'4. Billing Determinants'!$I$41*$D28, VLOOKUP(U$4,'4. Billing Determinants'!$B$19:$N$41,3,0)/'4. Billing Determinants'!$D$41*$D28)))))</f>
        <v>0</v>
      </c>
      <c r="V28" s="152">
        <f>IF(V$4="",0,IF($E28="kWh",VLOOKUP(V$4,'4. Billing Determinants'!$B$19:$N$41,4,0)/'4. Billing Determinants'!$E$41*$D28,IF($E28="kW",VLOOKUP(V$4,'4. Billing Determinants'!$B$19:$N$41,5,0)/'4. Billing Determinants'!$F$41*$D28,IF($E28="Non-RPP kWh",VLOOKUP(V$4,'4. Billing Determinants'!$B$19:$N$41,6,0)/'4. Billing Determinants'!$G$41*$D28,IF($E28="Distribution Rev.",VLOOKUP(V$4,'4. Billing Determinants'!$B$19:$N$41,8,0)/'4. Billing Determinants'!$I$41*$D28, VLOOKUP(V$4,'4. Billing Determinants'!$B$19:$N$41,3,0)/'4. Billing Determinants'!$D$41*$D28)))))</f>
        <v>0</v>
      </c>
      <c r="W28" s="152">
        <f>IF(W$4="",0,IF($E28="kWh",VLOOKUP(W$4,'4. Billing Determinants'!$B$19:$N$41,4,0)/'4. Billing Determinants'!$E$41*$D28,IF($E28="kW",VLOOKUP(W$4,'4. Billing Determinants'!$B$19:$N$41,5,0)/'4. Billing Determinants'!$F$41*$D28,IF($E28="Non-RPP kWh",VLOOKUP(W$4,'4. Billing Determinants'!$B$19:$N$41,6,0)/'4. Billing Determinants'!$G$41*$D28,IF($E28="Distribution Rev.",VLOOKUP(W$4,'4. Billing Determinants'!$B$19:$N$41,8,0)/'4. Billing Determinants'!$I$41*$D28, VLOOKUP(W$4,'4. Billing Determinants'!$B$19:$N$41,3,0)/'4. Billing Determinants'!$D$41*$D28)))))</f>
        <v>0</v>
      </c>
      <c r="X28" s="152">
        <f>IF(X$4="",0,IF($E28="kWh",VLOOKUP(X$4,'4. Billing Determinants'!$B$19:$N$41,4,0)/'4. Billing Determinants'!$E$41*$D28,IF($E28="kW",VLOOKUP(X$4,'4. Billing Determinants'!$B$19:$N$41,5,0)/'4. Billing Determinants'!$F$41*$D28,IF($E28="Non-RPP kWh",VLOOKUP(X$4,'4. Billing Determinants'!$B$19:$N$41,6,0)/'4. Billing Determinants'!$G$41*$D28,IF($E28="Distribution Rev.",VLOOKUP(X$4,'4. Billing Determinants'!$B$19:$N$41,8,0)/'4. Billing Determinants'!$I$41*$D28, VLOOKUP(X$4,'4. Billing Determinants'!$B$19:$N$41,3,0)/'4. Billing Determinants'!$D$41*$D28)))))</f>
        <v>0</v>
      </c>
      <c r="Y28" s="152">
        <f>IF(Y$4="",0,IF($E28="kWh",VLOOKUP(Y$4,'4. Billing Determinants'!$B$19:$N$41,4,0)/'4. Billing Determinants'!$E$41*$D28,IF($E28="kW",VLOOKUP(Y$4,'4. Billing Determinants'!$B$19:$N$41,5,0)/'4. Billing Determinants'!$F$41*$D28,IF($E28="Non-RPP kWh",VLOOKUP(Y$4,'4. Billing Determinants'!$B$19:$N$41,6,0)/'4. Billing Determinants'!$G$41*$D28,IF($E28="Distribution Rev.",VLOOKUP(Y$4,'4. Billing Determinants'!$B$19:$N$41,8,0)/'4. Billing Determinants'!$I$41*$D28, VLOOKUP(Y$4,'4. Billing Determinants'!$B$19:$N$41,3,0)/'4. Billing Determinants'!$D$41*$D28)))))</f>
        <v>0</v>
      </c>
    </row>
    <row r="29" spans="2:25" x14ac:dyDescent="0.2">
      <c r="B29" s="150" t="s">
        <v>32</v>
      </c>
      <c r="C29" s="151">
        <v>1534</v>
      </c>
      <c r="D29" s="152">
        <f>'2. 2013 Continuity Schedule'!CF52</f>
        <v>0</v>
      </c>
      <c r="E29" s="170"/>
      <c r="F29" s="152">
        <f>IF(F$4="",0,IF($E29="kWh",VLOOKUP(F$4,'4. Billing Determinants'!$B$19:$N$41,4,0)/'4. Billing Determinants'!$E$41*$D29,IF($E29="kW",VLOOKUP(F$4,'4. Billing Determinants'!$B$19:$N$41,5,0)/'4. Billing Determinants'!$F$41*$D29,IF($E29="Non-RPP kWh",VLOOKUP(F$4,'4. Billing Determinants'!$B$19:$N$41,6,0)/'4. Billing Determinants'!$G$41*$D29,IF($E29="Distribution Rev.",VLOOKUP(F$4,'4. Billing Determinants'!$B$19:$N$41,8,0)/'4. Billing Determinants'!$I$41*$D29, VLOOKUP(F$4,'4. Billing Determinants'!$B$19:$N$41,3,0)/'4. Billing Determinants'!$D$41*$D29)))))</f>
        <v>0</v>
      </c>
      <c r="G29" s="152">
        <f>IF(G$4="",0,IF($E29="kWh",VLOOKUP(G$4,'4. Billing Determinants'!$B$19:$N$41,4,0)/'4. Billing Determinants'!$E$41*$D29,IF($E29="kW",VLOOKUP(G$4,'4. Billing Determinants'!$B$19:$N$41,5,0)/'4. Billing Determinants'!$F$41*$D29,IF($E29="Non-RPP kWh",VLOOKUP(G$4,'4. Billing Determinants'!$B$19:$N$41,6,0)/'4. Billing Determinants'!$G$41*$D29,IF($E29="Distribution Rev.",VLOOKUP(G$4,'4. Billing Determinants'!$B$19:$N$41,8,0)/'4. Billing Determinants'!$I$41*$D29, VLOOKUP(G$4,'4. Billing Determinants'!$B$19:$N$41,3,0)/'4. Billing Determinants'!$D$41*$D29)))))</f>
        <v>0</v>
      </c>
      <c r="H29" s="152">
        <f>IF(H$4="",0,IF($E29="kWh",VLOOKUP(H$4,'4. Billing Determinants'!$B$19:$N$41,4,0)/'4. Billing Determinants'!$E$41*$D29,IF($E29="kW",VLOOKUP(H$4,'4. Billing Determinants'!$B$19:$N$41,5,0)/'4. Billing Determinants'!$F$41*$D29,IF($E29="Non-RPP kWh",VLOOKUP(H$4,'4. Billing Determinants'!$B$19:$N$41,6,0)/'4. Billing Determinants'!$G$41*$D29,IF($E29="Distribution Rev.",VLOOKUP(H$4,'4. Billing Determinants'!$B$19:$N$41,8,0)/'4. Billing Determinants'!$I$41*$D29, VLOOKUP(H$4,'4. Billing Determinants'!$B$19:$N$41,3,0)/'4. Billing Determinants'!$D$41*$D29)))))</f>
        <v>0</v>
      </c>
      <c r="I29" s="152">
        <f>IF(I$4="",0,IF($E29="kWh",VLOOKUP(I$4,'4. Billing Determinants'!$B$19:$N$41,4,0)/'4. Billing Determinants'!$E$41*$D29,IF($E29="kW",VLOOKUP(I$4,'4. Billing Determinants'!$B$19:$N$41,5,0)/'4. Billing Determinants'!$F$41*$D29,IF($E29="Non-RPP kWh",VLOOKUP(I$4,'4. Billing Determinants'!$B$19:$N$41,6,0)/'4. Billing Determinants'!$G$41*$D29,IF($E29="Distribution Rev.",VLOOKUP(I$4,'4. Billing Determinants'!$B$19:$N$41,8,0)/'4. Billing Determinants'!$I$41*$D29, VLOOKUP(I$4,'4. Billing Determinants'!$B$19:$N$41,3,0)/'4. Billing Determinants'!$D$41*$D29)))))</f>
        <v>0</v>
      </c>
      <c r="J29" s="152">
        <f>IF(J$4="",0,IF($E29="kWh",VLOOKUP(J$4,'4. Billing Determinants'!$B$19:$N$41,4,0)/'4. Billing Determinants'!$E$41*$D29,IF($E29="kW",VLOOKUP(J$4,'4. Billing Determinants'!$B$19:$N$41,5,0)/'4. Billing Determinants'!$F$41*$D29,IF($E29="Non-RPP kWh",VLOOKUP(J$4,'4. Billing Determinants'!$B$19:$N$41,6,0)/'4. Billing Determinants'!$G$41*$D29,IF($E29="Distribution Rev.",VLOOKUP(J$4,'4. Billing Determinants'!$B$19:$N$41,8,0)/'4. Billing Determinants'!$I$41*$D29, VLOOKUP(J$4,'4. Billing Determinants'!$B$19:$N$41,3,0)/'4. Billing Determinants'!$D$41*$D29)))))</f>
        <v>0</v>
      </c>
      <c r="K29" s="152">
        <f>IF(K$4="",0,IF($E29="kWh",VLOOKUP(K$4,'4. Billing Determinants'!$B$19:$N$41,4,0)/'4. Billing Determinants'!$E$41*$D29,IF($E29="kW",VLOOKUP(K$4,'4. Billing Determinants'!$B$19:$N$41,5,0)/'4. Billing Determinants'!$F$41*$D29,IF($E29="Non-RPP kWh",VLOOKUP(K$4,'4. Billing Determinants'!$B$19:$N$41,6,0)/'4. Billing Determinants'!$G$41*$D29,IF($E29="Distribution Rev.",VLOOKUP(K$4,'4. Billing Determinants'!$B$19:$N$41,8,0)/'4. Billing Determinants'!$I$41*$D29, VLOOKUP(K$4,'4. Billing Determinants'!$B$19:$N$41,3,0)/'4. Billing Determinants'!$D$41*$D29)))))</f>
        <v>0</v>
      </c>
      <c r="L29" s="152">
        <f>IF(L$4="",0,IF($E29="kWh",VLOOKUP(L$4,'4. Billing Determinants'!$B$19:$N$41,4,0)/'4. Billing Determinants'!$E$41*$D29,IF($E29="kW",VLOOKUP(L$4,'4. Billing Determinants'!$B$19:$N$41,5,0)/'4. Billing Determinants'!$F$41*$D29,IF($E29="Non-RPP kWh",VLOOKUP(L$4,'4. Billing Determinants'!$B$19:$N$41,6,0)/'4. Billing Determinants'!$G$41*$D29,IF($E29="Distribution Rev.",VLOOKUP(L$4,'4. Billing Determinants'!$B$19:$N$41,8,0)/'4. Billing Determinants'!$I$41*$D29, VLOOKUP(L$4,'4. Billing Determinants'!$B$19:$N$41,3,0)/'4. Billing Determinants'!$D$41*$D29)))))</f>
        <v>0</v>
      </c>
      <c r="M29" s="152">
        <f>IF(M$4="",0,IF($E29="kWh",VLOOKUP(M$4,'4. Billing Determinants'!$B$19:$N$41,4,0)/'4. Billing Determinants'!$E$41*$D29,IF($E29="kW",VLOOKUP(M$4,'4. Billing Determinants'!$B$19:$N$41,5,0)/'4. Billing Determinants'!$F$41*$D29,IF($E29="Non-RPP kWh",VLOOKUP(M$4,'4. Billing Determinants'!$B$19:$N$41,6,0)/'4. Billing Determinants'!$G$41*$D29,IF($E29="Distribution Rev.",VLOOKUP(M$4,'4. Billing Determinants'!$B$19:$N$41,8,0)/'4. Billing Determinants'!$I$41*$D29, VLOOKUP(M$4,'4. Billing Determinants'!$B$19:$N$41,3,0)/'4. Billing Determinants'!$D$41*$D29)))))</f>
        <v>0</v>
      </c>
      <c r="N29" s="152">
        <f>IF(N$4="",0,IF($E29="kWh",VLOOKUP(N$4,'4. Billing Determinants'!$B$19:$N$41,4,0)/'4. Billing Determinants'!$E$41*$D29,IF($E29="kW",VLOOKUP(N$4,'4. Billing Determinants'!$B$19:$N$41,5,0)/'4. Billing Determinants'!$F$41*$D29,IF($E29="Non-RPP kWh",VLOOKUP(N$4,'4. Billing Determinants'!$B$19:$N$41,6,0)/'4. Billing Determinants'!$G$41*$D29,IF($E29="Distribution Rev.",VLOOKUP(N$4,'4. Billing Determinants'!$B$19:$N$41,8,0)/'4. Billing Determinants'!$I$41*$D29, VLOOKUP(N$4,'4. Billing Determinants'!$B$19:$N$41,3,0)/'4. Billing Determinants'!$D$41*$D29)))))</f>
        <v>0</v>
      </c>
      <c r="O29" s="152">
        <f>IF(O$4="",0,IF($E29="kWh",VLOOKUP(O$4,'4. Billing Determinants'!$B$19:$N$41,4,0)/'4. Billing Determinants'!$E$41*$D29,IF($E29="kW",VLOOKUP(O$4,'4. Billing Determinants'!$B$19:$N$41,5,0)/'4. Billing Determinants'!$F$41*$D29,IF($E29="Non-RPP kWh",VLOOKUP(O$4,'4. Billing Determinants'!$B$19:$N$41,6,0)/'4. Billing Determinants'!$G$41*$D29,IF($E29="Distribution Rev.",VLOOKUP(O$4,'4. Billing Determinants'!$B$19:$N$41,8,0)/'4. Billing Determinants'!$I$41*$D29, VLOOKUP(O$4,'4. Billing Determinants'!$B$19:$N$41,3,0)/'4. Billing Determinants'!$D$41*$D29)))))</f>
        <v>0</v>
      </c>
      <c r="P29" s="152">
        <f>IF(P$4="",0,IF($E29="kWh",VLOOKUP(P$4,'4. Billing Determinants'!$B$19:$N$41,4,0)/'4. Billing Determinants'!$E$41*$D29,IF($E29="kW",VLOOKUP(P$4,'4. Billing Determinants'!$B$19:$N$41,5,0)/'4. Billing Determinants'!$F$41*$D29,IF($E29="Non-RPP kWh",VLOOKUP(P$4,'4. Billing Determinants'!$B$19:$N$41,6,0)/'4. Billing Determinants'!$G$41*$D29,IF($E29="Distribution Rev.",VLOOKUP(P$4,'4. Billing Determinants'!$B$19:$N$41,8,0)/'4. Billing Determinants'!$I$41*$D29, VLOOKUP(P$4,'4. Billing Determinants'!$B$19:$N$41,3,0)/'4. Billing Determinants'!$D$41*$D29)))))</f>
        <v>0</v>
      </c>
      <c r="Q29" s="152">
        <f>IF(Q$4="",0,IF($E29="kWh",VLOOKUP(Q$4,'4. Billing Determinants'!$B$19:$N$41,4,0)/'4. Billing Determinants'!$E$41*$D29,IF($E29="kW",VLOOKUP(Q$4,'4. Billing Determinants'!$B$19:$N$41,5,0)/'4. Billing Determinants'!$F$41*$D29,IF($E29="Non-RPP kWh",VLOOKUP(Q$4,'4. Billing Determinants'!$B$19:$N$41,6,0)/'4. Billing Determinants'!$G$41*$D29,IF($E29="Distribution Rev.",VLOOKUP(Q$4,'4. Billing Determinants'!$B$19:$N$41,8,0)/'4. Billing Determinants'!$I$41*$D29, VLOOKUP(Q$4,'4. Billing Determinants'!$B$19:$N$41,3,0)/'4. Billing Determinants'!$D$41*$D29)))))</f>
        <v>0</v>
      </c>
      <c r="R29" s="152">
        <f>IF(R$4="",0,IF($E29="kWh",VLOOKUP(R$4,'4. Billing Determinants'!$B$19:$N$41,4,0)/'4. Billing Determinants'!$E$41*$D29,IF($E29="kW",VLOOKUP(R$4,'4. Billing Determinants'!$B$19:$N$41,5,0)/'4. Billing Determinants'!$F$41*$D29,IF($E29="Non-RPP kWh",VLOOKUP(R$4,'4. Billing Determinants'!$B$19:$N$41,6,0)/'4. Billing Determinants'!$G$41*$D29,IF($E29="Distribution Rev.",VLOOKUP(R$4,'4. Billing Determinants'!$B$19:$N$41,8,0)/'4. Billing Determinants'!$I$41*$D29, VLOOKUP(R$4,'4. Billing Determinants'!$B$19:$N$41,3,0)/'4. Billing Determinants'!$D$41*$D29)))))</f>
        <v>0</v>
      </c>
      <c r="S29" s="152">
        <f>IF(S$4="",0,IF($E29="kWh",VLOOKUP(S$4,'4. Billing Determinants'!$B$19:$N$41,4,0)/'4. Billing Determinants'!$E$41*$D29,IF($E29="kW",VLOOKUP(S$4,'4. Billing Determinants'!$B$19:$N$41,5,0)/'4. Billing Determinants'!$F$41*$D29,IF($E29="Non-RPP kWh",VLOOKUP(S$4,'4. Billing Determinants'!$B$19:$N$41,6,0)/'4. Billing Determinants'!$G$41*$D29,IF($E29="Distribution Rev.",VLOOKUP(S$4,'4. Billing Determinants'!$B$19:$N$41,8,0)/'4. Billing Determinants'!$I$41*$D29, VLOOKUP(S$4,'4. Billing Determinants'!$B$19:$N$41,3,0)/'4. Billing Determinants'!$D$41*$D29)))))</f>
        <v>0</v>
      </c>
      <c r="T29" s="152">
        <f>IF(T$4="",0,IF($E29="kWh",VLOOKUP(T$4,'4. Billing Determinants'!$B$19:$N$41,4,0)/'4. Billing Determinants'!$E$41*$D29,IF($E29="kW",VLOOKUP(T$4,'4. Billing Determinants'!$B$19:$N$41,5,0)/'4. Billing Determinants'!$F$41*$D29,IF($E29="Non-RPP kWh",VLOOKUP(T$4,'4. Billing Determinants'!$B$19:$N$41,6,0)/'4. Billing Determinants'!$G$41*$D29,IF($E29="Distribution Rev.",VLOOKUP(T$4,'4. Billing Determinants'!$B$19:$N$41,8,0)/'4. Billing Determinants'!$I$41*$D29, VLOOKUP(T$4,'4. Billing Determinants'!$B$19:$N$41,3,0)/'4. Billing Determinants'!$D$41*$D29)))))</f>
        <v>0</v>
      </c>
      <c r="U29" s="152">
        <f>IF(U$4="",0,IF($E29="kWh",VLOOKUP(U$4,'4. Billing Determinants'!$B$19:$N$41,4,0)/'4. Billing Determinants'!$E$41*$D29,IF($E29="kW",VLOOKUP(U$4,'4. Billing Determinants'!$B$19:$N$41,5,0)/'4. Billing Determinants'!$F$41*$D29,IF($E29="Non-RPP kWh",VLOOKUP(U$4,'4. Billing Determinants'!$B$19:$N$41,6,0)/'4. Billing Determinants'!$G$41*$D29,IF($E29="Distribution Rev.",VLOOKUP(U$4,'4. Billing Determinants'!$B$19:$N$41,8,0)/'4. Billing Determinants'!$I$41*$D29, VLOOKUP(U$4,'4. Billing Determinants'!$B$19:$N$41,3,0)/'4. Billing Determinants'!$D$41*$D29)))))</f>
        <v>0</v>
      </c>
      <c r="V29" s="152">
        <f>IF(V$4="",0,IF($E29="kWh",VLOOKUP(V$4,'4. Billing Determinants'!$B$19:$N$41,4,0)/'4. Billing Determinants'!$E$41*$D29,IF($E29="kW",VLOOKUP(V$4,'4. Billing Determinants'!$B$19:$N$41,5,0)/'4. Billing Determinants'!$F$41*$D29,IF($E29="Non-RPP kWh",VLOOKUP(V$4,'4. Billing Determinants'!$B$19:$N$41,6,0)/'4. Billing Determinants'!$G$41*$D29,IF($E29="Distribution Rev.",VLOOKUP(V$4,'4. Billing Determinants'!$B$19:$N$41,8,0)/'4. Billing Determinants'!$I$41*$D29, VLOOKUP(V$4,'4. Billing Determinants'!$B$19:$N$41,3,0)/'4. Billing Determinants'!$D$41*$D29)))))</f>
        <v>0</v>
      </c>
      <c r="W29" s="152">
        <f>IF(W$4="",0,IF($E29="kWh",VLOOKUP(W$4,'4. Billing Determinants'!$B$19:$N$41,4,0)/'4. Billing Determinants'!$E$41*$D29,IF($E29="kW",VLOOKUP(W$4,'4. Billing Determinants'!$B$19:$N$41,5,0)/'4. Billing Determinants'!$F$41*$D29,IF($E29="Non-RPP kWh",VLOOKUP(W$4,'4. Billing Determinants'!$B$19:$N$41,6,0)/'4. Billing Determinants'!$G$41*$D29,IF($E29="Distribution Rev.",VLOOKUP(W$4,'4. Billing Determinants'!$B$19:$N$41,8,0)/'4. Billing Determinants'!$I$41*$D29, VLOOKUP(W$4,'4. Billing Determinants'!$B$19:$N$41,3,0)/'4. Billing Determinants'!$D$41*$D29)))))</f>
        <v>0</v>
      </c>
      <c r="X29" s="152">
        <f>IF(X$4="",0,IF($E29="kWh",VLOOKUP(X$4,'4. Billing Determinants'!$B$19:$N$41,4,0)/'4. Billing Determinants'!$E$41*$D29,IF($E29="kW",VLOOKUP(X$4,'4. Billing Determinants'!$B$19:$N$41,5,0)/'4. Billing Determinants'!$F$41*$D29,IF($E29="Non-RPP kWh",VLOOKUP(X$4,'4. Billing Determinants'!$B$19:$N$41,6,0)/'4. Billing Determinants'!$G$41*$D29,IF($E29="Distribution Rev.",VLOOKUP(X$4,'4. Billing Determinants'!$B$19:$N$41,8,0)/'4. Billing Determinants'!$I$41*$D29, VLOOKUP(X$4,'4. Billing Determinants'!$B$19:$N$41,3,0)/'4. Billing Determinants'!$D$41*$D29)))))</f>
        <v>0</v>
      </c>
      <c r="Y29" s="152">
        <f>IF(Y$4="",0,IF($E29="kWh",VLOOKUP(Y$4,'4. Billing Determinants'!$B$19:$N$41,4,0)/'4. Billing Determinants'!$E$41*$D29,IF($E29="kW",VLOOKUP(Y$4,'4. Billing Determinants'!$B$19:$N$41,5,0)/'4. Billing Determinants'!$F$41*$D29,IF($E29="Non-RPP kWh",VLOOKUP(Y$4,'4. Billing Determinants'!$B$19:$N$41,6,0)/'4. Billing Determinants'!$G$41*$D29,IF($E29="Distribution Rev.",VLOOKUP(Y$4,'4. Billing Determinants'!$B$19:$N$41,8,0)/'4. Billing Determinants'!$I$41*$D29, VLOOKUP(Y$4,'4. Billing Determinants'!$B$19:$N$41,3,0)/'4. Billing Determinants'!$D$41*$D29)))))</f>
        <v>0</v>
      </c>
    </row>
    <row r="30" spans="2:25" x14ac:dyDescent="0.2">
      <c r="B30" s="150" t="s">
        <v>33</v>
      </c>
      <c r="C30" s="151">
        <v>1535</v>
      </c>
      <c r="D30" s="152">
        <f>'2. 2013 Continuity Schedule'!CF53</f>
        <v>0</v>
      </c>
      <c r="E30" s="170"/>
      <c r="F30" s="152">
        <f>IF(F$4="",0,IF($E30="kWh",VLOOKUP(F$4,'4. Billing Determinants'!$B$19:$N$41,4,0)/'4. Billing Determinants'!$E$41*$D30,IF($E30="kW",VLOOKUP(F$4,'4. Billing Determinants'!$B$19:$N$41,5,0)/'4. Billing Determinants'!$F$41*$D30,IF($E30="Non-RPP kWh",VLOOKUP(F$4,'4. Billing Determinants'!$B$19:$N$41,6,0)/'4. Billing Determinants'!$G$41*$D30,IF($E30="Distribution Rev.",VLOOKUP(F$4,'4. Billing Determinants'!$B$19:$N$41,8,0)/'4. Billing Determinants'!$I$41*$D30, VLOOKUP(F$4,'4. Billing Determinants'!$B$19:$N$41,3,0)/'4. Billing Determinants'!$D$41*$D30)))))</f>
        <v>0</v>
      </c>
      <c r="G30" s="152">
        <f>IF(G$4="",0,IF($E30="kWh",VLOOKUP(G$4,'4. Billing Determinants'!$B$19:$N$41,4,0)/'4. Billing Determinants'!$E$41*$D30,IF($E30="kW",VLOOKUP(G$4,'4. Billing Determinants'!$B$19:$N$41,5,0)/'4. Billing Determinants'!$F$41*$D30,IF($E30="Non-RPP kWh",VLOOKUP(G$4,'4. Billing Determinants'!$B$19:$N$41,6,0)/'4. Billing Determinants'!$G$41*$D30,IF($E30="Distribution Rev.",VLOOKUP(G$4,'4. Billing Determinants'!$B$19:$N$41,8,0)/'4. Billing Determinants'!$I$41*$D30, VLOOKUP(G$4,'4. Billing Determinants'!$B$19:$N$41,3,0)/'4. Billing Determinants'!$D$41*$D30)))))</f>
        <v>0</v>
      </c>
      <c r="H30" s="152">
        <f>IF(H$4="",0,IF($E30="kWh",VLOOKUP(H$4,'4. Billing Determinants'!$B$19:$N$41,4,0)/'4. Billing Determinants'!$E$41*$D30,IF($E30="kW",VLOOKUP(H$4,'4. Billing Determinants'!$B$19:$N$41,5,0)/'4. Billing Determinants'!$F$41*$D30,IF($E30="Non-RPP kWh",VLOOKUP(H$4,'4. Billing Determinants'!$B$19:$N$41,6,0)/'4. Billing Determinants'!$G$41*$D30,IF($E30="Distribution Rev.",VLOOKUP(H$4,'4. Billing Determinants'!$B$19:$N$41,8,0)/'4. Billing Determinants'!$I$41*$D30, VLOOKUP(H$4,'4. Billing Determinants'!$B$19:$N$41,3,0)/'4. Billing Determinants'!$D$41*$D30)))))</f>
        <v>0</v>
      </c>
      <c r="I30" s="152">
        <f>IF(I$4="",0,IF($E30="kWh",VLOOKUP(I$4,'4. Billing Determinants'!$B$19:$N$41,4,0)/'4. Billing Determinants'!$E$41*$D30,IF($E30="kW",VLOOKUP(I$4,'4. Billing Determinants'!$B$19:$N$41,5,0)/'4. Billing Determinants'!$F$41*$D30,IF($E30="Non-RPP kWh",VLOOKUP(I$4,'4. Billing Determinants'!$B$19:$N$41,6,0)/'4. Billing Determinants'!$G$41*$D30,IF($E30="Distribution Rev.",VLOOKUP(I$4,'4. Billing Determinants'!$B$19:$N$41,8,0)/'4. Billing Determinants'!$I$41*$D30, VLOOKUP(I$4,'4. Billing Determinants'!$B$19:$N$41,3,0)/'4. Billing Determinants'!$D$41*$D30)))))</f>
        <v>0</v>
      </c>
      <c r="J30" s="152">
        <f>IF(J$4="",0,IF($E30="kWh",VLOOKUP(J$4,'4. Billing Determinants'!$B$19:$N$41,4,0)/'4. Billing Determinants'!$E$41*$D30,IF($E30="kW",VLOOKUP(J$4,'4. Billing Determinants'!$B$19:$N$41,5,0)/'4. Billing Determinants'!$F$41*$D30,IF($E30="Non-RPP kWh",VLOOKUP(J$4,'4. Billing Determinants'!$B$19:$N$41,6,0)/'4. Billing Determinants'!$G$41*$D30,IF($E30="Distribution Rev.",VLOOKUP(J$4,'4. Billing Determinants'!$B$19:$N$41,8,0)/'4. Billing Determinants'!$I$41*$D30, VLOOKUP(J$4,'4. Billing Determinants'!$B$19:$N$41,3,0)/'4. Billing Determinants'!$D$41*$D30)))))</f>
        <v>0</v>
      </c>
      <c r="K30" s="152">
        <f>IF(K$4="",0,IF($E30="kWh",VLOOKUP(K$4,'4. Billing Determinants'!$B$19:$N$41,4,0)/'4. Billing Determinants'!$E$41*$D30,IF($E30="kW",VLOOKUP(K$4,'4. Billing Determinants'!$B$19:$N$41,5,0)/'4. Billing Determinants'!$F$41*$D30,IF($E30="Non-RPP kWh",VLOOKUP(K$4,'4. Billing Determinants'!$B$19:$N$41,6,0)/'4. Billing Determinants'!$G$41*$D30,IF($E30="Distribution Rev.",VLOOKUP(K$4,'4. Billing Determinants'!$B$19:$N$41,8,0)/'4. Billing Determinants'!$I$41*$D30, VLOOKUP(K$4,'4. Billing Determinants'!$B$19:$N$41,3,0)/'4. Billing Determinants'!$D$41*$D30)))))</f>
        <v>0</v>
      </c>
      <c r="L30" s="152">
        <f>IF(L$4="",0,IF($E30="kWh",VLOOKUP(L$4,'4. Billing Determinants'!$B$19:$N$41,4,0)/'4. Billing Determinants'!$E$41*$D30,IF($E30="kW",VLOOKUP(L$4,'4. Billing Determinants'!$B$19:$N$41,5,0)/'4. Billing Determinants'!$F$41*$D30,IF($E30="Non-RPP kWh",VLOOKUP(L$4,'4. Billing Determinants'!$B$19:$N$41,6,0)/'4. Billing Determinants'!$G$41*$D30,IF($E30="Distribution Rev.",VLOOKUP(L$4,'4. Billing Determinants'!$B$19:$N$41,8,0)/'4. Billing Determinants'!$I$41*$D30, VLOOKUP(L$4,'4. Billing Determinants'!$B$19:$N$41,3,0)/'4. Billing Determinants'!$D$41*$D30)))))</f>
        <v>0</v>
      </c>
      <c r="M30" s="152">
        <f>IF(M$4="",0,IF($E30="kWh",VLOOKUP(M$4,'4. Billing Determinants'!$B$19:$N$41,4,0)/'4. Billing Determinants'!$E$41*$D30,IF($E30="kW",VLOOKUP(M$4,'4. Billing Determinants'!$B$19:$N$41,5,0)/'4. Billing Determinants'!$F$41*$D30,IF($E30="Non-RPP kWh",VLOOKUP(M$4,'4. Billing Determinants'!$B$19:$N$41,6,0)/'4. Billing Determinants'!$G$41*$D30,IF($E30="Distribution Rev.",VLOOKUP(M$4,'4. Billing Determinants'!$B$19:$N$41,8,0)/'4. Billing Determinants'!$I$41*$D30, VLOOKUP(M$4,'4. Billing Determinants'!$B$19:$N$41,3,0)/'4. Billing Determinants'!$D$41*$D30)))))</f>
        <v>0</v>
      </c>
      <c r="N30" s="152">
        <f>IF(N$4="",0,IF($E30="kWh",VLOOKUP(N$4,'4. Billing Determinants'!$B$19:$N$41,4,0)/'4. Billing Determinants'!$E$41*$D30,IF($E30="kW",VLOOKUP(N$4,'4. Billing Determinants'!$B$19:$N$41,5,0)/'4. Billing Determinants'!$F$41*$D30,IF($E30="Non-RPP kWh",VLOOKUP(N$4,'4. Billing Determinants'!$B$19:$N$41,6,0)/'4. Billing Determinants'!$G$41*$D30,IF($E30="Distribution Rev.",VLOOKUP(N$4,'4. Billing Determinants'!$B$19:$N$41,8,0)/'4. Billing Determinants'!$I$41*$D30, VLOOKUP(N$4,'4. Billing Determinants'!$B$19:$N$41,3,0)/'4. Billing Determinants'!$D$41*$D30)))))</f>
        <v>0</v>
      </c>
      <c r="O30" s="152">
        <f>IF(O$4="",0,IF($E30="kWh",VLOOKUP(O$4,'4. Billing Determinants'!$B$19:$N$41,4,0)/'4. Billing Determinants'!$E$41*$D30,IF($E30="kW",VLOOKUP(O$4,'4. Billing Determinants'!$B$19:$N$41,5,0)/'4. Billing Determinants'!$F$41*$D30,IF($E30="Non-RPP kWh",VLOOKUP(O$4,'4. Billing Determinants'!$B$19:$N$41,6,0)/'4. Billing Determinants'!$G$41*$D30,IF($E30="Distribution Rev.",VLOOKUP(O$4,'4. Billing Determinants'!$B$19:$N$41,8,0)/'4. Billing Determinants'!$I$41*$D30, VLOOKUP(O$4,'4. Billing Determinants'!$B$19:$N$41,3,0)/'4. Billing Determinants'!$D$41*$D30)))))</f>
        <v>0</v>
      </c>
      <c r="P30" s="152">
        <f>IF(P$4="",0,IF($E30="kWh",VLOOKUP(P$4,'4. Billing Determinants'!$B$19:$N$41,4,0)/'4. Billing Determinants'!$E$41*$D30,IF($E30="kW",VLOOKUP(P$4,'4. Billing Determinants'!$B$19:$N$41,5,0)/'4. Billing Determinants'!$F$41*$D30,IF($E30="Non-RPP kWh",VLOOKUP(P$4,'4. Billing Determinants'!$B$19:$N$41,6,0)/'4. Billing Determinants'!$G$41*$D30,IF($E30="Distribution Rev.",VLOOKUP(P$4,'4. Billing Determinants'!$B$19:$N$41,8,0)/'4. Billing Determinants'!$I$41*$D30, VLOOKUP(P$4,'4. Billing Determinants'!$B$19:$N$41,3,0)/'4. Billing Determinants'!$D$41*$D30)))))</f>
        <v>0</v>
      </c>
      <c r="Q30" s="152">
        <f>IF(Q$4="",0,IF($E30="kWh",VLOOKUP(Q$4,'4. Billing Determinants'!$B$19:$N$41,4,0)/'4. Billing Determinants'!$E$41*$D30,IF($E30="kW",VLOOKUP(Q$4,'4. Billing Determinants'!$B$19:$N$41,5,0)/'4. Billing Determinants'!$F$41*$D30,IF($E30="Non-RPP kWh",VLOOKUP(Q$4,'4. Billing Determinants'!$B$19:$N$41,6,0)/'4. Billing Determinants'!$G$41*$D30,IF($E30="Distribution Rev.",VLOOKUP(Q$4,'4. Billing Determinants'!$B$19:$N$41,8,0)/'4. Billing Determinants'!$I$41*$D30, VLOOKUP(Q$4,'4. Billing Determinants'!$B$19:$N$41,3,0)/'4. Billing Determinants'!$D$41*$D30)))))</f>
        <v>0</v>
      </c>
      <c r="R30" s="152">
        <f>IF(R$4="",0,IF($E30="kWh",VLOOKUP(R$4,'4. Billing Determinants'!$B$19:$N$41,4,0)/'4. Billing Determinants'!$E$41*$D30,IF($E30="kW",VLOOKUP(R$4,'4. Billing Determinants'!$B$19:$N$41,5,0)/'4. Billing Determinants'!$F$41*$D30,IF($E30="Non-RPP kWh",VLOOKUP(R$4,'4. Billing Determinants'!$B$19:$N$41,6,0)/'4. Billing Determinants'!$G$41*$D30,IF($E30="Distribution Rev.",VLOOKUP(R$4,'4. Billing Determinants'!$B$19:$N$41,8,0)/'4. Billing Determinants'!$I$41*$D30, VLOOKUP(R$4,'4. Billing Determinants'!$B$19:$N$41,3,0)/'4. Billing Determinants'!$D$41*$D30)))))</f>
        <v>0</v>
      </c>
      <c r="S30" s="152">
        <f>IF(S$4="",0,IF($E30="kWh",VLOOKUP(S$4,'4. Billing Determinants'!$B$19:$N$41,4,0)/'4. Billing Determinants'!$E$41*$D30,IF($E30="kW",VLOOKUP(S$4,'4. Billing Determinants'!$B$19:$N$41,5,0)/'4. Billing Determinants'!$F$41*$D30,IF($E30="Non-RPP kWh",VLOOKUP(S$4,'4. Billing Determinants'!$B$19:$N$41,6,0)/'4. Billing Determinants'!$G$41*$D30,IF($E30="Distribution Rev.",VLOOKUP(S$4,'4. Billing Determinants'!$B$19:$N$41,8,0)/'4. Billing Determinants'!$I$41*$D30, VLOOKUP(S$4,'4. Billing Determinants'!$B$19:$N$41,3,0)/'4. Billing Determinants'!$D$41*$D30)))))</f>
        <v>0</v>
      </c>
      <c r="T30" s="152">
        <f>IF(T$4="",0,IF($E30="kWh",VLOOKUP(T$4,'4. Billing Determinants'!$B$19:$N$41,4,0)/'4. Billing Determinants'!$E$41*$D30,IF($E30="kW",VLOOKUP(T$4,'4. Billing Determinants'!$B$19:$N$41,5,0)/'4. Billing Determinants'!$F$41*$D30,IF($E30="Non-RPP kWh",VLOOKUP(T$4,'4. Billing Determinants'!$B$19:$N$41,6,0)/'4. Billing Determinants'!$G$41*$D30,IF($E30="Distribution Rev.",VLOOKUP(T$4,'4. Billing Determinants'!$B$19:$N$41,8,0)/'4. Billing Determinants'!$I$41*$D30, VLOOKUP(T$4,'4. Billing Determinants'!$B$19:$N$41,3,0)/'4. Billing Determinants'!$D$41*$D30)))))</f>
        <v>0</v>
      </c>
      <c r="U30" s="152">
        <f>IF(U$4="",0,IF($E30="kWh",VLOOKUP(U$4,'4. Billing Determinants'!$B$19:$N$41,4,0)/'4. Billing Determinants'!$E$41*$D30,IF($E30="kW",VLOOKUP(U$4,'4. Billing Determinants'!$B$19:$N$41,5,0)/'4. Billing Determinants'!$F$41*$D30,IF($E30="Non-RPP kWh",VLOOKUP(U$4,'4. Billing Determinants'!$B$19:$N$41,6,0)/'4. Billing Determinants'!$G$41*$D30,IF($E30="Distribution Rev.",VLOOKUP(U$4,'4. Billing Determinants'!$B$19:$N$41,8,0)/'4. Billing Determinants'!$I$41*$D30, VLOOKUP(U$4,'4. Billing Determinants'!$B$19:$N$41,3,0)/'4. Billing Determinants'!$D$41*$D30)))))</f>
        <v>0</v>
      </c>
      <c r="V30" s="152">
        <f>IF(V$4="",0,IF($E30="kWh",VLOOKUP(V$4,'4. Billing Determinants'!$B$19:$N$41,4,0)/'4. Billing Determinants'!$E$41*$D30,IF($E30="kW",VLOOKUP(V$4,'4. Billing Determinants'!$B$19:$N$41,5,0)/'4. Billing Determinants'!$F$41*$D30,IF($E30="Non-RPP kWh",VLOOKUP(V$4,'4. Billing Determinants'!$B$19:$N$41,6,0)/'4. Billing Determinants'!$G$41*$D30,IF($E30="Distribution Rev.",VLOOKUP(V$4,'4. Billing Determinants'!$B$19:$N$41,8,0)/'4. Billing Determinants'!$I$41*$D30, VLOOKUP(V$4,'4. Billing Determinants'!$B$19:$N$41,3,0)/'4. Billing Determinants'!$D$41*$D30)))))</f>
        <v>0</v>
      </c>
      <c r="W30" s="152">
        <f>IF(W$4="",0,IF($E30="kWh",VLOOKUP(W$4,'4. Billing Determinants'!$B$19:$N$41,4,0)/'4. Billing Determinants'!$E$41*$D30,IF($E30="kW",VLOOKUP(W$4,'4. Billing Determinants'!$B$19:$N$41,5,0)/'4. Billing Determinants'!$F$41*$D30,IF($E30="Non-RPP kWh",VLOOKUP(W$4,'4. Billing Determinants'!$B$19:$N$41,6,0)/'4. Billing Determinants'!$G$41*$D30,IF($E30="Distribution Rev.",VLOOKUP(W$4,'4. Billing Determinants'!$B$19:$N$41,8,0)/'4. Billing Determinants'!$I$41*$D30, VLOOKUP(W$4,'4. Billing Determinants'!$B$19:$N$41,3,0)/'4. Billing Determinants'!$D$41*$D30)))))</f>
        <v>0</v>
      </c>
      <c r="X30" s="152">
        <f>IF(X$4="",0,IF($E30="kWh",VLOOKUP(X$4,'4. Billing Determinants'!$B$19:$N$41,4,0)/'4. Billing Determinants'!$E$41*$D30,IF($E30="kW",VLOOKUP(X$4,'4. Billing Determinants'!$B$19:$N$41,5,0)/'4. Billing Determinants'!$F$41*$D30,IF($E30="Non-RPP kWh",VLOOKUP(X$4,'4. Billing Determinants'!$B$19:$N$41,6,0)/'4. Billing Determinants'!$G$41*$D30,IF($E30="Distribution Rev.",VLOOKUP(X$4,'4. Billing Determinants'!$B$19:$N$41,8,0)/'4. Billing Determinants'!$I$41*$D30, VLOOKUP(X$4,'4. Billing Determinants'!$B$19:$N$41,3,0)/'4. Billing Determinants'!$D$41*$D30)))))</f>
        <v>0</v>
      </c>
      <c r="Y30" s="152">
        <f>IF(Y$4="",0,IF($E30="kWh",VLOOKUP(Y$4,'4. Billing Determinants'!$B$19:$N$41,4,0)/'4. Billing Determinants'!$E$41*$D30,IF($E30="kW",VLOOKUP(Y$4,'4. Billing Determinants'!$B$19:$N$41,5,0)/'4. Billing Determinants'!$F$41*$D30,IF($E30="Non-RPP kWh",VLOOKUP(Y$4,'4. Billing Determinants'!$B$19:$N$41,6,0)/'4. Billing Determinants'!$G$41*$D30,IF($E30="Distribution Rev.",VLOOKUP(Y$4,'4. Billing Determinants'!$B$19:$N$41,8,0)/'4. Billing Determinants'!$I$41*$D30, VLOOKUP(Y$4,'4. Billing Determinants'!$B$19:$N$41,3,0)/'4. Billing Determinants'!$D$41*$D30)))))</f>
        <v>0</v>
      </c>
    </row>
    <row r="31" spans="2:25" x14ac:dyDescent="0.2">
      <c r="B31" s="150" t="s">
        <v>39</v>
      </c>
      <c r="C31" s="151">
        <v>1536</v>
      </c>
      <c r="D31" s="152">
        <f>'2. 2013 Continuity Schedule'!CF54</f>
        <v>0</v>
      </c>
      <c r="E31" s="170"/>
      <c r="F31" s="152">
        <f>IF(F$4="",0,IF($E31="kWh",VLOOKUP(F$4,'4. Billing Determinants'!$B$19:$N$41,4,0)/'4. Billing Determinants'!$E$41*$D31,IF($E31="kW",VLOOKUP(F$4,'4. Billing Determinants'!$B$19:$N$41,5,0)/'4. Billing Determinants'!$F$41*$D31,IF($E31="Non-RPP kWh",VLOOKUP(F$4,'4. Billing Determinants'!$B$19:$N$41,6,0)/'4. Billing Determinants'!$G$41*$D31,IF($E31="Distribution Rev.",VLOOKUP(F$4,'4. Billing Determinants'!$B$19:$N$41,8,0)/'4. Billing Determinants'!$I$41*$D31, VLOOKUP(F$4,'4. Billing Determinants'!$B$19:$N$41,3,0)/'4. Billing Determinants'!$D$41*$D31)))))</f>
        <v>0</v>
      </c>
      <c r="G31" s="152">
        <f>IF(G$4="",0,IF($E31="kWh",VLOOKUP(G$4,'4. Billing Determinants'!$B$19:$N$41,4,0)/'4. Billing Determinants'!$E$41*$D31,IF($E31="kW",VLOOKUP(G$4,'4. Billing Determinants'!$B$19:$N$41,5,0)/'4. Billing Determinants'!$F$41*$D31,IF($E31="Non-RPP kWh",VLOOKUP(G$4,'4. Billing Determinants'!$B$19:$N$41,6,0)/'4. Billing Determinants'!$G$41*$D31,IF($E31="Distribution Rev.",VLOOKUP(G$4,'4. Billing Determinants'!$B$19:$N$41,8,0)/'4. Billing Determinants'!$I$41*$D31, VLOOKUP(G$4,'4. Billing Determinants'!$B$19:$N$41,3,0)/'4. Billing Determinants'!$D$41*$D31)))))</f>
        <v>0</v>
      </c>
      <c r="H31" s="152">
        <f>IF(H$4="",0,IF($E31="kWh",VLOOKUP(H$4,'4. Billing Determinants'!$B$19:$N$41,4,0)/'4. Billing Determinants'!$E$41*$D31,IF($E31="kW",VLOOKUP(H$4,'4. Billing Determinants'!$B$19:$N$41,5,0)/'4. Billing Determinants'!$F$41*$D31,IF($E31="Non-RPP kWh",VLOOKUP(H$4,'4. Billing Determinants'!$B$19:$N$41,6,0)/'4. Billing Determinants'!$G$41*$D31,IF($E31="Distribution Rev.",VLOOKUP(H$4,'4. Billing Determinants'!$B$19:$N$41,8,0)/'4. Billing Determinants'!$I$41*$D31, VLOOKUP(H$4,'4. Billing Determinants'!$B$19:$N$41,3,0)/'4. Billing Determinants'!$D$41*$D31)))))</f>
        <v>0</v>
      </c>
      <c r="I31" s="152">
        <f>IF(I$4="",0,IF($E31="kWh",VLOOKUP(I$4,'4. Billing Determinants'!$B$19:$N$41,4,0)/'4. Billing Determinants'!$E$41*$D31,IF($E31="kW",VLOOKUP(I$4,'4. Billing Determinants'!$B$19:$N$41,5,0)/'4. Billing Determinants'!$F$41*$D31,IF($E31="Non-RPP kWh",VLOOKUP(I$4,'4. Billing Determinants'!$B$19:$N$41,6,0)/'4. Billing Determinants'!$G$41*$D31,IF($E31="Distribution Rev.",VLOOKUP(I$4,'4. Billing Determinants'!$B$19:$N$41,8,0)/'4. Billing Determinants'!$I$41*$D31, VLOOKUP(I$4,'4. Billing Determinants'!$B$19:$N$41,3,0)/'4. Billing Determinants'!$D$41*$D31)))))</f>
        <v>0</v>
      </c>
      <c r="J31" s="152">
        <f>IF(J$4="",0,IF($E31="kWh",VLOOKUP(J$4,'4. Billing Determinants'!$B$19:$N$41,4,0)/'4. Billing Determinants'!$E$41*$D31,IF($E31="kW",VLOOKUP(J$4,'4. Billing Determinants'!$B$19:$N$41,5,0)/'4. Billing Determinants'!$F$41*$D31,IF($E31="Non-RPP kWh",VLOOKUP(J$4,'4. Billing Determinants'!$B$19:$N$41,6,0)/'4. Billing Determinants'!$G$41*$D31,IF($E31="Distribution Rev.",VLOOKUP(J$4,'4. Billing Determinants'!$B$19:$N$41,8,0)/'4. Billing Determinants'!$I$41*$D31, VLOOKUP(J$4,'4. Billing Determinants'!$B$19:$N$41,3,0)/'4. Billing Determinants'!$D$41*$D31)))))</f>
        <v>0</v>
      </c>
      <c r="K31" s="152">
        <f>IF(K$4="",0,IF($E31="kWh",VLOOKUP(K$4,'4. Billing Determinants'!$B$19:$N$41,4,0)/'4. Billing Determinants'!$E$41*$D31,IF($E31="kW",VLOOKUP(K$4,'4. Billing Determinants'!$B$19:$N$41,5,0)/'4. Billing Determinants'!$F$41*$D31,IF($E31="Non-RPP kWh",VLOOKUP(K$4,'4. Billing Determinants'!$B$19:$N$41,6,0)/'4. Billing Determinants'!$G$41*$D31,IF($E31="Distribution Rev.",VLOOKUP(K$4,'4. Billing Determinants'!$B$19:$N$41,8,0)/'4. Billing Determinants'!$I$41*$D31, VLOOKUP(K$4,'4. Billing Determinants'!$B$19:$N$41,3,0)/'4. Billing Determinants'!$D$41*$D31)))))</f>
        <v>0</v>
      </c>
      <c r="L31" s="152">
        <f>IF(L$4="",0,IF($E31="kWh",VLOOKUP(L$4,'4. Billing Determinants'!$B$19:$N$41,4,0)/'4. Billing Determinants'!$E$41*$D31,IF($E31="kW",VLOOKUP(L$4,'4. Billing Determinants'!$B$19:$N$41,5,0)/'4. Billing Determinants'!$F$41*$D31,IF($E31="Non-RPP kWh",VLOOKUP(L$4,'4. Billing Determinants'!$B$19:$N$41,6,0)/'4. Billing Determinants'!$G$41*$D31,IF($E31="Distribution Rev.",VLOOKUP(L$4,'4. Billing Determinants'!$B$19:$N$41,8,0)/'4. Billing Determinants'!$I$41*$D31, VLOOKUP(L$4,'4. Billing Determinants'!$B$19:$N$41,3,0)/'4. Billing Determinants'!$D$41*$D31)))))</f>
        <v>0</v>
      </c>
      <c r="M31" s="152">
        <f>IF(M$4="",0,IF($E31="kWh",VLOOKUP(M$4,'4. Billing Determinants'!$B$19:$N$41,4,0)/'4. Billing Determinants'!$E$41*$D31,IF($E31="kW",VLOOKUP(M$4,'4. Billing Determinants'!$B$19:$N$41,5,0)/'4. Billing Determinants'!$F$41*$D31,IF($E31="Non-RPP kWh",VLOOKUP(M$4,'4. Billing Determinants'!$B$19:$N$41,6,0)/'4. Billing Determinants'!$G$41*$D31,IF($E31="Distribution Rev.",VLOOKUP(M$4,'4. Billing Determinants'!$B$19:$N$41,8,0)/'4. Billing Determinants'!$I$41*$D31, VLOOKUP(M$4,'4. Billing Determinants'!$B$19:$N$41,3,0)/'4. Billing Determinants'!$D$41*$D31)))))</f>
        <v>0</v>
      </c>
      <c r="N31" s="152">
        <f>IF(N$4="",0,IF($E31="kWh",VLOOKUP(N$4,'4. Billing Determinants'!$B$19:$N$41,4,0)/'4. Billing Determinants'!$E$41*$D31,IF($E31="kW",VLOOKUP(N$4,'4. Billing Determinants'!$B$19:$N$41,5,0)/'4. Billing Determinants'!$F$41*$D31,IF($E31="Non-RPP kWh",VLOOKUP(N$4,'4. Billing Determinants'!$B$19:$N$41,6,0)/'4. Billing Determinants'!$G$41*$D31,IF($E31="Distribution Rev.",VLOOKUP(N$4,'4. Billing Determinants'!$B$19:$N$41,8,0)/'4. Billing Determinants'!$I$41*$D31, VLOOKUP(N$4,'4. Billing Determinants'!$B$19:$N$41,3,0)/'4. Billing Determinants'!$D$41*$D31)))))</f>
        <v>0</v>
      </c>
      <c r="O31" s="152">
        <f>IF(O$4="",0,IF($E31="kWh",VLOOKUP(O$4,'4. Billing Determinants'!$B$19:$N$41,4,0)/'4. Billing Determinants'!$E$41*$D31,IF($E31="kW",VLOOKUP(O$4,'4. Billing Determinants'!$B$19:$N$41,5,0)/'4. Billing Determinants'!$F$41*$D31,IF($E31="Non-RPP kWh",VLOOKUP(O$4,'4. Billing Determinants'!$B$19:$N$41,6,0)/'4. Billing Determinants'!$G$41*$D31,IF($E31="Distribution Rev.",VLOOKUP(O$4,'4. Billing Determinants'!$B$19:$N$41,8,0)/'4. Billing Determinants'!$I$41*$D31, VLOOKUP(O$4,'4. Billing Determinants'!$B$19:$N$41,3,0)/'4. Billing Determinants'!$D$41*$D31)))))</f>
        <v>0</v>
      </c>
      <c r="P31" s="152">
        <f>IF(P$4="",0,IF($E31="kWh",VLOOKUP(P$4,'4. Billing Determinants'!$B$19:$N$41,4,0)/'4. Billing Determinants'!$E$41*$D31,IF($E31="kW",VLOOKUP(P$4,'4. Billing Determinants'!$B$19:$N$41,5,0)/'4. Billing Determinants'!$F$41*$D31,IF($E31="Non-RPP kWh",VLOOKUP(P$4,'4. Billing Determinants'!$B$19:$N$41,6,0)/'4. Billing Determinants'!$G$41*$D31,IF($E31="Distribution Rev.",VLOOKUP(P$4,'4. Billing Determinants'!$B$19:$N$41,8,0)/'4. Billing Determinants'!$I$41*$D31, VLOOKUP(P$4,'4. Billing Determinants'!$B$19:$N$41,3,0)/'4. Billing Determinants'!$D$41*$D31)))))</f>
        <v>0</v>
      </c>
      <c r="Q31" s="152">
        <f>IF(Q$4="",0,IF($E31="kWh",VLOOKUP(Q$4,'4. Billing Determinants'!$B$19:$N$41,4,0)/'4. Billing Determinants'!$E$41*$D31,IF($E31="kW",VLOOKUP(Q$4,'4. Billing Determinants'!$B$19:$N$41,5,0)/'4. Billing Determinants'!$F$41*$D31,IF($E31="Non-RPP kWh",VLOOKUP(Q$4,'4. Billing Determinants'!$B$19:$N$41,6,0)/'4. Billing Determinants'!$G$41*$D31,IF($E31="Distribution Rev.",VLOOKUP(Q$4,'4. Billing Determinants'!$B$19:$N$41,8,0)/'4. Billing Determinants'!$I$41*$D31, VLOOKUP(Q$4,'4. Billing Determinants'!$B$19:$N$41,3,0)/'4. Billing Determinants'!$D$41*$D31)))))</f>
        <v>0</v>
      </c>
      <c r="R31" s="152">
        <f>IF(R$4="",0,IF($E31="kWh",VLOOKUP(R$4,'4. Billing Determinants'!$B$19:$N$41,4,0)/'4. Billing Determinants'!$E$41*$D31,IF($E31="kW",VLOOKUP(R$4,'4. Billing Determinants'!$B$19:$N$41,5,0)/'4. Billing Determinants'!$F$41*$D31,IF($E31="Non-RPP kWh",VLOOKUP(R$4,'4. Billing Determinants'!$B$19:$N$41,6,0)/'4. Billing Determinants'!$G$41*$D31,IF($E31="Distribution Rev.",VLOOKUP(R$4,'4. Billing Determinants'!$B$19:$N$41,8,0)/'4. Billing Determinants'!$I$41*$D31, VLOOKUP(R$4,'4. Billing Determinants'!$B$19:$N$41,3,0)/'4. Billing Determinants'!$D$41*$D31)))))</f>
        <v>0</v>
      </c>
      <c r="S31" s="152">
        <f>IF(S$4="",0,IF($E31="kWh",VLOOKUP(S$4,'4. Billing Determinants'!$B$19:$N$41,4,0)/'4. Billing Determinants'!$E$41*$D31,IF($E31="kW",VLOOKUP(S$4,'4. Billing Determinants'!$B$19:$N$41,5,0)/'4. Billing Determinants'!$F$41*$D31,IF($E31="Non-RPP kWh",VLOOKUP(S$4,'4. Billing Determinants'!$B$19:$N$41,6,0)/'4. Billing Determinants'!$G$41*$D31,IF($E31="Distribution Rev.",VLOOKUP(S$4,'4. Billing Determinants'!$B$19:$N$41,8,0)/'4. Billing Determinants'!$I$41*$D31, VLOOKUP(S$4,'4. Billing Determinants'!$B$19:$N$41,3,0)/'4. Billing Determinants'!$D$41*$D31)))))</f>
        <v>0</v>
      </c>
      <c r="T31" s="152">
        <f>IF(T$4="",0,IF($E31="kWh",VLOOKUP(T$4,'4. Billing Determinants'!$B$19:$N$41,4,0)/'4. Billing Determinants'!$E$41*$D31,IF($E31="kW",VLOOKUP(T$4,'4. Billing Determinants'!$B$19:$N$41,5,0)/'4. Billing Determinants'!$F$41*$D31,IF($E31="Non-RPP kWh",VLOOKUP(T$4,'4. Billing Determinants'!$B$19:$N$41,6,0)/'4. Billing Determinants'!$G$41*$D31,IF($E31="Distribution Rev.",VLOOKUP(T$4,'4. Billing Determinants'!$B$19:$N$41,8,0)/'4. Billing Determinants'!$I$41*$D31, VLOOKUP(T$4,'4. Billing Determinants'!$B$19:$N$41,3,0)/'4. Billing Determinants'!$D$41*$D31)))))</f>
        <v>0</v>
      </c>
      <c r="U31" s="152">
        <f>IF(U$4="",0,IF($E31="kWh",VLOOKUP(U$4,'4. Billing Determinants'!$B$19:$N$41,4,0)/'4. Billing Determinants'!$E$41*$D31,IF($E31="kW",VLOOKUP(U$4,'4. Billing Determinants'!$B$19:$N$41,5,0)/'4. Billing Determinants'!$F$41*$D31,IF($E31="Non-RPP kWh",VLOOKUP(U$4,'4. Billing Determinants'!$B$19:$N$41,6,0)/'4. Billing Determinants'!$G$41*$D31,IF($E31="Distribution Rev.",VLOOKUP(U$4,'4. Billing Determinants'!$B$19:$N$41,8,0)/'4. Billing Determinants'!$I$41*$D31, VLOOKUP(U$4,'4. Billing Determinants'!$B$19:$N$41,3,0)/'4. Billing Determinants'!$D$41*$D31)))))</f>
        <v>0</v>
      </c>
      <c r="V31" s="152">
        <f>IF(V$4="",0,IF($E31="kWh",VLOOKUP(V$4,'4. Billing Determinants'!$B$19:$N$41,4,0)/'4. Billing Determinants'!$E$41*$D31,IF($E31="kW",VLOOKUP(V$4,'4. Billing Determinants'!$B$19:$N$41,5,0)/'4. Billing Determinants'!$F$41*$D31,IF($E31="Non-RPP kWh",VLOOKUP(V$4,'4. Billing Determinants'!$B$19:$N$41,6,0)/'4. Billing Determinants'!$G$41*$D31,IF($E31="Distribution Rev.",VLOOKUP(V$4,'4. Billing Determinants'!$B$19:$N$41,8,0)/'4. Billing Determinants'!$I$41*$D31, VLOOKUP(V$4,'4. Billing Determinants'!$B$19:$N$41,3,0)/'4. Billing Determinants'!$D$41*$D31)))))</f>
        <v>0</v>
      </c>
      <c r="W31" s="152">
        <f>IF(W$4="",0,IF($E31="kWh",VLOOKUP(W$4,'4. Billing Determinants'!$B$19:$N$41,4,0)/'4. Billing Determinants'!$E$41*$D31,IF($E31="kW",VLOOKUP(W$4,'4. Billing Determinants'!$B$19:$N$41,5,0)/'4. Billing Determinants'!$F$41*$D31,IF($E31="Non-RPP kWh",VLOOKUP(W$4,'4. Billing Determinants'!$B$19:$N$41,6,0)/'4. Billing Determinants'!$G$41*$D31,IF($E31="Distribution Rev.",VLOOKUP(W$4,'4. Billing Determinants'!$B$19:$N$41,8,0)/'4. Billing Determinants'!$I$41*$D31, VLOOKUP(W$4,'4. Billing Determinants'!$B$19:$N$41,3,0)/'4. Billing Determinants'!$D$41*$D31)))))</f>
        <v>0</v>
      </c>
      <c r="X31" s="152">
        <f>IF(X$4="",0,IF($E31="kWh",VLOOKUP(X$4,'4. Billing Determinants'!$B$19:$N$41,4,0)/'4. Billing Determinants'!$E$41*$D31,IF($E31="kW",VLOOKUP(X$4,'4. Billing Determinants'!$B$19:$N$41,5,0)/'4. Billing Determinants'!$F$41*$D31,IF($E31="Non-RPP kWh",VLOOKUP(X$4,'4. Billing Determinants'!$B$19:$N$41,6,0)/'4. Billing Determinants'!$G$41*$D31,IF($E31="Distribution Rev.",VLOOKUP(X$4,'4. Billing Determinants'!$B$19:$N$41,8,0)/'4. Billing Determinants'!$I$41*$D31, VLOOKUP(X$4,'4. Billing Determinants'!$B$19:$N$41,3,0)/'4. Billing Determinants'!$D$41*$D31)))))</f>
        <v>0</v>
      </c>
      <c r="Y31" s="152">
        <f>IF(Y$4="",0,IF($E31="kWh",VLOOKUP(Y$4,'4. Billing Determinants'!$B$19:$N$41,4,0)/'4. Billing Determinants'!$E$41*$D31,IF($E31="kW",VLOOKUP(Y$4,'4. Billing Determinants'!$B$19:$N$41,5,0)/'4. Billing Determinants'!$F$41*$D31,IF($E31="Non-RPP kWh",VLOOKUP(Y$4,'4. Billing Determinants'!$B$19:$N$41,6,0)/'4. Billing Determinants'!$G$41*$D31,IF($E31="Distribution Rev.",VLOOKUP(Y$4,'4. Billing Determinants'!$B$19:$N$41,8,0)/'4. Billing Determinants'!$I$41*$D31, VLOOKUP(Y$4,'4. Billing Determinants'!$B$19:$N$41,3,0)/'4. Billing Determinants'!$D$41*$D31)))))</f>
        <v>0</v>
      </c>
    </row>
    <row r="32" spans="2:25" x14ac:dyDescent="0.2">
      <c r="B32" s="150" t="s">
        <v>5</v>
      </c>
      <c r="C32" s="151">
        <v>1548</v>
      </c>
      <c r="D32" s="152">
        <f>'2. 2013 Continuity Schedule'!CF55</f>
        <v>0</v>
      </c>
      <c r="E32" s="170"/>
      <c r="F32" s="152">
        <f>IF(F$4="",0,IF($E32="kWh",VLOOKUP(F$4,'4. Billing Determinants'!$B$19:$N$41,4,0)/'4. Billing Determinants'!$E$41*$D32,IF($E32="kW",VLOOKUP(F$4,'4. Billing Determinants'!$B$19:$N$41,5,0)/'4. Billing Determinants'!$F$41*$D32,IF($E32="Non-RPP kWh",VLOOKUP(F$4,'4. Billing Determinants'!$B$19:$N$41,6,0)/'4. Billing Determinants'!$G$41*$D32,IF($E32="Distribution Rev.",VLOOKUP(F$4,'4. Billing Determinants'!$B$19:$N$41,8,0)/'4. Billing Determinants'!$I$41*$D32, VLOOKUP(F$4,'4. Billing Determinants'!$B$19:$N$41,3,0)/'4. Billing Determinants'!$D$41*$D32)))))</f>
        <v>0</v>
      </c>
      <c r="G32" s="152">
        <f>IF(G$4="",0,IF($E32="kWh",VLOOKUP(G$4,'4. Billing Determinants'!$B$19:$N$41,4,0)/'4. Billing Determinants'!$E$41*$D32,IF($E32="kW",VLOOKUP(G$4,'4. Billing Determinants'!$B$19:$N$41,5,0)/'4. Billing Determinants'!$F$41*$D32,IF($E32="Non-RPP kWh",VLOOKUP(G$4,'4. Billing Determinants'!$B$19:$N$41,6,0)/'4. Billing Determinants'!$G$41*$D32,IF($E32="Distribution Rev.",VLOOKUP(G$4,'4. Billing Determinants'!$B$19:$N$41,8,0)/'4. Billing Determinants'!$I$41*$D32, VLOOKUP(G$4,'4. Billing Determinants'!$B$19:$N$41,3,0)/'4. Billing Determinants'!$D$41*$D32)))))</f>
        <v>0</v>
      </c>
      <c r="H32" s="152">
        <f>IF(H$4="",0,IF($E32="kWh",VLOOKUP(H$4,'4. Billing Determinants'!$B$19:$N$41,4,0)/'4. Billing Determinants'!$E$41*$D32,IF($E32="kW",VLOOKUP(H$4,'4. Billing Determinants'!$B$19:$N$41,5,0)/'4. Billing Determinants'!$F$41*$D32,IF($E32="Non-RPP kWh",VLOOKUP(H$4,'4. Billing Determinants'!$B$19:$N$41,6,0)/'4. Billing Determinants'!$G$41*$D32,IF($E32="Distribution Rev.",VLOOKUP(H$4,'4. Billing Determinants'!$B$19:$N$41,8,0)/'4. Billing Determinants'!$I$41*$D32, VLOOKUP(H$4,'4. Billing Determinants'!$B$19:$N$41,3,0)/'4. Billing Determinants'!$D$41*$D32)))))</f>
        <v>0</v>
      </c>
      <c r="I32" s="152">
        <f>IF(I$4="",0,IF($E32="kWh",VLOOKUP(I$4,'4. Billing Determinants'!$B$19:$N$41,4,0)/'4. Billing Determinants'!$E$41*$D32,IF($E32="kW",VLOOKUP(I$4,'4. Billing Determinants'!$B$19:$N$41,5,0)/'4. Billing Determinants'!$F$41*$D32,IF($E32="Non-RPP kWh",VLOOKUP(I$4,'4. Billing Determinants'!$B$19:$N$41,6,0)/'4. Billing Determinants'!$G$41*$D32,IF($E32="Distribution Rev.",VLOOKUP(I$4,'4. Billing Determinants'!$B$19:$N$41,8,0)/'4. Billing Determinants'!$I$41*$D32, VLOOKUP(I$4,'4. Billing Determinants'!$B$19:$N$41,3,0)/'4. Billing Determinants'!$D$41*$D32)))))</f>
        <v>0</v>
      </c>
      <c r="J32" s="152">
        <f>IF(J$4="",0,IF($E32="kWh",VLOOKUP(J$4,'4. Billing Determinants'!$B$19:$N$41,4,0)/'4. Billing Determinants'!$E$41*$D32,IF($E32="kW",VLOOKUP(J$4,'4. Billing Determinants'!$B$19:$N$41,5,0)/'4. Billing Determinants'!$F$41*$D32,IF($E32="Non-RPP kWh",VLOOKUP(J$4,'4. Billing Determinants'!$B$19:$N$41,6,0)/'4. Billing Determinants'!$G$41*$D32,IF($E32="Distribution Rev.",VLOOKUP(J$4,'4. Billing Determinants'!$B$19:$N$41,8,0)/'4. Billing Determinants'!$I$41*$D32, VLOOKUP(J$4,'4. Billing Determinants'!$B$19:$N$41,3,0)/'4. Billing Determinants'!$D$41*$D32)))))</f>
        <v>0</v>
      </c>
      <c r="K32" s="152">
        <f>IF(K$4="",0,IF($E32="kWh",VLOOKUP(K$4,'4. Billing Determinants'!$B$19:$N$41,4,0)/'4. Billing Determinants'!$E$41*$D32,IF($E32="kW",VLOOKUP(K$4,'4. Billing Determinants'!$B$19:$N$41,5,0)/'4. Billing Determinants'!$F$41*$D32,IF($E32="Non-RPP kWh",VLOOKUP(K$4,'4. Billing Determinants'!$B$19:$N$41,6,0)/'4. Billing Determinants'!$G$41*$D32,IF($E32="Distribution Rev.",VLOOKUP(K$4,'4. Billing Determinants'!$B$19:$N$41,8,0)/'4. Billing Determinants'!$I$41*$D32, VLOOKUP(K$4,'4. Billing Determinants'!$B$19:$N$41,3,0)/'4. Billing Determinants'!$D$41*$D32)))))</f>
        <v>0</v>
      </c>
      <c r="L32" s="152">
        <f>IF(L$4="",0,IF($E32="kWh",VLOOKUP(L$4,'4. Billing Determinants'!$B$19:$N$41,4,0)/'4. Billing Determinants'!$E$41*$D32,IF($E32="kW",VLOOKUP(L$4,'4. Billing Determinants'!$B$19:$N$41,5,0)/'4. Billing Determinants'!$F$41*$D32,IF($E32="Non-RPP kWh",VLOOKUP(L$4,'4. Billing Determinants'!$B$19:$N$41,6,0)/'4. Billing Determinants'!$G$41*$D32,IF($E32="Distribution Rev.",VLOOKUP(L$4,'4. Billing Determinants'!$B$19:$N$41,8,0)/'4. Billing Determinants'!$I$41*$D32, VLOOKUP(L$4,'4. Billing Determinants'!$B$19:$N$41,3,0)/'4. Billing Determinants'!$D$41*$D32)))))</f>
        <v>0</v>
      </c>
      <c r="M32" s="152">
        <f>IF(M$4="",0,IF($E32="kWh",VLOOKUP(M$4,'4. Billing Determinants'!$B$19:$N$41,4,0)/'4. Billing Determinants'!$E$41*$D32,IF($E32="kW",VLOOKUP(M$4,'4. Billing Determinants'!$B$19:$N$41,5,0)/'4. Billing Determinants'!$F$41*$D32,IF($E32="Non-RPP kWh",VLOOKUP(M$4,'4. Billing Determinants'!$B$19:$N$41,6,0)/'4. Billing Determinants'!$G$41*$D32,IF($E32="Distribution Rev.",VLOOKUP(M$4,'4. Billing Determinants'!$B$19:$N$41,8,0)/'4. Billing Determinants'!$I$41*$D32, VLOOKUP(M$4,'4. Billing Determinants'!$B$19:$N$41,3,0)/'4. Billing Determinants'!$D$41*$D32)))))</f>
        <v>0</v>
      </c>
      <c r="N32" s="152">
        <f>IF(N$4="",0,IF($E32="kWh",VLOOKUP(N$4,'4. Billing Determinants'!$B$19:$N$41,4,0)/'4. Billing Determinants'!$E$41*$D32,IF($E32="kW",VLOOKUP(N$4,'4. Billing Determinants'!$B$19:$N$41,5,0)/'4. Billing Determinants'!$F$41*$D32,IF($E32="Non-RPP kWh",VLOOKUP(N$4,'4. Billing Determinants'!$B$19:$N$41,6,0)/'4. Billing Determinants'!$G$41*$D32,IF($E32="Distribution Rev.",VLOOKUP(N$4,'4. Billing Determinants'!$B$19:$N$41,8,0)/'4. Billing Determinants'!$I$41*$D32, VLOOKUP(N$4,'4. Billing Determinants'!$B$19:$N$41,3,0)/'4. Billing Determinants'!$D$41*$D32)))))</f>
        <v>0</v>
      </c>
      <c r="O32" s="152">
        <f>IF(O$4="",0,IF($E32="kWh",VLOOKUP(O$4,'4. Billing Determinants'!$B$19:$N$41,4,0)/'4. Billing Determinants'!$E$41*$D32,IF($E32="kW",VLOOKUP(O$4,'4. Billing Determinants'!$B$19:$N$41,5,0)/'4. Billing Determinants'!$F$41*$D32,IF($E32="Non-RPP kWh",VLOOKUP(O$4,'4. Billing Determinants'!$B$19:$N$41,6,0)/'4. Billing Determinants'!$G$41*$D32,IF($E32="Distribution Rev.",VLOOKUP(O$4,'4. Billing Determinants'!$B$19:$N$41,8,0)/'4. Billing Determinants'!$I$41*$D32, VLOOKUP(O$4,'4. Billing Determinants'!$B$19:$N$41,3,0)/'4. Billing Determinants'!$D$41*$D32)))))</f>
        <v>0</v>
      </c>
      <c r="P32" s="152">
        <f>IF(P$4="",0,IF($E32="kWh",VLOOKUP(P$4,'4. Billing Determinants'!$B$19:$N$41,4,0)/'4. Billing Determinants'!$E$41*$D32,IF($E32="kW",VLOOKUP(P$4,'4. Billing Determinants'!$B$19:$N$41,5,0)/'4. Billing Determinants'!$F$41*$D32,IF($E32="Non-RPP kWh",VLOOKUP(P$4,'4. Billing Determinants'!$B$19:$N$41,6,0)/'4. Billing Determinants'!$G$41*$D32,IF($E32="Distribution Rev.",VLOOKUP(P$4,'4. Billing Determinants'!$B$19:$N$41,8,0)/'4. Billing Determinants'!$I$41*$D32, VLOOKUP(P$4,'4. Billing Determinants'!$B$19:$N$41,3,0)/'4. Billing Determinants'!$D$41*$D32)))))</f>
        <v>0</v>
      </c>
      <c r="Q32" s="152">
        <f>IF(Q$4="",0,IF($E32="kWh",VLOOKUP(Q$4,'4. Billing Determinants'!$B$19:$N$41,4,0)/'4. Billing Determinants'!$E$41*$D32,IF($E32="kW",VLOOKUP(Q$4,'4. Billing Determinants'!$B$19:$N$41,5,0)/'4. Billing Determinants'!$F$41*$D32,IF($E32="Non-RPP kWh",VLOOKUP(Q$4,'4. Billing Determinants'!$B$19:$N$41,6,0)/'4. Billing Determinants'!$G$41*$D32,IF($E32="Distribution Rev.",VLOOKUP(Q$4,'4. Billing Determinants'!$B$19:$N$41,8,0)/'4. Billing Determinants'!$I$41*$D32, VLOOKUP(Q$4,'4. Billing Determinants'!$B$19:$N$41,3,0)/'4. Billing Determinants'!$D$41*$D32)))))</f>
        <v>0</v>
      </c>
      <c r="R32" s="152">
        <f>IF(R$4="",0,IF($E32="kWh",VLOOKUP(R$4,'4. Billing Determinants'!$B$19:$N$41,4,0)/'4. Billing Determinants'!$E$41*$D32,IF($E32="kW",VLOOKUP(R$4,'4. Billing Determinants'!$B$19:$N$41,5,0)/'4. Billing Determinants'!$F$41*$D32,IF($E32="Non-RPP kWh",VLOOKUP(R$4,'4. Billing Determinants'!$B$19:$N$41,6,0)/'4. Billing Determinants'!$G$41*$D32,IF($E32="Distribution Rev.",VLOOKUP(R$4,'4. Billing Determinants'!$B$19:$N$41,8,0)/'4. Billing Determinants'!$I$41*$D32, VLOOKUP(R$4,'4. Billing Determinants'!$B$19:$N$41,3,0)/'4. Billing Determinants'!$D$41*$D32)))))</f>
        <v>0</v>
      </c>
      <c r="S32" s="152">
        <f>IF(S$4="",0,IF($E32="kWh",VLOOKUP(S$4,'4. Billing Determinants'!$B$19:$N$41,4,0)/'4. Billing Determinants'!$E$41*$D32,IF($E32="kW",VLOOKUP(S$4,'4. Billing Determinants'!$B$19:$N$41,5,0)/'4. Billing Determinants'!$F$41*$D32,IF($E32="Non-RPP kWh",VLOOKUP(S$4,'4. Billing Determinants'!$B$19:$N$41,6,0)/'4. Billing Determinants'!$G$41*$D32,IF($E32="Distribution Rev.",VLOOKUP(S$4,'4. Billing Determinants'!$B$19:$N$41,8,0)/'4. Billing Determinants'!$I$41*$D32, VLOOKUP(S$4,'4. Billing Determinants'!$B$19:$N$41,3,0)/'4. Billing Determinants'!$D$41*$D32)))))</f>
        <v>0</v>
      </c>
      <c r="T32" s="152">
        <f>IF(T$4="",0,IF($E32="kWh",VLOOKUP(T$4,'4. Billing Determinants'!$B$19:$N$41,4,0)/'4. Billing Determinants'!$E$41*$D32,IF($E32="kW",VLOOKUP(T$4,'4. Billing Determinants'!$B$19:$N$41,5,0)/'4. Billing Determinants'!$F$41*$D32,IF($E32="Non-RPP kWh",VLOOKUP(T$4,'4. Billing Determinants'!$B$19:$N$41,6,0)/'4. Billing Determinants'!$G$41*$D32,IF($E32="Distribution Rev.",VLOOKUP(T$4,'4. Billing Determinants'!$B$19:$N$41,8,0)/'4. Billing Determinants'!$I$41*$D32, VLOOKUP(T$4,'4. Billing Determinants'!$B$19:$N$41,3,0)/'4. Billing Determinants'!$D$41*$D32)))))</f>
        <v>0</v>
      </c>
      <c r="U32" s="152">
        <f>IF(U$4="",0,IF($E32="kWh",VLOOKUP(U$4,'4. Billing Determinants'!$B$19:$N$41,4,0)/'4. Billing Determinants'!$E$41*$D32,IF($E32="kW",VLOOKUP(U$4,'4. Billing Determinants'!$B$19:$N$41,5,0)/'4. Billing Determinants'!$F$41*$D32,IF($E32="Non-RPP kWh",VLOOKUP(U$4,'4. Billing Determinants'!$B$19:$N$41,6,0)/'4. Billing Determinants'!$G$41*$D32,IF($E32="Distribution Rev.",VLOOKUP(U$4,'4. Billing Determinants'!$B$19:$N$41,8,0)/'4. Billing Determinants'!$I$41*$D32, VLOOKUP(U$4,'4. Billing Determinants'!$B$19:$N$41,3,0)/'4. Billing Determinants'!$D$41*$D32)))))</f>
        <v>0</v>
      </c>
      <c r="V32" s="152">
        <f>IF(V$4="",0,IF($E32="kWh",VLOOKUP(V$4,'4. Billing Determinants'!$B$19:$N$41,4,0)/'4. Billing Determinants'!$E$41*$D32,IF($E32="kW",VLOOKUP(V$4,'4. Billing Determinants'!$B$19:$N$41,5,0)/'4. Billing Determinants'!$F$41*$D32,IF($E32="Non-RPP kWh",VLOOKUP(V$4,'4. Billing Determinants'!$B$19:$N$41,6,0)/'4. Billing Determinants'!$G$41*$D32,IF($E32="Distribution Rev.",VLOOKUP(V$4,'4. Billing Determinants'!$B$19:$N$41,8,0)/'4. Billing Determinants'!$I$41*$D32, VLOOKUP(V$4,'4. Billing Determinants'!$B$19:$N$41,3,0)/'4. Billing Determinants'!$D$41*$D32)))))</f>
        <v>0</v>
      </c>
      <c r="W32" s="152">
        <f>IF(W$4="",0,IF($E32="kWh",VLOOKUP(W$4,'4. Billing Determinants'!$B$19:$N$41,4,0)/'4. Billing Determinants'!$E$41*$D32,IF($E32="kW",VLOOKUP(W$4,'4. Billing Determinants'!$B$19:$N$41,5,0)/'4. Billing Determinants'!$F$41*$D32,IF($E32="Non-RPP kWh",VLOOKUP(W$4,'4. Billing Determinants'!$B$19:$N$41,6,0)/'4. Billing Determinants'!$G$41*$D32,IF($E32="Distribution Rev.",VLOOKUP(W$4,'4. Billing Determinants'!$B$19:$N$41,8,0)/'4. Billing Determinants'!$I$41*$D32, VLOOKUP(W$4,'4. Billing Determinants'!$B$19:$N$41,3,0)/'4. Billing Determinants'!$D$41*$D32)))))</f>
        <v>0</v>
      </c>
      <c r="X32" s="152">
        <f>IF(X$4="",0,IF($E32="kWh",VLOOKUP(X$4,'4. Billing Determinants'!$B$19:$N$41,4,0)/'4. Billing Determinants'!$E$41*$D32,IF($E32="kW",VLOOKUP(X$4,'4. Billing Determinants'!$B$19:$N$41,5,0)/'4. Billing Determinants'!$F$41*$D32,IF($E32="Non-RPP kWh",VLOOKUP(X$4,'4. Billing Determinants'!$B$19:$N$41,6,0)/'4. Billing Determinants'!$G$41*$D32,IF($E32="Distribution Rev.",VLOOKUP(X$4,'4. Billing Determinants'!$B$19:$N$41,8,0)/'4. Billing Determinants'!$I$41*$D32, VLOOKUP(X$4,'4. Billing Determinants'!$B$19:$N$41,3,0)/'4. Billing Determinants'!$D$41*$D32)))))</f>
        <v>0</v>
      </c>
      <c r="Y32" s="152">
        <f>IF(Y$4="",0,IF($E32="kWh",VLOOKUP(Y$4,'4. Billing Determinants'!$B$19:$N$41,4,0)/'4. Billing Determinants'!$E$41*$D32,IF($E32="kW",VLOOKUP(Y$4,'4. Billing Determinants'!$B$19:$N$41,5,0)/'4. Billing Determinants'!$F$41*$D32,IF($E32="Non-RPP kWh",VLOOKUP(Y$4,'4. Billing Determinants'!$B$19:$N$41,6,0)/'4. Billing Determinants'!$G$41*$D32,IF($E32="Distribution Rev.",VLOOKUP(Y$4,'4. Billing Determinants'!$B$19:$N$41,8,0)/'4. Billing Determinants'!$I$41*$D32, VLOOKUP(Y$4,'4. Billing Determinants'!$B$19:$N$41,3,0)/'4. Billing Determinants'!$D$41*$D32)))))</f>
        <v>0</v>
      </c>
    </row>
    <row r="33" spans="1:25" x14ac:dyDescent="0.2">
      <c r="B33" s="150" t="s">
        <v>66</v>
      </c>
      <c r="C33" s="151">
        <v>1567</v>
      </c>
      <c r="D33" s="152">
        <f>'2. 2013 Continuity Schedule'!CF56</f>
        <v>0</v>
      </c>
      <c r="E33" s="170"/>
      <c r="F33" s="152">
        <f>IF(F$4="",0,IF($E33="kWh",VLOOKUP(F$4,'4. Billing Determinants'!$B$19:$N$41,4,0)/'4. Billing Determinants'!$E$41*$D33,IF($E33="kW",VLOOKUP(F$4,'4. Billing Determinants'!$B$19:$N$41,5,0)/'4. Billing Determinants'!$F$41*$D33,IF($E33="Non-RPP kWh",VLOOKUP(F$4,'4. Billing Determinants'!$B$19:$N$41,6,0)/'4. Billing Determinants'!$G$41*$D33,IF($E33="Distribution Rev.",VLOOKUP(F$4,'4. Billing Determinants'!$B$19:$N$41,8,0)/'4. Billing Determinants'!$I$41*$D33, VLOOKUP(F$4,'4. Billing Determinants'!$B$19:$N$41,3,0)/'4. Billing Determinants'!$D$41*$D33)))))</f>
        <v>0</v>
      </c>
      <c r="G33" s="152">
        <f>IF(G$4="",0,IF($E33="kWh",VLOOKUP(G$4,'4. Billing Determinants'!$B$19:$N$41,4,0)/'4. Billing Determinants'!$E$41*$D33,IF($E33="kW",VLOOKUP(G$4,'4. Billing Determinants'!$B$19:$N$41,5,0)/'4. Billing Determinants'!$F$41*$D33,IF($E33="Non-RPP kWh",VLOOKUP(G$4,'4. Billing Determinants'!$B$19:$N$41,6,0)/'4. Billing Determinants'!$G$41*$D33,IF($E33="Distribution Rev.",VLOOKUP(G$4,'4. Billing Determinants'!$B$19:$N$41,8,0)/'4. Billing Determinants'!$I$41*$D33, VLOOKUP(G$4,'4. Billing Determinants'!$B$19:$N$41,3,0)/'4. Billing Determinants'!$D$41*$D33)))))</f>
        <v>0</v>
      </c>
      <c r="H33" s="152">
        <f>IF(H$4="",0,IF($E33="kWh",VLOOKUP(H$4,'4. Billing Determinants'!$B$19:$N$41,4,0)/'4. Billing Determinants'!$E$41*$D33,IF($E33="kW",VLOOKUP(H$4,'4. Billing Determinants'!$B$19:$N$41,5,0)/'4. Billing Determinants'!$F$41*$D33,IF($E33="Non-RPP kWh",VLOOKUP(H$4,'4. Billing Determinants'!$B$19:$N$41,6,0)/'4. Billing Determinants'!$G$41*$D33,IF($E33="Distribution Rev.",VLOOKUP(H$4,'4. Billing Determinants'!$B$19:$N$41,8,0)/'4. Billing Determinants'!$I$41*$D33, VLOOKUP(H$4,'4. Billing Determinants'!$B$19:$N$41,3,0)/'4. Billing Determinants'!$D$41*$D33)))))</f>
        <v>0</v>
      </c>
      <c r="I33" s="152">
        <f>IF(I$4="",0,IF($E33="kWh",VLOOKUP(I$4,'4. Billing Determinants'!$B$19:$N$41,4,0)/'4. Billing Determinants'!$E$41*$D33,IF($E33="kW",VLOOKUP(I$4,'4. Billing Determinants'!$B$19:$N$41,5,0)/'4. Billing Determinants'!$F$41*$D33,IF($E33="Non-RPP kWh",VLOOKUP(I$4,'4. Billing Determinants'!$B$19:$N$41,6,0)/'4. Billing Determinants'!$G$41*$D33,IF($E33="Distribution Rev.",VLOOKUP(I$4,'4. Billing Determinants'!$B$19:$N$41,8,0)/'4. Billing Determinants'!$I$41*$D33, VLOOKUP(I$4,'4. Billing Determinants'!$B$19:$N$41,3,0)/'4. Billing Determinants'!$D$41*$D33)))))</f>
        <v>0</v>
      </c>
      <c r="J33" s="152">
        <f>IF(J$4="",0,IF($E33="kWh",VLOOKUP(J$4,'4. Billing Determinants'!$B$19:$N$41,4,0)/'4. Billing Determinants'!$E$41*$D33,IF($E33="kW",VLOOKUP(J$4,'4. Billing Determinants'!$B$19:$N$41,5,0)/'4. Billing Determinants'!$F$41*$D33,IF($E33="Non-RPP kWh",VLOOKUP(J$4,'4. Billing Determinants'!$B$19:$N$41,6,0)/'4. Billing Determinants'!$G$41*$D33,IF($E33="Distribution Rev.",VLOOKUP(J$4,'4. Billing Determinants'!$B$19:$N$41,8,0)/'4. Billing Determinants'!$I$41*$D33, VLOOKUP(J$4,'4. Billing Determinants'!$B$19:$N$41,3,0)/'4. Billing Determinants'!$D$41*$D33)))))</f>
        <v>0</v>
      </c>
      <c r="K33" s="152">
        <f>IF(K$4="",0,IF($E33="kWh",VLOOKUP(K$4,'4. Billing Determinants'!$B$19:$N$41,4,0)/'4. Billing Determinants'!$E$41*$D33,IF($E33="kW",VLOOKUP(K$4,'4. Billing Determinants'!$B$19:$N$41,5,0)/'4. Billing Determinants'!$F$41*$D33,IF($E33="Non-RPP kWh",VLOOKUP(K$4,'4. Billing Determinants'!$B$19:$N$41,6,0)/'4. Billing Determinants'!$G$41*$D33,IF($E33="Distribution Rev.",VLOOKUP(K$4,'4. Billing Determinants'!$B$19:$N$41,8,0)/'4. Billing Determinants'!$I$41*$D33, VLOOKUP(K$4,'4. Billing Determinants'!$B$19:$N$41,3,0)/'4. Billing Determinants'!$D$41*$D33)))))</f>
        <v>0</v>
      </c>
      <c r="L33" s="152">
        <f>IF(L$4="",0,IF($E33="kWh",VLOOKUP(L$4,'4. Billing Determinants'!$B$19:$N$41,4,0)/'4. Billing Determinants'!$E$41*$D33,IF($E33="kW",VLOOKUP(L$4,'4. Billing Determinants'!$B$19:$N$41,5,0)/'4. Billing Determinants'!$F$41*$D33,IF($E33="Non-RPP kWh",VLOOKUP(L$4,'4. Billing Determinants'!$B$19:$N$41,6,0)/'4. Billing Determinants'!$G$41*$D33,IF($E33="Distribution Rev.",VLOOKUP(L$4,'4. Billing Determinants'!$B$19:$N$41,8,0)/'4. Billing Determinants'!$I$41*$D33, VLOOKUP(L$4,'4. Billing Determinants'!$B$19:$N$41,3,0)/'4. Billing Determinants'!$D$41*$D33)))))</f>
        <v>0</v>
      </c>
      <c r="M33" s="152">
        <f>IF(M$4="",0,IF($E33="kWh",VLOOKUP(M$4,'4. Billing Determinants'!$B$19:$N$41,4,0)/'4. Billing Determinants'!$E$41*$D33,IF($E33="kW",VLOOKUP(M$4,'4. Billing Determinants'!$B$19:$N$41,5,0)/'4. Billing Determinants'!$F$41*$D33,IF($E33="Non-RPP kWh",VLOOKUP(M$4,'4. Billing Determinants'!$B$19:$N$41,6,0)/'4. Billing Determinants'!$G$41*$D33,IF($E33="Distribution Rev.",VLOOKUP(M$4,'4. Billing Determinants'!$B$19:$N$41,8,0)/'4. Billing Determinants'!$I$41*$D33, VLOOKUP(M$4,'4. Billing Determinants'!$B$19:$N$41,3,0)/'4. Billing Determinants'!$D$41*$D33)))))</f>
        <v>0</v>
      </c>
      <c r="N33" s="152">
        <f>IF(N$4="",0,IF($E33="kWh",VLOOKUP(N$4,'4. Billing Determinants'!$B$19:$N$41,4,0)/'4. Billing Determinants'!$E$41*$D33,IF($E33="kW",VLOOKUP(N$4,'4. Billing Determinants'!$B$19:$N$41,5,0)/'4. Billing Determinants'!$F$41*$D33,IF($E33="Non-RPP kWh",VLOOKUP(N$4,'4. Billing Determinants'!$B$19:$N$41,6,0)/'4. Billing Determinants'!$G$41*$D33,IF($E33="Distribution Rev.",VLOOKUP(N$4,'4. Billing Determinants'!$B$19:$N$41,8,0)/'4. Billing Determinants'!$I$41*$D33, VLOOKUP(N$4,'4. Billing Determinants'!$B$19:$N$41,3,0)/'4. Billing Determinants'!$D$41*$D33)))))</f>
        <v>0</v>
      </c>
      <c r="O33" s="152">
        <f>IF(O$4="",0,IF($E33="kWh",VLOOKUP(O$4,'4. Billing Determinants'!$B$19:$N$41,4,0)/'4. Billing Determinants'!$E$41*$D33,IF($E33="kW",VLOOKUP(O$4,'4. Billing Determinants'!$B$19:$N$41,5,0)/'4. Billing Determinants'!$F$41*$D33,IF($E33="Non-RPP kWh",VLOOKUP(O$4,'4. Billing Determinants'!$B$19:$N$41,6,0)/'4. Billing Determinants'!$G$41*$D33,IF($E33="Distribution Rev.",VLOOKUP(O$4,'4. Billing Determinants'!$B$19:$N$41,8,0)/'4. Billing Determinants'!$I$41*$D33, VLOOKUP(O$4,'4. Billing Determinants'!$B$19:$N$41,3,0)/'4. Billing Determinants'!$D$41*$D33)))))</f>
        <v>0</v>
      </c>
      <c r="P33" s="152">
        <f>IF(P$4="",0,IF($E33="kWh",VLOOKUP(P$4,'4. Billing Determinants'!$B$19:$N$41,4,0)/'4. Billing Determinants'!$E$41*$D33,IF($E33="kW",VLOOKUP(P$4,'4. Billing Determinants'!$B$19:$N$41,5,0)/'4. Billing Determinants'!$F$41*$D33,IF($E33="Non-RPP kWh",VLOOKUP(P$4,'4. Billing Determinants'!$B$19:$N$41,6,0)/'4. Billing Determinants'!$G$41*$D33,IF($E33="Distribution Rev.",VLOOKUP(P$4,'4. Billing Determinants'!$B$19:$N$41,8,0)/'4. Billing Determinants'!$I$41*$D33, VLOOKUP(P$4,'4. Billing Determinants'!$B$19:$N$41,3,0)/'4. Billing Determinants'!$D$41*$D33)))))</f>
        <v>0</v>
      </c>
      <c r="Q33" s="152">
        <f>IF(Q$4="",0,IF($E33="kWh",VLOOKUP(Q$4,'4. Billing Determinants'!$B$19:$N$41,4,0)/'4. Billing Determinants'!$E$41*$D33,IF($E33="kW",VLOOKUP(Q$4,'4. Billing Determinants'!$B$19:$N$41,5,0)/'4. Billing Determinants'!$F$41*$D33,IF($E33="Non-RPP kWh",VLOOKUP(Q$4,'4. Billing Determinants'!$B$19:$N$41,6,0)/'4. Billing Determinants'!$G$41*$D33,IF($E33="Distribution Rev.",VLOOKUP(Q$4,'4. Billing Determinants'!$B$19:$N$41,8,0)/'4. Billing Determinants'!$I$41*$D33, VLOOKUP(Q$4,'4. Billing Determinants'!$B$19:$N$41,3,0)/'4. Billing Determinants'!$D$41*$D33)))))</f>
        <v>0</v>
      </c>
      <c r="R33" s="152">
        <f>IF(R$4="",0,IF($E33="kWh",VLOOKUP(R$4,'4. Billing Determinants'!$B$19:$N$41,4,0)/'4. Billing Determinants'!$E$41*$D33,IF($E33="kW",VLOOKUP(R$4,'4. Billing Determinants'!$B$19:$N$41,5,0)/'4. Billing Determinants'!$F$41*$D33,IF($E33="Non-RPP kWh",VLOOKUP(R$4,'4. Billing Determinants'!$B$19:$N$41,6,0)/'4. Billing Determinants'!$G$41*$D33,IF($E33="Distribution Rev.",VLOOKUP(R$4,'4. Billing Determinants'!$B$19:$N$41,8,0)/'4. Billing Determinants'!$I$41*$D33, VLOOKUP(R$4,'4. Billing Determinants'!$B$19:$N$41,3,0)/'4. Billing Determinants'!$D$41*$D33)))))</f>
        <v>0</v>
      </c>
      <c r="S33" s="152">
        <f>IF(S$4="",0,IF($E33="kWh",VLOOKUP(S$4,'4. Billing Determinants'!$B$19:$N$41,4,0)/'4. Billing Determinants'!$E$41*$D33,IF($E33="kW",VLOOKUP(S$4,'4. Billing Determinants'!$B$19:$N$41,5,0)/'4. Billing Determinants'!$F$41*$D33,IF($E33="Non-RPP kWh",VLOOKUP(S$4,'4. Billing Determinants'!$B$19:$N$41,6,0)/'4. Billing Determinants'!$G$41*$D33,IF($E33="Distribution Rev.",VLOOKUP(S$4,'4. Billing Determinants'!$B$19:$N$41,8,0)/'4. Billing Determinants'!$I$41*$D33, VLOOKUP(S$4,'4. Billing Determinants'!$B$19:$N$41,3,0)/'4. Billing Determinants'!$D$41*$D33)))))</f>
        <v>0</v>
      </c>
      <c r="T33" s="152">
        <f>IF(T$4="",0,IF($E33="kWh",VLOOKUP(T$4,'4. Billing Determinants'!$B$19:$N$41,4,0)/'4. Billing Determinants'!$E$41*$D33,IF($E33="kW",VLOOKUP(T$4,'4. Billing Determinants'!$B$19:$N$41,5,0)/'4. Billing Determinants'!$F$41*$D33,IF($E33="Non-RPP kWh",VLOOKUP(T$4,'4. Billing Determinants'!$B$19:$N$41,6,0)/'4. Billing Determinants'!$G$41*$D33,IF($E33="Distribution Rev.",VLOOKUP(T$4,'4. Billing Determinants'!$B$19:$N$41,8,0)/'4. Billing Determinants'!$I$41*$D33, VLOOKUP(T$4,'4. Billing Determinants'!$B$19:$N$41,3,0)/'4. Billing Determinants'!$D$41*$D33)))))</f>
        <v>0</v>
      </c>
      <c r="U33" s="152">
        <f>IF(U$4="",0,IF($E33="kWh",VLOOKUP(U$4,'4. Billing Determinants'!$B$19:$N$41,4,0)/'4. Billing Determinants'!$E$41*$D33,IF($E33="kW",VLOOKUP(U$4,'4. Billing Determinants'!$B$19:$N$41,5,0)/'4. Billing Determinants'!$F$41*$D33,IF($E33="Non-RPP kWh",VLOOKUP(U$4,'4. Billing Determinants'!$B$19:$N$41,6,0)/'4. Billing Determinants'!$G$41*$D33,IF($E33="Distribution Rev.",VLOOKUP(U$4,'4. Billing Determinants'!$B$19:$N$41,8,0)/'4. Billing Determinants'!$I$41*$D33, VLOOKUP(U$4,'4. Billing Determinants'!$B$19:$N$41,3,0)/'4. Billing Determinants'!$D$41*$D33)))))</f>
        <v>0</v>
      </c>
      <c r="V33" s="152">
        <f>IF(V$4="",0,IF($E33="kWh",VLOOKUP(V$4,'4. Billing Determinants'!$B$19:$N$41,4,0)/'4. Billing Determinants'!$E$41*$D33,IF($E33="kW",VLOOKUP(V$4,'4. Billing Determinants'!$B$19:$N$41,5,0)/'4. Billing Determinants'!$F$41*$D33,IF($E33="Non-RPP kWh",VLOOKUP(V$4,'4. Billing Determinants'!$B$19:$N$41,6,0)/'4. Billing Determinants'!$G$41*$D33,IF($E33="Distribution Rev.",VLOOKUP(V$4,'4. Billing Determinants'!$B$19:$N$41,8,0)/'4. Billing Determinants'!$I$41*$D33, VLOOKUP(V$4,'4. Billing Determinants'!$B$19:$N$41,3,0)/'4. Billing Determinants'!$D$41*$D33)))))</f>
        <v>0</v>
      </c>
      <c r="W33" s="152">
        <f>IF(W$4="",0,IF($E33="kWh",VLOOKUP(W$4,'4. Billing Determinants'!$B$19:$N$41,4,0)/'4. Billing Determinants'!$E$41*$D33,IF($E33="kW",VLOOKUP(W$4,'4. Billing Determinants'!$B$19:$N$41,5,0)/'4. Billing Determinants'!$F$41*$D33,IF($E33="Non-RPP kWh",VLOOKUP(W$4,'4. Billing Determinants'!$B$19:$N$41,6,0)/'4. Billing Determinants'!$G$41*$D33,IF($E33="Distribution Rev.",VLOOKUP(W$4,'4. Billing Determinants'!$B$19:$N$41,8,0)/'4. Billing Determinants'!$I$41*$D33, VLOOKUP(W$4,'4. Billing Determinants'!$B$19:$N$41,3,0)/'4. Billing Determinants'!$D$41*$D33)))))</f>
        <v>0</v>
      </c>
      <c r="X33" s="152">
        <f>IF(X$4="",0,IF($E33="kWh",VLOOKUP(X$4,'4. Billing Determinants'!$B$19:$N$41,4,0)/'4. Billing Determinants'!$E$41*$D33,IF($E33="kW",VLOOKUP(X$4,'4. Billing Determinants'!$B$19:$N$41,5,0)/'4. Billing Determinants'!$F$41*$D33,IF($E33="Non-RPP kWh",VLOOKUP(X$4,'4. Billing Determinants'!$B$19:$N$41,6,0)/'4. Billing Determinants'!$G$41*$D33,IF($E33="Distribution Rev.",VLOOKUP(X$4,'4. Billing Determinants'!$B$19:$N$41,8,0)/'4. Billing Determinants'!$I$41*$D33, VLOOKUP(X$4,'4. Billing Determinants'!$B$19:$N$41,3,0)/'4. Billing Determinants'!$D$41*$D33)))))</f>
        <v>0</v>
      </c>
      <c r="Y33" s="152">
        <f>IF(Y$4="",0,IF($E33="kWh",VLOOKUP(Y$4,'4. Billing Determinants'!$B$19:$N$41,4,0)/'4. Billing Determinants'!$E$41*$D33,IF($E33="kW",VLOOKUP(Y$4,'4. Billing Determinants'!$B$19:$N$41,5,0)/'4. Billing Determinants'!$F$41*$D33,IF($E33="Non-RPP kWh",VLOOKUP(Y$4,'4. Billing Determinants'!$B$19:$N$41,6,0)/'4. Billing Determinants'!$G$41*$D33,IF($E33="Distribution Rev.",VLOOKUP(Y$4,'4. Billing Determinants'!$B$19:$N$41,8,0)/'4. Billing Determinants'!$I$41*$D33, VLOOKUP(Y$4,'4. Billing Determinants'!$B$19:$N$41,3,0)/'4. Billing Determinants'!$D$41*$D33)))))</f>
        <v>0</v>
      </c>
    </row>
    <row r="34" spans="1:25" x14ac:dyDescent="0.2">
      <c r="B34" s="150" t="s">
        <v>18</v>
      </c>
      <c r="C34" s="214">
        <v>1572</v>
      </c>
      <c r="D34" s="152">
        <f>'2. 2013 Continuity Schedule'!CF57</f>
        <v>-370742</v>
      </c>
      <c r="E34" s="170"/>
      <c r="F34" s="152">
        <f>$D$34*'Other Allocators'!B15</f>
        <v>-52268.249658719564</v>
      </c>
      <c r="G34" s="152">
        <f>$D$34*'Other Allocators'!C15</f>
        <v>-13876.091429568387</v>
      </c>
      <c r="H34" s="152">
        <f>$D$34*'Other Allocators'!D15</f>
        <v>-94157.317213440896</v>
      </c>
      <c r="I34" s="152">
        <f>$D$34*'Other Allocators'!E15</f>
        <v>-61638.901140573456</v>
      </c>
      <c r="J34" s="152">
        <f>$D$34*'Other Allocators'!F15</f>
        <v>-77739.022578534801</v>
      </c>
      <c r="K34" s="152">
        <f>$D$34*'Other Allocators'!G15</f>
        <v>-65123.811927465205</v>
      </c>
      <c r="L34" s="152">
        <f>$D$34*'Other Allocators'!H15</f>
        <v>-185.61200288698666</v>
      </c>
      <c r="M34" s="152">
        <f>$D$34*'Other Allocators'!I15</f>
        <v>-235.48271821168311</v>
      </c>
      <c r="N34" s="152">
        <f>$D$34*'Other Allocators'!J15</f>
        <v>-2984.0599067734302</v>
      </c>
      <c r="O34" s="152">
        <f>$D$34*'Other Allocators'!K15</f>
        <v>-2533.3086125590953</v>
      </c>
      <c r="P34" s="152">
        <f>IF(P$4="",0,IF($E34="kWh",VLOOKUP(P$4,'4. Billing Determinants'!$B$19:$N$41,4,0)/'4. Billing Determinants'!$E$41*$D34,IF($E34="kW",VLOOKUP(P$4,'4. Billing Determinants'!$B$19:$N$41,5,0)/'4. Billing Determinants'!$F$41*$D34,IF($E34="Non-RPP kWh",VLOOKUP(P$4,'4. Billing Determinants'!$B$19:$N$41,6,0)/'4. Billing Determinants'!$G$41*$D34,IF($E34="Distribution Rev.",VLOOKUP(P$4,'4. Billing Determinants'!$B$19:$N$41,8,0)/'4. Billing Determinants'!$I$41*$D34, VLOOKUP(P$4,'4. Billing Determinants'!$B$19:$N$41,3,0)/'4. Billing Determinants'!$D$41*$D34)))))</f>
        <v>0</v>
      </c>
      <c r="Q34" s="152">
        <f>IF(Q$4="",0,IF($E34="kWh",VLOOKUP(Q$4,'4. Billing Determinants'!$B$19:$N$41,4,0)/'4. Billing Determinants'!$E$41*$D34,IF($E34="kW",VLOOKUP(Q$4,'4. Billing Determinants'!$B$19:$N$41,5,0)/'4. Billing Determinants'!$F$41*$D34,IF($E34="Non-RPP kWh",VLOOKUP(Q$4,'4. Billing Determinants'!$B$19:$N$41,6,0)/'4. Billing Determinants'!$G$41*$D34,IF($E34="Distribution Rev.",VLOOKUP(Q$4,'4. Billing Determinants'!$B$19:$N$41,8,0)/'4. Billing Determinants'!$I$41*$D34, VLOOKUP(Q$4,'4. Billing Determinants'!$B$19:$N$41,3,0)/'4. Billing Determinants'!$D$41*$D34)))))</f>
        <v>0</v>
      </c>
      <c r="R34" s="152">
        <f>IF(R$4="",0,IF($E34="kWh",VLOOKUP(R$4,'4. Billing Determinants'!$B$19:$N$41,4,0)/'4. Billing Determinants'!$E$41*$D34,IF($E34="kW",VLOOKUP(R$4,'4. Billing Determinants'!$B$19:$N$41,5,0)/'4. Billing Determinants'!$F$41*$D34,IF($E34="Non-RPP kWh",VLOOKUP(R$4,'4. Billing Determinants'!$B$19:$N$41,6,0)/'4. Billing Determinants'!$G$41*$D34,IF($E34="Distribution Rev.",VLOOKUP(R$4,'4. Billing Determinants'!$B$19:$N$41,8,0)/'4. Billing Determinants'!$I$41*$D34, VLOOKUP(R$4,'4. Billing Determinants'!$B$19:$N$41,3,0)/'4. Billing Determinants'!$D$41*$D34)))))</f>
        <v>0</v>
      </c>
      <c r="S34" s="152">
        <f>IF(S$4="",0,IF($E34="kWh",VLOOKUP(S$4,'4. Billing Determinants'!$B$19:$N$41,4,0)/'4. Billing Determinants'!$E$41*$D34,IF($E34="kW",VLOOKUP(S$4,'4. Billing Determinants'!$B$19:$N$41,5,0)/'4. Billing Determinants'!$F$41*$D34,IF($E34="Non-RPP kWh",VLOOKUP(S$4,'4. Billing Determinants'!$B$19:$N$41,6,0)/'4. Billing Determinants'!$G$41*$D34,IF($E34="Distribution Rev.",VLOOKUP(S$4,'4. Billing Determinants'!$B$19:$N$41,8,0)/'4. Billing Determinants'!$I$41*$D34, VLOOKUP(S$4,'4. Billing Determinants'!$B$19:$N$41,3,0)/'4. Billing Determinants'!$D$41*$D34)))))</f>
        <v>0</v>
      </c>
      <c r="T34" s="152">
        <f>IF(T$4="",0,IF($E34="kWh",VLOOKUP(T$4,'4. Billing Determinants'!$B$19:$N$41,4,0)/'4. Billing Determinants'!$E$41*$D34,IF($E34="kW",VLOOKUP(T$4,'4. Billing Determinants'!$B$19:$N$41,5,0)/'4. Billing Determinants'!$F$41*$D34,IF($E34="Non-RPP kWh",VLOOKUP(T$4,'4. Billing Determinants'!$B$19:$N$41,6,0)/'4. Billing Determinants'!$G$41*$D34,IF($E34="Distribution Rev.",VLOOKUP(T$4,'4. Billing Determinants'!$B$19:$N$41,8,0)/'4. Billing Determinants'!$I$41*$D34, VLOOKUP(T$4,'4. Billing Determinants'!$B$19:$N$41,3,0)/'4. Billing Determinants'!$D$41*$D34)))))</f>
        <v>0</v>
      </c>
      <c r="U34" s="152">
        <f>IF(U$4="",0,IF($E34="kWh",VLOOKUP(U$4,'4. Billing Determinants'!$B$19:$N$41,4,0)/'4. Billing Determinants'!$E$41*$D34,IF($E34="kW",VLOOKUP(U$4,'4. Billing Determinants'!$B$19:$N$41,5,0)/'4. Billing Determinants'!$F$41*$D34,IF($E34="Non-RPP kWh",VLOOKUP(U$4,'4. Billing Determinants'!$B$19:$N$41,6,0)/'4. Billing Determinants'!$G$41*$D34,IF($E34="Distribution Rev.",VLOOKUP(U$4,'4. Billing Determinants'!$B$19:$N$41,8,0)/'4. Billing Determinants'!$I$41*$D34, VLOOKUP(U$4,'4. Billing Determinants'!$B$19:$N$41,3,0)/'4. Billing Determinants'!$D$41*$D34)))))</f>
        <v>0</v>
      </c>
      <c r="V34" s="152">
        <f>IF(V$4="",0,IF($E34="kWh",VLOOKUP(V$4,'4. Billing Determinants'!$B$19:$N$41,4,0)/'4. Billing Determinants'!$E$41*$D34,IF($E34="kW",VLOOKUP(V$4,'4. Billing Determinants'!$B$19:$N$41,5,0)/'4. Billing Determinants'!$F$41*$D34,IF($E34="Non-RPP kWh",VLOOKUP(V$4,'4. Billing Determinants'!$B$19:$N$41,6,0)/'4. Billing Determinants'!$G$41*$D34,IF($E34="Distribution Rev.",VLOOKUP(V$4,'4. Billing Determinants'!$B$19:$N$41,8,0)/'4. Billing Determinants'!$I$41*$D34, VLOOKUP(V$4,'4. Billing Determinants'!$B$19:$N$41,3,0)/'4. Billing Determinants'!$D$41*$D34)))))</f>
        <v>0</v>
      </c>
      <c r="W34" s="152">
        <f>IF(W$4="",0,IF($E34="kWh",VLOOKUP(W$4,'4. Billing Determinants'!$B$19:$N$41,4,0)/'4. Billing Determinants'!$E$41*$D34,IF($E34="kW",VLOOKUP(W$4,'4. Billing Determinants'!$B$19:$N$41,5,0)/'4. Billing Determinants'!$F$41*$D34,IF($E34="Non-RPP kWh",VLOOKUP(W$4,'4. Billing Determinants'!$B$19:$N$41,6,0)/'4. Billing Determinants'!$G$41*$D34,IF($E34="Distribution Rev.",VLOOKUP(W$4,'4. Billing Determinants'!$B$19:$N$41,8,0)/'4. Billing Determinants'!$I$41*$D34, VLOOKUP(W$4,'4. Billing Determinants'!$B$19:$N$41,3,0)/'4. Billing Determinants'!$D$41*$D34)))))</f>
        <v>0</v>
      </c>
      <c r="X34" s="152">
        <f>IF(X$4="",0,IF($E34="kWh",VLOOKUP(X$4,'4. Billing Determinants'!$B$19:$N$41,4,0)/'4. Billing Determinants'!$E$41*$D34,IF($E34="kW",VLOOKUP(X$4,'4. Billing Determinants'!$B$19:$N$41,5,0)/'4. Billing Determinants'!$F$41*$D34,IF($E34="Non-RPP kWh",VLOOKUP(X$4,'4. Billing Determinants'!$B$19:$N$41,6,0)/'4. Billing Determinants'!$G$41*$D34,IF($E34="Distribution Rev.",VLOOKUP(X$4,'4. Billing Determinants'!$B$19:$N$41,8,0)/'4. Billing Determinants'!$I$41*$D34, VLOOKUP(X$4,'4. Billing Determinants'!$B$19:$N$41,3,0)/'4. Billing Determinants'!$D$41*$D34)))))</f>
        <v>0</v>
      </c>
      <c r="Y34" s="152">
        <f>IF(Y$4="",0,IF($E34="kWh",VLOOKUP(Y$4,'4. Billing Determinants'!$B$19:$N$41,4,0)/'4. Billing Determinants'!$E$41*$D34,IF($E34="kW",VLOOKUP(Y$4,'4. Billing Determinants'!$B$19:$N$41,5,0)/'4. Billing Determinants'!$F$41*$D34,IF($E34="Non-RPP kWh",VLOOKUP(Y$4,'4. Billing Determinants'!$B$19:$N$41,6,0)/'4. Billing Determinants'!$G$41*$D34,IF($E34="Distribution Rev.",VLOOKUP(Y$4,'4. Billing Determinants'!$B$19:$N$41,8,0)/'4. Billing Determinants'!$I$41*$D34, VLOOKUP(Y$4,'4. Billing Determinants'!$B$19:$N$41,3,0)/'4. Billing Determinants'!$D$41*$D34)))))</f>
        <v>0</v>
      </c>
    </row>
    <row r="35" spans="1:25" x14ac:dyDescent="0.2">
      <c r="B35" s="150" t="s">
        <v>6</v>
      </c>
      <c r="C35" s="151">
        <v>1574</v>
      </c>
      <c r="D35" s="152">
        <f>'2. 2013 Continuity Schedule'!CF58</f>
        <v>0</v>
      </c>
      <c r="E35" s="170"/>
      <c r="F35" s="152">
        <f>IF(F$4="",0,IF($E35="kWh",VLOOKUP(F$4,'4. Billing Determinants'!$B$19:$N$41,4,0)/'4. Billing Determinants'!$E$41*$D35,IF($E35="kW",VLOOKUP(F$4,'4. Billing Determinants'!$B$19:$N$41,5,0)/'4. Billing Determinants'!$F$41*$D35,IF($E35="Non-RPP kWh",VLOOKUP(F$4,'4. Billing Determinants'!$B$19:$N$41,6,0)/'4. Billing Determinants'!$G$41*$D35,IF($E35="Distribution Rev.",VLOOKUP(F$4,'4. Billing Determinants'!$B$19:$N$41,8,0)/'4. Billing Determinants'!$I$41*$D35, VLOOKUP(F$4,'4. Billing Determinants'!$B$19:$N$41,3,0)/'4. Billing Determinants'!$D$41*$D35)))))</f>
        <v>0</v>
      </c>
      <c r="G35" s="152">
        <f>IF(G$4="",0,IF($E35="kWh",VLOOKUP(G$4,'4. Billing Determinants'!$B$19:$N$41,4,0)/'4. Billing Determinants'!$E$41*$D35,IF($E35="kW",VLOOKUP(G$4,'4. Billing Determinants'!$B$19:$N$41,5,0)/'4. Billing Determinants'!$F$41*$D35,IF($E35="Non-RPP kWh",VLOOKUP(G$4,'4. Billing Determinants'!$B$19:$N$41,6,0)/'4. Billing Determinants'!$G$41*$D35,IF($E35="Distribution Rev.",VLOOKUP(G$4,'4. Billing Determinants'!$B$19:$N$41,8,0)/'4. Billing Determinants'!$I$41*$D35, VLOOKUP(G$4,'4. Billing Determinants'!$B$19:$N$41,3,0)/'4. Billing Determinants'!$D$41*$D35)))))</f>
        <v>0</v>
      </c>
      <c r="H35" s="152">
        <f>IF(H$4="",0,IF($E35="kWh",VLOOKUP(H$4,'4. Billing Determinants'!$B$19:$N$41,4,0)/'4. Billing Determinants'!$E$41*$D35,IF($E35="kW",VLOOKUP(H$4,'4. Billing Determinants'!$B$19:$N$41,5,0)/'4. Billing Determinants'!$F$41*$D35,IF($E35="Non-RPP kWh",VLOOKUP(H$4,'4. Billing Determinants'!$B$19:$N$41,6,0)/'4. Billing Determinants'!$G$41*$D35,IF($E35="Distribution Rev.",VLOOKUP(H$4,'4. Billing Determinants'!$B$19:$N$41,8,0)/'4. Billing Determinants'!$I$41*$D35, VLOOKUP(H$4,'4. Billing Determinants'!$B$19:$N$41,3,0)/'4. Billing Determinants'!$D$41*$D35)))))</f>
        <v>0</v>
      </c>
      <c r="I35" s="152">
        <f>IF(I$4="",0,IF($E35="kWh",VLOOKUP(I$4,'4. Billing Determinants'!$B$19:$N$41,4,0)/'4. Billing Determinants'!$E$41*$D35,IF($E35="kW",VLOOKUP(I$4,'4. Billing Determinants'!$B$19:$N$41,5,0)/'4. Billing Determinants'!$F$41*$D35,IF($E35="Non-RPP kWh",VLOOKUP(I$4,'4. Billing Determinants'!$B$19:$N$41,6,0)/'4. Billing Determinants'!$G$41*$D35,IF($E35="Distribution Rev.",VLOOKUP(I$4,'4. Billing Determinants'!$B$19:$N$41,8,0)/'4. Billing Determinants'!$I$41*$D35, VLOOKUP(I$4,'4. Billing Determinants'!$B$19:$N$41,3,0)/'4. Billing Determinants'!$D$41*$D35)))))</f>
        <v>0</v>
      </c>
      <c r="J35" s="152">
        <f>IF(J$4="",0,IF($E35="kWh",VLOOKUP(J$4,'4. Billing Determinants'!$B$19:$N$41,4,0)/'4. Billing Determinants'!$E$41*$D35,IF($E35="kW",VLOOKUP(J$4,'4. Billing Determinants'!$B$19:$N$41,5,0)/'4. Billing Determinants'!$F$41*$D35,IF($E35="Non-RPP kWh",VLOOKUP(J$4,'4. Billing Determinants'!$B$19:$N$41,6,0)/'4. Billing Determinants'!$G$41*$D35,IF($E35="Distribution Rev.",VLOOKUP(J$4,'4. Billing Determinants'!$B$19:$N$41,8,0)/'4. Billing Determinants'!$I$41*$D35, VLOOKUP(J$4,'4. Billing Determinants'!$B$19:$N$41,3,0)/'4. Billing Determinants'!$D$41*$D35)))))</f>
        <v>0</v>
      </c>
      <c r="K35" s="152">
        <f>IF(K$4="",0,IF($E35="kWh",VLOOKUP(K$4,'4. Billing Determinants'!$B$19:$N$41,4,0)/'4. Billing Determinants'!$E$41*$D35,IF($E35="kW",VLOOKUP(K$4,'4. Billing Determinants'!$B$19:$N$41,5,0)/'4. Billing Determinants'!$F$41*$D35,IF($E35="Non-RPP kWh",VLOOKUP(K$4,'4. Billing Determinants'!$B$19:$N$41,6,0)/'4. Billing Determinants'!$G$41*$D35,IF($E35="Distribution Rev.",VLOOKUP(K$4,'4. Billing Determinants'!$B$19:$N$41,8,0)/'4. Billing Determinants'!$I$41*$D35, VLOOKUP(K$4,'4. Billing Determinants'!$B$19:$N$41,3,0)/'4. Billing Determinants'!$D$41*$D35)))))</f>
        <v>0</v>
      </c>
      <c r="L35" s="152">
        <f>IF(L$4="",0,IF($E35="kWh",VLOOKUP(L$4,'4. Billing Determinants'!$B$19:$N$41,4,0)/'4. Billing Determinants'!$E$41*$D35,IF($E35="kW",VLOOKUP(L$4,'4. Billing Determinants'!$B$19:$N$41,5,0)/'4. Billing Determinants'!$F$41*$D35,IF($E35="Non-RPP kWh",VLOOKUP(L$4,'4. Billing Determinants'!$B$19:$N$41,6,0)/'4. Billing Determinants'!$G$41*$D35,IF($E35="Distribution Rev.",VLOOKUP(L$4,'4. Billing Determinants'!$B$19:$N$41,8,0)/'4. Billing Determinants'!$I$41*$D35, VLOOKUP(L$4,'4. Billing Determinants'!$B$19:$N$41,3,0)/'4. Billing Determinants'!$D$41*$D35)))))</f>
        <v>0</v>
      </c>
      <c r="M35" s="152">
        <f>IF(M$4="",0,IF($E35="kWh",VLOOKUP(M$4,'4. Billing Determinants'!$B$19:$N$41,4,0)/'4. Billing Determinants'!$E$41*$D35,IF($E35="kW",VLOOKUP(M$4,'4. Billing Determinants'!$B$19:$N$41,5,0)/'4. Billing Determinants'!$F$41*$D35,IF($E35="Non-RPP kWh",VLOOKUP(M$4,'4. Billing Determinants'!$B$19:$N$41,6,0)/'4. Billing Determinants'!$G$41*$D35,IF($E35="Distribution Rev.",VLOOKUP(M$4,'4. Billing Determinants'!$B$19:$N$41,8,0)/'4. Billing Determinants'!$I$41*$D35, VLOOKUP(M$4,'4. Billing Determinants'!$B$19:$N$41,3,0)/'4. Billing Determinants'!$D$41*$D35)))))</f>
        <v>0</v>
      </c>
      <c r="N35" s="152">
        <f>IF(N$4="",0,IF($E35="kWh",VLOOKUP(N$4,'4. Billing Determinants'!$B$19:$N$41,4,0)/'4. Billing Determinants'!$E$41*$D35,IF($E35="kW",VLOOKUP(N$4,'4. Billing Determinants'!$B$19:$N$41,5,0)/'4. Billing Determinants'!$F$41*$D35,IF($E35="Non-RPP kWh",VLOOKUP(N$4,'4. Billing Determinants'!$B$19:$N$41,6,0)/'4. Billing Determinants'!$G$41*$D35,IF($E35="Distribution Rev.",VLOOKUP(N$4,'4. Billing Determinants'!$B$19:$N$41,8,0)/'4. Billing Determinants'!$I$41*$D35, VLOOKUP(N$4,'4. Billing Determinants'!$B$19:$N$41,3,0)/'4. Billing Determinants'!$D$41*$D35)))))</f>
        <v>0</v>
      </c>
      <c r="O35" s="152">
        <f>IF(O$4="",0,IF($E35="kWh",VLOOKUP(O$4,'4. Billing Determinants'!$B$19:$N$41,4,0)/'4. Billing Determinants'!$E$41*$D35,IF($E35="kW",VLOOKUP(O$4,'4. Billing Determinants'!$B$19:$N$41,5,0)/'4. Billing Determinants'!$F$41*$D35,IF($E35="Non-RPP kWh",VLOOKUP(O$4,'4. Billing Determinants'!$B$19:$N$41,6,0)/'4. Billing Determinants'!$G$41*$D35,IF($E35="Distribution Rev.",VLOOKUP(O$4,'4. Billing Determinants'!$B$19:$N$41,8,0)/'4. Billing Determinants'!$I$41*$D35, VLOOKUP(O$4,'4. Billing Determinants'!$B$19:$N$41,3,0)/'4. Billing Determinants'!$D$41*$D35)))))</f>
        <v>0</v>
      </c>
      <c r="P35" s="152">
        <f>IF(P$4="",0,IF($E35="kWh",VLOOKUP(P$4,'4. Billing Determinants'!$B$19:$N$41,4,0)/'4. Billing Determinants'!$E$41*$D35,IF($E35="kW",VLOOKUP(P$4,'4. Billing Determinants'!$B$19:$N$41,5,0)/'4. Billing Determinants'!$F$41*$D35,IF($E35="Non-RPP kWh",VLOOKUP(P$4,'4. Billing Determinants'!$B$19:$N$41,6,0)/'4. Billing Determinants'!$G$41*$D35,IF($E35="Distribution Rev.",VLOOKUP(P$4,'4. Billing Determinants'!$B$19:$N$41,8,0)/'4. Billing Determinants'!$I$41*$D35, VLOOKUP(P$4,'4. Billing Determinants'!$B$19:$N$41,3,0)/'4. Billing Determinants'!$D$41*$D35)))))</f>
        <v>0</v>
      </c>
      <c r="Q35" s="152">
        <f>IF(Q$4="",0,IF($E35="kWh",VLOOKUP(Q$4,'4. Billing Determinants'!$B$19:$N$41,4,0)/'4. Billing Determinants'!$E$41*$D35,IF($E35="kW",VLOOKUP(Q$4,'4. Billing Determinants'!$B$19:$N$41,5,0)/'4. Billing Determinants'!$F$41*$D35,IF($E35="Non-RPP kWh",VLOOKUP(Q$4,'4. Billing Determinants'!$B$19:$N$41,6,0)/'4. Billing Determinants'!$G$41*$D35,IF($E35="Distribution Rev.",VLOOKUP(Q$4,'4. Billing Determinants'!$B$19:$N$41,8,0)/'4. Billing Determinants'!$I$41*$D35, VLOOKUP(Q$4,'4. Billing Determinants'!$B$19:$N$41,3,0)/'4. Billing Determinants'!$D$41*$D35)))))</f>
        <v>0</v>
      </c>
      <c r="R35" s="152">
        <f>IF(R$4="",0,IF($E35="kWh",VLOOKUP(R$4,'4. Billing Determinants'!$B$19:$N$41,4,0)/'4. Billing Determinants'!$E$41*$D35,IF($E35="kW",VLOOKUP(R$4,'4. Billing Determinants'!$B$19:$N$41,5,0)/'4. Billing Determinants'!$F$41*$D35,IF($E35="Non-RPP kWh",VLOOKUP(R$4,'4. Billing Determinants'!$B$19:$N$41,6,0)/'4. Billing Determinants'!$G$41*$D35,IF($E35="Distribution Rev.",VLOOKUP(R$4,'4. Billing Determinants'!$B$19:$N$41,8,0)/'4. Billing Determinants'!$I$41*$D35, VLOOKUP(R$4,'4. Billing Determinants'!$B$19:$N$41,3,0)/'4. Billing Determinants'!$D$41*$D35)))))</f>
        <v>0</v>
      </c>
      <c r="S35" s="152">
        <f>IF(S$4="",0,IF($E35="kWh",VLOOKUP(S$4,'4. Billing Determinants'!$B$19:$N$41,4,0)/'4. Billing Determinants'!$E$41*$D35,IF($E35="kW",VLOOKUP(S$4,'4. Billing Determinants'!$B$19:$N$41,5,0)/'4. Billing Determinants'!$F$41*$D35,IF($E35="Non-RPP kWh",VLOOKUP(S$4,'4. Billing Determinants'!$B$19:$N$41,6,0)/'4. Billing Determinants'!$G$41*$D35,IF($E35="Distribution Rev.",VLOOKUP(S$4,'4. Billing Determinants'!$B$19:$N$41,8,0)/'4. Billing Determinants'!$I$41*$D35, VLOOKUP(S$4,'4. Billing Determinants'!$B$19:$N$41,3,0)/'4. Billing Determinants'!$D$41*$D35)))))</f>
        <v>0</v>
      </c>
      <c r="T35" s="152">
        <f>IF(T$4="",0,IF($E35="kWh",VLOOKUP(T$4,'4. Billing Determinants'!$B$19:$N$41,4,0)/'4. Billing Determinants'!$E$41*$D35,IF($E35="kW",VLOOKUP(T$4,'4. Billing Determinants'!$B$19:$N$41,5,0)/'4. Billing Determinants'!$F$41*$D35,IF($E35="Non-RPP kWh",VLOOKUP(T$4,'4. Billing Determinants'!$B$19:$N$41,6,0)/'4. Billing Determinants'!$G$41*$D35,IF($E35="Distribution Rev.",VLOOKUP(T$4,'4. Billing Determinants'!$B$19:$N$41,8,0)/'4. Billing Determinants'!$I$41*$D35, VLOOKUP(T$4,'4. Billing Determinants'!$B$19:$N$41,3,0)/'4. Billing Determinants'!$D$41*$D35)))))</f>
        <v>0</v>
      </c>
      <c r="U35" s="152">
        <f>IF(U$4="",0,IF($E35="kWh",VLOOKUP(U$4,'4. Billing Determinants'!$B$19:$N$41,4,0)/'4. Billing Determinants'!$E$41*$D35,IF($E35="kW",VLOOKUP(U$4,'4. Billing Determinants'!$B$19:$N$41,5,0)/'4. Billing Determinants'!$F$41*$D35,IF($E35="Non-RPP kWh",VLOOKUP(U$4,'4. Billing Determinants'!$B$19:$N$41,6,0)/'4. Billing Determinants'!$G$41*$D35,IF($E35="Distribution Rev.",VLOOKUP(U$4,'4. Billing Determinants'!$B$19:$N$41,8,0)/'4. Billing Determinants'!$I$41*$D35, VLOOKUP(U$4,'4. Billing Determinants'!$B$19:$N$41,3,0)/'4. Billing Determinants'!$D$41*$D35)))))</f>
        <v>0</v>
      </c>
      <c r="V35" s="152">
        <f>IF(V$4="",0,IF($E35="kWh",VLOOKUP(V$4,'4. Billing Determinants'!$B$19:$N$41,4,0)/'4. Billing Determinants'!$E$41*$D35,IF($E35="kW",VLOOKUP(V$4,'4. Billing Determinants'!$B$19:$N$41,5,0)/'4. Billing Determinants'!$F$41*$D35,IF($E35="Non-RPP kWh",VLOOKUP(V$4,'4. Billing Determinants'!$B$19:$N$41,6,0)/'4. Billing Determinants'!$G$41*$D35,IF($E35="Distribution Rev.",VLOOKUP(V$4,'4. Billing Determinants'!$B$19:$N$41,8,0)/'4. Billing Determinants'!$I$41*$D35, VLOOKUP(V$4,'4. Billing Determinants'!$B$19:$N$41,3,0)/'4. Billing Determinants'!$D$41*$D35)))))</f>
        <v>0</v>
      </c>
      <c r="W35" s="152">
        <f>IF(W$4="",0,IF($E35="kWh",VLOOKUP(W$4,'4. Billing Determinants'!$B$19:$N$41,4,0)/'4. Billing Determinants'!$E$41*$D35,IF($E35="kW",VLOOKUP(W$4,'4. Billing Determinants'!$B$19:$N$41,5,0)/'4. Billing Determinants'!$F$41*$D35,IF($E35="Non-RPP kWh",VLOOKUP(W$4,'4. Billing Determinants'!$B$19:$N$41,6,0)/'4. Billing Determinants'!$G$41*$D35,IF($E35="Distribution Rev.",VLOOKUP(W$4,'4. Billing Determinants'!$B$19:$N$41,8,0)/'4. Billing Determinants'!$I$41*$D35, VLOOKUP(W$4,'4. Billing Determinants'!$B$19:$N$41,3,0)/'4. Billing Determinants'!$D$41*$D35)))))</f>
        <v>0</v>
      </c>
      <c r="X35" s="152">
        <f>IF(X$4="",0,IF($E35="kWh",VLOOKUP(X$4,'4. Billing Determinants'!$B$19:$N$41,4,0)/'4. Billing Determinants'!$E$41*$D35,IF($E35="kW",VLOOKUP(X$4,'4. Billing Determinants'!$B$19:$N$41,5,0)/'4. Billing Determinants'!$F$41*$D35,IF($E35="Non-RPP kWh",VLOOKUP(X$4,'4. Billing Determinants'!$B$19:$N$41,6,0)/'4. Billing Determinants'!$G$41*$D35,IF($E35="Distribution Rev.",VLOOKUP(X$4,'4. Billing Determinants'!$B$19:$N$41,8,0)/'4. Billing Determinants'!$I$41*$D35, VLOOKUP(X$4,'4. Billing Determinants'!$B$19:$N$41,3,0)/'4. Billing Determinants'!$D$41*$D35)))))</f>
        <v>0</v>
      </c>
      <c r="Y35" s="152">
        <f>IF(Y$4="",0,IF($E35="kWh",VLOOKUP(Y$4,'4. Billing Determinants'!$B$19:$N$41,4,0)/'4. Billing Determinants'!$E$41*$D35,IF($E35="kW",VLOOKUP(Y$4,'4. Billing Determinants'!$B$19:$N$41,5,0)/'4. Billing Determinants'!$F$41*$D35,IF($E35="Non-RPP kWh",VLOOKUP(Y$4,'4. Billing Determinants'!$B$19:$N$41,6,0)/'4. Billing Determinants'!$G$41*$D35,IF($E35="Distribution Rev.",VLOOKUP(Y$4,'4. Billing Determinants'!$B$19:$N$41,8,0)/'4. Billing Determinants'!$I$41*$D35, VLOOKUP(Y$4,'4. Billing Determinants'!$B$19:$N$41,3,0)/'4. Billing Determinants'!$D$41*$D35)))))</f>
        <v>0</v>
      </c>
    </row>
    <row r="36" spans="1:25" x14ac:dyDescent="0.2">
      <c r="B36" s="153" t="s">
        <v>63</v>
      </c>
      <c r="C36" s="151">
        <v>1582</v>
      </c>
      <c r="D36" s="152">
        <f>'2. 2013 Continuity Schedule'!CF59</f>
        <v>0</v>
      </c>
      <c r="E36" s="170"/>
      <c r="F36" s="152">
        <f>IF(F$4="",0,IF($E36="kWh",VLOOKUP(F$4,'4. Billing Determinants'!$B$19:$N$41,4,0)/'4. Billing Determinants'!$E$41*$D36,IF($E36="kW",VLOOKUP(F$4,'4. Billing Determinants'!$B$19:$N$41,5,0)/'4. Billing Determinants'!$F$41*$D36,IF($E36="Non-RPP kWh",VLOOKUP(F$4,'4. Billing Determinants'!$B$19:$N$41,6,0)/'4. Billing Determinants'!$G$41*$D36,IF($E36="Distribution Rev.",VLOOKUP(F$4,'4. Billing Determinants'!$B$19:$N$41,8,0)/'4. Billing Determinants'!$I$41*$D36, VLOOKUP(F$4,'4. Billing Determinants'!$B$19:$N$41,3,0)/'4. Billing Determinants'!$D$41*$D36)))))</f>
        <v>0</v>
      </c>
      <c r="G36" s="152">
        <f>IF(G$4="",0,IF($E36="kWh",VLOOKUP(G$4,'4. Billing Determinants'!$B$19:$N$41,4,0)/'4. Billing Determinants'!$E$41*$D36,IF($E36="kW",VLOOKUP(G$4,'4. Billing Determinants'!$B$19:$N$41,5,0)/'4. Billing Determinants'!$F$41*$D36,IF($E36="Non-RPP kWh",VLOOKUP(G$4,'4. Billing Determinants'!$B$19:$N$41,6,0)/'4. Billing Determinants'!$G$41*$D36,IF($E36="Distribution Rev.",VLOOKUP(G$4,'4. Billing Determinants'!$B$19:$N$41,8,0)/'4. Billing Determinants'!$I$41*$D36, VLOOKUP(G$4,'4. Billing Determinants'!$B$19:$N$41,3,0)/'4. Billing Determinants'!$D$41*$D36)))))</f>
        <v>0</v>
      </c>
      <c r="H36" s="152">
        <f>IF(H$4="",0,IF($E36="kWh",VLOOKUP(H$4,'4. Billing Determinants'!$B$19:$N$41,4,0)/'4. Billing Determinants'!$E$41*$D36,IF($E36="kW",VLOOKUP(H$4,'4. Billing Determinants'!$B$19:$N$41,5,0)/'4. Billing Determinants'!$F$41*$D36,IF($E36="Non-RPP kWh",VLOOKUP(H$4,'4. Billing Determinants'!$B$19:$N$41,6,0)/'4. Billing Determinants'!$G$41*$D36,IF($E36="Distribution Rev.",VLOOKUP(H$4,'4. Billing Determinants'!$B$19:$N$41,8,0)/'4. Billing Determinants'!$I$41*$D36, VLOOKUP(H$4,'4. Billing Determinants'!$B$19:$N$41,3,0)/'4. Billing Determinants'!$D$41*$D36)))))</f>
        <v>0</v>
      </c>
      <c r="I36" s="152">
        <f>IF(I$4="",0,IF($E36="kWh",VLOOKUP(I$4,'4. Billing Determinants'!$B$19:$N$41,4,0)/'4. Billing Determinants'!$E$41*$D36,IF($E36="kW",VLOOKUP(I$4,'4. Billing Determinants'!$B$19:$N$41,5,0)/'4. Billing Determinants'!$F$41*$D36,IF($E36="Non-RPP kWh",VLOOKUP(I$4,'4. Billing Determinants'!$B$19:$N$41,6,0)/'4. Billing Determinants'!$G$41*$D36,IF($E36="Distribution Rev.",VLOOKUP(I$4,'4. Billing Determinants'!$B$19:$N$41,8,0)/'4. Billing Determinants'!$I$41*$D36, VLOOKUP(I$4,'4. Billing Determinants'!$B$19:$N$41,3,0)/'4. Billing Determinants'!$D$41*$D36)))))</f>
        <v>0</v>
      </c>
      <c r="J36" s="152">
        <f>IF(J$4="",0,IF($E36="kWh",VLOOKUP(J$4,'4. Billing Determinants'!$B$19:$N$41,4,0)/'4. Billing Determinants'!$E$41*$D36,IF($E36="kW",VLOOKUP(J$4,'4. Billing Determinants'!$B$19:$N$41,5,0)/'4. Billing Determinants'!$F$41*$D36,IF($E36="Non-RPP kWh",VLOOKUP(J$4,'4. Billing Determinants'!$B$19:$N$41,6,0)/'4. Billing Determinants'!$G$41*$D36,IF($E36="Distribution Rev.",VLOOKUP(J$4,'4. Billing Determinants'!$B$19:$N$41,8,0)/'4. Billing Determinants'!$I$41*$D36, VLOOKUP(J$4,'4. Billing Determinants'!$B$19:$N$41,3,0)/'4. Billing Determinants'!$D$41*$D36)))))</f>
        <v>0</v>
      </c>
      <c r="K36" s="152">
        <f>IF(K$4="",0,IF($E36="kWh",VLOOKUP(K$4,'4. Billing Determinants'!$B$19:$N$41,4,0)/'4. Billing Determinants'!$E$41*$D36,IF($E36="kW",VLOOKUP(K$4,'4. Billing Determinants'!$B$19:$N$41,5,0)/'4. Billing Determinants'!$F$41*$D36,IF($E36="Non-RPP kWh",VLOOKUP(K$4,'4. Billing Determinants'!$B$19:$N$41,6,0)/'4. Billing Determinants'!$G$41*$D36,IF($E36="Distribution Rev.",VLOOKUP(K$4,'4. Billing Determinants'!$B$19:$N$41,8,0)/'4. Billing Determinants'!$I$41*$D36, VLOOKUP(K$4,'4. Billing Determinants'!$B$19:$N$41,3,0)/'4. Billing Determinants'!$D$41*$D36)))))</f>
        <v>0</v>
      </c>
      <c r="L36" s="152">
        <f>IF(L$4="",0,IF($E36="kWh",VLOOKUP(L$4,'4. Billing Determinants'!$B$19:$N$41,4,0)/'4. Billing Determinants'!$E$41*$D36,IF($E36="kW",VLOOKUP(L$4,'4. Billing Determinants'!$B$19:$N$41,5,0)/'4. Billing Determinants'!$F$41*$D36,IF($E36="Non-RPP kWh",VLOOKUP(L$4,'4. Billing Determinants'!$B$19:$N$41,6,0)/'4. Billing Determinants'!$G$41*$D36,IF($E36="Distribution Rev.",VLOOKUP(L$4,'4. Billing Determinants'!$B$19:$N$41,8,0)/'4. Billing Determinants'!$I$41*$D36, VLOOKUP(L$4,'4. Billing Determinants'!$B$19:$N$41,3,0)/'4. Billing Determinants'!$D$41*$D36)))))</f>
        <v>0</v>
      </c>
      <c r="M36" s="152">
        <f>IF(M$4="",0,IF($E36="kWh",VLOOKUP(M$4,'4. Billing Determinants'!$B$19:$N$41,4,0)/'4. Billing Determinants'!$E$41*$D36,IF($E36="kW",VLOOKUP(M$4,'4. Billing Determinants'!$B$19:$N$41,5,0)/'4. Billing Determinants'!$F$41*$D36,IF($E36="Non-RPP kWh",VLOOKUP(M$4,'4. Billing Determinants'!$B$19:$N$41,6,0)/'4. Billing Determinants'!$G$41*$D36,IF($E36="Distribution Rev.",VLOOKUP(M$4,'4. Billing Determinants'!$B$19:$N$41,8,0)/'4. Billing Determinants'!$I$41*$D36, VLOOKUP(M$4,'4. Billing Determinants'!$B$19:$N$41,3,0)/'4. Billing Determinants'!$D$41*$D36)))))</f>
        <v>0</v>
      </c>
      <c r="N36" s="152">
        <f>IF(N$4="",0,IF($E36="kWh",VLOOKUP(N$4,'4. Billing Determinants'!$B$19:$N$41,4,0)/'4. Billing Determinants'!$E$41*$D36,IF($E36="kW",VLOOKUP(N$4,'4. Billing Determinants'!$B$19:$N$41,5,0)/'4. Billing Determinants'!$F$41*$D36,IF($E36="Non-RPP kWh",VLOOKUP(N$4,'4. Billing Determinants'!$B$19:$N$41,6,0)/'4. Billing Determinants'!$G$41*$D36,IF($E36="Distribution Rev.",VLOOKUP(N$4,'4. Billing Determinants'!$B$19:$N$41,8,0)/'4. Billing Determinants'!$I$41*$D36, VLOOKUP(N$4,'4. Billing Determinants'!$B$19:$N$41,3,0)/'4. Billing Determinants'!$D$41*$D36)))))</f>
        <v>0</v>
      </c>
      <c r="O36" s="152">
        <f>IF(O$4="",0,IF($E36="kWh",VLOOKUP(O$4,'4. Billing Determinants'!$B$19:$N$41,4,0)/'4. Billing Determinants'!$E$41*$D36,IF($E36="kW",VLOOKUP(O$4,'4. Billing Determinants'!$B$19:$N$41,5,0)/'4. Billing Determinants'!$F$41*$D36,IF($E36="Non-RPP kWh",VLOOKUP(O$4,'4. Billing Determinants'!$B$19:$N$41,6,0)/'4. Billing Determinants'!$G$41*$D36,IF($E36="Distribution Rev.",VLOOKUP(O$4,'4. Billing Determinants'!$B$19:$N$41,8,0)/'4. Billing Determinants'!$I$41*$D36, VLOOKUP(O$4,'4. Billing Determinants'!$B$19:$N$41,3,0)/'4. Billing Determinants'!$D$41*$D36)))))</f>
        <v>0</v>
      </c>
      <c r="P36" s="152">
        <f>IF(P$4="",0,IF($E36="kWh",VLOOKUP(P$4,'4. Billing Determinants'!$B$19:$N$41,4,0)/'4. Billing Determinants'!$E$41*$D36,IF($E36="kW",VLOOKUP(P$4,'4. Billing Determinants'!$B$19:$N$41,5,0)/'4. Billing Determinants'!$F$41*$D36,IF($E36="Non-RPP kWh",VLOOKUP(P$4,'4. Billing Determinants'!$B$19:$N$41,6,0)/'4. Billing Determinants'!$G$41*$D36,IF($E36="Distribution Rev.",VLOOKUP(P$4,'4. Billing Determinants'!$B$19:$N$41,8,0)/'4. Billing Determinants'!$I$41*$D36, VLOOKUP(P$4,'4. Billing Determinants'!$B$19:$N$41,3,0)/'4. Billing Determinants'!$D$41*$D36)))))</f>
        <v>0</v>
      </c>
      <c r="Q36" s="152">
        <f>IF(Q$4="",0,IF($E36="kWh",VLOOKUP(Q$4,'4. Billing Determinants'!$B$19:$N$41,4,0)/'4. Billing Determinants'!$E$41*$D36,IF($E36="kW",VLOOKUP(Q$4,'4. Billing Determinants'!$B$19:$N$41,5,0)/'4. Billing Determinants'!$F$41*$D36,IF($E36="Non-RPP kWh",VLOOKUP(Q$4,'4. Billing Determinants'!$B$19:$N$41,6,0)/'4. Billing Determinants'!$G$41*$D36,IF($E36="Distribution Rev.",VLOOKUP(Q$4,'4. Billing Determinants'!$B$19:$N$41,8,0)/'4. Billing Determinants'!$I$41*$D36, VLOOKUP(Q$4,'4. Billing Determinants'!$B$19:$N$41,3,0)/'4. Billing Determinants'!$D$41*$D36)))))</f>
        <v>0</v>
      </c>
      <c r="R36" s="152">
        <f>IF(R$4="",0,IF($E36="kWh",VLOOKUP(R$4,'4. Billing Determinants'!$B$19:$N$41,4,0)/'4. Billing Determinants'!$E$41*$D36,IF($E36="kW",VLOOKUP(R$4,'4. Billing Determinants'!$B$19:$N$41,5,0)/'4. Billing Determinants'!$F$41*$D36,IF($E36="Non-RPP kWh",VLOOKUP(R$4,'4. Billing Determinants'!$B$19:$N$41,6,0)/'4. Billing Determinants'!$G$41*$D36,IF($E36="Distribution Rev.",VLOOKUP(R$4,'4. Billing Determinants'!$B$19:$N$41,8,0)/'4. Billing Determinants'!$I$41*$D36, VLOOKUP(R$4,'4. Billing Determinants'!$B$19:$N$41,3,0)/'4. Billing Determinants'!$D$41*$D36)))))</f>
        <v>0</v>
      </c>
      <c r="S36" s="152">
        <f>IF(S$4="",0,IF($E36="kWh",VLOOKUP(S$4,'4. Billing Determinants'!$B$19:$N$41,4,0)/'4. Billing Determinants'!$E$41*$D36,IF($E36="kW",VLOOKUP(S$4,'4. Billing Determinants'!$B$19:$N$41,5,0)/'4. Billing Determinants'!$F$41*$D36,IF($E36="Non-RPP kWh",VLOOKUP(S$4,'4. Billing Determinants'!$B$19:$N$41,6,0)/'4. Billing Determinants'!$G$41*$D36,IF($E36="Distribution Rev.",VLOOKUP(S$4,'4. Billing Determinants'!$B$19:$N$41,8,0)/'4. Billing Determinants'!$I$41*$D36, VLOOKUP(S$4,'4. Billing Determinants'!$B$19:$N$41,3,0)/'4. Billing Determinants'!$D$41*$D36)))))</f>
        <v>0</v>
      </c>
      <c r="T36" s="152">
        <f>IF(T$4="",0,IF($E36="kWh",VLOOKUP(T$4,'4. Billing Determinants'!$B$19:$N$41,4,0)/'4. Billing Determinants'!$E$41*$D36,IF($E36="kW",VLOOKUP(T$4,'4. Billing Determinants'!$B$19:$N$41,5,0)/'4. Billing Determinants'!$F$41*$D36,IF($E36="Non-RPP kWh",VLOOKUP(T$4,'4. Billing Determinants'!$B$19:$N$41,6,0)/'4. Billing Determinants'!$G$41*$D36,IF($E36="Distribution Rev.",VLOOKUP(T$4,'4. Billing Determinants'!$B$19:$N$41,8,0)/'4. Billing Determinants'!$I$41*$D36, VLOOKUP(T$4,'4. Billing Determinants'!$B$19:$N$41,3,0)/'4. Billing Determinants'!$D$41*$D36)))))</f>
        <v>0</v>
      </c>
      <c r="U36" s="152">
        <f>IF(U$4="",0,IF($E36="kWh",VLOOKUP(U$4,'4. Billing Determinants'!$B$19:$N$41,4,0)/'4. Billing Determinants'!$E$41*$D36,IF($E36="kW",VLOOKUP(U$4,'4. Billing Determinants'!$B$19:$N$41,5,0)/'4. Billing Determinants'!$F$41*$D36,IF($E36="Non-RPP kWh",VLOOKUP(U$4,'4. Billing Determinants'!$B$19:$N$41,6,0)/'4. Billing Determinants'!$G$41*$D36,IF($E36="Distribution Rev.",VLOOKUP(U$4,'4. Billing Determinants'!$B$19:$N$41,8,0)/'4. Billing Determinants'!$I$41*$D36, VLOOKUP(U$4,'4. Billing Determinants'!$B$19:$N$41,3,0)/'4. Billing Determinants'!$D$41*$D36)))))</f>
        <v>0</v>
      </c>
      <c r="V36" s="152">
        <f>IF(V$4="",0,IF($E36="kWh",VLOOKUP(V$4,'4. Billing Determinants'!$B$19:$N$41,4,0)/'4. Billing Determinants'!$E$41*$D36,IF($E36="kW",VLOOKUP(V$4,'4. Billing Determinants'!$B$19:$N$41,5,0)/'4. Billing Determinants'!$F$41*$D36,IF($E36="Non-RPP kWh",VLOOKUP(V$4,'4. Billing Determinants'!$B$19:$N$41,6,0)/'4. Billing Determinants'!$G$41*$D36,IF($E36="Distribution Rev.",VLOOKUP(V$4,'4. Billing Determinants'!$B$19:$N$41,8,0)/'4. Billing Determinants'!$I$41*$D36, VLOOKUP(V$4,'4. Billing Determinants'!$B$19:$N$41,3,0)/'4. Billing Determinants'!$D$41*$D36)))))</f>
        <v>0</v>
      </c>
      <c r="W36" s="152">
        <f>IF(W$4="",0,IF($E36="kWh",VLOOKUP(W$4,'4. Billing Determinants'!$B$19:$N$41,4,0)/'4. Billing Determinants'!$E$41*$D36,IF($E36="kW",VLOOKUP(W$4,'4. Billing Determinants'!$B$19:$N$41,5,0)/'4. Billing Determinants'!$F$41*$D36,IF($E36="Non-RPP kWh",VLOOKUP(W$4,'4. Billing Determinants'!$B$19:$N$41,6,0)/'4. Billing Determinants'!$G$41*$D36,IF($E36="Distribution Rev.",VLOOKUP(W$4,'4. Billing Determinants'!$B$19:$N$41,8,0)/'4. Billing Determinants'!$I$41*$D36, VLOOKUP(W$4,'4. Billing Determinants'!$B$19:$N$41,3,0)/'4. Billing Determinants'!$D$41*$D36)))))</f>
        <v>0</v>
      </c>
      <c r="X36" s="152">
        <f>IF(X$4="",0,IF($E36="kWh",VLOOKUP(X$4,'4. Billing Determinants'!$B$19:$N$41,4,0)/'4. Billing Determinants'!$E$41*$D36,IF($E36="kW",VLOOKUP(X$4,'4. Billing Determinants'!$B$19:$N$41,5,0)/'4. Billing Determinants'!$F$41*$D36,IF($E36="Non-RPP kWh",VLOOKUP(X$4,'4. Billing Determinants'!$B$19:$N$41,6,0)/'4. Billing Determinants'!$G$41*$D36,IF($E36="Distribution Rev.",VLOOKUP(X$4,'4. Billing Determinants'!$B$19:$N$41,8,0)/'4. Billing Determinants'!$I$41*$D36, VLOOKUP(X$4,'4. Billing Determinants'!$B$19:$N$41,3,0)/'4. Billing Determinants'!$D$41*$D36)))))</f>
        <v>0</v>
      </c>
      <c r="Y36" s="152">
        <f>IF(Y$4="",0,IF($E36="kWh",VLOOKUP(Y$4,'4. Billing Determinants'!$B$19:$N$41,4,0)/'4. Billing Determinants'!$E$41*$D36,IF($E36="kW",VLOOKUP(Y$4,'4. Billing Determinants'!$B$19:$N$41,5,0)/'4. Billing Determinants'!$F$41*$D36,IF($E36="Non-RPP kWh",VLOOKUP(Y$4,'4. Billing Determinants'!$B$19:$N$41,6,0)/'4. Billing Determinants'!$G$41*$D36,IF($E36="Distribution Rev.",VLOOKUP(Y$4,'4. Billing Determinants'!$B$19:$N$41,8,0)/'4. Billing Determinants'!$I$41*$D36, VLOOKUP(Y$4,'4. Billing Determinants'!$B$19:$N$41,3,0)/'4. Billing Determinants'!$D$41*$D36)))))</f>
        <v>0</v>
      </c>
    </row>
    <row r="37" spans="1:25" x14ac:dyDescent="0.2">
      <c r="B37" s="150" t="s">
        <v>7</v>
      </c>
      <c r="C37" s="151">
        <v>2425</v>
      </c>
      <c r="D37" s="152">
        <f>'2. 2013 Continuity Schedule'!CF60</f>
        <v>0</v>
      </c>
      <c r="E37" s="170"/>
      <c r="F37" s="152">
        <f>IF(F$4="",0,IF($E37="kWh",VLOOKUP(F$4,'4. Billing Determinants'!$B$19:$N$41,4,0)/'4. Billing Determinants'!$E$41*$D37,IF($E37="kW",VLOOKUP(F$4,'4. Billing Determinants'!$B$19:$N$41,5,0)/'4. Billing Determinants'!$F$41*$D37,IF($E37="Non-RPP kWh",VLOOKUP(F$4,'4. Billing Determinants'!$B$19:$N$41,6,0)/'4. Billing Determinants'!$G$41*$D37,IF($E37="Distribution Rev.",VLOOKUP(F$4,'4. Billing Determinants'!$B$19:$N$41,8,0)/'4. Billing Determinants'!$I$41*$D37, VLOOKUP(F$4,'4. Billing Determinants'!$B$19:$N$41,3,0)/'4. Billing Determinants'!$D$41*$D37)))))</f>
        <v>0</v>
      </c>
      <c r="G37" s="152">
        <f>IF(G$4="",0,IF($E37="kWh",VLOOKUP(G$4,'4. Billing Determinants'!$B$19:$N$41,4,0)/'4. Billing Determinants'!$E$41*$D37,IF($E37="kW",VLOOKUP(G$4,'4. Billing Determinants'!$B$19:$N$41,5,0)/'4. Billing Determinants'!$F$41*$D37,IF($E37="Non-RPP kWh",VLOOKUP(G$4,'4. Billing Determinants'!$B$19:$N$41,6,0)/'4. Billing Determinants'!$G$41*$D37,IF($E37="Distribution Rev.",VLOOKUP(G$4,'4. Billing Determinants'!$B$19:$N$41,8,0)/'4. Billing Determinants'!$I$41*$D37, VLOOKUP(G$4,'4. Billing Determinants'!$B$19:$N$41,3,0)/'4. Billing Determinants'!$D$41*$D37)))))</f>
        <v>0</v>
      </c>
      <c r="H37" s="152">
        <f>IF(H$4="",0,IF($E37="kWh",VLOOKUP(H$4,'4. Billing Determinants'!$B$19:$N$41,4,0)/'4. Billing Determinants'!$E$41*$D37,IF($E37="kW",VLOOKUP(H$4,'4. Billing Determinants'!$B$19:$N$41,5,0)/'4. Billing Determinants'!$F$41*$D37,IF($E37="Non-RPP kWh",VLOOKUP(H$4,'4. Billing Determinants'!$B$19:$N$41,6,0)/'4. Billing Determinants'!$G$41*$D37,IF($E37="Distribution Rev.",VLOOKUP(H$4,'4. Billing Determinants'!$B$19:$N$41,8,0)/'4. Billing Determinants'!$I$41*$D37, VLOOKUP(H$4,'4. Billing Determinants'!$B$19:$N$41,3,0)/'4. Billing Determinants'!$D$41*$D37)))))</f>
        <v>0</v>
      </c>
      <c r="I37" s="152">
        <f>IF(I$4="",0,IF($E37="kWh",VLOOKUP(I$4,'4. Billing Determinants'!$B$19:$N$41,4,0)/'4. Billing Determinants'!$E$41*$D37,IF($E37="kW",VLOOKUP(I$4,'4. Billing Determinants'!$B$19:$N$41,5,0)/'4. Billing Determinants'!$F$41*$D37,IF($E37="Non-RPP kWh",VLOOKUP(I$4,'4. Billing Determinants'!$B$19:$N$41,6,0)/'4. Billing Determinants'!$G$41*$D37,IF($E37="Distribution Rev.",VLOOKUP(I$4,'4. Billing Determinants'!$B$19:$N$41,8,0)/'4. Billing Determinants'!$I$41*$D37, VLOOKUP(I$4,'4. Billing Determinants'!$B$19:$N$41,3,0)/'4. Billing Determinants'!$D$41*$D37)))))</f>
        <v>0</v>
      </c>
      <c r="J37" s="152">
        <f>IF(J$4="",0,IF($E37="kWh",VLOOKUP(J$4,'4. Billing Determinants'!$B$19:$N$41,4,0)/'4. Billing Determinants'!$E$41*$D37,IF($E37="kW",VLOOKUP(J$4,'4. Billing Determinants'!$B$19:$N$41,5,0)/'4. Billing Determinants'!$F$41*$D37,IF($E37="Non-RPP kWh",VLOOKUP(J$4,'4. Billing Determinants'!$B$19:$N$41,6,0)/'4. Billing Determinants'!$G$41*$D37,IF($E37="Distribution Rev.",VLOOKUP(J$4,'4. Billing Determinants'!$B$19:$N$41,8,0)/'4. Billing Determinants'!$I$41*$D37, VLOOKUP(J$4,'4. Billing Determinants'!$B$19:$N$41,3,0)/'4. Billing Determinants'!$D$41*$D37)))))</f>
        <v>0</v>
      </c>
      <c r="K37" s="152">
        <f>IF(K$4="",0,IF($E37="kWh",VLOOKUP(K$4,'4. Billing Determinants'!$B$19:$N$41,4,0)/'4. Billing Determinants'!$E$41*$D37,IF($E37="kW",VLOOKUP(K$4,'4. Billing Determinants'!$B$19:$N$41,5,0)/'4. Billing Determinants'!$F$41*$D37,IF($E37="Non-RPP kWh",VLOOKUP(K$4,'4. Billing Determinants'!$B$19:$N$41,6,0)/'4. Billing Determinants'!$G$41*$D37,IF($E37="Distribution Rev.",VLOOKUP(K$4,'4. Billing Determinants'!$B$19:$N$41,8,0)/'4. Billing Determinants'!$I$41*$D37, VLOOKUP(K$4,'4. Billing Determinants'!$B$19:$N$41,3,0)/'4. Billing Determinants'!$D$41*$D37)))))</f>
        <v>0</v>
      </c>
      <c r="L37" s="152">
        <f>IF(L$4="",0,IF($E37="kWh",VLOOKUP(L$4,'4. Billing Determinants'!$B$19:$N$41,4,0)/'4. Billing Determinants'!$E$41*$D37,IF($E37="kW",VLOOKUP(L$4,'4. Billing Determinants'!$B$19:$N$41,5,0)/'4. Billing Determinants'!$F$41*$D37,IF($E37="Non-RPP kWh",VLOOKUP(L$4,'4. Billing Determinants'!$B$19:$N$41,6,0)/'4. Billing Determinants'!$G$41*$D37,IF($E37="Distribution Rev.",VLOOKUP(L$4,'4. Billing Determinants'!$B$19:$N$41,8,0)/'4. Billing Determinants'!$I$41*$D37, VLOOKUP(L$4,'4. Billing Determinants'!$B$19:$N$41,3,0)/'4. Billing Determinants'!$D$41*$D37)))))</f>
        <v>0</v>
      </c>
      <c r="M37" s="152">
        <f>IF(M$4="",0,IF($E37="kWh",VLOOKUP(M$4,'4. Billing Determinants'!$B$19:$N$41,4,0)/'4. Billing Determinants'!$E$41*$D37,IF($E37="kW",VLOOKUP(M$4,'4. Billing Determinants'!$B$19:$N$41,5,0)/'4. Billing Determinants'!$F$41*$D37,IF($E37="Non-RPP kWh",VLOOKUP(M$4,'4. Billing Determinants'!$B$19:$N$41,6,0)/'4. Billing Determinants'!$G$41*$D37,IF($E37="Distribution Rev.",VLOOKUP(M$4,'4. Billing Determinants'!$B$19:$N$41,8,0)/'4. Billing Determinants'!$I$41*$D37, VLOOKUP(M$4,'4. Billing Determinants'!$B$19:$N$41,3,0)/'4. Billing Determinants'!$D$41*$D37)))))</f>
        <v>0</v>
      </c>
      <c r="N37" s="152">
        <f>IF(N$4="",0,IF($E37="kWh",VLOOKUP(N$4,'4. Billing Determinants'!$B$19:$N$41,4,0)/'4. Billing Determinants'!$E$41*$D37,IF($E37="kW",VLOOKUP(N$4,'4. Billing Determinants'!$B$19:$N$41,5,0)/'4. Billing Determinants'!$F$41*$D37,IF($E37="Non-RPP kWh",VLOOKUP(N$4,'4. Billing Determinants'!$B$19:$N$41,6,0)/'4. Billing Determinants'!$G$41*$D37,IF($E37="Distribution Rev.",VLOOKUP(N$4,'4. Billing Determinants'!$B$19:$N$41,8,0)/'4. Billing Determinants'!$I$41*$D37, VLOOKUP(N$4,'4. Billing Determinants'!$B$19:$N$41,3,0)/'4. Billing Determinants'!$D$41*$D37)))))</f>
        <v>0</v>
      </c>
      <c r="O37" s="152">
        <f>IF(O$4="",0,IF($E37="kWh",VLOOKUP(O$4,'4. Billing Determinants'!$B$19:$N$41,4,0)/'4. Billing Determinants'!$E$41*$D37,IF($E37="kW",VLOOKUP(O$4,'4. Billing Determinants'!$B$19:$N$41,5,0)/'4. Billing Determinants'!$F$41*$D37,IF($E37="Non-RPP kWh",VLOOKUP(O$4,'4. Billing Determinants'!$B$19:$N$41,6,0)/'4. Billing Determinants'!$G$41*$D37,IF($E37="Distribution Rev.",VLOOKUP(O$4,'4. Billing Determinants'!$B$19:$N$41,8,0)/'4. Billing Determinants'!$I$41*$D37, VLOOKUP(O$4,'4. Billing Determinants'!$B$19:$N$41,3,0)/'4. Billing Determinants'!$D$41*$D37)))))</f>
        <v>0</v>
      </c>
      <c r="P37" s="152">
        <f>IF(P$4="",0,IF($E37="kWh",VLOOKUP(P$4,'4. Billing Determinants'!$B$19:$N$41,4,0)/'4. Billing Determinants'!$E$41*$D37,IF($E37="kW",VLOOKUP(P$4,'4. Billing Determinants'!$B$19:$N$41,5,0)/'4. Billing Determinants'!$F$41*$D37,IF($E37="Non-RPP kWh",VLOOKUP(P$4,'4. Billing Determinants'!$B$19:$N$41,6,0)/'4. Billing Determinants'!$G$41*$D37,IF($E37="Distribution Rev.",VLOOKUP(P$4,'4. Billing Determinants'!$B$19:$N$41,8,0)/'4. Billing Determinants'!$I$41*$D37, VLOOKUP(P$4,'4. Billing Determinants'!$B$19:$N$41,3,0)/'4. Billing Determinants'!$D$41*$D37)))))</f>
        <v>0</v>
      </c>
      <c r="Q37" s="152">
        <f>IF(Q$4="",0,IF($E37="kWh",VLOOKUP(Q$4,'4. Billing Determinants'!$B$19:$N$41,4,0)/'4. Billing Determinants'!$E$41*$D37,IF($E37="kW",VLOOKUP(Q$4,'4. Billing Determinants'!$B$19:$N$41,5,0)/'4. Billing Determinants'!$F$41*$D37,IF($E37="Non-RPP kWh",VLOOKUP(Q$4,'4. Billing Determinants'!$B$19:$N$41,6,0)/'4. Billing Determinants'!$G$41*$D37,IF($E37="Distribution Rev.",VLOOKUP(Q$4,'4. Billing Determinants'!$B$19:$N$41,8,0)/'4. Billing Determinants'!$I$41*$D37, VLOOKUP(Q$4,'4. Billing Determinants'!$B$19:$N$41,3,0)/'4. Billing Determinants'!$D$41*$D37)))))</f>
        <v>0</v>
      </c>
      <c r="R37" s="152">
        <f>IF(R$4="",0,IF($E37="kWh",VLOOKUP(R$4,'4. Billing Determinants'!$B$19:$N$41,4,0)/'4. Billing Determinants'!$E$41*$D37,IF($E37="kW",VLOOKUP(R$4,'4. Billing Determinants'!$B$19:$N$41,5,0)/'4. Billing Determinants'!$F$41*$D37,IF($E37="Non-RPP kWh",VLOOKUP(R$4,'4. Billing Determinants'!$B$19:$N$41,6,0)/'4. Billing Determinants'!$G$41*$D37,IF($E37="Distribution Rev.",VLOOKUP(R$4,'4. Billing Determinants'!$B$19:$N$41,8,0)/'4. Billing Determinants'!$I$41*$D37, VLOOKUP(R$4,'4. Billing Determinants'!$B$19:$N$41,3,0)/'4. Billing Determinants'!$D$41*$D37)))))</f>
        <v>0</v>
      </c>
      <c r="S37" s="152">
        <f>IF(S$4="",0,IF($E37="kWh",VLOOKUP(S$4,'4. Billing Determinants'!$B$19:$N$41,4,0)/'4. Billing Determinants'!$E$41*$D37,IF($E37="kW",VLOOKUP(S$4,'4. Billing Determinants'!$B$19:$N$41,5,0)/'4. Billing Determinants'!$F$41*$D37,IF($E37="Non-RPP kWh",VLOOKUP(S$4,'4. Billing Determinants'!$B$19:$N$41,6,0)/'4. Billing Determinants'!$G$41*$D37,IF($E37="Distribution Rev.",VLOOKUP(S$4,'4. Billing Determinants'!$B$19:$N$41,8,0)/'4. Billing Determinants'!$I$41*$D37, VLOOKUP(S$4,'4. Billing Determinants'!$B$19:$N$41,3,0)/'4. Billing Determinants'!$D$41*$D37)))))</f>
        <v>0</v>
      </c>
      <c r="T37" s="152">
        <f>IF(T$4="",0,IF($E37="kWh",VLOOKUP(T$4,'4. Billing Determinants'!$B$19:$N$41,4,0)/'4. Billing Determinants'!$E$41*$D37,IF($E37="kW",VLOOKUP(T$4,'4. Billing Determinants'!$B$19:$N$41,5,0)/'4. Billing Determinants'!$F$41*$D37,IF($E37="Non-RPP kWh",VLOOKUP(T$4,'4. Billing Determinants'!$B$19:$N$41,6,0)/'4. Billing Determinants'!$G$41*$D37,IF($E37="Distribution Rev.",VLOOKUP(T$4,'4. Billing Determinants'!$B$19:$N$41,8,0)/'4. Billing Determinants'!$I$41*$D37, VLOOKUP(T$4,'4. Billing Determinants'!$B$19:$N$41,3,0)/'4. Billing Determinants'!$D$41*$D37)))))</f>
        <v>0</v>
      </c>
      <c r="U37" s="152">
        <f>IF(U$4="",0,IF($E37="kWh",VLOOKUP(U$4,'4. Billing Determinants'!$B$19:$N$41,4,0)/'4. Billing Determinants'!$E$41*$D37,IF($E37="kW",VLOOKUP(U$4,'4. Billing Determinants'!$B$19:$N$41,5,0)/'4. Billing Determinants'!$F$41*$D37,IF($E37="Non-RPP kWh",VLOOKUP(U$4,'4. Billing Determinants'!$B$19:$N$41,6,0)/'4. Billing Determinants'!$G$41*$D37,IF($E37="Distribution Rev.",VLOOKUP(U$4,'4. Billing Determinants'!$B$19:$N$41,8,0)/'4. Billing Determinants'!$I$41*$D37, VLOOKUP(U$4,'4. Billing Determinants'!$B$19:$N$41,3,0)/'4. Billing Determinants'!$D$41*$D37)))))</f>
        <v>0</v>
      </c>
      <c r="V37" s="152">
        <f>IF(V$4="",0,IF($E37="kWh",VLOOKUP(V$4,'4. Billing Determinants'!$B$19:$N$41,4,0)/'4. Billing Determinants'!$E$41*$D37,IF($E37="kW",VLOOKUP(V$4,'4. Billing Determinants'!$B$19:$N$41,5,0)/'4. Billing Determinants'!$F$41*$D37,IF($E37="Non-RPP kWh",VLOOKUP(V$4,'4. Billing Determinants'!$B$19:$N$41,6,0)/'4. Billing Determinants'!$G$41*$D37,IF($E37="Distribution Rev.",VLOOKUP(V$4,'4. Billing Determinants'!$B$19:$N$41,8,0)/'4. Billing Determinants'!$I$41*$D37, VLOOKUP(V$4,'4. Billing Determinants'!$B$19:$N$41,3,0)/'4. Billing Determinants'!$D$41*$D37)))))</f>
        <v>0</v>
      </c>
      <c r="W37" s="152">
        <f>IF(W$4="",0,IF($E37="kWh",VLOOKUP(W$4,'4. Billing Determinants'!$B$19:$N$41,4,0)/'4. Billing Determinants'!$E$41*$D37,IF($E37="kW",VLOOKUP(W$4,'4. Billing Determinants'!$B$19:$N$41,5,0)/'4. Billing Determinants'!$F$41*$D37,IF($E37="Non-RPP kWh",VLOOKUP(W$4,'4. Billing Determinants'!$B$19:$N$41,6,0)/'4. Billing Determinants'!$G$41*$D37,IF($E37="Distribution Rev.",VLOOKUP(W$4,'4. Billing Determinants'!$B$19:$N$41,8,0)/'4. Billing Determinants'!$I$41*$D37, VLOOKUP(W$4,'4. Billing Determinants'!$B$19:$N$41,3,0)/'4. Billing Determinants'!$D$41*$D37)))))</f>
        <v>0</v>
      </c>
      <c r="X37" s="152">
        <f>IF(X$4="",0,IF($E37="kWh",VLOOKUP(X$4,'4. Billing Determinants'!$B$19:$N$41,4,0)/'4. Billing Determinants'!$E$41*$D37,IF($E37="kW",VLOOKUP(X$4,'4. Billing Determinants'!$B$19:$N$41,5,0)/'4. Billing Determinants'!$F$41*$D37,IF($E37="Non-RPP kWh",VLOOKUP(X$4,'4. Billing Determinants'!$B$19:$N$41,6,0)/'4. Billing Determinants'!$G$41*$D37,IF($E37="Distribution Rev.",VLOOKUP(X$4,'4. Billing Determinants'!$B$19:$N$41,8,0)/'4. Billing Determinants'!$I$41*$D37, VLOOKUP(X$4,'4. Billing Determinants'!$B$19:$N$41,3,0)/'4. Billing Determinants'!$D$41*$D37)))))</f>
        <v>0</v>
      </c>
      <c r="Y37" s="152">
        <f>IF(Y$4="",0,IF($E37="kWh",VLOOKUP(Y$4,'4. Billing Determinants'!$B$19:$N$41,4,0)/'4. Billing Determinants'!$E$41*$D37,IF($E37="kW",VLOOKUP(Y$4,'4. Billing Determinants'!$B$19:$N$41,5,0)/'4. Billing Determinants'!$F$41*$D37,IF($E37="Non-RPP kWh",VLOOKUP(Y$4,'4. Billing Determinants'!$B$19:$N$41,6,0)/'4. Billing Determinants'!$G$41*$D37,IF($E37="Distribution Rev.",VLOOKUP(Y$4,'4. Billing Determinants'!$B$19:$N$41,8,0)/'4. Billing Determinants'!$I$41*$D37, VLOOKUP(Y$4,'4. Billing Determinants'!$B$19:$N$41,3,0)/'4. Billing Determinants'!$D$41*$D37)))))</f>
        <v>0</v>
      </c>
    </row>
    <row r="38" spans="1:25" s="134" customFormat="1" x14ac:dyDescent="0.2">
      <c r="A38" s="133"/>
      <c r="B38" s="171" t="s">
        <v>189</v>
      </c>
      <c r="C38" s="173"/>
      <c r="D38" s="172">
        <f>SUM(D17:D37)</f>
        <v>-246093</v>
      </c>
      <c r="E38" s="173"/>
      <c r="F38" s="172">
        <f>SUM(F17:F37)</f>
        <v>14792.910631253777</v>
      </c>
      <c r="G38" s="172">
        <f t="shared" ref="G38:Y38" si="1">SUM(G17:G37)</f>
        <v>8212.1692941956535</v>
      </c>
      <c r="H38" s="172">
        <f t="shared" si="1"/>
        <v>-76408.669964679706</v>
      </c>
      <c r="I38" s="172">
        <f t="shared" si="1"/>
        <v>-56140.844800727798</v>
      </c>
      <c r="J38" s="172">
        <f t="shared" si="1"/>
        <v>-73542.777471461144</v>
      </c>
      <c r="K38" s="172">
        <f t="shared" si="1"/>
        <v>-60802.941947798943</v>
      </c>
      <c r="L38" s="172">
        <f t="shared" si="1"/>
        <v>582.36364174889127</v>
      </c>
      <c r="M38" s="172">
        <f t="shared" si="1"/>
        <v>-28.268901805232986</v>
      </c>
      <c r="N38" s="172">
        <f t="shared" si="1"/>
        <v>-223.48905689991034</v>
      </c>
      <c r="O38" s="172">
        <f t="shared" si="1"/>
        <v>-2533.3086125590953</v>
      </c>
      <c r="P38" s="172">
        <f t="shared" si="1"/>
        <v>0</v>
      </c>
      <c r="Q38" s="172">
        <f t="shared" si="1"/>
        <v>0</v>
      </c>
      <c r="R38" s="172">
        <f t="shared" si="1"/>
        <v>0</v>
      </c>
      <c r="S38" s="172">
        <f t="shared" si="1"/>
        <v>0</v>
      </c>
      <c r="T38" s="172">
        <f t="shared" si="1"/>
        <v>0</v>
      </c>
      <c r="U38" s="172">
        <f t="shared" si="1"/>
        <v>0</v>
      </c>
      <c r="V38" s="172">
        <f t="shared" si="1"/>
        <v>0</v>
      </c>
      <c r="W38" s="172">
        <f t="shared" si="1"/>
        <v>0</v>
      </c>
      <c r="X38" s="172">
        <f t="shared" si="1"/>
        <v>0</v>
      </c>
      <c r="Y38" s="172">
        <f t="shared" si="1"/>
        <v>0</v>
      </c>
    </row>
    <row r="39" spans="1:25" s="158" customFormat="1" x14ac:dyDescent="0.2">
      <c r="B39" s="159"/>
      <c r="C39" s="160"/>
      <c r="D39" s="161"/>
      <c r="E39" s="166"/>
      <c r="F39" s="161"/>
      <c r="G39" s="161"/>
      <c r="H39" s="161"/>
      <c r="I39" s="161"/>
      <c r="J39" s="161"/>
      <c r="K39" s="161"/>
      <c r="L39" s="161"/>
      <c r="M39" s="161"/>
      <c r="N39" s="161"/>
      <c r="O39" s="161"/>
      <c r="P39" s="161"/>
      <c r="Q39" s="161"/>
      <c r="R39" s="161"/>
      <c r="S39" s="161"/>
      <c r="T39" s="161"/>
      <c r="U39" s="161"/>
      <c r="V39" s="161"/>
      <c r="W39" s="161"/>
      <c r="X39" s="161"/>
      <c r="Y39" s="161"/>
    </row>
    <row r="40" spans="1:25" x14ac:dyDescent="0.2">
      <c r="B40" s="167" t="s">
        <v>16</v>
      </c>
      <c r="C40" s="165">
        <v>1562</v>
      </c>
      <c r="D40" s="152">
        <f>'2. 2013 Continuity Schedule'!CF64</f>
        <v>0</v>
      </c>
      <c r="E40" s="170"/>
      <c r="F40" s="152">
        <f>IF(F$4="",0,IF($E40="kWh",VLOOKUP(F$4,'4. Billing Determinants'!$B$19:$N$41,4,0)/'4. Billing Determinants'!$E$41*$D40,IF($E40="kW",VLOOKUP(F$4,'4. Billing Determinants'!$B$19:$N$41,5,0)/'4. Billing Determinants'!$F$41*$D40,IF($E40="Non-RPP kWh",VLOOKUP(F$4,'4. Billing Determinants'!$B$19:$N$41,6,0)/'4. Billing Determinants'!$G$41*$D40,IF($E40="Distribution Rev.",VLOOKUP(F$4,'4. Billing Determinants'!$B$19:$N$41,8,0)/'4. Billing Determinants'!$I$41*$D40, VLOOKUP(F$4,'4. Billing Determinants'!$B$19:$N$41,3,0)/'4. Billing Determinants'!$D$41*$D40)))))</f>
        <v>0</v>
      </c>
      <c r="G40" s="152">
        <f>IF(G$4="",0,IF($E40="kWh",VLOOKUP(G$4,'4. Billing Determinants'!$B$19:$N$41,4,0)/'4. Billing Determinants'!$E$41*$D40,IF($E40="kW",VLOOKUP(G$4,'4. Billing Determinants'!$B$19:$N$41,5,0)/'4. Billing Determinants'!$F$41*$D40,IF($E40="Non-RPP kWh",VLOOKUP(G$4,'4. Billing Determinants'!$B$19:$N$41,6,0)/'4. Billing Determinants'!$G$41*$D40,IF($E40="Distribution Rev.",VLOOKUP(G$4,'4. Billing Determinants'!$B$19:$N$41,8,0)/'4. Billing Determinants'!$I$41*$D40, VLOOKUP(G$4,'4. Billing Determinants'!$B$19:$N$41,3,0)/'4. Billing Determinants'!$D$41*$D40)))))</f>
        <v>0</v>
      </c>
      <c r="H40" s="152">
        <f>IF(H$4="",0,IF($E40="kWh",VLOOKUP(H$4,'4. Billing Determinants'!$B$19:$N$41,4,0)/'4. Billing Determinants'!$E$41*$D40,IF($E40="kW",VLOOKUP(H$4,'4. Billing Determinants'!$B$19:$N$41,5,0)/'4. Billing Determinants'!$F$41*$D40,IF($E40="Non-RPP kWh",VLOOKUP(H$4,'4. Billing Determinants'!$B$19:$N$41,6,0)/'4. Billing Determinants'!$G$41*$D40,IF($E40="Distribution Rev.",VLOOKUP(H$4,'4. Billing Determinants'!$B$19:$N$41,8,0)/'4. Billing Determinants'!$I$41*$D40, VLOOKUP(H$4,'4. Billing Determinants'!$B$19:$N$41,3,0)/'4. Billing Determinants'!$D$41*$D40)))))</f>
        <v>0</v>
      </c>
      <c r="I40" s="152">
        <f>IF(I$4="",0,IF($E40="kWh",VLOOKUP(I$4,'4. Billing Determinants'!$B$19:$N$41,4,0)/'4. Billing Determinants'!$E$41*$D40,IF($E40="kW",VLOOKUP(I$4,'4. Billing Determinants'!$B$19:$N$41,5,0)/'4. Billing Determinants'!$F$41*$D40,IF($E40="Non-RPP kWh",VLOOKUP(I$4,'4. Billing Determinants'!$B$19:$N$41,6,0)/'4. Billing Determinants'!$G$41*$D40,IF($E40="Distribution Rev.",VLOOKUP(I$4,'4. Billing Determinants'!$B$19:$N$41,8,0)/'4. Billing Determinants'!$I$41*$D40, VLOOKUP(I$4,'4. Billing Determinants'!$B$19:$N$41,3,0)/'4. Billing Determinants'!$D$41*$D40)))))</f>
        <v>0</v>
      </c>
      <c r="J40" s="152">
        <f>IF(J$4="",0,IF($E40="kWh",VLOOKUP(J$4,'4. Billing Determinants'!$B$19:$N$41,4,0)/'4. Billing Determinants'!$E$41*$D40,IF($E40="kW",VLOOKUP(J$4,'4. Billing Determinants'!$B$19:$N$41,5,0)/'4. Billing Determinants'!$F$41*$D40,IF($E40="Non-RPP kWh",VLOOKUP(J$4,'4. Billing Determinants'!$B$19:$N$41,6,0)/'4. Billing Determinants'!$G$41*$D40,IF($E40="Distribution Rev.",VLOOKUP(J$4,'4. Billing Determinants'!$B$19:$N$41,8,0)/'4. Billing Determinants'!$I$41*$D40, VLOOKUP(J$4,'4. Billing Determinants'!$B$19:$N$41,3,0)/'4. Billing Determinants'!$D$41*$D40)))))</f>
        <v>0</v>
      </c>
      <c r="K40" s="152">
        <f>IF(K$4="",0,IF($E40="kWh",VLOOKUP(K$4,'4. Billing Determinants'!$B$19:$N$41,4,0)/'4. Billing Determinants'!$E$41*$D40,IF($E40="kW",VLOOKUP(K$4,'4. Billing Determinants'!$B$19:$N$41,5,0)/'4. Billing Determinants'!$F$41*$D40,IF($E40="Non-RPP kWh",VLOOKUP(K$4,'4. Billing Determinants'!$B$19:$N$41,6,0)/'4. Billing Determinants'!$G$41*$D40,IF($E40="Distribution Rev.",VLOOKUP(K$4,'4. Billing Determinants'!$B$19:$N$41,8,0)/'4. Billing Determinants'!$I$41*$D40, VLOOKUP(K$4,'4. Billing Determinants'!$B$19:$N$41,3,0)/'4. Billing Determinants'!$D$41*$D40)))))</f>
        <v>0</v>
      </c>
      <c r="L40" s="152">
        <f>IF(L$4="",0,IF($E40="kWh",VLOOKUP(L$4,'4. Billing Determinants'!$B$19:$N$41,4,0)/'4. Billing Determinants'!$E$41*$D40,IF($E40="kW",VLOOKUP(L$4,'4. Billing Determinants'!$B$19:$N$41,5,0)/'4. Billing Determinants'!$F$41*$D40,IF($E40="Non-RPP kWh",VLOOKUP(L$4,'4. Billing Determinants'!$B$19:$N$41,6,0)/'4. Billing Determinants'!$G$41*$D40,IF($E40="Distribution Rev.",VLOOKUP(L$4,'4. Billing Determinants'!$B$19:$N$41,8,0)/'4. Billing Determinants'!$I$41*$D40, VLOOKUP(L$4,'4. Billing Determinants'!$B$19:$N$41,3,0)/'4. Billing Determinants'!$D$41*$D40)))))</f>
        <v>0</v>
      </c>
      <c r="M40" s="152">
        <f>IF(M$4="",0,IF($E40="kWh",VLOOKUP(M$4,'4. Billing Determinants'!$B$19:$N$41,4,0)/'4. Billing Determinants'!$E$41*$D40,IF($E40="kW",VLOOKUP(M$4,'4. Billing Determinants'!$B$19:$N$41,5,0)/'4. Billing Determinants'!$F$41*$D40,IF($E40="Non-RPP kWh",VLOOKUP(M$4,'4. Billing Determinants'!$B$19:$N$41,6,0)/'4. Billing Determinants'!$G$41*$D40,IF($E40="Distribution Rev.",VLOOKUP(M$4,'4. Billing Determinants'!$B$19:$N$41,8,0)/'4. Billing Determinants'!$I$41*$D40, VLOOKUP(M$4,'4. Billing Determinants'!$B$19:$N$41,3,0)/'4. Billing Determinants'!$D$41*$D40)))))</f>
        <v>0</v>
      </c>
      <c r="N40" s="152">
        <f>IF(N$4="",0,IF($E40="kWh",VLOOKUP(N$4,'4. Billing Determinants'!$B$19:$N$41,4,0)/'4. Billing Determinants'!$E$41*$D40,IF($E40="kW",VLOOKUP(N$4,'4. Billing Determinants'!$B$19:$N$41,5,0)/'4. Billing Determinants'!$F$41*$D40,IF($E40="Non-RPP kWh",VLOOKUP(N$4,'4. Billing Determinants'!$B$19:$N$41,6,0)/'4. Billing Determinants'!$G$41*$D40,IF($E40="Distribution Rev.",VLOOKUP(N$4,'4. Billing Determinants'!$B$19:$N$41,8,0)/'4. Billing Determinants'!$I$41*$D40, VLOOKUP(N$4,'4. Billing Determinants'!$B$19:$N$41,3,0)/'4. Billing Determinants'!$D$41*$D40)))))</f>
        <v>0</v>
      </c>
      <c r="O40" s="152">
        <f>IF(O$4="",0,IF($E40="kWh",VLOOKUP(O$4,'4. Billing Determinants'!$B$19:$N$41,4,0)/'4. Billing Determinants'!$E$41*$D40,IF($E40="kW",VLOOKUP(O$4,'4. Billing Determinants'!$B$19:$N$41,5,0)/'4. Billing Determinants'!$F$41*$D40,IF($E40="Non-RPP kWh",VLOOKUP(O$4,'4. Billing Determinants'!$B$19:$N$41,6,0)/'4. Billing Determinants'!$G$41*$D40,IF($E40="Distribution Rev.",VLOOKUP(O$4,'4. Billing Determinants'!$B$19:$N$41,8,0)/'4. Billing Determinants'!$I$41*$D40, VLOOKUP(O$4,'4. Billing Determinants'!$B$19:$N$41,3,0)/'4. Billing Determinants'!$D$41*$D40)))))</f>
        <v>0</v>
      </c>
      <c r="P40" s="152">
        <f>IF(P$4="",0,IF($E40="kWh",VLOOKUP(P$4,'4. Billing Determinants'!$B$19:$N$41,4,0)/'4. Billing Determinants'!$E$41*$D40,IF($E40="kW",VLOOKUP(P$4,'4. Billing Determinants'!$B$19:$N$41,5,0)/'4. Billing Determinants'!$F$41*$D40,IF($E40="Non-RPP kWh",VLOOKUP(P$4,'4. Billing Determinants'!$B$19:$N$41,6,0)/'4. Billing Determinants'!$G$41*$D40,IF($E40="Distribution Rev.",VLOOKUP(P$4,'4. Billing Determinants'!$B$19:$N$41,8,0)/'4. Billing Determinants'!$I$41*$D40, VLOOKUP(P$4,'4. Billing Determinants'!$B$19:$N$41,3,0)/'4. Billing Determinants'!$D$41*$D40)))))</f>
        <v>0</v>
      </c>
      <c r="Q40" s="152">
        <f>IF(Q$4="",0,IF($E40="kWh",VLOOKUP(Q$4,'4. Billing Determinants'!$B$19:$N$41,4,0)/'4. Billing Determinants'!$E$41*$D40,IF($E40="kW",VLOOKUP(Q$4,'4. Billing Determinants'!$B$19:$N$41,5,0)/'4. Billing Determinants'!$F$41*$D40,IF($E40="Non-RPP kWh",VLOOKUP(Q$4,'4. Billing Determinants'!$B$19:$N$41,6,0)/'4. Billing Determinants'!$G$41*$D40,IF($E40="Distribution Rev.",VLOOKUP(Q$4,'4. Billing Determinants'!$B$19:$N$41,8,0)/'4. Billing Determinants'!$I$41*$D40, VLOOKUP(Q$4,'4. Billing Determinants'!$B$19:$N$41,3,0)/'4. Billing Determinants'!$D$41*$D40)))))</f>
        <v>0</v>
      </c>
      <c r="R40" s="152">
        <f>IF(R$4="",0,IF($E40="kWh",VLOOKUP(R$4,'4. Billing Determinants'!$B$19:$N$41,4,0)/'4. Billing Determinants'!$E$41*$D40,IF($E40="kW",VLOOKUP(R$4,'4. Billing Determinants'!$B$19:$N$41,5,0)/'4. Billing Determinants'!$F$41*$D40,IF($E40="Non-RPP kWh",VLOOKUP(R$4,'4. Billing Determinants'!$B$19:$N$41,6,0)/'4. Billing Determinants'!$G$41*$D40,IF($E40="Distribution Rev.",VLOOKUP(R$4,'4. Billing Determinants'!$B$19:$N$41,8,0)/'4. Billing Determinants'!$I$41*$D40, VLOOKUP(R$4,'4. Billing Determinants'!$B$19:$N$41,3,0)/'4. Billing Determinants'!$D$41*$D40)))))</f>
        <v>0</v>
      </c>
      <c r="S40" s="152">
        <f>IF(S$4="",0,IF($E40="kWh",VLOOKUP(S$4,'4. Billing Determinants'!$B$19:$N$41,4,0)/'4. Billing Determinants'!$E$41*$D40,IF($E40="kW",VLOOKUP(S$4,'4. Billing Determinants'!$B$19:$N$41,5,0)/'4. Billing Determinants'!$F$41*$D40,IF($E40="Non-RPP kWh",VLOOKUP(S$4,'4. Billing Determinants'!$B$19:$N$41,6,0)/'4. Billing Determinants'!$G$41*$D40,IF($E40="Distribution Rev.",VLOOKUP(S$4,'4. Billing Determinants'!$B$19:$N$41,8,0)/'4. Billing Determinants'!$I$41*$D40, VLOOKUP(S$4,'4. Billing Determinants'!$B$19:$N$41,3,0)/'4. Billing Determinants'!$D$41*$D40)))))</f>
        <v>0</v>
      </c>
      <c r="T40" s="152">
        <f>IF(T$4="",0,IF($E40="kWh",VLOOKUP(T$4,'4. Billing Determinants'!$B$19:$N$41,4,0)/'4. Billing Determinants'!$E$41*$D40,IF($E40="kW",VLOOKUP(T$4,'4. Billing Determinants'!$B$19:$N$41,5,0)/'4. Billing Determinants'!$F$41*$D40,IF($E40="Non-RPP kWh",VLOOKUP(T$4,'4. Billing Determinants'!$B$19:$N$41,6,0)/'4. Billing Determinants'!$G$41*$D40,IF($E40="Distribution Rev.",VLOOKUP(T$4,'4. Billing Determinants'!$B$19:$N$41,8,0)/'4. Billing Determinants'!$I$41*$D40, VLOOKUP(T$4,'4. Billing Determinants'!$B$19:$N$41,3,0)/'4. Billing Determinants'!$D$41*$D40)))))</f>
        <v>0</v>
      </c>
      <c r="U40" s="152">
        <f>IF(U$4="",0,IF($E40="kWh",VLOOKUP(U$4,'4. Billing Determinants'!$B$19:$N$41,4,0)/'4. Billing Determinants'!$E$41*$D40,IF($E40="kW",VLOOKUP(U$4,'4. Billing Determinants'!$B$19:$N$41,5,0)/'4. Billing Determinants'!$F$41*$D40,IF($E40="Non-RPP kWh",VLOOKUP(U$4,'4. Billing Determinants'!$B$19:$N$41,6,0)/'4. Billing Determinants'!$G$41*$D40,IF($E40="Distribution Rev.",VLOOKUP(U$4,'4. Billing Determinants'!$B$19:$N$41,8,0)/'4. Billing Determinants'!$I$41*$D40, VLOOKUP(U$4,'4. Billing Determinants'!$B$19:$N$41,3,0)/'4. Billing Determinants'!$D$41*$D40)))))</f>
        <v>0</v>
      </c>
      <c r="V40" s="152">
        <f>IF(V$4="",0,IF($E40="kWh",VLOOKUP(V$4,'4. Billing Determinants'!$B$19:$N$41,4,0)/'4. Billing Determinants'!$E$41*$D40,IF($E40="kW",VLOOKUP(V$4,'4. Billing Determinants'!$B$19:$N$41,5,0)/'4. Billing Determinants'!$F$41*$D40,IF($E40="Non-RPP kWh",VLOOKUP(V$4,'4. Billing Determinants'!$B$19:$N$41,6,0)/'4. Billing Determinants'!$G$41*$D40,IF($E40="Distribution Rev.",VLOOKUP(V$4,'4. Billing Determinants'!$B$19:$N$41,8,0)/'4. Billing Determinants'!$I$41*$D40, VLOOKUP(V$4,'4. Billing Determinants'!$B$19:$N$41,3,0)/'4. Billing Determinants'!$D$41*$D40)))))</f>
        <v>0</v>
      </c>
      <c r="W40" s="152">
        <f>IF(W$4="",0,IF($E40="kWh",VLOOKUP(W$4,'4. Billing Determinants'!$B$19:$N$41,4,0)/'4. Billing Determinants'!$E$41*$D40,IF($E40="kW",VLOOKUP(W$4,'4. Billing Determinants'!$B$19:$N$41,5,0)/'4. Billing Determinants'!$F$41*$D40,IF($E40="Non-RPP kWh",VLOOKUP(W$4,'4. Billing Determinants'!$B$19:$N$41,6,0)/'4. Billing Determinants'!$G$41*$D40,IF($E40="Distribution Rev.",VLOOKUP(W$4,'4. Billing Determinants'!$B$19:$N$41,8,0)/'4. Billing Determinants'!$I$41*$D40, VLOOKUP(W$4,'4. Billing Determinants'!$B$19:$N$41,3,0)/'4. Billing Determinants'!$D$41*$D40)))))</f>
        <v>0</v>
      </c>
      <c r="X40" s="152">
        <f>IF(X$4="",0,IF($E40="kWh",VLOOKUP(X$4,'4. Billing Determinants'!$B$19:$N$41,4,0)/'4. Billing Determinants'!$E$41*$D40,IF($E40="kW",VLOOKUP(X$4,'4. Billing Determinants'!$B$19:$N$41,5,0)/'4. Billing Determinants'!$F$41*$D40,IF($E40="Non-RPP kWh",VLOOKUP(X$4,'4. Billing Determinants'!$B$19:$N$41,6,0)/'4. Billing Determinants'!$G$41*$D40,IF($E40="Distribution Rev.",VLOOKUP(X$4,'4. Billing Determinants'!$B$19:$N$41,8,0)/'4. Billing Determinants'!$I$41*$D40, VLOOKUP(X$4,'4. Billing Determinants'!$B$19:$N$41,3,0)/'4. Billing Determinants'!$D$41*$D40)))))</f>
        <v>0</v>
      </c>
      <c r="Y40" s="152">
        <f>IF(Y$4="",0,IF($E40="kWh",VLOOKUP(Y$4,'4. Billing Determinants'!$B$19:$N$41,4,0)/'4. Billing Determinants'!$E$41*$D40,IF($E40="kW",VLOOKUP(Y$4,'4. Billing Determinants'!$B$19:$N$41,5,0)/'4. Billing Determinants'!$F$41*$D40,IF($E40="Non-RPP kWh",VLOOKUP(Y$4,'4. Billing Determinants'!$B$19:$N$41,6,0)/'4. Billing Determinants'!$G$41*$D40,IF($E40="Distribution Rev.",VLOOKUP(Y$4,'4. Billing Determinants'!$B$19:$N$41,8,0)/'4. Billing Determinants'!$I$41*$D40, VLOOKUP(Y$4,'4. Billing Determinants'!$B$19:$N$41,3,0)/'4. Billing Determinants'!$D$41*$D40)))))</f>
        <v>0</v>
      </c>
    </row>
    <row r="41" spans="1:25" ht="25.5" x14ac:dyDescent="0.2">
      <c r="B41" s="168" t="s">
        <v>192</v>
      </c>
      <c r="C41" s="165">
        <v>1592</v>
      </c>
      <c r="D41" s="152">
        <f>'2. 2013 Continuity Schedule'!CF65</f>
        <v>-141733</v>
      </c>
      <c r="E41" s="170" t="s">
        <v>228</v>
      </c>
      <c r="F41" s="152">
        <f>IF(F$4="",0,IF($E41="kWh",VLOOKUP(F$4,'4. Billing Determinants'!$B$19:$N$41,4,0)/'4. Billing Determinants'!$E$41*$D41,IF($E41="kW",VLOOKUP(F$4,'4. Billing Determinants'!$B$19:$N$41,5,0)/'4. Billing Determinants'!$F$41*$D41,IF($E41="Non-RPP kWh",VLOOKUP(F$4,'4. Billing Determinants'!$B$19:$N$41,6,0)/'4. Billing Determinants'!$G$41*$D41,IF($E41="Distribution Rev.",VLOOKUP(F$4,'4. Billing Determinants'!$B$19:$N$41,8,0)/'4. Billing Determinants'!$I$41*$D41, VLOOKUP(F$4,'4. Billing Determinants'!$B$19:$N$41,3,0)/'4. Billing Determinants'!$D$41*$D41)))))</f>
        <v>-76252.352055602474</v>
      </c>
      <c r="G41" s="152">
        <f>IF(G$4="",0,IF($E41="kWh",VLOOKUP(G$4,'4. Billing Determinants'!$B$19:$N$41,4,0)/'4. Billing Determinants'!$E$41*$D41,IF($E41="kW",VLOOKUP(G$4,'4. Billing Determinants'!$B$19:$N$41,5,0)/'4. Billing Determinants'!$F$41*$D41,IF($E41="Non-RPP kWh",VLOOKUP(G$4,'4. Billing Determinants'!$B$19:$N$41,6,0)/'4. Billing Determinants'!$G$41*$D41,IF($E41="Distribution Rev.",VLOOKUP(G$4,'4. Billing Determinants'!$B$19:$N$41,8,0)/'4. Billing Determinants'!$I$41*$D41, VLOOKUP(G$4,'4. Billing Determinants'!$B$19:$N$41,3,0)/'4. Billing Determinants'!$D$41*$D41)))))</f>
        <v>-25115.608285355269</v>
      </c>
      <c r="H41" s="152">
        <f>IF(H$4="",0,IF($E41="kWh",VLOOKUP(H$4,'4. Billing Determinants'!$B$19:$N$41,4,0)/'4. Billing Determinants'!$E$41*$D41,IF($E41="kW",VLOOKUP(H$4,'4. Billing Determinants'!$B$19:$N$41,5,0)/'4. Billing Determinants'!$F$41*$D41,IF($E41="Non-RPP kWh",VLOOKUP(H$4,'4. Billing Determinants'!$B$19:$N$41,6,0)/'4. Billing Determinants'!$G$41*$D41,IF($E41="Distribution Rev.",VLOOKUP(H$4,'4. Billing Determinants'!$B$19:$N$41,8,0)/'4. Billing Determinants'!$I$41*$D41, VLOOKUP(H$4,'4. Billing Determinants'!$B$19:$N$41,3,0)/'4. Billing Determinants'!$D$41*$D41)))))</f>
        <v>-20181.221032729256</v>
      </c>
      <c r="I41" s="152">
        <f>IF(I$4="",0,IF($E41="kWh",VLOOKUP(I$4,'4. Billing Determinants'!$B$19:$N$41,4,0)/'4. Billing Determinants'!$E$41*$D41,IF($E41="kW",VLOOKUP(I$4,'4. Billing Determinants'!$B$19:$N$41,5,0)/'4. Billing Determinants'!$F$41*$D41,IF($E41="Non-RPP kWh",VLOOKUP(I$4,'4. Billing Determinants'!$B$19:$N$41,6,0)/'4. Billing Determinants'!$G$41*$D41,IF($E41="Distribution Rev.",VLOOKUP(I$4,'4. Billing Determinants'!$B$19:$N$41,8,0)/'4. Billing Determinants'!$I$41*$D41, VLOOKUP(I$4,'4. Billing Determinants'!$B$19:$N$41,3,0)/'4. Billing Determinants'!$D$41*$D41)))))</f>
        <v>-6251.6026539751219</v>
      </c>
      <c r="J41" s="152">
        <f>IF(J$4="",0,IF($E41="kWh",VLOOKUP(J$4,'4. Billing Determinants'!$B$19:$N$41,4,0)/'4. Billing Determinants'!$E$41*$D41,IF($E41="kW",VLOOKUP(J$4,'4. Billing Determinants'!$B$19:$N$41,5,0)/'4. Billing Determinants'!$F$41*$D41,IF($E41="Non-RPP kWh",VLOOKUP(J$4,'4. Billing Determinants'!$B$19:$N$41,6,0)/'4. Billing Determinants'!$G$41*$D41,IF($E41="Distribution Rev.",VLOOKUP(J$4,'4. Billing Determinants'!$B$19:$N$41,8,0)/'4. Billing Determinants'!$I$41*$D41, VLOOKUP(J$4,'4. Billing Determinants'!$B$19:$N$41,3,0)/'4. Billing Determinants'!$D$41*$D41)))))</f>
        <v>-4771.3692669886714</v>
      </c>
      <c r="K41" s="152">
        <f>IF(K$4="",0,IF($E41="kWh",VLOOKUP(K$4,'4. Billing Determinants'!$B$19:$N$41,4,0)/'4. Billing Determinants'!$E$41*$D41,IF($E41="kW",VLOOKUP(K$4,'4. Billing Determinants'!$B$19:$N$41,5,0)/'4. Billing Determinants'!$F$41*$D41,IF($E41="Non-RPP kWh",VLOOKUP(K$4,'4. Billing Determinants'!$B$19:$N$41,6,0)/'4. Billing Determinants'!$G$41*$D41,IF($E41="Distribution Rev.",VLOOKUP(K$4,'4. Billing Determinants'!$B$19:$N$41,8,0)/'4. Billing Determinants'!$I$41*$D41, VLOOKUP(K$4,'4. Billing Determinants'!$B$19:$N$41,3,0)/'4. Billing Determinants'!$D$41*$D41)))))</f>
        <v>-4913.0748327546817</v>
      </c>
      <c r="L41" s="152">
        <f>IF(L$4="",0,IF($E41="kWh",VLOOKUP(L$4,'4. Billing Determinants'!$B$19:$N$41,4,0)/'4. Billing Determinants'!$E$41*$D41,IF($E41="kW",VLOOKUP(L$4,'4. Billing Determinants'!$B$19:$N$41,5,0)/'4. Billing Determinants'!$F$41*$D41,IF($E41="Non-RPP kWh",VLOOKUP(L$4,'4. Billing Determinants'!$B$19:$N$41,6,0)/'4. Billing Determinants'!$G$41*$D41,IF($E41="Distribution Rev.",VLOOKUP(L$4,'4. Billing Determinants'!$B$19:$N$41,8,0)/'4. Billing Determinants'!$I$41*$D41, VLOOKUP(L$4,'4. Billing Determinants'!$B$19:$N$41,3,0)/'4. Billing Determinants'!$D$41*$D41)))))</f>
        <v>-873.23197170596541</v>
      </c>
      <c r="M41" s="152">
        <f>IF(M$4="",0,IF($E41="kWh",VLOOKUP(M$4,'4. Billing Determinants'!$B$19:$N$41,4,0)/'4. Billing Determinants'!$E$41*$D41,IF($E41="kW",VLOOKUP(M$4,'4. Billing Determinants'!$B$19:$N$41,5,0)/'4. Billing Determinants'!$F$41*$D41,IF($E41="Non-RPP kWh",VLOOKUP(M$4,'4. Billing Determinants'!$B$19:$N$41,6,0)/'4. Billing Determinants'!$G$41*$D41,IF($E41="Distribution Rev.",VLOOKUP(M$4,'4. Billing Determinants'!$B$19:$N$41,8,0)/'4. Billing Determinants'!$I$41*$D41, VLOOKUP(M$4,'4. Billing Determinants'!$B$19:$N$41,3,0)/'4. Billing Determinants'!$D$41*$D41)))))</f>
        <v>-235.6138905304928</v>
      </c>
      <c r="N41" s="152">
        <f>IF(N$4="",0,IF($E41="kWh",VLOOKUP(N$4,'4. Billing Determinants'!$B$19:$N$41,4,0)/'4. Billing Determinants'!$E$41*$D41,IF($E41="kW",VLOOKUP(N$4,'4. Billing Determinants'!$B$19:$N$41,5,0)/'4. Billing Determinants'!$F$41*$D41,IF($E41="Non-RPP kWh",VLOOKUP(N$4,'4. Billing Determinants'!$B$19:$N$41,6,0)/'4. Billing Determinants'!$G$41*$D41,IF($E41="Distribution Rev.",VLOOKUP(N$4,'4. Billing Determinants'!$B$19:$N$41,8,0)/'4. Billing Determinants'!$I$41*$D41, VLOOKUP(N$4,'4. Billing Determinants'!$B$19:$N$41,3,0)/'4. Billing Determinants'!$D$41*$D41)))))</f>
        <v>-3138.9260103580741</v>
      </c>
      <c r="O41" s="152">
        <f>IF(O$4="",0,IF($E41="kWh",VLOOKUP(O$4,'4. Billing Determinants'!$B$19:$N$41,4,0)/'4. Billing Determinants'!$E$41*$D41,IF($E41="kW",VLOOKUP(O$4,'4. Billing Determinants'!$B$19:$N$41,5,0)/'4. Billing Determinants'!$F$41*$D41,IF($E41="Non-RPP kWh",VLOOKUP(O$4,'4. Billing Determinants'!$B$19:$N$41,6,0)/'4. Billing Determinants'!$G$41*$D41,IF($E41="Distribution Rev.",VLOOKUP(O$4,'4. Billing Determinants'!$B$19:$N$41,8,0)/'4. Billing Determinants'!$I$41*$D41, VLOOKUP(O$4,'4. Billing Determinants'!$B$19:$N$41,3,0)/'4. Billing Determinants'!$D$41*$D41)))))</f>
        <v>0</v>
      </c>
      <c r="P41" s="152">
        <f>IF(P$4="",0,IF($E41="kWh",VLOOKUP(P$4,'4. Billing Determinants'!$B$19:$N$41,4,0)/'4. Billing Determinants'!$E$41*$D41,IF($E41="kW",VLOOKUP(P$4,'4. Billing Determinants'!$B$19:$N$41,5,0)/'4. Billing Determinants'!$F$41*$D41,IF($E41="Non-RPP kWh",VLOOKUP(P$4,'4. Billing Determinants'!$B$19:$N$41,6,0)/'4. Billing Determinants'!$G$41*$D41,IF($E41="Distribution Rev.",VLOOKUP(P$4,'4. Billing Determinants'!$B$19:$N$41,8,0)/'4. Billing Determinants'!$I$41*$D41, VLOOKUP(P$4,'4. Billing Determinants'!$B$19:$N$41,3,0)/'4. Billing Determinants'!$D$41*$D41)))))</f>
        <v>0</v>
      </c>
      <c r="Q41" s="152">
        <f>IF(Q$4="",0,IF($E41="kWh",VLOOKUP(Q$4,'4. Billing Determinants'!$B$19:$N$41,4,0)/'4. Billing Determinants'!$E$41*$D41,IF($E41="kW",VLOOKUP(Q$4,'4. Billing Determinants'!$B$19:$N$41,5,0)/'4. Billing Determinants'!$F$41*$D41,IF($E41="Non-RPP kWh",VLOOKUP(Q$4,'4. Billing Determinants'!$B$19:$N$41,6,0)/'4. Billing Determinants'!$G$41*$D41,IF($E41="Distribution Rev.",VLOOKUP(Q$4,'4. Billing Determinants'!$B$19:$N$41,8,0)/'4. Billing Determinants'!$I$41*$D41, VLOOKUP(Q$4,'4. Billing Determinants'!$B$19:$N$41,3,0)/'4. Billing Determinants'!$D$41*$D41)))))</f>
        <v>0</v>
      </c>
      <c r="R41" s="152">
        <f>IF(R$4="",0,IF($E41="kWh",VLOOKUP(R$4,'4. Billing Determinants'!$B$19:$N$41,4,0)/'4. Billing Determinants'!$E$41*$D41,IF($E41="kW",VLOOKUP(R$4,'4. Billing Determinants'!$B$19:$N$41,5,0)/'4. Billing Determinants'!$F$41*$D41,IF($E41="Non-RPP kWh",VLOOKUP(R$4,'4. Billing Determinants'!$B$19:$N$41,6,0)/'4. Billing Determinants'!$G$41*$D41,IF($E41="Distribution Rev.",VLOOKUP(R$4,'4. Billing Determinants'!$B$19:$N$41,8,0)/'4. Billing Determinants'!$I$41*$D41, VLOOKUP(R$4,'4. Billing Determinants'!$B$19:$N$41,3,0)/'4. Billing Determinants'!$D$41*$D41)))))</f>
        <v>0</v>
      </c>
      <c r="S41" s="152">
        <f>IF(S$4="",0,IF($E41="kWh",VLOOKUP(S$4,'4. Billing Determinants'!$B$19:$N$41,4,0)/'4. Billing Determinants'!$E$41*$D41,IF($E41="kW",VLOOKUP(S$4,'4. Billing Determinants'!$B$19:$N$41,5,0)/'4. Billing Determinants'!$F$41*$D41,IF($E41="Non-RPP kWh",VLOOKUP(S$4,'4. Billing Determinants'!$B$19:$N$41,6,0)/'4. Billing Determinants'!$G$41*$D41,IF($E41="Distribution Rev.",VLOOKUP(S$4,'4. Billing Determinants'!$B$19:$N$41,8,0)/'4. Billing Determinants'!$I$41*$D41, VLOOKUP(S$4,'4. Billing Determinants'!$B$19:$N$41,3,0)/'4. Billing Determinants'!$D$41*$D41)))))</f>
        <v>0</v>
      </c>
      <c r="T41" s="152">
        <f>IF(T$4="",0,IF($E41="kWh",VLOOKUP(T$4,'4. Billing Determinants'!$B$19:$N$41,4,0)/'4. Billing Determinants'!$E$41*$D41,IF($E41="kW",VLOOKUP(T$4,'4. Billing Determinants'!$B$19:$N$41,5,0)/'4. Billing Determinants'!$F$41*$D41,IF($E41="Non-RPP kWh",VLOOKUP(T$4,'4. Billing Determinants'!$B$19:$N$41,6,0)/'4. Billing Determinants'!$G$41*$D41,IF($E41="Distribution Rev.",VLOOKUP(T$4,'4. Billing Determinants'!$B$19:$N$41,8,0)/'4. Billing Determinants'!$I$41*$D41, VLOOKUP(T$4,'4. Billing Determinants'!$B$19:$N$41,3,0)/'4. Billing Determinants'!$D$41*$D41)))))</f>
        <v>0</v>
      </c>
      <c r="U41" s="152">
        <f>IF(U$4="",0,IF($E41="kWh",VLOOKUP(U$4,'4. Billing Determinants'!$B$19:$N$41,4,0)/'4. Billing Determinants'!$E$41*$D41,IF($E41="kW",VLOOKUP(U$4,'4. Billing Determinants'!$B$19:$N$41,5,0)/'4. Billing Determinants'!$F$41*$D41,IF($E41="Non-RPP kWh",VLOOKUP(U$4,'4. Billing Determinants'!$B$19:$N$41,6,0)/'4. Billing Determinants'!$G$41*$D41,IF($E41="Distribution Rev.",VLOOKUP(U$4,'4. Billing Determinants'!$B$19:$N$41,8,0)/'4. Billing Determinants'!$I$41*$D41, VLOOKUP(U$4,'4. Billing Determinants'!$B$19:$N$41,3,0)/'4. Billing Determinants'!$D$41*$D41)))))</f>
        <v>0</v>
      </c>
      <c r="V41" s="152">
        <f>IF(V$4="",0,IF($E41="kWh",VLOOKUP(V$4,'4. Billing Determinants'!$B$19:$N$41,4,0)/'4. Billing Determinants'!$E$41*$D41,IF($E41="kW",VLOOKUP(V$4,'4. Billing Determinants'!$B$19:$N$41,5,0)/'4. Billing Determinants'!$F$41*$D41,IF($E41="Non-RPP kWh",VLOOKUP(V$4,'4. Billing Determinants'!$B$19:$N$41,6,0)/'4. Billing Determinants'!$G$41*$D41,IF($E41="Distribution Rev.",VLOOKUP(V$4,'4. Billing Determinants'!$B$19:$N$41,8,0)/'4. Billing Determinants'!$I$41*$D41, VLOOKUP(V$4,'4. Billing Determinants'!$B$19:$N$41,3,0)/'4. Billing Determinants'!$D$41*$D41)))))</f>
        <v>0</v>
      </c>
      <c r="W41" s="152">
        <f>IF(W$4="",0,IF($E41="kWh",VLOOKUP(W$4,'4. Billing Determinants'!$B$19:$N$41,4,0)/'4. Billing Determinants'!$E$41*$D41,IF($E41="kW",VLOOKUP(W$4,'4. Billing Determinants'!$B$19:$N$41,5,0)/'4. Billing Determinants'!$F$41*$D41,IF($E41="Non-RPP kWh",VLOOKUP(W$4,'4. Billing Determinants'!$B$19:$N$41,6,0)/'4. Billing Determinants'!$G$41*$D41,IF($E41="Distribution Rev.",VLOOKUP(W$4,'4. Billing Determinants'!$B$19:$N$41,8,0)/'4. Billing Determinants'!$I$41*$D41, VLOOKUP(W$4,'4. Billing Determinants'!$B$19:$N$41,3,0)/'4. Billing Determinants'!$D$41*$D41)))))</f>
        <v>0</v>
      </c>
      <c r="X41" s="152">
        <f>IF(X$4="",0,IF($E41="kWh",VLOOKUP(X$4,'4. Billing Determinants'!$B$19:$N$41,4,0)/'4. Billing Determinants'!$E$41*$D41,IF($E41="kW",VLOOKUP(X$4,'4. Billing Determinants'!$B$19:$N$41,5,0)/'4. Billing Determinants'!$F$41*$D41,IF($E41="Non-RPP kWh",VLOOKUP(X$4,'4. Billing Determinants'!$B$19:$N$41,6,0)/'4. Billing Determinants'!$G$41*$D41,IF($E41="Distribution Rev.",VLOOKUP(X$4,'4. Billing Determinants'!$B$19:$N$41,8,0)/'4. Billing Determinants'!$I$41*$D41, VLOOKUP(X$4,'4. Billing Determinants'!$B$19:$N$41,3,0)/'4. Billing Determinants'!$D$41*$D41)))))</f>
        <v>0</v>
      </c>
      <c r="Y41" s="152">
        <f>IF(Y$4="",0,IF($E41="kWh",VLOOKUP(Y$4,'4. Billing Determinants'!$B$19:$N$41,4,0)/'4. Billing Determinants'!$E$41*$D41,IF($E41="kW",VLOOKUP(Y$4,'4. Billing Determinants'!$B$19:$N$41,5,0)/'4. Billing Determinants'!$F$41*$D41,IF($E41="Non-RPP kWh",VLOOKUP(Y$4,'4. Billing Determinants'!$B$19:$N$41,6,0)/'4. Billing Determinants'!$G$41*$D41,IF($E41="Distribution Rev.",VLOOKUP(Y$4,'4. Billing Determinants'!$B$19:$N$41,8,0)/'4. Billing Determinants'!$I$41*$D41, VLOOKUP(Y$4,'4. Billing Determinants'!$B$19:$N$41,3,0)/'4. Billing Determinants'!$D$41*$D41)))))</f>
        <v>0</v>
      </c>
    </row>
    <row r="42" spans="1:25" ht="25.5" x14ac:dyDescent="0.2">
      <c r="B42" s="168" t="s">
        <v>185</v>
      </c>
      <c r="C42" s="165">
        <v>1592</v>
      </c>
      <c r="D42" s="152">
        <f>'2. 2013 Continuity Schedule'!CF66</f>
        <v>-107497</v>
      </c>
      <c r="E42" s="170" t="s">
        <v>228</v>
      </c>
      <c r="F42" s="152">
        <f>IF(F$4="",0,IF($E42="kWh",VLOOKUP(F$4,'4. Billing Determinants'!$B$19:$N$41,4,0)/'4. Billing Determinants'!$E$41*$D42,IF($E42="kW",VLOOKUP(F$4,'4. Billing Determinants'!$B$19:$N$41,5,0)/'4. Billing Determinants'!$F$41*$D42,IF($E42="Non-RPP kWh",VLOOKUP(F$4,'4. Billing Determinants'!$B$19:$N$41,6,0)/'4. Billing Determinants'!$G$41*$D42,IF($E42="Distribution Rev.",VLOOKUP(F$4,'4. Billing Determinants'!$B$19:$N$41,8,0)/'4. Billing Determinants'!$I$41*$D42, VLOOKUP(F$4,'4. Billing Determinants'!$B$19:$N$41,3,0)/'4. Billing Determinants'!$D$41*$D42)))))</f>
        <v>-57833.384525277099</v>
      </c>
      <c r="G42" s="152">
        <f>IF(G$4="",0,IF($E42="kWh",VLOOKUP(G$4,'4. Billing Determinants'!$B$19:$N$41,4,0)/'4. Billing Determinants'!$E$41*$D42,IF($E42="kW",VLOOKUP(G$4,'4. Billing Determinants'!$B$19:$N$41,5,0)/'4. Billing Determinants'!$F$41*$D42,IF($E42="Non-RPP kWh",VLOOKUP(G$4,'4. Billing Determinants'!$B$19:$N$41,6,0)/'4. Billing Determinants'!$G$41*$D42,IF($E42="Distribution Rev.",VLOOKUP(G$4,'4. Billing Determinants'!$B$19:$N$41,8,0)/'4. Billing Determinants'!$I$41*$D42, VLOOKUP(G$4,'4. Billing Determinants'!$B$19:$N$41,3,0)/'4. Billing Determinants'!$D$41*$D42)))))</f>
        <v>-19048.863312360816</v>
      </c>
      <c r="H42" s="152">
        <f>IF(H$4="",0,IF($E42="kWh",VLOOKUP(H$4,'4. Billing Determinants'!$B$19:$N$41,4,0)/'4. Billing Determinants'!$E$41*$D42,IF($E42="kW",VLOOKUP(H$4,'4. Billing Determinants'!$B$19:$N$41,5,0)/'4. Billing Determinants'!$F$41*$D42,IF($E42="Non-RPP kWh",VLOOKUP(H$4,'4. Billing Determinants'!$B$19:$N$41,6,0)/'4. Billing Determinants'!$G$41*$D42,IF($E42="Distribution Rev.",VLOOKUP(H$4,'4. Billing Determinants'!$B$19:$N$41,8,0)/'4. Billing Determinants'!$I$41*$D42, VLOOKUP(H$4,'4. Billing Determinants'!$B$19:$N$41,3,0)/'4. Billing Determinants'!$D$41*$D42)))))</f>
        <v>-15306.391012363367</v>
      </c>
      <c r="I42" s="152">
        <f>IF(I$4="",0,IF($E42="kWh",VLOOKUP(I$4,'4. Billing Determinants'!$B$19:$N$41,4,0)/'4. Billing Determinants'!$E$41*$D42,IF($E42="kW",VLOOKUP(I$4,'4. Billing Determinants'!$B$19:$N$41,5,0)/'4. Billing Determinants'!$F$41*$D42,IF($E42="Non-RPP kWh",VLOOKUP(I$4,'4. Billing Determinants'!$B$19:$N$41,6,0)/'4. Billing Determinants'!$G$41*$D42,IF($E42="Distribution Rev.",VLOOKUP(I$4,'4. Billing Determinants'!$B$19:$N$41,8,0)/'4. Billing Determinants'!$I$41*$D42, VLOOKUP(I$4,'4. Billing Determinants'!$B$19:$N$41,3,0)/'4. Billing Determinants'!$D$41*$D42)))))</f>
        <v>-4741.5106608507804</v>
      </c>
      <c r="J42" s="152">
        <f>IF(J$4="",0,IF($E42="kWh",VLOOKUP(J$4,'4. Billing Determinants'!$B$19:$N$41,4,0)/'4. Billing Determinants'!$E$41*$D42,IF($E42="kW",VLOOKUP(J$4,'4. Billing Determinants'!$B$19:$N$41,5,0)/'4. Billing Determinants'!$F$41*$D42,IF($E42="Non-RPP kWh",VLOOKUP(J$4,'4. Billing Determinants'!$B$19:$N$41,6,0)/'4. Billing Determinants'!$G$41*$D42,IF($E42="Distribution Rev.",VLOOKUP(J$4,'4. Billing Determinants'!$B$19:$N$41,8,0)/'4. Billing Determinants'!$I$41*$D42, VLOOKUP(J$4,'4. Billing Determinants'!$B$19:$N$41,3,0)/'4. Billing Determinants'!$D$41*$D42)))))</f>
        <v>-3618.8317617878774</v>
      </c>
      <c r="K42" s="152">
        <f>IF(K$4="",0,IF($E42="kWh",VLOOKUP(K$4,'4. Billing Determinants'!$B$19:$N$41,4,0)/'4. Billing Determinants'!$E$41*$D42,IF($E42="kW",VLOOKUP(K$4,'4. Billing Determinants'!$B$19:$N$41,5,0)/'4. Billing Determinants'!$F$41*$D42,IF($E42="Non-RPP kWh",VLOOKUP(K$4,'4. Billing Determinants'!$B$19:$N$41,6,0)/'4. Billing Determinants'!$G$41*$D42,IF($E42="Distribution Rev.",VLOOKUP(K$4,'4. Billing Determinants'!$B$19:$N$41,8,0)/'4. Billing Determinants'!$I$41*$D42, VLOOKUP(K$4,'4. Billing Determinants'!$B$19:$N$41,3,0)/'4. Billing Determinants'!$D$41*$D42)))))</f>
        <v>-3726.307954369342</v>
      </c>
      <c r="L42" s="152">
        <f>IF(L$4="",0,IF($E42="kWh",VLOOKUP(L$4,'4. Billing Determinants'!$B$19:$N$41,4,0)/'4. Billing Determinants'!$E$41*$D42,IF($E42="kW",VLOOKUP(L$4,'4. Billing Determinants'!$B$19:$N$41,5,0)/'4. Billing Determinants'!$F$41*$D42,IF($E42="Non-RPP kWh",VLOOKUP(L$4,'4. Billing Determinants'!$B$19:$N$41,6,0)/'4. Billing Determinants'!$G$41*$D42,IF($E42="Distribution Rev.",VLOOKUP(L$4,'4. Billing Determinants'!$B$19:$N$41,8,0)/'4. Billing Determinants'!$I$41*$D42, VLOOKUP(L$4,'4. Billing Determinants'!$B$19:$N$41,3,0)/'4. Billing Determinants'!$D$41*$D42)))))</f>
        <v>-662.30036238897196</v>
      </c>
      <c r="M42" s="152">
        <f>IF(M$4="",0,IF($E42="kWh",VLOOKUP(M$4,'4. Billing Determinants'!$B$19:$N$41,4,0)/'4. Billing Determinants'!$E$41*$D42,IF($E42="kW",VLOOKUP(M$4,'4. Billing Determinants'!$B$19:$N$41,5,0)/'4. Billing Determinants'!$F$41*$D42,IF($E42="Non-RPP kWh",VLOOKUP(M$4,'4. Billing Determinants'!$B$19:$N$41,6,0)/'4. Billing Determinants'!$G$41*$D42,IF($E42="Distribution Rev.",VLOOKUP(M$4,'4. Billing Determinants'!$B$19:$N$41,8,0)/'4. Billing Determinants'!$I$41*$D42, VLOOKUP(M$4,'4. Billing Determinants'!$B$19:$N$41,3,0)/'4. Billing Determinants'!$D$41*$D42)))))</f>
        <v>-178.70070054508395</v>
      </c>
      <c r="N42" s="152">
        <f>IF(N$4="",0,IF($E42="kWh",VLOOKUP(N$4,'4. Billing Determinants'!$B$19:$N$41,4,0)/'4. Billing Determinants'!$E$41*$D42,IF($E42="kW",VLOOKUP(N$4,'4. Billing Determinants'!$B$19:$N$41,5,0)/'4. Billing Determinants'!$F$41*$D42,IF($E42="Non-RPP kWh",VLOOKUP(N$4,'4. Billing Determinants'!$B$19:$N$41,6,0)/'4. Billing Determinants'!$G$41*$D42,IF($E42="Distribution Rev.",VLOOKUP(N$4,'4. Billing Determinants'!$B$19:$N$41,8,0)/'4. Billing Determinants'!$I$41*$D42, VLOOKUP(N$4,'4. Billing Determinants'!$B$19:$N$41,3,0)/'4. Billing Determinants'!$D$41*$D42)))))</f>
        <v>-2380.7097100566693</v>
      </c>
      <c r="O42" s="152">
        <f>IF(O$4="",0,IF($E42="kWh",VLOOKUP(O$4,'4. Billing Determinants'!$B$19:$N$41,4,0)/'4. Billing Determinants'!$E$41*$D42,IF($E42="kW",VLOOKUP(O$4,'4. Billing Determinants'!$B$19:$N$41,5,0)/'4. Billing Determinants'!$F$41*$D42,IF($E42="Non-RPP kWh",VLOOKUP(O$4,'4. Billing Determinants'!$B$19:$N$41,6,0)/'4. Billing Determinants'!$G$41*$D42,IF($E42="Distribution Rev.",VLOOKUP(O$4,'4. Billing Determinants'!$B$19:$N$41,8,0)/'4. Billing Determinants'!$I$41*$D42, VLOOKUP(O$4,'4. Billing Determinants'!$B$19:$N$41,3,0)/'4. Billing Determinants'!$D$41*$D42)))))</f>
        <v>0</v>
      </c>
      <c r="P42" s="152">
        <f>IF(P$4="",0,IF($E42="kWh",VLOOKUP(P$4,'4. Billing Determinants'!$B$19:$N$41,4,0)/'4. Billing Determinants'!$E$41*$D42,IF($E42="kW",VLOOKUP(P$4,'4. Billing Determinants'!$B$19:$N$41,5,0)/'4. Billing Determinants'!$F$41*$D42,IF($E42="Non-RPP kWh",VLOOKUP(P$4,'4. Billing Determinants'!$B$19:$N$41,6,0)/'4. Billing Determinants'!$G$41*$D42,IF($E42="Distribution Rev.",VLOOKUP(P$4,'4. Billing Determinants'!$B$19:$N$41,8,0)/'4. Billing Determinants'!$I$41*$D42, VLOOKUP(P$4,'4. Billing Determinants'!$B$19:$N$41,3,0)/'4. Billing Determinants'!$D$41*$D42)))))</f>
        <v>0</v>
      </c>
      <c r="Q42" s="152">
        <f>IF(Q$4="",0,IF($E42="kWh",VLOOKUP(Q$4,'4. Billing Determinants'!$B$19:$N$41,4,0)/'4. Billing Determinants'!$E$41*$D42,IF($E42="kW",VLOOKUP(Q$4,'4. Billing Determinants'!$B$19:$N$41,5,0)/'4. Billing Determinants'!$F$41*$D42,IF($E42="Non-RPP kWh",VLOOKUP(Q$4,'4. Billing Determinants'!$B$19:$N$41,6,0)/'4. Billing Determinants'!$G$41*$D42,IF($E42="Distribution Rev.",VLOOKUP(Q$4,'4. Billing Determinants'!$B$19:$N$41,8,0)/'4. Billing Determinants'!$I$41*$D42, VLOOKUP(Q$4,'4. Billing Determinants'!$B$19:$N$41,3,0)/'4. Billing Determinants'!$D$41*$D42)))))</f>
        <v>0</v>
      </c>
      <c r="R42" s="152">
        <f>IF(R$4="",0,IF($E42="kWh",VLOOKUP(R$4,'4. Billing Determinants'!$B$19:$N$41,4,0)/'4. Billing Determinants'!$E$41*$D42,IF($E42="kW",VLOOKUP(R$4,'4. Billing Determinants'!$B$19:$N$41,5,0)/'4. Billing Determinants'!$F$41*$D42,IF($E42="Non-RPP kWh",VLOOKUP(R$4,'4. Billing Determinants'!$B$19:$N$41,6,0)/'4. Billing Determinants'!$G$41*$D42,IF($E42="Distribution Rev.",VLOOKUP(R$4,'4. Billing Determinants'!$B$19:$N$41,8,0)/'4. Billing Determinants'!$I$41*$D42, VLOOKUP(R$4,'4. Billing Determinants'!$B$19:$N$41,3,0)/'4. Billing Determinants'!$D$41*$D42)))))</f>
        <v>0</v>
      </c>
      <c r="S42" s="152">
        <f>IF(S$4="",0,IF($E42="kWh",VLOOKUP(S$4,'4. Billing Determinants'!$B$19:$N$41,4,0)/'4. Billing Determinants'!$E$41*$D42,IF($E42="kW",VLOOKUP(S$4,'4. Billing Determinants'!$B$19:$N$41,5,0)/'4. Billing Determinants'!$F$41*$D42,IF($E42="Non-RPP kWh",VLOOKUP(S$4,'4. Billing Determinants'!$B$19:$N$41,6,0)/'4. Billing Determinants'!$G$41*$D42,IF($E42="Distribution Rev.",VLOOKUP(S$4,'4. Billing Determinants'!$B$19:$N$41,8,0)/'4. Billing Determinants'!$I$41*$D42, VLOOKUP(S$4,'4. Billing Determinants'!$B$19:$N$41,3,0)/'4. Billing Determinants'!$D$41*$D42)))))</f>
        <v>0</v>
      </c>
      <c r="T42" s="152">
        <f>IF(T$4="",0,IF($E42="kWh",VLOOKUP(T$4,'4. Billing Determinants'!$B$19:$N$41,4,0)/'4. Billing Determinants'!$E$41*$D42,IF($E42="kW",VLOOKUP(T$4,'4. Billing Determinants'!$B$19:$N$41,5,0)/'4. Billing Determinants'!$F$41*$D42,IF($E42="Non-RPP kWh",VLOOKUP(T$4,'4. Billing Determinants'!$B$19:$N$41,6,0)/'4. Billing Determinants'!$G$41*$D42,IF($E42="Distribution Rev.",VLOOKUP(T$4,'4. Billing Determinants'!$B$19:$N$41,8,0)/'4. Billing Determinants'!$I$41*$D42, VLOOKUP(T$4,'4. Billing Determinants'!$B$19:$N$41,3,0)/'4. Billing Determinants'!$D$41*$D42)))))</f>
        <v>0</v>
      </c>
      <c r="U42" s="152">
        <f>IF(U$4="",0,IF($E42="kWh",VLOOKUP(U$4,'4. Billing Determinants'!$B$19:$N$41,4,0)/'4. Billing Determinants'!$E$41*$D42,IF($E42="kW",VLOOKUP(U$4,'4. Billing Determinants'!$B$19:$N$41,5,0)/'4. Billing Determinants'!$F$41*$D42,IF($E42="Non-RPP kWh",VLOOKUP(U$4,'4. Billing Determinants'!$B$19:$N$41,6,0)/'4. Billing Determinants'!$G$41*$D42,IF($E42="Distribution Rev.",VLOOKUP(U$4,'4. Billing Determinants'!$B$19:$N$41,8,0)/'4. Billing Determinants'!$I$41*$D42, VLOOKUP(U$4,'4. Billing Determinants'!$B$19:$N$41,3,0)/'4. Billing Determinants'!$D$41*$D42)))))</f>
        <v>0</v>
      </c>
      <c r="V42" s="152">
        <f>IF(V$4="",0,IF($E42="kWh",VLOOKUP(V$4,'4. Billing Determinants'!$B$19:$N$41,4,0)/'4. Billing Determinants'!$E$41*$D42,IF($E42="kW",VLOOKUP(V$4,'4. Billing Determinants'!$B$19:$N$41,5,0)/'4. Billing Determinants'!$F$41*$D42,IF($E42="Non-RPP kWh",VLOOKUP(V$4,'4. Billing Determinants'!$B$19:$N$41,6,0)/'4. Billing Determinants'!$G$41*$D42,IF($E42="Distribution Rev.",VLOOKUP(V$4,'4. Billing Determinants'!$B$19:$N$41,8,0)/'4. Billing Determinants'!$I$41*$D42, VLOOKUP(V$4,'4. Billing Determinants'!$B$19:$N$41,3,0)/'4. Billing Determinants'!$D$41*$D42)))))</f>
        <v>0</v>
      </c>
      <c r="W42" s="152">
        <f>IF(W$4="",0,IF($E42="kWh",VLOOKUP(W$4,'4. Billing Determinants'!$B$19:$N$41,4,0)/'4. Billing Determinants'!$E$41*$D42,IF($E42="kW",VLOOKUP(W$4,'4. Billing Determinants'!$B$19:$N$41,5,0)/'4. Billing Determinants'!$F$41*$D42,IF($E42="Non-RPP kWh",VLOOKUP(W$4,'4. Billing Determinants'!$B$19:$N$41,6,0)/'4. Billing Determinants'!$G$41*$D42,IF($E42="Distribution Rev.",VLOOKUP(W$4,'4. Billing Determinants'!$B$19:$N$41,8,0)/'4. Billing Determinants'!$I$41*$D42, VLOOKUP(W$4,'4. Billing Determinants'!$B$19:$N$41,3,0)/'4. Billing Determinants'!$D$41*$D42)))))</f>
        <v>0</v>
      </c>
      <c r="X42" s="152">
        <f>IF(X$4="",0,IF($E42="kWh",VLOOKUP(X$4,'4. Billing Determinants'!$B$19:$N$41,4,0)/'4. Billing Determinants'!$E$41*$D42,IF($E42="kW",VLOOKUP(X$4,'4. Billing Determinants'!$B$19:$N$41,5,0)/'4. Billing Determinants'!$F$41*$D42,IF($E42="Non-RPP kWh",VLOOKUP(X$4,'4. Billing Determinants'!$B$19:$N$41,6,0)/'4. Billing Determinants'!$G$41*$D42,IF($E42="Distribution Rev.",VLOOKUP(X$4,'4. Billing Determinants'!$B$19:$N$41,8,0)/'4. Billing Determinants'!$I$41*$D42, VLOOKUP(X$4,'4. Billing Determinants'!$B$19:$N$41,3,0)/'4. Billing Determinants'!$D$41*$D42)))))</f>
        <v>0</v>
      </c>
      <c r="Y42" s="152">
        <f>IF(Y$4="",0,IF($E42="kWh",VLOOKUP(Y$4,'4. Billing Determinants'!$B$19:$N$41,4,0)/'4. Billing Determinants'!$E$41*$D42,IF($E42="kW",VLOOKUP(Y$4,'4. Billing Determinants'!$B$19:$N$41,5,0)/'4. Billing Determinants'!$F$41*$D42,IF($E42="Non-RPP kWh",VLOOKUP(Y$4,'4. Billing Determinants'!$B$19:$N$41,6,0)/'4. Billing Determinants'!$G$41*$D42,IF($E42="Distribution Rev.",VLOOKUP(Y$4,'4. Billing Determinants'!$B$19:$N$41,8,0)/'4. Billing Determinants'!$I$41*$D42, VLOOKUP(Y$4,'4. Billing Determinants'!$B$19:$N$41,3,0)/'4. Billing Determinants'!$D$41*$D42)))))</f>
        <v>0</v>
      </c>
    </row>
    <row r="43" spans="1:25" s="134" customFormat="1" x14ac:dyDescent="0.2">
      <c r="A43" s="133"/>
      <c r="B43" s="171" t="s">
        <v>193</v>
      </c>
      <c r="C43" s="173"/>
      <c r="D43" s="172">
        <f>SUM(D40:D42)</f>
        <v>-249230</v>
      </c>
      <c r="E43" s="173"/>
      <c r="F43" s="172">
        <f>SUM(F40:F42)</f>
        <v>-134085.73658087957</v>
      </c>
      <c r="G43" s="172">
        <f t="shared" ref="G43:Y43" si="2">SUM(G40:G42)</f>
        <v>-44164.471597716081</v>
      </c>
      <c r="H43" s="172">
        <f t="shared" si="2"/>
        <v>-35487.612045092625</v>
      </c>
      <c r="I43" s="172">
        <f t="shared" si="2"/>
        <v>-10993.113314825903</v>
      </c>
      <c r="J43" s="172">
        <f t="shared" si="2"/>
        <v>-8390.2010287765479</v>
      </c>
      <c r="K43" s="172">
        <f t="shared" si="2"/>
        <v>-8639.3827871240246</v>
      </c>
      <c r="L43" s="172">
        <f t="shared" si="2"/>
        <v>-1535.5323340949374</v>
      </c>
      <c r="M43" s="172">
        <f t="shared" si="2"/>
        <v>-414.31459107557674</v>
      </c>
      <c r="N43" s="172">
        <f t="shared" si="2"/>
        <v>-5519.6357204147434</v>
      </c>
      <c r="O43" s="172">
        <f t="shared" si="2"/>
        <v>0</v>
      </c>
      <c r="P43" s="172">
        <f t="shared" si="2"/>
        <v>0</v>
      </c>
      <c r="Q43" s="172">
        <f t="shared" si="2"/>
        <v>0</v>
      </c>
      <c r="R43" s="172">
        <f t="shared" si="2"/>
        <v>0</v>
      </c>
      <c r="S43" s="172">
        <f t="shared" si="2"/>
        <v>0</v>
      </c>
      <c r="T43" s="172">
        <f t="shared" si="2"/>
        <v>0</v>
      </c>
      <c r="U43" s="172">
        <f t="shared" si="2"/>
        <v>0</v>
      </c>
      <c r="V43" s="172">
        <f t="shared" si="2"/>
        <v>0</v>
      </c>
      <c r="W43" s="172">
        <f t="shared" si="2"/>
        <v>0</v>
      </c>
      <c r="X43" s="172">
        <f t="shared" si="2"/>
        <v>0</v>
      </c>
      <c r="Y43" s="172">
        <f t="shared" si="2"/>
        <v>0</v>
      </c>
    </row>
    <row r="44" spans="1:25" x14ac:dyDescent="0.2">
      <c r="B44" s="159"/>
      <c r="C44" s="162"/>
      <c r="D44" s="163"/>
      <c r="E44" s="162"/>
    </row>
    <row r="45" spans="1:25" x14ac:dyDescent="0.2">
      <c r="B45" s="168" t="s">
        <v>194</v>
      </c>
      <c r="C45" s="165">
        <v>1521</v>
      </c>
      <c r="D45" s="152">
        <f>'2. 2013 Continuity Schedule'!CF71</f>
        <v>0</v>
      </c>
      <c r="E45" s="170"/>
      <c r="F45" s="152">
        <f>IF(F$4="",0,IF($E45="kWh",VLOOKUP(F$4,'4. Billing Determinants'!$B$19:$N$41,4,0)/'4. Billing Determinants'!$E$41*$D45,IF($E45="kW",VLOOKUP(F$4,'4. Billing Determinants'!$B$19:$N$41,5,0)/'4. Billing Determinants'!$F$41*$D45,IF($E45="Non-RPP kWh",VLOOKUP(F$4,'4. Billing Determinants'!$B$19:$N$41,6,0)/'4. Billing Determinants'!$G$41*$D45,IF($E45="Distribution Rev.",VLOOKUP(F$4,'4. Billing Determinants'!$B$19:$N$41,8,0)/'4. Billing Determinants'!$I$41*$D45, VLOOKUP(F$4,'4. Billing Determinants'!$B$19:$N$41,3,0)/'4. Billing Determinants'!$D$41*$D45)))))</f>
        <v>0</v>
      </c>
      <c r="G45" s="152">
        <f>IF(G$4="",0,IF($E45="kWh",VLOOKUP(G$4,'4. Billing Determinants'!$B$19:$N$41,4,0)/'4. Billing Determinants'!$E$41*$D45,IF($E45="kW",VLOOKUP(G$4,'4. Billing Determinants'!$B$19:$N$41,5,0)/'4. Billing Determinants'!$F$41*$D45,IF($E45="Non-RPP kWh",VLOOKUP(G$4,'4. Billing Determinants'!$B$19:$N$41,6,0)/'4. Billing Determinants'!$G$41*$D45,IF($E45="Distribution Rev.",VLOOKUP(G$4,'4. Billing Determinants'!$B$19:$N$41,8,0)/'4. Billing Determinants'!$I$41*$D45, VLOOKUP(G$4,'4. Billing Determinants'!$B$19:$N$41,3,0)/'4. Billing Determinants'!$D$41*$D45)))))</f>
        <v>0</v>
      </c>
      <c r="H45" s="152">
        <f>IF(H$4="",0,IF($E45="kWh",VLOOKUP(H$4,'4. Billing Determinants'!$B$19:$N$41,4,0)/'4. Billing Determinants'!$E$41*$D45,IF($E45="kW",VLOOKUP(H$4,'4. Billing Determinants'!$B$19:$N$41,5,0)/'4. Billing Determinants'!$F$41*$D45,IF($E45="Non-RPP kWh",VLOOKUP(H$4,'4. Billing Determinants'!$B$19:$N$41,6,0)/'4. Billing Determinants'!$G$41*$D45,IF($E45="Distribution Rev.",VLOOKUP(H$4,'4. Billing Determinants'!$B$19:$N$41,8,0)/'4. Billing Determinants'!$I$41*$D45, VLOOKUP(H$4,'4. Billing Determinants'!$B$19:$N$41,3,0)/'4. Billing Determinants'!$D$41*$D45)))))</f>
        <v>0</v>
      </c>
      <c r="I45" s="152">
        <f>IF(I$4="",0,IF($E45="kWh",VLOOKUP(I$4,'4. Billing Determinants'!$B$19:$N$41,4,0)/'4. Billing Determinants'!$E$41*$D45,IF($E45="kW",VLOOKUP(I$4,'4. Billing Determinants'!$B$19:$N$41,5,0)/'4. Billing Determinants'!$F$41*$D45,IF($E45="Non-RPP kWh",VLOOKUP(I$4,'4. Billing Determinants'!$B$19:$N$41,6,0)/'4. Billing Determinants'!$G$41*$D45,IF($E45="Distribution Rev.",VLOOKUP(I$4,'4. Billing Determinants'!$B$19:$N$41,8,0)/'4. Billing Determinants'!$I$41*$D45, VLOOKUP(I$4,'4. Billing Determinants'!$B$19:$N$41,3,0)/'4. Billing Determinants'!$D$41*$D45)))))</f>
        <v>0</v>
      </c>
      <c r="J45" s="152">
        <f>IF(J$4="",0,IF($E45="kWh",VLOOKUP(J$4,'4. Billing Determinants'!$B$19:$N$41,4,0)/'4. Billing Determinants'!$E$41*$D45,IF($E45="kW",VLOOKUP(J$4,'4. Billing Determinants'!$B$19:$N$41,5,0)/'4. Billing Determinants'!$F$41*$D45,IF($E45="Non-RPP kWh",VLOOKUP(J$4,'4. Billing Determinants'!$B$19:$N$41,6,0)/'4. Billing Determinants'!$G$41*$D45,IF($E45="Distribution Rev.",VLOOKUP(J$4,'4. Billing Determinants'!$B$19:$N$41,8,0)/'4. Billing Determinants'!$I$41*$D45, VLOOKUP(J$4,'4. Billing Determinants'!$B$19:$N$41,3,0)/'4. Billing Determinants'!$D$41*$D45)))))</f>
        <v>0</v>
      </c>
      <c r="K45" s="152">
        <f>IF(K$4="",0,IF($E45="kWh",VLOOKUP(K$4,'4. Billing Determinants'!$B$19:$N$41,4,0)/'4. Billing Determinants'!$E$41*$D45,IF($E45="kW",VLOOKUP(K$4,'4. Billing Determinants'!$B$19:$N$41,5,0)/'4. Billing Determinants'!$F$41*$D45,IF($E45="Non-RPP kWh",VLOOKUP(K$4,'4. Billing Determinants'!$B$19:$N$41,6,0)/'4. Billing Determinants'!$G$41*$D45,IF($E45="Distribution Rev.",VLOOKUP(K$4,'4. Billing Determinants'!$B$19:$N$41,8,0)/'4. Billing Determinants'!$I$41*$D45, VLOOKUP(K$4,'4. Billing Determinants'!$B$19:$N$41,3,0)/'4. Billing Determinants'!$D$41*$D45)))))</f>
        <v>0</v>
      </c>
      <c r="L45" s="152">
        <f>IF(L$4="",0,IF($E45="kWh",VLOOKUP(L$4,'4. Billing Determinants'!$B$19:$N$41,4,0)/'4. Billing Determinants'!$E$41*$D45,IF($E45="kW",VLOOKUP(L$4,'4. Billing Determinants'!$B$19:$N$41,5,0)/'4. Billing Determinants'!$F$41*$D45,IF($E45="Non-RPP kWh",VLOOKUP(L$4,'4. Billing Determinants'!$B$19:$N$41,6,0)/'4. Billing Determinants'!$G$41*$D45,IF($E45="Distribution Rev.",VLOOKUP(L$4,'4. Billing Determinants'!$B$19:$N$41,8,0)/'4. Billing Determinants'!$I$41*$D45, VLOOKUP(L$4,'4. Billing Determinants'!$B$19:$N$41,3,0)/'4. Billing Determinants'!$D$41*$D45)))))</f>
        <v>0</v>
      </c>
      <c r="M45" s="152">
        <f>IF(M$4="",0,IF($E45="kWh",VLOOKUP(M$4,'4. Billing Determinants'!$B$19:$N$41,4,0)/'4. Billing Determinants'!$E$41*$D45,IF($E45="kW",VLOOKUP(M$4,'4. Billing Determinants'!$B$19:$N$41,5,0)/'4. Billing Determinants'!$F$41*$D45,IF($E45="Non-RPP kWh",VLOOKUP(M$4,'4. Billing Determinants'!$B$19:$N$41,6,0)/'4. Billing Determinants'!$G$41*$D45,IF($E45="Distribution Rev.",VLOOKUP(M$4,'4. Billing Determinants'!$B$19:$N$41,8,0)/'4. Billing Determinants'!$I$41*$D45, VLOOKUP(M$4,'4. Billing Determinants'!$B$19:$N$41,3,0)/'4. Billing Determinants'!$D$41*$D45)))))</f>
        <v>0</v>
      </c>
      <c r="N45" s="152">
        <f>IF(N$4="",0,IF($E45="kWh",VLOOKUP(N$4,'4. Billing Determinants'!$B$19:$N$41,4,0)/'4. Billing Determinants'!$E$41*$D45,IF($E45="kW",VLOOKUP(N$4,'4. Billing Determinants'!$B$19:$N$41,5,0)/'4. Billing Determinants'!$F$41*$D45,IF($E45="Non-RPP kWh",VLOOKUP(N$4,'4. Billing Determinants'!$B$19:$N$41,6,0)/'4. Billing Determinants'!$G$41*$D45,IF($E45="Distribution Rev.",VLOOKUP(N$4,'4. Billing Determinants'!$B$19:$N$41,8,0)/'4. Billing Determinants'!$I$41*$D45, VLOOKUP(N$4,'4. Billing Determinants'!$B$19:$N$41,3,0)/'4. Billing Determinants'!$D$41*$D45)))))</f>
        <v>0</v>
      </c>
      <c r="O45" s="152">
        <f>IF(O$4="",0,IF($E45="kWh",VLOOKUP(O$4,'4. Billing Determinants'!$B$19:$N$41,4,0)/'4. Billing Determinants'!$E$41*$D45,IF($E45="kW",VLOOKUP(O$4,'4. Billing Determinants'!$B$19:$N$41,5,0)/'4. Billing Determinants'!$F$41*$D45,IF($E45="Non-RPP kWh",VLOOKUP(O$4,'4. Billing Determinants'!$B$19:$N$41,6,0)/'4. Billing Determinants'!$G$41*$D45,IF($E45="Distribution Rev.",VLOOKUP(O$4,'4. Billing Determinants'!$B$19:$N$41,8,0)/'4. Billing Determinants'!$I$41*$D45, VLOOKUP(O$4,'4. Billing Determinants'!$B$19:$N$41,3,0)/'4. Billing Determinants'!$D$41*$D45)))))</f>
        <v>0</v>
      </c>
      <c r="P45" s="152">
        <f>IF(P$4="",0,IF($E45="kWh",VLOOKUP(P$4,'4. Billing Determinants'!$B$19:$N$41,4,0)/'4. Billing Determinants'!$E$41*$D45,IF($E45="kW",VLOOKUP(P$4,'4. Billing Determinants'!$B$19:$N$41,5,0)/'4. Billing Determinants'!$F$41*$D45,IF($E45="Non-RPP kWh",VLOOKUP(P$4,'4. Billing Determinants'!$B$19:$N$41,6,0)/'4. Billing Determinants'!$G$41*$D45,IF($E45="Distribution Rev.",VLOOKUP(P$4,'4. Billing Determinants'!$B$19:$N$41,8,0)/'4. Billing Determinants'!$I$41*$D45, VLOOKUP(P$4,'4. Billing Determinants'!$B$19:$N$41,3,0)/'4. Billing Determinants'!$D$41*$D45)))))</f>
        <v>0</v>
      </c>
      <c r="Q45" s="152">
        <f>IF(Q$4="",0,IF($E45="kWh",VLOOKUP(Q$4,'4. Billing Determinants'!$B$19:$N$41,4,0)/'4. Billing Determinants'!$E$41*$D45,IF($E45="kW",VLOOKUP(Q$4,'4. Billing Determinants'!$B$19:$N$41,5,0)/'4. Billing Determinants'!$F$41*$D45,IF($E45="Non-RPP kWh",VLOOKUP(Q$4,'4. Billing Determinants'!$B$19:$N$41,6,0)/'4. Billing Determinants'!$G$41*$D45,IF($E45="Distribution Rev.",VLOOKUP(Q$4,'4. Billing Determinants'!$B$19:$N$41,8,0)/'4. Billing Determinants'!$I$41*$D45, VLOOKUP(Q$4,'4. Billing Determinants'!$B$19:$N$41,3,0)/'4. Billing Determinants'!$D$41*$D45)))))</f>
        <v>0</v>
      </c>
      <c r="R45" s="152">
        <f>IF(R$4="",0,IF($E45="kWh",VLOOKUP(R$4,'4. Billing Determinants'!$B$19:$N$41,4,0)/'4. Billing Determinants'!$E$41*$D45,IF($E45="kW",VLOOKUP(R$4,'4. Billing Determinants'!$B$19:$N$41,5,0)/'4. Billing Determinants'!$F$41*$D45,IF($E45="Non-RPP kWh",VLOOKUP(R$4,'4. Billing Determinants'!$B$19:$N$41,6,0)/'4. Billing Determinants'!$G$41*$D45,IF($E45="Distribution Rev.",VLOOKUP(R$4,'4. Billing Determinants'!$B$19:$N$41,8,0)/'4. Billing Determinants'!$I$41*$D45, VLOOKUP(R$4,'4. Billing Determinants'!$B$19:$N$41,3,0)/'4. Billing Determinants'!$D$41*$D45)))))</f>
        <v>0</v>
      </c>
      <c r="S45" s="152">
        <f>IF(S$4="",0,IF($E45="kWh",VLOOKUP(S$4,'4. Billing Determinants'!$B$19:$N$41,4,0)/'4. Billing Determinants'!$E$41*$D45,IF($E45="kW",VLOOKUP(S$4,'4. Billing Determinants'!$B$19:$N$41,5,0)/'4. Billing Determinants'!$F$41*$D45,IF($E45="Non-RPP kWh",VLOOKUP(S$4,'4. Billing Determinants'!$B$19:$N$41,6,0)/'4. Billing Determinants'!$G$41*$D45,IF($E45="Distribution Rev.",VLOOKUP(S$4,'4. Billing Determinants'!$B$19:$N$41,8,0)/'4. Billing Determinants'!$I$41*$D45, VLOOKUP(S$4,'4. Billing Determinants'!$B$19:$N$41,3,0)/'4. Billing Determinants'!$D$41*$D45)))))</f>
        <v>0</v>
      </c>
      <c r="T45" s="152">
        <f>IF(T$4="",0,IF($E45="kWh",VLOOKUP(T$4,'4. Billing Determinants'!$B$19:$N$41,4,0)/'4. Billing Determinants'!$E$41*$D45,IF($E45="kW",VLOOKUP(T$4,'4. Billing Determinants'!$B$19:$N$41,5,0)/'4. Billing Determinants'!$F$41*$D45,IF($E45="Non-RPP kWh",VLOOKUP(T$4,'4. Billing Determinants'!$B$19:$N$41,6,0)/'4. Billing Determinants'!$G$41*$D45,IF($E45="Distribution Rev.",VLOOKUP(T$4,'4. Billing Determinants'!$B$19:$N$41,8,0)/'4. Billing Determinants'!$I$41*$D45, VLOOKUP(T$4,'4. Billing Determinants'!$B$19:$N$41,3,0)/'4. Billing Determinants'!$D$41*$D45)))))</f>
        <v>0</v>
      </c>
      <c r="U45" s="152">
        <f>IF(U$4="",0,IF($E45="kWh",VLOOKUP(U$4,'4. Billing Determinants'!$B$19:$N$41,4,0)/'4. Billing Determinants'!$E$41*$D45,IF($E45="kW",VLOOKUP(U$4,'4. Billing Determinants'!$B$19:$N$41,5,0)/'4. Billing Determinants'!$F$41*$D45,IF($E45="Non-RPP kWh",VLOOKUP(U$4,'4. Billing Determinants'!$B$19:$N$41,6,0)/'4. Billing Determinants'!$G$41*$D45,IF($E45="Distribution Rev.",VLOOKUP(U$4,'4. Billing Determinants'!$B$19:$N$41,8,0)/'4. Billing Determinants'!$I$41*$D45, VLOOKUP(U$4,'4. Billing Determinants'!$B$19:$N$41,3,0)/'4. Billing Determinants'!$D$41*$D45)))))</f>
        <v>0</v>
      </c>
      <c r="V45" s="152">
        <f>IF(V$4="",0,IF($E45="kWh",VLOOKUP(V$4,'4. Billing Determinants'!$B$19:$N$41,4,0)/'4. Billing Determinants'!$E$41*$D45,IF($E45="kW",VLOOKUP(V$4,'4. Billing Determinants'!$B$19:$N$41,5,0)/'4. Billing Determinants'!$F$41*$D45,IF($E45="Non-RPP kWh",VLOOKUP(V$4,'4. Billing Determinants'!$B$19:$N$41,6,0)/'4. Billing Determinants'!$G$41*$D45,IF($E45="Distribution Rev.",VLOOKUP(V$4,'4. Billing Determinants'!$B$19:$N$41,8,0)/'4. Billing Determinants'!$I$41*$D45, VLOOKUP(V$4,'4. Billing Determinants'!$B$19:$N$41,3,0)/'4. Billing Determinants'!$D$41*$D45)))))</f>
        <v>0</v>
      </c>
      <c r="W45" s="152">
        <f>IF(W$4="",0,IF($E45="kWh",VLOOKUP(W$4,'4. Billing Determinants'!$B$19:$N$41,4,0)/'4. Billing Determinants'!$E$41*$D45,IF($E45="kW",VLOOKUP(W$4,'4. Billing Determinants'!$B$19:$N$41,5,0)/'4. Billing Determinants'!$F$41*$D45,IF($E45="Non-RPP kWh",VLOOKUP(W$4,'4. Billing Determinants'!$B$19:$N$41,6,0)/'4. Billing Determinants'!$G$41*$D45,IF($E45="Distribution Rev.",VLOOKUP(W$4,'4. Billing Determinants'!$B$19:$N$41,8,0)/'4. Billing Determinants'!$I$41*$D45, VLOOKUP(W$4,'4. Billing Determinants'!$B$19:$N$41,3,0)/'4. Billing Determinants'!$D$41*$D45)))))</f>
        <v>0</v>
      </c>
      <c r="X45" s="152">
        <f>IF(X$4="",0,IF($E45="kWh",VLOOKUP(X$4,'4. Billing Determinants'!$B$19:$N$41,4,0)/'4. Billing Determinants'!$E$41*$D45,IF($E45="kW",VLOOKUP(X$4,'4. Billing Determinants'!$B$19:$N$41,5,0)/'4. Billing Determinants'!$F$41*$D45,IF($E45="Non-RPP kWh",VLOOKUP(X$4,'4. Billing Determinants'!$B$19:$N$41,6,0)/'4. Billing Determinants'!$G$41*$D45,IF($E45="Distribution Rev.",VLOOKUP(X$4,'4. Billing Determinants'!$B$19:$N$41,8,0)/'4. Billing Determinants'!$I$41*$D45, VLOOKUP(X$4,'4. Billing Determinants'!$B$19:$N$41,3,0)/'4. Billing Determinants'!$D$41*$D45)))))</f>
        <v>0</v>
      </c>
      <c r="Y45" s="152">
        <f>IF(Y$4="",0,IF($E45="kWh",VLOOKUP(Y$4,'4. Billing Determinants'!$B$19:$N$41,4,0)/'4. Billing Determinants'!$E$41*$D45,IF($E45="kW",VLOOKUP(Y$4,'4. Billing Determinants'!$B$19:$N$41,5,0)/'4. Billing Determinants'!$F$41*$D45,IF($E45="Non-RPP kWh",VLOOKUP(Y$4,'4. Billing Determinants'!$B$19:$N$41,6,0)/'4. Billing Determinants'!$G$41*$D45,IF($E45="Distribution Rev.",VLOOKUP(Y$4,'4. Billing Determinants'!$B$19:$N$41,8,0)/'4. Billing Determinants'!$I$41*$D45, VLOOKUP(Y$4,'4. Billing Determinants'!$B$19:$N$41,3,0)/'4. Billing Determinants'!$D$41*$D45)))))</f>
        <v>0</v>
      </c>
    </row>
    <row r="46" spans="1:25" x14ac:dyDescent="0.2">
      <c r="B46" s="168" t="s">
        <v>195</v>
      </c>
      <c r="C46" s="165">
        <v>1568</v>
      </c>
      <c r="D46" s="152">
        <f>'2. 2013 Continuity Schedule'!CF73</f>
        <v>0</v>
      </c>
      <c r="E46" s="181"/>
      <c r="F46" s="182"/>
      <c r="G46" s="182"/>
      <c r="H46" s="182"/>
      <c r="I46" s="182"/>
      <c r="J46" s="182"/>
      <c r="K46" s="182"/>
      <c r="L46" s="182"/>
      <c r="M46" s="182"/>
      <c r="N46" s="182"/>
      <c r="O46" s="182"/>
      <c r="P46" s="182"/>
      <c r="Q46" s="182"/>
      <c r="R46" s="182"/>
      <c r="S46" s="182"/>
      <c r="T46" s="182"/>
      <c r="U46" s="182"/>
      <c r="V46" s="182"/>
      <c r="W46" s="182"/>
      <c r="X46" s="182"/>
      <c r="Y46" s="182"/>
    </row>
    <row r="47" spans="1:25" s="158" customFormat="1" x14ac:dyDescent="0.2">
      <c r="B47" s="308" t="s">
        <v>197</v>
      </c>
      <c r="C47" s="308"/>
      <c r="D47" s="183">
        <f>SUM(F46:Y46)</f>
        <v>0</v>
      </c>
    </row>
    <row r="48" spans="1:25" s="158" customFormat="1" x14ac:dyDescent="0.2">
      <c r="B48" s="309" t="s">
        <v>179</v>
      </c>
      <c r="C48" s="309"/>
      <c r="D48" s="161">
        <f>D46-D47</f>
        <v>0</v>
      </c>
      <c r="E48" s="180"/>
    </row>
    <row r="49" spans="2:25" s="158" customFormat="1" x14ac:dyDescent="0.2"/>
    <row r="50" spans="2:25" s="185" customFormat="1" x14ac:dyDescent="0.2">
      <c r="B50" s="310" t="s">
        <v>199</v>
      </c>
      <c r="C50" s="310"/>
      <c r="D50" s="190">
        <f>SUM(F50:Y50)</f>
        <v>-2281528.8571887333</v>
      </c>
      <c r="E50" s="191"/>
      <c r="F50" s="190">
        <f t="shared" ref="F50:Y50" si="3">SUM(F45:F46,F43,F38,F15)</f>
        <v>-618114.20881224424</v>
      </c>
      <c r="G50" s="190">
        <f t="shared" si="3"/>
        <v>-241700.30634330452</v>
      </c>
      <c r="H50" s="190">
        <f t="shared" si="3"/>
        <v>-535612.38423920807</v>
      </c>
      <c r="I50" s="190">
        <f t="shared" si="3"/>
        <v>-380754.92308286065</v>
      </c>
      <c r="J50" s="190">
        <f t="shared" si="3"/>
        <v>-348376.43665320787</v>
      </c>
      <c r="K50" s="190">
        <f t="shared" si="3"/>
        <v>-121740.8048451658</v>
      </c>
      <c r="L50" s="190">
        <f t="shared" si="3"/>
        <v>-5272.3722890211175</v>
      </c>
      <c r="M50" s="190">
        <f t="shared" si="3"/>
        <v>-1661.4252560972313</v>
      </c>
      <c r="N50" s="190">
        <f t="shared" si="3"/>
        <v>-23095.576876429095</v>
      </c>
      <c r="O50" s="190">
        <f t="shared" si="3"/>
        <v>-5200.4187911948829</v>
      </c>
      <c r="P50" s="190">
        <f t="shared" si="3"/>
        <v>0</v>
      </c>
      <c r="Q50" s="190">
        <f t="shared" si="3"/>
        <v>0</v>
      </c>
      <c r="R50" s="190">
        <f t="shared" si="3"/>
        <v>0</v>
      </c>
      <c r="S50" s="190">
        <f t="shared" si="3"/>
        <v>0</v>
      </c>
      <c r="T50" s="190">
        <f t="shared" si="3"/>
        <v>0</v>
      </c>
      <c r="U50" s="190">
        <f t="shared" si="3"/>
        <v>0</v>
      </c>
      <c r="V50" s="190">
        <f t="shared" si="3"/>
        <v>0</v>
      </c>
      <c r="W50" s="190">
        <f t="shared" si="3"/>
        <v>0</v>
      </c>
      <c r="X50" s="190">
        <f t="shared" si="3"/>
        <v>0</v>
      </c>
      <c r="Y50" s="190">
        <f t="shared" si="3"/>
        <v>0</v>
      </c>
    </row>
    <row r="51" spans="2:25" s="186" customFormat="1" x14ac:dyDescent="0.2">
      <c r="B51" s="310" t="s">
        <v>200</v>
      </c>
      <c r="C51" s="310"/>
      <c r="D51" s="190">
        <f>D10</f>
        <v>430985</v>
      </c>
      <c r="E51" s="190"/>
      <c r="F51" s="190">
        <f>F10</f>
        <v>25882.274988444442</v>
      </c>
      <c r="G51" s="190">
        <f t="shared" ref="G51:Y51" si="4">G10</f>
        <v>9935.8669073670499</v>
      </c>
      <c r="H51" s="190">
        <f t="shared" si="4"/>
        <v>142625.64135515643</v>
      </c>
      <c r="I51" s="190">
        <f t="shared" si="4"/>
        <v>131659.20709739038</v>
      </c>
      <c r="J51" s="190">
        <f t="shared" si="4"/>
        <v>113500.33619192257</v>
      </c>
      <c r="K51" s="190">
        <f t="shared" si="4"/>
        <v>0</v>
      </c>
      <c r="L51" s="190">
        <f t="shared" si="4"/>
        <v>0</v>
      </c>
      <c r="M51" s="190">
        <f t="shared" si="4"/>
        <v>0</v>
      </c>
      <c r="N51" s="190">
        <f t="shared" si="4"/>
        <v>7381.673459719138</v>
      </c>
      <c r="O51" s="190">
        <f t="shared" si="4"/>
        <v>0</v>
      </c>
      <c r="P51" s="190">
        <f t="shared" si="4"/>
        <v>0</v>
      </c>
      <c r="Q51" s="190">
        <f t="shared" si="4"/>
        <v>0</v>
      </c>
      <c r="R51" s="190">
        <f t="shared" si="4"/>
        <v>0</v>
      </c>
      <c r="S51" s="190">
        <f t="shared" si="4"/>
        <v>0</v>
      </c>
      <c r="T51" s="190">
        <f t="shared" si="4"/>
        <v>0</v>
      </c>
      <c r="U51" s="190">
        <f t="shared" si="4"/>
        <v>0</v>
      </c>
      <c r="V51" s="190">
        <f t="shared" si="4"/>
        <v>0</v>
      </c>
      <c r="W51" s="190">
        <f t="shared" si="4"/>
        <v>0</v>
      </c>
      <c r="X51" s="190">
        <f t="shared" si="4"/>
        <v>0</v>
      </c>
      <c r="Y51" s="190">
        <f t="shared" si="4"/>
        <v>0</v>
      </c>
    </row>
    <row r="52" spans="2:25" s="158" customFormat="1" x14ac:dyDescent="0.2">
      <c r="B52" s="311" t="s">
        <v>201</v>
      </c>
      <c r="C52" s="311"/>
      <c r="D52" s="192">
        <f>SUM(D50:D51)</f>
        <v>-1850543.8571887333</v>
      </c>
      <c r="E52" s="193"/>
      <c r="F52" s="192">
        <f t="shared" ref="F52:Y52" si="5">SUM(F50:F51)</f>
        <v>-592231.93382379983</v>
      </c>
      <c r="G52" s="192">
        <f t="shared" si="5"/>
        <v>-231764.43943593747</v>
      </c>
      <c r="H52" s="192">
        <f t="shared" si="5"/>
        <v>-392986.74288405164</v>
      </c>
      <c r="I52" s="192">
        <f t="shared" si="5"/>
        <v>-249095.71598547028</v>
      </c>
      <c r="J52" s="192">
        <f t="shared" si="5"/>
        <v>-234876.1004612853</v>
      </c>
      <c r="K52" s="192">
        <f t="shared" si="5"/>
        <v>-121740.8048451658</v>
      </c>
      <c r="L52" s="192">
        <f t="shared" si="5"/>
        <v>-5272.3722890211175</v>
      </c>
      <c r="M52" s="192">
        <f t="shared" si="5"/>
        <v>-1661.4252560972313</v>
      </c>
      <c r="N52" s="192">
        <f t="shared" si="5"/>
        <v>-15713.903416709956</v>
      </c>
      <c r="O52" s="192">
        <f t="shared" si="5"/>
        <v>-5200.4187911948829</v>
      </c>
      <c r="P52" s="192">
        <f t="shared" si="5"/>
        <v>0</v>
      </c>
      <c r="Q52" s="192">
        <f t="shared" si="5"/>
        <v>0</v>
      </c>
      <c r="R52" s="192">
        <f t="shared" si="5"/>
        <v>0</v>
      </c>
      <c r="S52" s="192">
        <f t="shared" si="5"/>
        <v>0</v>
      </c>
      <c r="T52" s="192">
        <f t="shared" si="5"/>
        <v>0</v>
      </c>
      <c r="U52" s="192">
        <f t="shared" si="5"/>
        <v>0</v>
      </c>
      <c r="V52" s="192">
        <f t="shared" si="5"/>
        <v>0</v>
      </c>
      <c r="W52" s="192">
        <f t="shared" si="5"/>
        <v>0</v>
      </c>
      <c r="X52" s="192">
        <f t="shared" si="5"/>
        <v>0</v>
      </c>
      <c r="Y52" s="192">
        <f t="shared" si="5"/>
        <v>0</v>
      </c>
    </row>
    <row r="53" spans="2:25" x14ac:dyDescent="0.2">
      <c r="D53" s="164"/>
    </row>
  </sheetData>
  <mergeCells count="5">
    <mergeCell ref="B47:C47"/>
    <mergeCell ref="B48:C48"/>
    <mergeCell ref="B50:C50"/>
    <mergeCell ref="B51:C51"/>
    <mergeCell ref="B52:C52"/>
  </mergeCells>
  <dataValidations count="3">
    <dataValidation type="list" allowBlank="1" showInputMessage="1" showErrorMessage="1" sqref="E5:E14">
      <formula1>"kWh, kW, Non-RPP kWh"</formula1>
    </dataValidation>
    <dataValidation type="list" allowBlank="1" showInputMessage="1" showErrorMessage="1" sqref="E40:E43 E38 E45">
      <formula1>"kWh, kW, Non-RPP kWh, Distribution Rev."</formula1>
    </dataValidation>
    <dataValidation type="list" allowBlank="1" showInputMessage="1" showErrorMessage="1" sqref="E17:E37">
      <formula1>"kWh, kW, Non-RPP kWh, Distribution Rev., # of Customers"</formula1>
    </dataValidation>
  </dataValidations>
  <pageMargins left="0.23622047244094499" right="0.23622047244094499" top="0.74803149606299202" bottom="0.74803149606299202" header="0.31496062992126" footer="0.31496062992126"/>
  <pageSetup scale="48" fitToWidth="2" orientation="landscape" r:id="rId1"/>
  <colBreaks count="2" manualBreakCount="2">
    <brk id="12" max="1048575" man="1"/>
    <brk id="18"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3:I67"/>
  <sheetViews>
    <sheetView showGridLines="0" zoomScaleNormal="100" workbookViewId="0">
      <selection activeCell="I43" sqref="I43"/>
    </sheetView>
  </sheetViews>
  <sheetFormatPr defaultRowHeight="12.75" x14ac:dyDescent="0.2"/>
  <cols>
    <col min="2" max="2" width="35.7109375" customWidth="1"/>
    <col min="3" max="3" width="17.42578125" customWidth="1"/>
    <col min="4" max="4" width="18.85546875" customWidth="1"/>
    <col min="5" max="5" width="18.28515625" customWidth="1"/>
    <col min="6" max="6" width="16.7109375" customWidth="1"/>
    <col min="7" max="7" width="4.5703125" customWidth="1"/>
    <col min="8" max="8" width="11.28515625" bestFit="1" customWidth="1"/>
    <col min="9" max="9" width="21" customWidth="1"/>
    <col min="10" max="10" width="21.28515625" customWidth="1"/>
  </cols>
  <sheetData>
    <row r="13" spans="2:4" x14ac:dyDescent="0.2">
      <c r="B13" s="199" t="s">
        <v>206</v>
      </c>
      <c r="C13" s="200"/>
      <c r="D13" s="201">
        <v>2</v>
      </c>
    </row>
    <row r="16" spans="2:4" ht="18" x14ac:dyDescent="0.25">
      <c r="B16" s="206" t="s">
        <v>209</v>
      </c>
    </row>
    <row r="18" spans="2:7" ht="12.75" customHeight="1" x14ac:dyDescent="0.2">
      <c r="B18" s="301" t="s">
        <v>191</v>
      </c>
      <c r="C18" s="300" t="s">
        <v>174</v>
      </c>
      <c r="D18" s="312" t="s">
        <v>207</v>
      </c>
      <c r="E18" s="312" t="s">
        <v>202</v>
      </c>
      <c r="F18" s="314" t="s">
        <v>203</v>
      </c>
    </row>
    <row r="19" spans="2:7" ht="27" customHeight="1" x14ac:dyDescent="0.2">
      <c r="B19" s="302"/>
      <c r="C19" s="300"/>
      <c r="D19" s="313"/>
      <c r="E19" s="313"/>
      <c r="F19" s="314"/>
    </row>
    <row r="20" spans="2:7" x14ac:dyDescent="0.2">
      <c r="B20" s="184" t="str">
        <f>IF(ISBLANK('4. Billing Determinants'!B21), "", '4. Billing Determinants'!B21)</f>
        <v>Residential</v>
      </c>
      <c r="C20" s="202" t="s">
        <v>187</v>
      </c>
      <c r="D20" s="187">
        <f>IF(C20="", 0, IF(C20="kWh", '4. Billing Determinants'!E21, IF(C20="kW", '4. Billing Determinants'!F21, '4. Billing Determinants'!D21)))</f>
        <v>257450968</v>
      </c>
      <c r="E20" s="188">
        <f>HLOOKUP($B20, '5. Allocation of Balances'!$C$4:$Y$50, 47,FALSE)</f>
        <v>-618114.20881224424</v>
      </c>
      <c r="F20" s="198">
        <f>IF(ISERROR(E20/D20), 0, IF(C20="# of Customers", E20/D20/12/$D$13, E20/D20/$D$13))</f>
        <v>-1.2004503490782063E-3</v>
      </c>
      <c r="G20" t="str">
        <f>IF(C20="", "", IF(C20="# of Customers", "per customer per month", "$/"&amp;C20))</f>
        <v>$/kWh</v>
      </c>
    </row>
    <row r="21" spans="2:7" x14ac:dyDescent="0.2">
      <c r="B21" s="184" t="str">
        <f>IF(ISBLANK('4. Billing Determinants'!B22), "", '4. Billing Determinants'!B22)</f>
        <v>GS&lt;50</v>
      </c>
      <c r="C21" s="202" t="str">
        <f>IF(ISBLANK('4. Billing Determinants'!C22), "", '4. Billing Determinants'!C22)</f>
        <v>kWh</v>
      </c>
      <c r="D21" s="187">
        <f>IF(C21="", 0, IF(C21="kWh", '4. Billing Determinants'!E22, IF(C21="kW", '4. Billing Determinants'!F22, '4. Billing Determinants'!D22)))</f>
        <v>105807915</v>
      </c>
      <c r="E21" s="188">
        <f>HLOOKUP($B21, '5. Allocation of Balances'!$C$4:$Y$50, 47,FALSE)</f>
        <v>-241700.30634330452</v>
      </c>
      <c r="F21" s="198">
        <f t="shared" ref="F21:F39" si="0">IF(ISERROR(E21/D21), 0, IF(C21="# of Customers", E21/D21/12/$D$13, E21/D21/$D$13))</f>
        <v>-1.1421655286530526E-3</v>
      </c>
      <c r="G21" t="str">
        <f t="shared" ref="G21:G39" si="1">IF(C21="", "", IF(C21="# of Customers", "per customer per month", "$/"&amp;C21))</f>
        <v>$/kWh</v>
      </c>
    </row>
    <row r="22" spans="2:7" x14ac:dyDescent="0.2">
      <c r="B22" s="184" t="str">
        <f>IF(ISBLANK('4. Billing Determinants'!B23), "", '4. Billing Determinants'!B23)</f>
        <v>GS&gt;50</v>
      </c>
      <c r="C22" s="202" t="str">
        <f>IF(ISBLANK('4. Billing Determinants'!C23), "", '4. Billing Determinants'!C23)</f>
        <v>kW</v>
      </c>
      <c r="D22" s="187">
        <f>IF(C22="", 0, IF(C22="kWh", '4. Billing Determinants'!E23, IF(C22="kW", '4. Billing Determinants'!F23, '4. Billing Determinants'!D23)))</f>
        <v>612311.18090124801</v>
      </c>
      <c r="E22" s="188">
        <f>HLOOKUP($B22, '5. Allocation of Balances'!$C$4:$Y$50, 47,FALSE)</f>
        <v>-535612.38423920807</v>
      </c>
      <c r="F22" s="198">
        <f t="shared" si="0"/>
        <v>-0.4373694299121334</v>
      </c>
      <c r="G22" t="str">
        <f t="shared" si="1"/>
        <v>$/kW</v>
      </c>
    </row>
    <row r="23" spans="2:7" x14ac:dyDescent="0.2">
      <c r="B23" s="184" t="str">
        <f>IF(ISBLANK('4. Billing Determinants'!B24), "", '4. Billing Determinants'!B24)</f>
        <v>Intermediate</v>
      </c>
      <c r="C23" s="202" t="str">
        <f>IF(ISBLANK('4. Billing Determinants'!C24), "", '4. Billing Determinants'!C24)</f>
        <v>kW</v>
      </c>
      <c r="D23" s="187">
        <f>IF(C23="", 0, IF(C23="kWh", '4. Billing Determinants'!E24, IF(C23="kW", '4. Billing Determinants'!F24, '4. Billing Determinants'!D24)))</f>
        <v>338998</v>
      </c>
      <c r="E23" s="188">
        <f>HLOOKUP($B23, '5. Allocation of Balances'!$C$4:$Y$50, 47,FALSE)</f>
        <v>-380754.92308286065</v>
      </c>
      <c r="F23" s="198">
        <f t="shared" si="0"/>
        <v>-0.56158874548354365</v>
      </c>
      <c r="G23" t="str">
        <f t="shared" si="1"/>
        <v>$/kW</v>
      </c>
    </row>
    <row r="24" spans="2:7" x14ac:dyDescent="0.2">
      <c r="B24" s="184" t="str">
        <f>IF(ISBLANK('4. Billing Determinants'!B25), "", '4. Billing Determinants'!B25)</f>
        <v>Large</v>
      </c>
      <c r="C24" s="202" t="str">
        <f>IF(ISBLANK('4. Billing Determinants'!C25), "", '4. Billing Determinants'!C25)</f>
        <v>kW</v>
      </c>
      <c r="D24" s="187">
        <f>IF(C24="", 0, IF(C24="kWh", '4. Billing Determinants'!E25, IF(C24="kW", '4. Billing Determinants'!F25, '4. Billing Determinants'!D25)))</f>
        <v>209170</v>
      </c>
      <c r="E24" s="188">
        <f>HLOOKUP($B24, '5. Allocation of Balances'!$C$4:$Y$50, 47,FALSE)</f>
        <v>-348376.43665320787</v>
      </c>
      <c r="F24" s="198">
        <f t="shared" si="0"/>
        <v>-0.83275908747240968</v>
      </c>
      <c r="G24" t="str">
        <f t="shared" si="1"/>
        <v>$/kW</v>
      </c>
    </row>
    <row r="25" spans="2:7" x14ac:dyDescent="0.2">
      <c r="B25" s="184" t="str">
        <f>IF(ISBLANK('4. Billing Determinants'!B26), "", '4. Billing Determinants'!B26)</f>
        <v>Large - WMP</v>
      </c>
      <c r="C25" s="202" t="str">
        <f>IF(ISBLANK('4. Billing Determinants'!C26), "", '4. Billing Determinants'!C26)</f>
        <v>kW</v>
      </c>
      <c r="D25" s="187">
        <f>IF(C25="", 0, IF(C25="kWh", '4. Billing Determinants'!E26, IF(C25="kW", '4. Billing Determinants'!F26, '4. Billing Determinants'!D26)))</f>
        <v>193032</v>
      </c>
      <c r="E25" s="188">
        <f>HLOOKUP($B25, '5. Allocation of Balances'!$C$4:$Y$50, 47,FALSE)</f>
        <v>-121740.8048451658</v>
      </c>
      <c r="F25" s="198">
        <f t="shared" si="0"/>
        <v>-0.31533840203998764</v>
      </c>
      <c r="G25" t="str">
        <f t="shared" si="1"/>
        <v>$/kW</v>
      </c>
    </row>
    <row r="26" spans="2:7" x14ac:dyDescent="0.2">
      <c r="B26" s="184" t="str">
        <f>IF(ISBLANK('4. Billing Determinants'!B27), "", '4. Billing Determinants'!B27)</f>
        <v>USL</v>
      </c>
      <c r="C26" s="202" t="str">
        <f>IF(ISBLANK('4. Billing Determinants'!C27), "", '4. Billing Determinants'!C27)</f>
        <v>kWh</v>
      </c>
      <c r="D26" s="187">
        <f>IF(C26="", 0, IF(C26="kWh", '4. Billing Determinants'!E27, IF(C26="kW", '4. Billing Determinants'!F27, '4. Billing Determinants'!D27)))</f>
        <v>2238935</v>
      </c>
      <c r="E26" s="188">
        <f>HLOOKUP($B26, '5. Allocation of Balances'!$C$4:$Y$50, 47,FALSE)</f>
        <v>-5272.3722890211175</v>
      </c>
      <c r="F26" s="198">
        <f t="shared" si="0"/>
        <v>-1.1774286187453225E-3</v>
      </c>
      <c r="G26" t="str">
        <f t="shared" si="1"/>
        <v>$/kWh</v>
      </c>
    </row>
    <row r="27" spans="2:7" x14ac:dyDescent="0.2">
      <c r="B27" s="184" t="str">
        <f>IF(ISBLANK('4. Billing Determinants'!B28), "", '4. Billing Determinants'!B28)</f>
        <v>Sentinel</v>
      </c>
      <c r="C27" s="202" t="str">
        <f>IF(ISBLANK('4. Billing Determinants'!C28), "", '4. Billing Determinants'!C28)</f>
        <v>kW</v>
      </c>
      <c r="D27" s="187">
        <f>IF(C27="", 0, IF(C27="kWh", '4. Billing Determinants'!E28, IF(C27="kW", '4. Billing Determinants'!F28, '4. Billing Determinants'!D28)))</f>
        <v>1452</v>
      </c>
      <c r="E27" s="188">
        <f>HLOOKUP($B27, '5. Allocation of Balances'!$C$4:$Y$50, 47,FALSE)</f>
        <v>-1661.4252560972313</v>
      </c>
      <c r="F27" s="198">
        <f t="shared" si="0"/>
        <v>-0.57211613501970782</v>
      </c>
      <c r="G27" t="str">
        <f t="shared" si="1"/>
        <v>$/kW</v>
      </c>
    </row>
    <row r="28" spans="2:7" x14ac:dyDescent="0.2">
      <c r="B28" s="184" t="str">
        <f>IF(ISBLANK('4. Billing Determinants'!B29), "", '4. Billing Determinants'!B29)</f>
        <v>Streetlight</v>
      </c>
      <c r="C28" s="202" t="str">
        <f>IF(ISBLANK('4. Billing Determinants'!C29), "", '4. Billing Determinants'!C29)</f>
        <v>kW</v>
      </c>
      <c r="D28" s="187">
        <f>IF(C28="", 0, IF(C28="kWh", '4. Billing Determinants'!E29, IF(C28="kW", '4. Billing Determinants'!F29, '4. Billing Determinants'!D29)))</f>
        <v>24126</v>
      </c>
      <c r="E28" s="188">
        <f>HLOOKUP($B28, '5. Allocation of Balances'!$C$4:$Y$50, 47,FALSE)</f>
        <v>-23095.576876429095</v>
      </c>
      <c r="F28" s="198">
        <f t="shared" si="0"/>
        <v>-0.47864496552327562</v>
      </c>
      <c r="G28" t="str">
        <f t="shared" si="1"/>
        <v>$/kW</v>
      </c>
    </row>
    <row r="29" spans="2:7" x14ac:dyDescent="0.2">
      <c r="B29" s="184" t="str">
        <f>IF(ISBLANK('4. Billing Determinants'!B30), "", '4. Billing Determinants'!B30)</f>
        <v>GS&gt;50 - WMP</v>
      </c>
      <c r="C29" s="202" t="str">
        <f>IF(ISBLANK('4. Billing Determinants'!C30), "", '4. Billing Determinants'!C30)</f>
        <v>kW</v>
      </c>
      <c r="D29" s="187">
        <f>IF(C29="", 0, IF(C29="kWh", '4. Billing Determinants'!E30, IF(C29="kW", '4. Billing Determinants'!F30, '4. Billing Determinants'!D30)))</f>
        <v>10716.819098751936</v>
      </c>
      <c r="E29" s="188">
        <f>HLOOKUP($B29, '5. Allocation of Balances'!$C$4:$Y$50, 47,FALSE)</f>
        <v>-5200.4187911948829</v>
      </c>
      <c r="F29" s="198">
        <f t="shared" si="0"/>
        <v>-0.24262884085635614</v>
      </c>
      <c r="G29" t="str">
        <f t="shared" si="1"/>
        <v>$/kW</v>
      </c>
    </row>
    <row r="30" spans="2:7" hidden="1" x14ac:dyDescent="0.2">
      <c r="B30" s="184" t="str">
        <f>IF(ISBLANK('4. Billing Determinants'!B31), "", '4. Billing Determinants'!B31)</f>
        <v/>
      </c>
      <c r="C30" s="202" t="str">
        <f>IF(ISBLANK('4. Billing Determinants'!C31), "", '4. Billing Determinants'!C31)</f>
        <v/>
      </c>
      <c r="D30" s="187">
        <f>IF(C30="", 0, IF(C30="kWh", '4. Billing Determinants'!E31, IF(C30="kW", '4. Billing Determinants'!F31, '4. Billing Determinants'!D31)))</f>
        <v>0</v>
      </c>
      <c r="E30" s="188">
        <f>HLOOKUP($B30, '5. Allocation of Balances'!$C$4:$Y$50, 47,FALSE)</f>
        <v>0</v>
      </c>
      <c r="F30" s="198">
        <f t="shared" si="0"/>
        <v>0</v>
      </c>
      <c r="G30" t="str">
        <f t="shared" si="1"/>
        <v/>
      </c>
    </row>
    <row r="31" spans="2:7" hidden="1" x14ac:dyDescent="0.2">
      <c r="B31" s="184" t="str">
        <f>IF(ISBLANK('4. Billing Determinants'!B32), "", '4. Billing Determinants'!B32)</f>
        <v/>
      </c>
      <c r="C31" s="202" t="str">
        <f>IF(ISBLANK('4. Billing Determinants'!C32), "", '4. Billing Determinants'!C32)</f>
        <v/>
      </c>
      <c r="D31" s="187">
        <f>IF(C31="", 0, IF(C31="kWh", '4. Billing Determinants'!E32, IF(C31="kW", '4. Billing Determinants'!F32, '4. Billing Determinants'!D32)))</f>
        <v>0</v>
      </c>
      <c r="E31" s="188">
        <f>HLOOKUP($B31, '5. Allocation of Balances'!$C$4:$Y$50, 47,FALSE)</f>
        <v>0</v>
      </c>
      <c r="F31" s="198">
        <f t="shared" si="0"/>
        <v>0</v>
      </c>
      <c r="G31" t="str">
        <f t="shared" si="1"/>
        <v/>
      </c>
    </row>
    <row r="32" spans="2:7" hidden="1" x14ac:dyDescent="0.2">
      <c r="B32" s="184" t="str">
        <f>IF(ISBLANK('4. Billing Determinants'!B33), "", '4. Billing Determinants'!B33)</f>
        <v/>
      </c>
      <c r="C32" s="202" t="str">
        <f>IF(ISBLANK('4. Billing Determinants'!C33), "", '4. Billing Determinants'!C33)</f>
        <v/>
      </c>
      <c r="D32" s="187">
        <f>IF(C32="", 0, IF(C32="kWh", '4. Billing Determinants'!E33, IF(C32="kW", '4. Billing Determinants'!F33, '4. Billing Determinants'!D33)))</f>
        <v>0</v>
      </c>
      <c r="E32" s="188">
        <f>HLOOKUP($B32, '5. Allocation of Balances'!$C$4:$Y$50, 47,FALSE)</f>
        <v>0</v>
      </c>
      <c r="F32" s="198">
        <f t="shared" si="0"/>
        <v>0</v>
      </c>
      <c r="G32" t="str">
        <f t="shared" si="1"/>
        <v/>
      </c>
    </row>
    <row r="33" spans="2:9" hidden="1" x14ac:dyDescent="0.2">
      <c r="B33" s="184" t="str">
        <f>IF(ISBLANK('4. Billing Determinants'!B34), "", '4. Billing Determinants'!B34)</f>
        <v/>
      </c>
      <c r="C33" s="202" t="str">
        <f>IF(ISBLANK('4. Billing Determinants'!C34), "", '4. Billing Determinants'!C34)</f>
        <v/>
      </c>
      <c r="D33" s="187">
        <f>IF(C33="", 0, IF(C33="kWh", '4. Billing Determinants'!E34, IF(C33="kW", '4. Billing Determinants'!F34, '4. Billing Determinants'!D34)))</f>
        <v>0</v>
      </c>
      <c r="E33" s="188">
        <f>HLOOKUP($B33, '5. Allocation of Balances'!$C$4:$Y$50, 47,FALSE)</f>
        <v>0</v>
      </c>
      <c r="F33" s="198">
        <f t="shared" si="0"/>
        <v>0</v>
      </c>
      <c r="G33" t="str">
        <f t="shared" si="1"/>
        <v/>
      </c>
    </row>
    <row r="34" spans="2:9" hidden="1" x14ac:dyDescent="0.2">
      <c r="B34" s="184" t="str">
        <f>IF(ISBLANK('4. Billing Determinants'!B35), "", '4. Billing Determinants'!B35)</f>
        <v/>
      </c>
      <c r="C34" s="202" t="str">
        <f>IF(ISBLANK('4. Billing Determinants'!C35), "", '4. Billing Determinants'!C35)</f>
        <v/>
      </c>
      <c r="D34" s="187">
        <f>IF(C34="", 0, IF(C34="kWh", '4. Billing Determinants'!E35, IF(C34="kW", '4. Billing Determinants'!F35, '4. Billing Determinants'!D35)))</f>
        <v>0</v>
      </c>
      <c r="E34" s="188">
        <f>HLOOKUP($B34, '5. Allocation of Balances'!$C$4:$Y$50, 47,FALSE)</f>
        <v>0</v>
      </c>
      <c r="F34" s="198">
        <f t="shared" si="0"/>
        <v>0</v>
      </c>
      <c r="G34" t="str">
        <f t="shared" si="1"/>
        <v/>
      </c>
    </row>
    <row r="35" spans="2:9" hidden="1" x14ac:dyDescent="0.2">
      <c r="B35" s="184" t="str">
        <f>IF(ISBLANK('4. Billing Determinants'!B36), "", '4. Billing Determinants'!B36)</f>
        <v/>
      </c>
      <c r="C35" s="202" t="str">
        <f>IF(ISBLANK('4. Billing Determinants'!C36), "", '4. Billing Determinants'!C36)</f>
        <v/>
      </c>
      <c r="D35" s="187">
        <f>IF(C35="", 0, IF(C35="kWh", '4. Billing Determinants'!E36, IF(C35="kW", '4. Billing Determinants'!F36, '4. Billing Determinants'!D36)))</f>
        <v>0</v>
      </c>
      <c r="E35" s="188">
        <f>HLOOKUP($B35, '5. Allocation of Balances'!$C$4:$Y$50, 47,FALSE)</f>
        <v>0</v>
      </c>
      <c r="F35" s="198">
        <f t="shared" si="0"/>
        <v>0</v>
      </c>
      <c r="G35" t="str">
        <f t="shared" si="1"/>
        <v/>
      </c>
    </row>
    <row r="36" spans="2:9" hidden="1" x14ac:dyDescent="0.2">
      <c r="B36" s="184" t="str">
        <f>IF(ISBLANK('4. Billing Determinants'!B37), "", '4. Billing Determinants'!B37)</f>
        <v/>
      </c>
      <c r="C36" s="202" t="str">
        <f>IF(ISBLANK('4. Billing Determinants'!C37), "", '4. Billing Determinants'!C37)</f>
        <v/>
      </c>
      <c r="D36" s="187">
        <f>IF(C36="", 0, IF(C36="kWh", '4. Billing Determinants'!E37, IF(C36="kW", '4. Billing Determinants'!F37, '4. Billing Determinants'!D37)))</f>
        <v>0</v>
      </c>
      <c r="E36" s="188">
        <f>HLOOKUP($B36, '5. Allocation of Balances'!$C$4:$Y$50, 47,FALSE)</f>
        <v>0</v>
      </c>
      <c r="F36" s="198">
        <f t="shared" si="0"/>
        <v>0</v>
      </c>
      <c r="G36" t="str">
        <f t="shared" si="1"/>
        <v/>
      </c>
    </row>
    <row r="37" spans="2:9" hidden="1" x14ac:dyDescent="0.2">
      <c r="B37" s="184" t="str">
        <f>IF(ISBLANK('4. Billing Determinants'!B38), "", '4. Billing Determinants'!B38)</f>
        <v/>
      </c>
      <c r="C37" s="202" t="str">
        <f>IF(ISBLANK('4. Billing Determinants'!C38), "", '4. Billing Determinants'!C38)</f>
        <v/>
      </c>
      <c r="D37" s="187">
        <f>IF(C37="", 0, IF(C37="kWh", '4. Billing Determinants'!E38, IF(C37="kW", '4. Billing Determinants'!F38, '4. Billing Determinants'!D38)))</f>
        <v>0</v>
      </c>
      <c r="E37" s="188">
        <f>HLOOKUP($B37, '5. Allocation of Balances'!$C$4:$Y$50, 47,FALSE)</f>
        <v>0</v>
      </c>
      <c r="F37" s="198">
        <f t="shared" si="0"/>
        <v>0</v>
      </c>
      <c r="G37" t="str">
        <f t="shared" si="1"/>
        <v/>
      </c>
    </row>
    <row r="38" spans="2:9" hidden="1" x14ac:dyDescent="0.2">
      <c r="B38" s="184" t="str">
        <f>IF(ISBLANK('4. Billing Determinants'!B39), "", '4. Billing Determinants'!B39)</f>
        <v/>
      </c>
      <c r="C38" s="202" t="str">
        <f>IF(ISBLANK('4. Billing Determinants'!C39), "", '4. Billing Determinants'!C39)</f>
        <v/>
      </c>
      <c r="D38" s="187">
        <f>IF(C38="", 0, IF(C38="kWh", '4. Billing Determinants'!E39, IF(C38="kW", '4. Billing Determinants'!F39, '4. Billing Determinants'!D39)))</f>
        <v>0</v>
      </c>
      <c r="E38" s="188">
        <f>HLOOKUP($B38, '5. Allocation of Balances'!$C$4:$Y$50, 47,FALSE)</f>
        <v>0</v>
      </c>
      <c r="F38" s="198">
        <f t="shared" si="0"/>
        <v>0</v>
      </c>
      <c r="G38" t="str">
        <f t="shared" si="1"/>
        <v/>
      </c>
      <c r="I38" s="207"/>
    </row>
    <row r="39" spans="2:9" hidden="1" x14ac:dyDescent="0.2">
      <c r="B39" s="184" t="str">
        <f>IF(ISBLANK('4. Billing Determinants'!B40), "", '4. Billing Determinants'!B40)</f>
        <v/>
      </c>
      <c r="C39" s="202" t="str">
        <f>IF(ISBLANK('4. Billing Determinants'!C40), "", '4. Billing Determinants'!C40)</f>
        <v/>
      </c>
      <c r="D39" s="187">
        <f>IF(C39="", 0, IF(C39="kWh", '4. Billing Determinants'!E40, IF(C39="kW", '4. Billing Determinants'!F40, '4. Billing Determinants'!D40)))</f>
        <v>0</v>
      </c>
      <c r="E39" s="188">
        <f>HLOOKUP($B39, '5. Allocation of Balances'!$C$4:$Y$50, 47,FALSE)</f>
        <v>0</v>
      </c>
      <c r="F39" s="198">
        <f t="shared" si="0"/>
        <v>0</v>
      </c>
      <c r="G39" t="str">
        <f t="shared" si="1"/>
        <v/>
      </c>
    </row>
    <row r="40" spans="2:9" x14ac:dyDescent="0.2">
      <c r="B40" s="194" t="s">
        <v>175</v>
      </c>
      <c r="C40" s="195"/>
      <c r="D40" s="196"/>
      <c r="E40" s="197">
        <f>SUM(E20:E39)</f>
        <v>-2281528.8571887333</v>
      </c>
      <c r="F40" s="194"/>
    </row>
    <row r="43" spans="2:9" ht="18" x14ac:dyDescent="0.25">
      <c r="B43" s="206" t="s">
        <v>208</v>
      </c>
    </row>
    <row r="45" spans="2:9" x14ac:dyDescent="0.2">
      <c r="B45" s="301" t="s">
        <v>191</v>
      </c>
      <c r="C45" s="300" t="s">
        <v>174</v>
      </c>
      <c r="D45" s="312" t="s">
        <v>207</v>
      </c>
      <c r="E45" s="312" t="s">
        <v>204</v>
      </c>
      <c r="F45" s="314" t="s">
        <v>205</v>
      </c>
    </row>
    <row r="46" spans="2:9" x14ac:dyDescent="0.2">
      <c r="B46" s="302"/>
      <c r="C46" s="300"/>
      <c r="D46" s="313"/>
      <c r="E46" s="313"/>
      <c r="F46" s="314"/>
    </row>
    <row r="47" spans="2:9" x14ac:dyDescent="0.2">
      <c r="B47" s="184" t="str">
        <f t="shared" ref="B47:B66" si="2">B20</f>
        <v>Residential</v>
      </c>
      <c r="C47" s="202" t="s">
        <v>187</v>
      </c>
      <c r="D47" s="187">
        <f>IF(C47="", 0, IF(C47="kWh", '4. Billing Determinants'!G21, IF(C47="kW", '4. Billing Determinants'!H21, '4. Billing Determinants'!D21)))</f>
        <v>31484477</v>
      </c>
      <c r="E47" s="188">
        <f>HLOOKUP($B20, '5. Allocation of Balances'!$C$4:$Y$51, 48,FALSE)</f>
        <v>25882.274988444442</v>
      </c>
      <c r="F47" s="198">
        <f>IF(ISERROR(E47/D47), 0, IF(C47="# of Customers", E47/D47/12/$D$13, E47/D47/$D$13))</f>
        <v>4.1103231583685578E-4</v>
      </c>
      <c r="G47" t="str">
        <f>IF(C47="", "", IF(C47="# of Customers", "per customer per month", "$/"&amp;C47))</f>
        <v>$/kWh</v>
      </c>
    </row>
    <row r="48" spans="2:9" x14ac:dyDescent="0.2">
      <c r="B48" s="184" t="str">
        <f t="shared" si="2"/>
        <v>GS&lt;50</v>
      </c>
      <c r="C48" s="202" t="s">
        <v>187</v>
      </c>
      <c r="D48" s="187">
        <f>IF(C48="", 0, IF(C48="kWh", '4. Billing Determinants'!G22, IF(C48="kW", '4. Billing Determinants'!H22, '4. Billing Determinants'!D22)))</f>
        <v>12086479</v>
      </c>
      <c r="E48" s="188">
        <f>HLOOKUP($B21, '5. Allocation of Balances'!$C$4:$Y$51, 48,FALSE)</f>
        <v>9935.8669073670499</v>
      </c>
      <c r="F48" s="198">
        <f t="shared" ref="F48:F66" si="3">IF(ISERROR(E48/D48), 0, IF(C48="# of Customers", E48/D48/12/$D$13, E48/D48/$D$13))</f>
        <v>4.1103231583685578E-4</v>
      </c>
      <c r="G48" t="str">
        <f t="shared" ref="G48:G66" si="4">IF(C48="", "", IF(C48="# of Customers", "per customer per month", "$/"&amp;C48))</f>
        <v>$/kWh</v>
      </c>
    </row>
    <row r="49" spans="2:7" x14ac:dyDescent="0.2">
      <c r="B49" s="184" t="str">
        <f t="shared" si="2"/>
        <v>GS&gt;50</v>
      </c>
      <c r="C49" s="202" t="s">
        <v>187</v>
      </c>
      <c r="D49" s="187">
        <f>IF(C49="", 0, IF(C49="kWh", '4. Billing Determinants'!G23, IF(C49="kW", '4. Billing Determinants'!H23, '4. Billing Determinants'!D23)))</f>
        <v>173496871</v>
      </c>
      <c r="E49" s="188">
        <f>HLOOKUP($B22, '5. Allocation of Balances'!$C$4:$Y$51, 48,FALSE)</f>
        <v>142625.64135515643</v>
      </c>
      <c r="F49" s="198">
        <f t="shared" si="3"/>
        <v>4.1103231583685572E-4</v>
      </c>
      <c r="G49" t="str">
        <f t="shared" si="4"/>
        <v>$/kWh</v>
      </c>
    </row>
    <row r="50" spans="2:7" x14ac:dyDescent="0.2">
      <c r="B50" s="184" t="str">
        <f t="shared" si="2"/>
        <v>Intermediate</v>
      </c>
      <c r="C50" s="202" t="s">
        <v>187</v>
      </c>
      <c r="D50" s="187">
        <f>IF(C50="", 0, IF(C50="kWh", '4. Billing Determinants'!G24, IF(C50="kW", '4. Billing Determinants'!H24, '4. Billing Determinants'!D24)))</f>
        <v>160156759</v>
      </c>
      <c r="E50" s="188">
        <f>HLOOKUP($B23, '5. Allocation of Balances'!$C$4:$Y$51, 48,FALSE)</f>
        <v>131659.20709739038</v>
      </c>
      <c r="F50" s="198">
        <f t="shared" si="3"/>
        <v>4.1103231583685572E-4</v>
      </c>
      <c r="G50" t="str">
        <f t="shared" si="4"/>
        <v>$/kWh</v>
      </c>
    </row>
    <row r="51" spans="2:7" x14ac:dyDescent="0.2">
      <c r="B51" s="184" t="str">
        <f t="shared" si="2"/>
        <v>Large</v>
      </c>
      <c r="C51" s="202" t="s">
        <v>187</v>
      </c>
      <c r="D51" s="187">
        <f>IF(C51="", 0, IF(C51="kWh", '4. Billing Determinants'!G25, IF(C51="kW", '4. Billing Determinants'!H25, '4. Billing Determinants'!D25)))</f>
        <v>138067412</v>
      </c>
      <c r="E51" s="188">
        <f>HLOOKUP($B24, '5. Allocation of Balances'!$C$4:$Y$51, 48,FALSE)</f>
        <v>113500.33619192257</v>
      </c>
      <c r="F51" s="198">
        <f t="shared" si="3"/>
        <v>4.1103231583685572E-4</v>
      </c>
      <c r="G51" t="str">
        <f t="shared" si="4"/>
        <v>$/kWh</v>
      </c>
    </row>
    <row r="52" spans="2:7" x14ac:dyDescent="0.2">
      <c r="B52" s="184" t="str">
        <f t="shared" si="2"/>
        <v>Large - WMP</v>
      </c>
      <c r="C52" s="202" t="s">
        <v>187</v>
      </c>
      <c r="D52" s="187">
        <f>IF(C52="", 0, IF(C52="kWh", '4. Billing Determinants'!G26, IF(C52="kW", '4. Billing Determinants'!H26, '4. Billing Determinants'!D26)))</f>
        <v>0</v>
      </c>
      <c r="E52" s="188">
        <f>HLOOKUP($B25, '5. Allocation of Balances'!$C$4:$Y$51, 48,FALSE)</f>
        <v>0</v>
      </c>
      <c r="F52" s="198">
        <f t="shared" si="3"/>
        <v>0</v>
      </c>
      <c r="G52" t="str">
        <f t="shared" si="4"/>
        <v>$/kWh</v>
      </c>
    </row>
    <row r="53" spans="2:7" x14ac:dyDescent="0.2">
      <c r="B53" s="184" t="str">
        <f t="shared" si="2"/>
        <v>USL</v>
      </c>
      <c r="C53" s="202" t="s">
        <v>187</v>
      </c>
      <c r="D53" s="187">
        <f>IF(C53="", 0, IF(C53="kWh", '4. Billing Determinants'!G27, IF(C53="kW", '4. Billing Determinants'!H27, '4. Billing Determinants'!D27)))</f>
        <v>0</v>
      </c>
      <c r="E53" s="188">
        <f>HLOOKUP($B26, '5. Allocation of Balances'!$C$4:$Y$51, 48,FALSE)</f>
        <v>0</v>
      </c>
      <c r="F53" s="198">
        <f t="shared" si="3"/>
        <v>0</v>
      </c>
      <c r="G53" t="str">
        <f t="shared" si="4"/>
        <v>$/kWh</v>
      </c>
    </row>
    <row r="54" spans="2:7" x14ac:dyDescent="0.2">
      <c r="B54" s="184" t="str">
        <f t="shared" si="2"/>
        <v>Sentinel</v>
      </c>
      <c r="C54" s="202" t="s">
        <v>187</v>
      </c>
      <c r="D54" s="187">
        <f>IF(C54="", 0, IF(C54="kWh", '4. Billing Determinants'!G28, IF(C54="kW", '4. Billing Determinants'!H28, '4. Billing Determinants'!D28)))</f>
        <v>0</v>
      </c>
      <c r="E54" s="188">
        <f>HLOOKUP($B27, '5. Allocation of Balances'!$C$4:$Y$51, 48,FALSE)</f>
        <v>0</v>
      </c>
      <c r="F54" s="198">
        <f t="shared" si="3"/>
        <v>0</v>
      </c>
      <c r="G54" t="str">
        <f t="shared" si="4"/>
        <v>$/kWh</v>
      </c>
    </row>
    <row r="55" spans="2:7" x14ac:dyDescent="0.2">
      <c r="B55" s="184" t="str">
        <f t="shared" si="2"/>
        <v>Streetlight</v>
      </c>
      <c r="C55" s="202" t="s">
        <v>187</v>
      </c>
      <c r="D55" s="187">
        <f>IF(C55="", 0, IF(C55="kWh", '4. Billing Determinants'!G29, IF(C55="kW", '4. Billing Determinants'!H29, '4. Billing Determinants'!D29)))</f>
        <v>8979432</v>
      </c>
      <c r="E55" s="188">
        <f>HLOOKUP($B28, '5. Allocation of Balances'!$C$4:$Y$51, 48,FALSE)</f>
        <v>7381.673459719138</v>
      </c>
      <c r="F55" s="198">
        <f t="shared" si="3"/>
        <v>4.1103231583685572E-4</v>
      </c>
      <c r="G55" t="str">
        <f t="shared" si="4"/>
        <v>$/kWh</v>
      </c>
    </row>
    <row r="56" spans="2:7" x14ac:dyDescent="0.2">
      <c r="B56" s="184" t="str">
        <f t="shared" si="2"/>
        <v>GS&gt;50 - WMP</v>
      </c>
      <c r="C56" s="202" t="s">
        <v>187</v>
      </c>
      <c r="D56" s="187">
        <f>IF(C56="", 0, IF(C56="kWh", '4. Billing Determinants'!G30, IF(C56="kW", '4. Billing Determinants'!H30, '4. Billing Determinants'!D30)))</f>
        <v>0</v>
      </c>
      <c r="E56" s="188">
        <f>HLOOKUP($B29, '5. Allocation of Balances'!$C$4:$Y$51, 48,FALSE)</f>
        <v>0</v>
      </c>
      <c r="F56" s="198">
        <f t="shared" si="3"/>
        <v>0</v>
      </c>
      <c r="G56" t="str">
        <f t="shared" si="4"/>
        <v>$/kWh</v>
      </c>
    </row>
    <row r="57" spans="2:7" hidden="1" x14ac:dyDescent="0.2">
      <c r="B57" s="184" t="str">
        <f t="shared" si="2"/>
        <v/>
      </c>
      <c r="C57" s="202" t="str">
        <f>IF(ISBLANK('4. Billing Determinants'!C55), "", '4. Billing Determinants'!C55)</f>
        <v/>
      </c>
      <c r="D57" s="187">
        <f>IF(C57="", 0, IF(C57="kWh", '4. Billing Determinants'!G31, IF(C57="kW", '4. Billing Determinants'!H31, '4. Billing Determinants'!D31)))</f>
        <v>0</v>
      </c>
      <c r="E57" s="188">
        <f>HLOOKUP($B30, '5. Allocation of Balances'!$C$4:$Y$51, 48,FALSE)</f>
        <v>0</v>
      </c>
      <c r="F57" s="198">
        <f t="shared" si="3"/>
        <v>0</v>
      </c>
      <c r="G57" t="str">
        <f t="shared" si="4"/>
        <v/>
      </c>
    </row>
    <row r="58" spans="2:7" hidden="1" x14ac:dyDescent="0.2">
      <c r="B58" s="184" t="str">
        <f t="shared" si="2"/>
        <v/>
      </c>
      <c r="C58" s="202" t="str">
        <f>IF(ISBLANK('4. Billing Determinants'!C56), "", '4. Billing Determinants'!C56)</f>
        <v/>
      </c>
      <c r="D58" s="187">
        <f>IF(C58="", 0, IF(C58="kWh", '4. Billing Determinants'!G32, IF(C58="kW", '4. Billing Determinants'!H32, '4. Billing Determinants'!D32)))</f>
        <v>0</v>
      </c>
      <c r="E58" s="188">
        <f>HLOOKUP($B31, '5. Allocation of Balances'!$C$4:$Y$51, 48,FALSE)</f>
        <v>0</v>
      </c>
      <c r="F58" s="198">
        <f t="shared" si="3"/>
        <v>0</v>
      </c>
      <c r="G58" t="str">
        <f t="shared" si="4"/>
        <v/>
      </c>
    </row>
    <row r="59" spans="2:7" hidden="1" x14ac:dyDescent="0.2">
      <c r="B59" s="184" t="str">
        <f t="shared" si="2"/>
        <v/>
      </c>
      <c r="C59" s="202" t="str">
        <f>IF(ISBLANK('4. Billing Determinants'!C57), "", '4. Billing Determinants'!C57)</f>
        <v/>
      </c>
      <c r="D59" s="187">
        <f>IF(C59="", 0, IF(C59="kWh", '4. Billing Determinants'!G33, IF(C59="kW", '4. Billing Determinants'!H33, '4. Billing Determinants'!D33)))</f>
        <v>0</v>
      </c>
      <c r="E59" s="188">
        <f>HLOOKUP($B32, '5. Allocation of Balances'!$C$4:$Y$51, 48,FALSE)</f>
        <v>0</v>
      </c>
      <c r="F59" s="198">
        <f t="shared" si="3"/>
        <v>0</v>
      </c>
      <c r="G59" t="str">
        <f t="shared" si="4"/>
        <v/>
      </c>
    </row>
    <row r="60" spans="2:7" hidden="1" x14ac:dyDescent="0.2">
      <c r="B60" s="184" t="str">
        <f t="shared" si="2"/>
        <v/>
      </c>
      <c r="C60" s="202" t="str">
        <f>IF(ISBLANK('4. Billing Determinants'!C58), "", '4. Billing Determinants'!C58)</f>
        <v/>
      </c>
      <c r="D60" s="187">
        <f>IF(C60="", 0, IF(C60="kWh", '4. Billing Determinants'!G34, IF(C60="kW", '4. Billing Determinants'!H34, '4. Billing Determinants'!D34)))</f>
        <v>0</v>
      </c>
      <c r="E60" s="188">
        <f>HLOOKUP($B33, '5. Allocation of Balances'!$C$4:$Y$51, 48,FALSE)</f>
        <v>0</v>
      </c>
      <c r="F60" s="198">
        <f t="shared" si="3"/>
        <v>0</v>
      </c>
      <c r="G60" t="str">
        <f t="shared" si="4"/>
        <v/>
      </c>
    </row>
    <row r="61" spans="2:7" hidden="1" x14ac:dyDescent="0.2">
      <c r="B61" s="184" t="str">
        <f t="shared" si="2"/>
        <v/>
      </c>
      <c r="C61" s="202" t="str">
        <f>IF(ISBLANK('4. Billing Determinants'!C59), "", '4. Billing Determinants'!C59)</f>
        <v/>
      </c>
      <c r="D61" s="187">
        <f>IF(C61="", 0, IF(C61="kWh", '4. Billing Determinants'!G35, IF(C61="kW", '4. Billing Determinants'!H35, '4. Billing Determinants'!D35)))</f>
        <v>0</v>
      </c>
      <c r="E61" s="188">
        <f>HLOOKUP($B34, '5. Allocation of Balances'!$C$4:$Y$51, 48,FALSE)</f>
        <v>0</v>
      </c>
      <c r="F61" s="198">
        <f t="shared" si="3"/>
        <v>0</v>
      </c>
      <c r="G61" t="str">
        <f t="shared" si="4"/>
        <v/>
      </c>
    </row>
    <row r="62" spans="2:7" hidden="1" x14ac:dyDescent="0.2">
      <c r="B62" s="184" t="str">
        <f t="shared" si="2"/>
        <v/>
      </c>
      <c r="C62" s="202" t="str">
        <f>IF(ISBLANK('4. Billing Determinants'!C60), "", '4. Billing Determinants'!C60)</f>
        <v/>
      </c>
      <c r="D62" s="187">
        <f>IF(C62="", 0, IF(C62="kWh", '4. Billing Determinants'!G36, IF(C62="kW", '4. Billing Determinants'!H36, '4. Billing Determinants'!D36)))</f>
        <v>0</v>
      </c>
      <c r="E62" s="188">
        <f>HLOOKUP($B35, '5. Allocation of Balances'!$C$4:$Y$51, 48,FALSE)</f>
        <v>0</v>
      </c>
      <c r="F62" s="198">
        <f t="shared" si="3"/>
        <v>0</v>
      </c>
      <c r="G62" t="str">
        <f t="shared" si="4"/>
        <v/>
      </c>
    </row>
    <row r="63" spans="2:7" hidden="1" x14ac:dyDescent="0.2">
      <c r="B63" s="184" t="str">
        <f t="shared" si="2"/>
        <v/>
      </c>
      <c r="C63" s="202" t="str">
        <f>IF(ISBLANK('4. Billing Determinants'!C61), "", '4. Billing Determinants'!C61)</f>
        <v/>
      </c>
      <c r="D63" s="187">
        <f>IF(C63="", 0, IF(C63="kWh", '4. Billing Determinants'!G37, IF(C63="kW", '4. Billing Determinants'!H37, '4. Billing Determinants'!D37)))</f>
        <v>0</v>
      </c>
      <c r="E63" s="188">
        <f>HLOOKUP($B36, '5. Allocation of Balances'!$C$4:$Y$51, 48,FALSE)</f>
        <v>0</v>
      </c>
      <c r="F63" s="198">
        <f t="shared" si="3"/>
        <v>0</v>
      </c>
      <c r="G63" t="str">
        <f t="shared" si="4"/>
        <v/>
      </c>
    </row>
    <row r="64" spans="2:7" hidden="1" x14ac:dyDescent="0.2">
      <c r="B64" s="184" t="str">
        <f t="shared" si="2"/>
        <v/>
      </c>
      <c r="C64" s="202" t="str">
        <f>IF(ISBLANK('4. Billing Determinants'!C62), "", '4. Billing Determinants'!C62)</f>
        <v/>
      </c>
      <c r="D64" s="187">
        <f>IF(C64="", 0, IF(C64="kWh", '4. Billing Determinants'!G38, IF(C64="kW", '4. Billing Determinants'!H38, '4. Billing Determinants'!D38)))</f>
        <v>0</v>
      </c>
      <c r="E64" s="188">
        <f>HLOOKUP($B37, '5. Allocation of Balances'!$C$4:$Y$51, 48,FALSE)</f>
        <v>0</v>
      </c>
      <c r="F64" s="198">
        <f t="shared" si="3"/>
        <v>0</v>
      </c>
      <c r="G64" t="str">
        <f t="shared" si="4"/>
        <v/>
      </c>
    </row>
    <row r="65" spans="2:7" hidden="1" x14ac:dyDescent="0.2">
      <c r="B65" s="184" t="str">
        <f t="shared" si="2"/>
        <v/>
      </c>
      <c r="C65" s="202" t="str">
        <f>IF(ISBLANK('4. Billing Determinants'!C63), "", '4. Billing Determinants'!C63)</f>
        <v/>
      </c>
      <c r="D65" s="187">
        <f>IF(C65="", 0, IF(C65="kWh", '4. Billing Determinants'!G39, IF(C65="kW", '4. Billing Determinants'!H39, '4. Billing Determinants'!D39)))</f>
        <v>0</v>
      </c>
      <c r="E65" s="188">
        <f>HLOOKUP($B38, '5. Allocation of Balances'!$C$4:$Y$51, 48,FALSE)</f>
        <v>0</v>
      </c>
      <c r="F65" s="198">
        <f t="shared" si="3"/>
        <v>0</v>
      </c>
      <c r="G65" t="str">
        <f t="shared" si="4"/>
        <v/>
      </c>
    </row>
    <row r="66" spans="2:7" hidden="1" x14ac:dyDescent="0.2">
      <c r="B66" s="184" t="str">
        <f t="shared" si="2"/>
        <v/>
      </c>
      <c r="C66" s="202" t="str">
        <f>IF(ISBLANK('4. Billing Determinants'!C64), "", '4. Billing Determinants'!C64)</f>
        <v/>
      </c>
      <c r="D66" s="187">
        <f>IF(C66="", 0, IF(C66="kWh", '4. Billing Determinants'!G40, IF(C66="kW", '4. Billing Determinants'!H40, '4. Billing Determinants'!D40)))</f>
        <v>0</v>
      </c>
      <c r="E66" s="188">
        <f>HLOOKUP($B39, '5. Allocation of Balances'!$C$4:$Y$51, 48,FALSE)</f>
        <v>0</v>
      </c>
      <c r="F66" s="198">
        <f t="shared" si="3"/>
        <v>0</v>
      </c>
      <c r="G66" t="str">
        <f t="shared" si="4"/>
        <v/>
      </c>
    </row>
    <row r="67" spans="2:7" x14ac:dyDescent="0.2">
      <c r="B67" s="194" t="s">
        <v>175</v>
      </c>
      <c r="C67" s="195"/>
      <c r="D67" s="196"/>
      <c r="E67" s="197">
        <f>SUM(E47:E66)</f>
        <v>430984.99999999994</v>
      </c>
      <c r="F67" s="194"/>
    </row>
  </sheetData>
  <mergeCells count="10">
    <mergeCell ref="B45:B46"/>
    <mergeCell ref="C45:C46"/>
    <mergeCell ref="D18:D19"/>
    <mergeCell ref="E18:E19"/>
    <mergeCell ref="F18:F19"/>
    <mergeCell ref="E45:E46"/>
    <mergeCell ref="F45:F46"/>
    <mergeCell ref="D45:D46"/>
    <mergeCell ref="B18:B19"/>
    <mergeCell ref="C18:C19"/>
  </mergeCells>
  <conditionalFormatting sqref="C20:C39">
    <cfRule type="cellIs" dxfId="3" priority="5" operator="equal">
      <formula>"kW"</formula>
    </cfRule>
  </conditionalFormatting>
  <conditionalFormatting sqref="C47:C66">
    <cfRule type="cellIs" dxfId="2" priority="3" operator="equal">
      <formula>"kW"</formula>
    </cfRule>
  </conditionalFormatting>
  <conditionalFormatting sqref="G20:G39">
    <cfRule type="cellIs" dxfId="1" priority="2" operator="equal">
      <formula>"$/kW"</formula>
    </cfRule>
  </conditionalFormatting>
  <conditionalFormatting sqref="G47:G66">
    <cfRule type="cellIs" dxfId="0" priority="1" operator="equal">
      <formula>"$/kW"</formula>
    </cfRule>
  </conditionalFormatting>
  <dataValidations count="2">
    <dataValidation type="list" allowBlank="1" showInputMessage="1" showErrorMessage="1" sqref="D13">
      <formula1>"1,2,3,4"</formula1>
    </dataValidation>
    <dataValidation type="list" allowBlank="1" showInputMessage="1" showErrorMessage="1" sqref="C20:C39 C47:C66">
      <formula1>"kWh, kW, # of Customers"</formula1>
    </dataValidation>
  </dataValidations>
  <pageMargins left="0.7" right="0.7" top="0.75" bottom="0.75" header="0.3" footer="0.3"/>
  <pageSetup scale="55" orientation="landscape"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workbookViewId="0">
      <selection activeCell="A6" sqref="A6"/>
    </sheetView>
  </sheetViews>
  <sheetFormatPr defaultRowHeight="12.75" x14ac:dyDescent="0.2"/>
  <cols>
    <col min="1" max="1" width="67.5703125" bestFit="1" customWidth="1"/>
    <col min="3" max="3" width="19.140625" style="230" customWidth="1"/>
  </cols>
  <sheetData>
    <row r="1" spans="1:3" x14ac:dyDescent="0.2">
      <c r="A1" s="247" t="s">
        <v>244</v>
      </c>
    </row>
    <row r="3" spans="1:3" ht="15" x14ac:dyDescent="0.2">
      <c r="A3" s="231" t="s">
        <v>60</v>
      </c>
      <c r="B3" s="232" t="s">
        <v>231</v>
      </c>
      <c r="C3" s="233" t="s">
        <v>48</v>
      </c>
    </row>
    <row r="4" spans="1:3" ht="14.25" x14ac:dyDescent="0.2">
      <c r="A4" s="232" t="s">
        <v>62</v>
      </c>
      <c r="B4" s="234">
        <v>1550</v>
      </c>
      <c r="C4" s="235">
        <f>'2. 2013 Continuity Schedule'!CF24</f>
        <v>-14693</v>
      </c>
    </row>
    <row r="5" spans="1:3" ht="14.25" x14ac:dyDescent="0.2">
      <c r="A5" s="236" t="s">
        <v>1</v>
      </c>
      <c r="B5" s="234">
        <v>1580</v>
      </c>
      <c r="C5" s="235">
        <f>'2. 2013 Continuity Schedule'!CF25</f>
        <v>-1648458</v>
      </c>
    </row>
    <row r="6" spans="1:3" ht="14.25" x14ac:dyDescent="0.2">
      <c r="A6" s="236" t="s">
        <v>2</v>
      </c>
      <c r="B6" s="234">
        <v>1584</v>
      </c>
      <c r="C6" s="235">
        <f>'2. 2013 Continuity Schedule'!CF26</f>
        <v>-364059</v>
      </c>
    </row>
    <row r="7" spans="1:3" ht="14.25" x14ac:dyDescent="0.2">
      <c r="A7" s="236" t="s">
        <v>3</v>
      </c>
      <c r="B7" s="234">
        <v>1586</v>
      </c>
      <c r="C7" s="235">
        <f>'2. 2013 Continuity Schedule'!CF27</f>
        <v>-79800</v>
      </c>
    </row>
    <row r="8" spans="1:3" ht="14.25" x14ac:dyDescent="0.2">
      <c r="A8" s="236" t="s">
        <v>138</v>
      </c>
      <c r="B8" s="234">
        <v>1588</v>
      </c>
      <c r="C8" s="235">
        <f>'2. 2013 Continuity Schedule'!CF28</f>
        <v>526708</v>
      </c>
    </row>
    <row r="9" spans="1:3" ht="14.25" x14ac:dyDescent="0.2">
      <c r="A9" s="236" t="s">
        <v>144</v>
      </c>
      <c r="B9" s="234">
        <v>1588</v>
      </c>
      <c r="C9" s="235">
        <f>'2. 2013 Continuity Schedule'!CF29</f>
        <v>430985</v>
      </c>
    </row>
    <row r="10" spans="1:3" ht="16.5" x14ac:dyDescent="0.2">
      <c r="A10" s="237" t="s">
        <v>127</v>
      </c>
      <c r="B10" s="234">
        <v>1595</v>
      </c>
      <c r="C10" s="235">
        <f>'2. 2013 Continuity Schedule'!CF32</f>
        <v>-62052</v>
      </c>
    </row>
    <row r="11" spans="1:3" ht="16.5" x14ac:dyDescent="0.2">
      <c r="A11" s="237" t="s">
        <v>128</v>
      </c>
      <c r="B11" s="234">
        <v>1595</v>
      </c>
      <c r="C11" s="235">
        <f>'2. 2013 Continuity Schedule'!CF33</f>
        <v>-143852</v>
      </c>
    </row>
    <row r="12" spans="1:3" ht="14.25" x14ac:dyDescent="0.2">
      <c r="A12" s="232"/>
      <c r="B12" s="232"/>
      <c r="C12" s="235"/>
    </row>
    <row r="13" spans="1:3" ht="15" x14ac:dyDescent="0.25">
      <c r="A13" s="238" t="s">
        <v>146</v>
      </c>
      <c r="B13" s="238"/>
      <c r="C13" s="235">
        <f>SUM(C4:C11)</f>
        <v>-1355221</v>
      </c>
    </row>
    <row r="14" spans="1:3" ht="15" x14ac:dyDescent="0.25">
      <c r="A14" s="238" t="s">
        <v>145</v>
      </c>
      <c r="B14" s="238"/>
      <c r="C14" s="239">
        <f>C13-C9</f>
        <v>-1786206</v>
      </c>
    </row>
    <row r="15" spans="1:3" ht="15" x14ac:dyDescent="0.25">
      <c r="A15" s="240" t="str">
        <f>A9</f>
        <v>RSVA - Power - Sub-account - Global Adjustment</v>
      </c>
      <c r="B15" s="241">
        <v>1588</v>
      </c>
      <c r="C15" s="239">
        <f>C9</f>
        <v>430985</v>
      </c>
    </row>
    <row r="16" spans="1:3" x14ac:dyDescent="0.2">
      <c r="A16" s="140"/>
      <c r="B16" s="140"/>
      <c r="C16" s="239"/>
    </row>
    <row r="17" spans="1:3" x14ac:dyDescent="0.2">
      <c r="A17" s="140"/>
      <c r="B17" s="140"/>
      <c r="C17" s="239"/>
    </row>
    <row r="18" spans="1:3" ht="15" x14ac:dyDescent="0.25">
      <c r="A18" s="231" t="s">
        <v>61</v>
      </c>
      <c r="B18" s="240"/>
      <c r="C18" s="239"/>
    </row>
    <row r="19" spans="1:3" ht="14.25" x14ac:dyDescent="0.2">
      <c r="A19" s="232" t="s">
        <v>67</v>
      </c>
      <c r="B19" s="234">
        <v>1508</v>
      </c>
      <c r="C19" s="239">
        <f>'2. 2013 Continuity Schedule'!CF42</f>
        <v>121683</v>
      </c>
    </row>
    <row r="20" spans="1:3" ht="14.25" x14ac:dyDescent="0.2">
      <c r="A20" s="232" t="s">
        <v>68</v>
      </c>
      <c r="B20" s="234">
        <v>1508</v>
      </c>
      <c r="C20" s="239">
        <f>'2. 2013 Continuity Schedule'!CF43</f>
        <v>2966</v>
      </c>
    </row>
    <row r="21" spans="1:3" ht="14.25" x14ac:dyDescent="0.2">
      <c r="A21" s="232" t="s">
        <v>18</v>
      </c>
      <c r="B21" s="234">
        <v>1572</v>
      </c>
      <c r="C21" s="239">
        <f>'2. 2013 Continuity Schedule'!CF57</f>
        <v>-370742</v>
      </c>
    </row>
    <row r="22" spans="1:3" ht="15" x14ac:dyDescent="0.25">
      <c r="A22" s="242" t="s">
        <v>34</v>
      </c>
      <c r="B22" s="232"/>
      <c r="C22" s="239">
        <f>SUM(C19:C21)</f>
        <v>-246093</v>
      </c>
    </row>
    <row r="23" spans="1:3" x14ac:dyDescent="0.2">
      <c r="A23" s="140"/>
      <c r="B23" s="140"/>
      <c r="C23" s="235"/>
    </row>
    <row r="24" spans="1:3" ht="28.5" x14ac:dyDescent="0.2">
      <c r="A24" s="243" t="s">
        <v>71</v>
      </c>
      <c r="B24" s="244">
        <v>1592</v>
      </c>
      <c r="C24" s="239">
        <f>'2. 2013 Continuity Schedule'!CF65</f>
        <v>-141733</v>
      </c>
    </row>
    <row r="25" spans="1:3" ht="28.5" x14ac:dyDescent="0.2">
      <c r="A25" s="243" t="s">
        <v>70</v>
      </c>
      <c r="B25" s="244">
        <v>1592</v>
      </c>
      <c r="C25" s="239">
        <f>'2. 2013 Continuity Schedule'!CF66</f>
        <v>-107497</v>
      </c>
    </row>
    <row r="26" spans="1:3" ht="14.25" x14ac:dyDescent="0.2">
      <c r="A26" s="232"/>
      <c r="B26" s="232"/>
      <c r="C26" s="239"/>
    </row>
    <row r="27" spans="1:3" ht="15" x14ac:dyDescent="0.25">
      <c r="A27" s="242" t="s">
        <v>59</v>
      </c>
      <c r="B27" s="232"/>
      <c r="C27" s="239">
        <f>C13+C22+C24+C25</f>
        <v>-1850544</v>
      </c>
    </row>
    <row r="31" spans="1:3" ht="16.5" x14ac:dyDescent="0.2">
      <c r="A31" s="7" t="s">
        <v>131</v>
      </c>
      <c r="B31" s="13">
        <v>1555</v>
      </c>
      <c r="C31" s="230">
        <f>'2. 2013 Continuity Schedule'!CF80</f>
        <v>1926645</v>
      </c>
    </row>
  </sheetData>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1. Information Sheet</vt:lpstr>
      <vt:lpstr>2. 2013 Continuity Schedule</vt:lpstr>
      <vt:lpstr>3. Appendix A</vt:lpstr>
      <vt:lpstr>4. Billing Determinants</vt:lpstr>
      <vt:lpstr>Other Allocators</vt:lpstr>
      <vt:lpstr>5. Allocation of Balances</vt:lpstr>
      <vt:lpstr>6. Rate Rider Calculations</vt:lpstr>
      <vt:lpstr>Summary</vt:lpstr>
      <vt:lpstr>'1. Information Sheet'!Print_Area</vt:lpstr>
      <vt:lpstr>'2. 2013 Continuity Schedule'!Print_Area</vt:lpstr>
      <vt:lpstr>'3. Appendix A'!Print_Area</vt:lpstr>
      <vt:lpstr>'6. Rate Rider Calculations'!Print_Area</vt:lpstr>
      <vt:lpstr>'2. 2013 Continuity Schedule'!Print_Titles</vt:lpstr>
      <vt:lpstr>'3. Appendix A'!Print_Titles</vt:lpstr>
      <vt:lpstr>'5. Allocation of Balances'!Print_Titles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Antonopoulos</dc:creator>
  <cp:lastModifiedBy>Anna Luciani-Marzo</cp:lastModifiedBy>
  <cp:lastPrinted>2012-10-16T15:05:44Z</cp:lastPrinted>
  <dcterms:created xsi:type="dcterms:W3CDTF">2005-04-25T20:13:02Z</dcterms:created>
  <dcterms:modified xsi:type="dcterms:W3CDTF">2012-10-22T19:46:27Z</dcterms:modified>
</cp:coreProperties>
</file>