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705" yWindow="1605" windowWidth="9195" windowHeight="8100" tabRatio="819" activeTab="1"/>
  </bookViews>
  <sheets>
    <sheet name="1. Information Sheet" sheetId="15" r:id="rId1"/>
    <sheet name="2. 2013 Continuity Schedule" sheetId="2" r:id="rId2"/>
    <sheet name="3. Appendix A" sheetId="11" r:id="rId3"/>
    <sheet name="4. Billing Determinants" sheetId="12" r:id="rId4"/>
    <sheet name="Other Allocators" sheetId="16" r:id="rId5"/>
    <sheet name="5. Allocation of Balances" sheetId="13" r:id="rId6"/>
    <sheet name="6. Rate Rider Calculations" sheetId="14" r:id="rId7"/>
    <sheet name="Summary" sheetId="17" r:id="rId8"/>
  </sheets>
  <externalReferences>
    <externalReference r:id="rId9"/>
    <externalReference r:id="rId10"/>
    <externalReference r:id="rId11"/>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1">'2. 2013 Continuity Schedule'!$A$1:$CH$88</definedName>
    <definedName name="_xlnm.Print_Area" localSheetId="2">'3. Appendix A'!$B$1:$F$66</definedName>
    <definedName name="_xlnm.Print_Area" localSheetId="6">'6. Rate Rider Calculations'!$A$1:$J$69</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5">'5.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A15" i="17" l="1"/>
  <c r="BD33" i="2" l="1"/>
  <c r="BE33" i="2" l="1"/>
  <c r="BS66" i="2" l="1"/>
  <c r="D23" i="12" l="1"/>
  <c r="L21" i="16" l="1"/>
  <c r="D22" i="16" s="1"/>
  <c r="L18" i="16"/>
  <c r="D19" i="16" s="1"/>
  <c r="K15" i="16"/>
  <c r="G15" i="16"/>
  <c r="F15" i="16"/>
  <c r="D15" i="16"/>
  <c r="K19" i="16" l="1"/>
  <c r="I19" i="16"/>
  <c r="G19" i="16"/>
  <c r="E19" i="16"/>
  <c r="C19" i="16"/>
  <c r="K22" i="16"/>
  <c r="I22" i="16"/>
  <c r="G22" i="16"/>
  <c r="E22" i="16"/>
  <c r="C22" i="16"/>
  <c r="B19" i="16"/>
  <c r="J19" i="16"/>
  <c r="H19" i="16"/>
  <c r="F19" i="16"/>
  <c r="B22" i="16"/>
  <c r="J22" i="16"/>
  <c r="H22" i="16"/>
  <c r="F22" i="16"/>
  <c r="L15" i="16"/>
  <c r="P4" i="13"/>
  <c r="F10" i="16"/>
  <c r="C10" i="16"/>
  <c r="D10" i="16"/>
  <c r="E10" i="16"/>
  <c r="H10" i="16"/>
  <c r="I10" i="16"/>
  <c r="J10" i="16"/>
  <c r="B10" i="16"/>
  <c r="L6" i="16"/>
  <c r="C7" i="16" s="1"/>
  <c r="F23" i="12"/>
  <c r="F25" i="12"/>
  <c r="E25" i="12"/>
  <c r="E23" i="12"/>
  <c r="J7" i="16" l="1"/>
  <c r="F7" i="16"/>
  <c r="B7" i="16"/>
  <c r="H7" i="16"/>
  <c r="D7" i="16"/>
  <c r="L10" i="16"/>
  <c r="F11" i="16" s="1"/>
  <c r="K7" i="16"/>
  <c r="I7" i="16"/>
  <c r="G7" i="16"/>
  <c r="E7" i="16"/>
  <c r="L22" i="16"/>
  <c r="L19" i="16"/>
  <c r="G29" i="12"/>
  <c r="G24" i="12"/>
  <c r="G25" i="12"/>
  <c r="L7" i="16" l="1"/>
  <c r="C11" i="16"/>
  <c r="E11" i="16"/>
  <c r="G11" i="16"/>
  <c r="I11" i="16"/>
  <c r="K11" i="16"/>
  <c r="H11" i="16"/>
  <c r="D11" i="16"/>
  <c r="J11" i="16"/>
  <c r="B11" i="16"/>
  <c r="CD33" i="2"/>
  <c r="L11" i="16" l="1"/>
  <c r="BS42" i="2"/>
  <c r="BV33" i="2" l="1"/>
  <c r="CG33" i="2"/>
  <c r="BN33" i="2" l="1"/>
  <c r="BI33" i="2"/>
  <c r="G48" i="14" l="1"/>
  <c r="G49" i="14"/>
  <c r="G50" i="14"/>
  <c r="G51" i="14"/>
  <c r="G52" i="14"/>
  <c r="G53" i="14"/>
  <c r="G20" i="14"/>
  <c r="G47" i="14"/>
  <c r="D48" i="14"/>
  <c r="D51" i="14"/>
  <c r="D52" i="14"/>
  <c r="D53" i="14"/>
  <c r="D47" i="14"/>
  <c r="D20" i="14"/>
  <c r="C66" i="14"/>
  <c r="G66" i="14" s="1"/>
  <c r="C65" i="14"/>
  <c r="D65" i="14" s="1"/>
  <c r="C64" i="14"/>
  <c r="G64" i="14" s="1"/>
  <c r="C63" i="14"/>
  <c r="D63" i="14" s="1"/>
  <c r="C62" i="14"/>
  <c r="G62" i="14" s="1"/>
  <c r="C61" i="14"/>
  <c r="D61" i="14" s="1"/>
  <c r="C60" i="14"/>
  <c r="G60" i="14" s="1"/>
  <c r="C59" i="14"/>
  <c r="D59" i="14" s="1"/>
  <c r="C58" i="14"/>
  <c r="G58" i="14" s="1"/>
  <c r="C57" i="14"/>
  <c r="D57" i="14" s="1"/>
  <c r="G56" i="14"/>
  <c r="D55" i="14"/>
  <c r="G54" i="14"/>
  <c r="D64" i="14" l="1"/>
  <c r="D62" i="14"/>
  <c r="D60" i="14"/>
  <c r="D58" i="14"/>
  <c r="D56" i="14"/>
  <c r="D54" i="14"/>
  <c r="G65" i="14"/>
  <c r="G63" i="14"/>
  <c r="G61" i="14"/>
  <c r="G59" i="14"/>
  <c r="G57" i="14"/>
  <c r="G55" i="14"/>
  <c r="D66" i="14"/>
  <c r="C21" i="14" l="1"/>
  <c r="C22" i="14"/>
  <c r="C23" i="14"/>
  <c r="C24" i="14"/>
  <c r="C25" i="14"/>
  <c r="C26" i="14"/>
  <c r="C27" i="14"/>
  <c r="C28" i="14"/>
  <c r="C29" i="14"/>
  <c r="C30" i="14"/>
  <c r="C31" i="14"/>
  <c r="C32" i="14"/>
  <c r="C33" i="14"/>
  <c r="C34" i="14"/>
  <c r="C35" i="14"/>
  <c r="C36" i="14"/>
  <c r="C37" i="14"/>
  <c r="C38" i="14"/>
  <c r="C39" i="14"/>
  <c r="B21" i="14"/>
  <c r="B48" i="14" s="1"/>
  <c r="B22" i="14"/>
  <c r="B49" i="14" s="1"/>
  <c r="B23" i="14"/>
  <c r="B50" i="14" s="1"/>
  <c r="B24" i="14"/>
  <c r="B51" i="14" s="1"/>
  <c r="B25" i="14"/>
  <c r="B52" i="14" s="1"/>
  <c r="B26" i="14"/>
  <c r="B53" i="14" s="1"/>
  <c r="B27" i="14"/>
  <c r="B54" i="14" s="1"/>
  <c r="B28" i="14"/>
  <c r="B55" i="14" s="1"/>
  <c r="B29" i="14"/>
  <c r="B56" i="14" s="1"/>
  <c r="B30" i="14"/>
  <c r="B57" i="14" s="1"/>
  <c r="B31" i="14"/>
  <c r="B58" i="14" s="1"/>
  <c r="B32" i="14"/>
  <c r="B59" i="14" s="1"/>
  <c r="B33" i="14"/>
  <c r="B60" i="14" s="1"/>
  <c r="B34" i="14"/>
  <c r="B61" i="14" s="1"/>
  <c r="B35" i="14"/>
  <c r="B62" i="14" s="1"/>
  <c r="B36" i="14"/>
  <c r="B63" i="14" s="1"/>
  <c r="B37" i="14"/>
  <c r="B64" i="14" s="1"/>
  <c r="B38" i="14"/>
  <c r="B65" i="14" s="1"/>
  <c r="B39" i="14"/>
  <c r="B66" i="14" s="1"/>
  <c r="B20" i="14"/>
  <c r="B47" i="14" s="1"/>
  <c r="D47" i="13"/>
  <c r="G38" i="14" l="1"/>
  <c r="D38" i="14"/>
  <c r="G36" i="14"/>
  <c r="D36" i="14"/>
  <c r="G34" i="14"/>
  <c r="D34" i="14"/>
  <c r="G32" i="14"/>
  <c r="D32" i="14"/>
  <c r="G30" i="14"/>
  <c r="D30" i="14"/>
  <c r="G28" i="14"/>
  <c r="D28" i="14"/>
  <c r="G26" i="14"/>
  <c r="D26" i="14"/>
  <c r="G24" i="14"/>
  <c r="D24" i="14"/>
  <c r="G22" i="14"/>
  <c r="D22" i="14"/>
  <c r="D39" i="14"/>
  <c r="G39" i="14"/>
  <c r="D37" i="14"/>
  <c r="G37" i="14"/>
  <c r="D35" i="14"/>
  <c r="G35" i="14"/>
  <c r="D33" i="14"/>
  <c r="G33" i="14"/>
  <c r="D31" i="14"/>
  <c r="G31" i="14"/>
  <c r="D29" i="14"/>
  <c r="G29" i="14"/>
  <c r="D27" i="14"/>
  <c r="G27" i="14"/>
  <c r="D25" i="14"/>
  <c r="G25" i="14"/>
  <c r="D23" i="14"/>
  <c r="G23" i="14"/>
  <c r="D21" i="14"/>
  <c r="G21" i="14"/>
  <c r="D41" i="12"/>
  <c r="Y4" i="13"/>
  <c r="X4" i="13"/>
  <c r="W4" i="13"/>
  <c r="V4" i="13"/>
  <c r="U4" i="13"/>
  <c r="T4" i="13"/>
  <c r="S4" i="13"/>
  <c r="R4" i="13"/>
  <c r="Q4" i="13"/>
  <c r="O4" i="13"/>
  <c r="N4" i="13"/>
  <c r="M4" i="13"/>
  <c r="L4" i="13"/>
  <c r="K4" i="13"/>
  <c r="J4" i="13"/>
  <c r="I4" i="13"/>
  <c r="H4" i="13"/>
  <c r="G4" i="13"/>
  <c r="F4" i="13"/>
  <c r="F41" i="12"/>
  <c r="G41" i="12"/>
  <c r="I41" i="12"/>
  <c r="J41" i="12"/>
  <c r="K41" i="12"/>
  <c r="L41" i="12"/>
  <c r="M41" i="12"/>
  <c r="N41" i="12"/>
  <c r="E41" i="12"/>
  <c r="H22" i="12"/>
  <c r="H23" i="12"/>
  <c r="D49" i="14" s="1"/>
  <c r="H24" i="12"/>
  <c r="D50" i="14" s="1"/>
  <c r="H25" i="12"/>
  <c r="H26" i="12"/>
  <c r="H27" i="12"/>
  <c r="H28" i="12"/>
  <c r="H29" i="12"/>
  <c r="H30" i="12"/>
  <c r="H31" i="12"/>
  <c r="H32" i="12"/>
  <c r="H33" i="12"/>
  <c r="H34" i="12"/>
  <c r="H35" i="12"/>
  <c r="H36" i="12"/>
  <c r="H37" i="12"/>
  <c r="H38" i="12"/>
  <c r="H39" i="12"/>
  <c r="H40" i="12"/>
  <c r="H21" i="12"/>
  <c r="BL73" i="2"/>
  <c r="BU73" i="2" s="1"/>
  <c r="BY73" i="2" s="1"/>
  <c r="CC73" i="2" s="1"/>
  <c r="BG73" i="2"/>
  <c r="BM73" i="2" s="1"/>
  <c r="BT73" i="2" s="1"/>
  <c r="P41" i="13" l="1"/>
  <c r="P37" i="13"/>
  <c r="P35" i="13"/>
  <c r="P33" i="13"/>
  <c r="P31" i="13"/>
  <c r="P29" i="13"/>
  <c r="P27" i="13"/>
  <c r="P25" i="13"/>
  <c r="P23" i="13"/>
  <c r="P21" i="13"/>
  <c r="P19" i="13"/>
  <c r="P17" i="13"/>
  <c r="P13" i="13"/>
  <c r="P11" i="13"/>
  <c r="P9" i="13"/>
  <c r="P7" i="13"/>
  <c r="P5" i="13"/>
  <c r="P42" i="13"/>
  <c r="P40" i="13"/>
  <c r="P36" i="13"/>
  <c r="P34" i="13"/>
  <c r="P32" i="13"/>
  <c r="P30" i="13"/>
  <c r="P28" i="13"/>
  <c r="P26" i="13"/>
  <c r="P24" i="13"/>
  <c r="P22" i="13"/>
  <c r="P20" i="13"/>
  <c r="P18" i="13"/>
  <c r="P14" i="13"/>
  <c r="P12" i="13"/>
  <c r="P10" i="13"/>
  <c r="P51" i="13" s="1"/>
  <c r="P8" i="13"/>
  <c r="P6" i="13"/>
  <c r="P45" i="13"/>
  <c r="R41" i="13"/>
  <c r="R37" i="13"/>
  <c r="R35" i="13"/>
  <c r="R33" i="13"/>
  <c r="R31" i="13"/>
  <c r="R29" i="13"/>
  <c r="R27" i="13"/>
  <c r="R25" i="13"/>
  <c r="R23" i="13"/>
  <c r="R21" i="13"/>
  <c r="R19" i="13"/>
  <c r="R17" i="13"/>
  <c r="R13" i="13"/>
  <c r="R11" i="13"/>
  <c r="R9" i="13"/>
  <c r="R7" i="13"/>
  <c r="R5" i="13"/>
  <c r="R42" i="13"/>
  <c r="R40" i="13"/>
  <c r="R36" i="13"/>
  <c r="R34" i="13"/>
  <c r="R32" i="13"/>
  <c r="R30" i="13"/>
  <c r="R28" i="13"/>
  <c r="R26" i="13"/>
  <c r="R24" i="13"/>
  <c r="R22" i="13"/>
  <c r="R20" i="13"/>
  <c r="R18" i="13"/>
  <c r="R14" i="13"/>
  <c r="R12" i="13"/>
  <c r="R10" i="13"/>
  <c r="R8" i="13"/>
  <c r="R6" i="13"/>
  <c r="R45" i="13"/>
  <c r="T41" i="13"/>
  <c r="T37" i="13"/>
  <c r="T35" i="13"/>
  <c r="T33" i="13"/>
  <c r="T31" i="13"/>
  <c r="T29" i="13"/>
  <c r="T27" i="13"/>
  <c r="T25" i="13"/>
  <c r="T23" i="13"/>
  <c r="T21" i="13"/>
  <c r="T19" i="13"/>
  <c r="T17" i="13"/>
  <c r="T13" i="13"/>
  <c r="T11" i="13"/>
  <c r="T9" i="13"/>
  <c r="T7" i="13"/>
  <c r="T5" i="13"/>
  <c r="T42" i="13"/>
  <c r="T40" i="13"/>
  <c r="T36" i="13"/>
  <c r="T34" i="13"/>
  <c r="T32" i="13"/>
  <c r="T30" i="13"/>
  <c r="T28" i="13"/>
  <c r="T26" i="13"/>
  <c r="T24" i="13"/>
  <c r="T22" i="13"/>
  <c r="T20" i="13"/>
  <c r="T18" i="13"/>
  <c r="T14" i="13"/>
  <c r="T12" i="13"/>
  <c r="T10" i="13"/>
  <c r="T51" i="13" s="1"/>
  <c r="T8" i="13"/>
  <c r="T6" i="13"/>
  <c r="T45" i="13"/>
  <c r="V41" i="13"/>
  <c r="V37" i="13"/>
  <c r="V35" i="13"/>
  <c r="V33" i="13"/>
  <c r="V31" i="13"/>
  <c r="V29" i="13"/>
  <c r="V27" i="13"/>
  <c r="V25" i="13"/>
  <c r="V23" i="13"/>
  <c r="V21" i="13"/>
  <c r="V19" i="13"/>
  <c r="V17" i="13"/>
  <c r="V13" i="13"/>
  <c r="V11" i="13"/>
  <c r="V9" i="13"/>
  <c r="V7" i="13"/>
  <c r="V5" i="13"/>
  <c r="V42" i="13"/>
  <c r="V40" i="13"/>
  <c r="V36" i="13"/>
  <c r="V34" i="13"/>
  <c r="V32" i="13"/>
  <c r="V30" i="13"/>
  <c r="V28" i="13"/>
  <c r="V26" i="13"/>
  <c r="V24" i="13"/>
  <c r="V22" i="13"/>
  <c r="V20" i="13"/>
  <c r="V18" i="13"/>
  <c r="V14" i="13"/>
  <c r="V12" i="13"/>
  <c r="V10" i="13"/>
  <c r="V51" i="13" s="1"/>
  <c r="V8" i="13"/>
  <c r="V6" i="13"/>
  <c r="V45" i="13"/>
  <c r="X41" i="13"/>
  <c r="X37" i="13"/>
  <c r="X35" i="13"/>
  <c r="X33" i="13"/>
  <c r="X31" i="13"/>
  <c r="X29" i="13"/>
  <c r="X27" i="13"/>
  <c r="X25" i="13"/>
  <c r="X23" i="13"/>
  <c r="X21" i="13"/>
  <c r="X19" i="13"/>
  <c r="X17" i="13"/>
  <c r="X13" i="13"/>
  <c r="X11" i="13"/>
  <c r="X9" i="13"/>
  <c r="X7" i="13"/>
  <c r="X5" i="13"/>
  <c r="X42" i="13"/>
  <c r="X40" i="13"/>
  <c r="X36" i="13"/>
  <c r="X34" i="13"/>
  <c r="X32" i="13"/>
  <c r="X30" i="13"/>
  <c r="X28" i="13"/>
  <c r="X26" i="13"/>
  <c r="X24" i="13"/>
  <c r="X22" i="13"/>
  <c r="X20" i="13"/>
  <c r="X18" i="13"/>
  <c r="X14" i="13"/>
  <c r="X12" i="13"/>
  <c r="X10" i="13"/>
  <c r="X51" i="13" s="1"/>
  <c r="X8" i="13"/>
  <c r="X6" i="13"/>
  <c r="X45" i="13"/>
  <c r="Q42" i="13"/>
  <c r="Q40" i="13"/>
  <c r="Q36" i="13"/>
  <c r="Q34" i="13"/>
  <c r="Q32" i="13"/>
  <c r="Q30" i="13"/>
  <c r="Q28" i="13"/>
  <c r="Q26" i="13"/>
  <c r="Q24" i="13"/>
  <c r="Q22" i="13"/>
  <c r="Q20" i="13"/>
  <c r="Q18" i="13"/>
  <c r="Q14" i="13"/>
  <c r="Q12" i="13"/>
  <c r="Q10" i="13"/>
  <c r="Q8" i="13"/>
  <c r="Q6" i="13"/>
  <c r="Q45" i="13"/>
  <c r="Q41" i="13"/>
  <c r="Q37" i="13"/>
  <c r="Q35" i="13"/>
  <c r="Q33" i="13"/>
  <c r="Q31" i="13"/>
  <c r="Q29" i="13"/>
  <c r="Q27" i="13"/>
  <c r="Q25" i="13"/>
  <c r="Q23" i="13"/>
  <c r="Q21" i="13"/>
  <c r="Q19" i="13"/>
  <c r="Q17" i="13"/>
  <c r="Q13" i="13"/>
  <c r="Q11" i="13"/>
  <c r="Q9" i="13"/>
  <c r="Q7" i="13"/>
  <c r="Q5" i="13"/>
  <c r="S42" i="13"/>
  <c r="S40" i="13"/>
  <c r="S36" i="13"/>
  <c r="S34" i="13"/>
  <c r="S32" i="13"/>
  <c r="S30" i="13"/>
  <c r="S28" i="13"/>
  <c r="S26" i="13"/>
  <c r="S24" i="13"/>
  <c r="S22" i="13"/>
  <c r="S20" i="13"/>
  <c r="S18" i="13"/>
  <c r="S14" i="13"/>
  <c r="S12" i="13"/>
  <c r="S10" i="13"/>
  <c r="S51" i="13" s="1"/>
  <c r="S8" i="13"/>
  <c r="S6" i="13"/>
  <c r="S45" i="13"/>
  <c r="S41" i="13"/>
  <c r="S37" i="13"/>
  <c r="S35" i="13"/>
  <c r="S33" i="13"/>
  <c r="S31" i="13"/>
  <c r="S29" i="13"/>
  <c r="S27" i="13"/>
  <c r="S25" i="13"/>
  <c r="S23" i="13"/>
  <c r="S21" i="13"/>
  <c r="S19" i="13"/>
  <c r="S17" i="13"/>
  <c r="S13" i="13"/>
  <c r="S11" i="13"/>
  <c r="S9" i="13"/>
  <c r="S7" i="13"/>
  <c r="S5" i="13"/>
  <c r="U42" i="13"/>
  <c r="U40" i="13"/>
  <c r="U36" i="13"/>
  <c r="U34" i="13"/>
  <c r="U32" i="13"/>
  <c r="U30" i="13"/>
  <c r="U28" i="13"/>
  <c r="U26" i="13"/>
  <c r="U24" i="13"/>
  <c r="U22" i="13"/>
  <c r="U20" i="13"/>
  <c r="U18" i="13"/>
  <c r="U14" i="13"/>
  <c r="U12" i="13"/>
  <c r="U10" i="13"/>
  <c r="U51" i="13" s="1"/>
  <c r="U8" i="13"/>
  <c r="U6" i="13"/>
  <c r="U45" i="13"/>
  <c r="U41" i="13"/>
  <c r="U37" i="13"/>
  <c r="U35" i="13"/>
  <c r="U33" i="13"/>
  <c r="U31" i="13"/>
  <c r="U29" i="13"/>
  <c r="U27" i="13"/>
  <c r="U25" i="13"/>
  <c r="U23" i="13"/>
  <c r="U21" i="13"/>
  <c r="U19" i="13"/>
  <c r="U17" i="13"/>
  <c r="U13" i="13"/>
  <c r="U11" i="13"/>
  <c r="U9" i="13"/>
  <c r="U7" i="13"/>
  <c r="U5" i="13"/>
  <c r="W42" i="13"/>
  <c r="W40" i="13"/>
  <c r="W36" i="13"/>
  <c r="W34" i="13"/>
  <c r="W32" i="13"/>
  <c r="W30" i="13"/>
  <c r="W28" i="13"/>
  <c r="W26" i="13"/>
  <c r="W24" i="13"/>
  <c r="W22" i="13"/>
  <c r="W20" i="13"/>
  <c r="W18" i="13"/>
  <c r="W14" i="13"/>
  <c r="W12" i="13"/>
  <c r="W10" i="13"/>
  <c r="W51" i="13" s="1"/>
  <c r="W8" i="13"/>
  <c r="W6" i="13"/>
  <c r="W45" i="13"/>
  <c r="W41" i="13"/>
  <c r="W37" i="13"/>
  <c r="W35" i="13"/>
  <c r="W33" i="13"/>
  <c r="W31" i="13"/>
  <c r="W29" i="13"/>
  <c r="W27" i="13"/>
  <c r="W25" i="13"/>
  <c r="W23" i="13"/>
  <c r="W21" i="13"/>
  <c r="W19" i="13"/>
  <c r="W17" i="13"/>
  <c r="W13" i="13"/>
  <c r="W11" i="13"/>
  <c r="W9" i="13"/>
  <c r="W7" i="13"/>
  <c r="W5" i="13"/>
  <c r="Y42" i="13"/>
  <c r="Y40" i="13"/>
  <c r="Y36" i="13"/>
  <c r="Y34" i="13"/>
  <c r="Y32" i="13"/>
  <c r="Y30" i="13"/>
  <c r="Y28" i="13"/>
  <c r="Y26" i="13"/>
  <c r="Y24" i="13"/>
  <c r="Y22" i="13"/>
  <c r="Y20" i="13"/>
  <c r="Y18" i="13"/>
  <c r="Y14" i="13"/>
  <c r="Y12" i="13"/>
  <c r="Y10" i="13"/>
  <c r="Y51" i="13" s="1"/>
  <c r="Y8" i="13"/>
  <c r="Y6" i="13"/>
  <c r="Y45" i="13"/>
  <c r="Y41" i="13"/>
  <c r="Y37" i="13"/>
  <c r="Y35" i="13"/>
  <c r="Y33" i="13"/>
  <c r="Y31" i="13"/>
  <c r="Y29" i="13"/>
  <c r="Y27" i="13"/>
  <c r="Y25" i="13"/>
  <c r="Y23" i="13"/>
  <c r="Y21" i="13"/>
  <c r="Y19" i="13"/>
  <c r="Y17" i="13"/>
  <c r="Y13" i="13"/>
  <c r="Y11" i="13"/>
  <c r="Y9" i="13"/>
  <c r="Y7" i="13"/>
  <c r="Y5" i="13"/>
  <c r="R51" i="13"/>
  <c r="Q51" i="13"/>
  <c r="H41" i="12"/>
  <c r="CH73" i="2"/>
  <c r="CB73" i="2"/>
  <c r="CF73" i="2" s="1"/>
  <c r="D46" i="13" s="1"/>
  <c r="D48" i="13" s="1"/>
  <c r="W15" i="13" l="1"/>
  <c r="U15" i="13"/>
  <c r="S15" i="13"/>
  <c r="Q15" i="13"/>
  <c r="X15" i="13"/>
  <c r="T15" i="13"/>
  <c r="P15" i="13"/>
  <c r="Y15" i="13"/>
  <c r="V15" i="13"/>
  <c r="R15" i="13"/>
  <c r="X43" i="13"/>
  <c r="V38" i="13"/>
  <c r="T43" i="13"/>
  <c r="R38" i="13"/>
  <c r="P38" i="13"/>
  <c r="Y38" i="13"/>
  <c r="Y43" i="13"/>
  <c r="W38" i="13"/>
  <c r="W43" i="13"/>
  <c r="U38" i="13"/>
  <c r="U43" i="13"/>
  <c r="S38" i="13"/>
  <c r="S43" i="13"/>
  <c r="Q38" i="13"/>
  <c r="Q43" i="13"/>
  <c r="X38" i="13"/>
  <c r="V43" i="13"/>
  <c r="T38" i="13"/>
  <c r="R43" i="13"/>
  <c r="P43" i="13"/>
  <c r="N42" i="12"/>
  <c r="N43" i="12" s="1"/>
  <c r="R50" i="13" l="1"/>
  <c r="R52" i="13" s="1"/>
  <c r="Y50" i="13"/>
  <c r="Y52" i="13" s="1"/>
  <c r="P50" i="13"/>
  <c r="P52" i="13" s="1"/>
  <c r="X50" i="13"/>
  <c r="X52" i="13" s="1"/>
  <c r="Q50" i="13"/>
  <c r="Q52" i="13" s="1"/>
  <c r="U50" i="13"/>
  <c r="U52" i="13" s="1"/>
  <c r="V50" i="13"/>
  <c r="V52" i="13" s="1"/>
  <c r="T50" i="13"/>
  <c r="T52" i="13" s="1"/>
  <c r="S50" i="13"/>
  <c r="S52" i="13" s="1"/>
  <c r="W50" i="13"/>
  <c r="W52" i="13" s="1"/>
  <c r="BB56" i="2"/>
  <c r="BH56" i="2" s="1"/>
  <c r="BL56" i="2" s="1"/>
  <c r="BU56" i="2" s="1"/>
  <c r="BY56" i="2" s="1"/>
  <c r="AS43" i="2"/>
  <c r="AW43" i="2" s="1"/>
  <c r="BC43" i="2" s="1"/>
  <c r="BG43" i="2" s="1"/>
  <c r="BM43" i="2" s="1"/>
  <c r="BT43" i="2" s="1"/>
  <c r="CB43" i="2" s="1"/>
  <c r="AW44" i="2"/>
  <c r="BC44" i="2" s="1"/>
  <c r="BG44" i="2" s="1"/>
  <c r="BM44" i="2" s="1"/>
  <c r="BT44" i="2" s="1"/>
  <c r="CB44" i="2" s="1"/>
  <c r="AW45" i="2"/>
  <c r="BC45" i="2" s="1"/>
  <c r="BG45" i="2" s="1"/>
  <c r="BM45" i="2" s="1"/>
  <c r="BT45" i="2" s="1"/>
  <c r="CB45" i="2" s="1"/>
  <c r="I30" i="2"/>
  <c r="O30" i="2" s="1"/>
  <c r="S30" i="2" s="1"/>
  <c r="Y30" i="2" s="1"/>
  <c r="AC30" i="2" s="1"/>
  <c r="AI30" i="2" s="1"/>
  <c r="AM30" i="2" s="1"/>
  <c r="AS30" i="2" s="1"/>
  <c r="AW30" i="2" s="1"/>
  <c r="BC30" i="2" s="1"/>
  <c r="BG30" i="2" s="1"/>
  <c r="BM30" i="2" s="1"/>
  <c r="BT30" i="2" s="1"/>
  <c r="CA62" i="2"/>
  <c r="BZ62" i="2"/>
  <c r="BX62" i="2"/>
  <c r="BW62" i="2"/>
  <c r="BO62" i="2"/>
  <c r="BN62" i="2"/>
  <c r="BK62" i="2"/>
  <c r="BJ62" i="2"/>
  <c r="BD62" i="2"/>
  <c r="AT62" i="2"/>
  <c r="AM49" i="2"/>
  <c r="AM50" i="2"/>
  <c r="AM51" i="2"/>
  <c r="AM52" i="2"/>
  <c r="AM53" i="2"/>
  <c r="AM54" i="2"/>
  <c r="AJ62" i="2"/>
  <c r="AC49" i="2"/>
  <c r="AC50" i="2"/>
  <c r="AC51" i="2"/>
  <c r="AC52" i="2"/>
  <c r="AC53" i="2"/>
  <c r="AC54" i="2"/>
  <c r="Z62" i="2"/>
  <c r="S49" i="2"/>
  <c r="S50" i="2"/>
  <c r="S51" i="2"/>
  <c r="S52" i="2"/>
  <c r="S53" i="2"/>
  <c r="S54" i="2"/>
  <c r="P62" i="2"/>
  <c r="H35" i="2"/>
  <c r="CG35" i="2"/>
  <c r="CE35" i="2"/>
  <c r="CD35" i="2"/>
  <c r="CA35" i="2"/>
  <c r="CA68" i="2" s="1"/>
  <c r="CA76" i="2" s="1"/>
  <c r="BZ35" i="2"/>
  <c r="BZ68" i="2" s="1"/>
  <c r="BZ76" i="2" s="1"/>
  <c r="BX35" i="2"/>
  <c r="BW35" i="2"/>
  <c r="BW36" i="2" s="1"/>
  <c r="BV35" i="2"/>
  <c r="BS35" i="2"/>
  <c r="BR35" i="2"/>
  <c r="BQ35" i="2"/>
  <c r="BQ36" i="2" s="1"/>
  <c r="BP35" i="2"/>
  <c r="BO35" i="2"/>
  <c r="BO68" i="2" s="1"/>
  <c r="BO76" i="2" s="1"/>
  <c r="BN35" i="2"/>
  <c r="BN68" i="2" s="1"/>
  <c r="BN76" i="2" s="1"/>
  <c r="BK35" i="2"/>
  <c r="BJ35" i="2"/>
  <c r="BI35" i="2"/>
  <c r="BF35" i="2"/>
  <c r="BE35" i="2"/>
  <c r="BD35" i="2"/>
  <c r="BA35" i="2"/>
  <c r="AZ35" i="2"/>
  <c r="AY35" i="2"/>
  <c r="AY36" i="2" s="1"/>
  <c r="AV35" i="2"/>
  <c r="AU35" i="2"/>
  <c r="AT35" i="2"/>
  <c r="AT68" i="2" s="1"/>
  <c r="AT76" i="2" s="1"/>
  <c r="AQ35" i="2"/>
  <c r="AP35" i="2"/>
  <c r="AO35" i="2"/>
  <c r="AL35" i="2"/>
  <c r="AK35" i="2"/>
  <c r="AJ35" i="2"/>
  <c r="AG35" i="2"/>
  <c r="AF35" i="2"/>
  <c r="AE35" i="2"/>
  <c r="AE36" i="2" s="1"/>
  <c r="AB35" i="2"/>
  <c r="AA35" i="2"/>
  <c r="Z35" i="2"/>
  <c r="Z68" i="2" s="1"/>
  <c r="Z76" i="2" s="1"/>
  <c r="W35" i="2"/>
  <c r="W36" i="2" s="1"/>
  <c r="V35" i="2"/>
  <c r="U35" i="2"/>
  <c r="R35" i="2"/>
  <c r="Q35" i="2"/>
  <c r="P35" i="2"/>
  <c r="M35" i="2"/>
  <c r="L35" i="2"/>
  <c r="K35" i="2"/>
  <c r="K36" i="2" s="1"/>
  <c r="J35" i="2"/>
  <c r="G35" i="2"/>
  <c r="F35" i="2"/>
  <c r="E35" i="2"/>
  <c r="N85" i="2"/>
  <c r="T85" i="2" s="1"/>
  <c r="X85" i="2" s="1"/>
  <c r="AD85" i="2" s="1"/>
  <c r="AH85" i="2" s="1"/>
  <c r="AN85" i="2" s="1"/>
  <c r="AR85" i="2" s="1"/>
  <c r="AX85" i="2" s="1"/>
  <c r="BB85" i="2" s="1"/>
  <c r="BH85" i="2" s="1"/>
  <c r="BL85" i="2" s="1"/>
  <c r="I85" i="2"/>
  <c r="O85" i="2"/>
  <c r="S85" i="2" s="1"/>
  <c r="Y85" i="2" s="1"/>
  <c r="AC85" i="2" s="1"/>
  <c r="AI85" i="2" s="1"/>
  <c r="AM85" i="2" s="1"/>
  <c r="AS85" i="2" s="1"/>
  <c r="AW85" i="2" s="1"/>
  <c r="BC85" i="2" s="1"/>
  <c r="BG85" i="2" s="1"/>
  <c r="BM85" i="2" s="1"/>
  <c r="BT85" i="2" s="1"/>
  <c r="CB85" i="2" s="1"/>
  <c r="AX45" i="2"/>
  <c r="BB45" i="2" s="1"/>
  <c r="BH45" i="2" s="1"/>
  <c r="BL45" i="2" s="1"/>
  <c r="BU45" i="2" s="1"/>
  <c r="BY45" i="2" s="1"/>
  <c r="CC45" i="2" s="1"/>
  <c r="CF45" i="2" s="1"/>
  <c r="D22" i="13" s="1"/>
  <c r="AX44" i="2"/>
  <c r="BB44" i="2" s="1"/>
  <c r="BH44" i="2" s="1"/>
  <c r="BL44" i="2" s="1"/>
  <c r="N33" i="2"/>
  <c r="T33" i="2"/>
  <c r="X33" i="2" s="1"/>
  <c r="AD33" i="2" s="1"/>
  <c r="AH33" i="2" s="1"/>
  <c r="AN33" i="2" s="1"/>
  <c r="AR33" i="2" s="1"/>
  <c r="AX33" i="2" s="1"/>
  <c r="BB33" i="2" s="1"/>
  <c r="BH33" i="2" s="1"/>
  <c r="BL33" i="2" s="1"/>
  <c r="BU33" i="2" s="1"/>
  <c r="BY33" i="2" s="1"/>
  <c r="I33" i="2"/>
  <c r="O33" i="2" s="1"/>
  <c r="S33" i="2" s="1"/>
  <c r="Y33" i="2" s="1"/>
  <c r="AC33" i="2" s="1"/>
  <c r="AI33" i="2" s="1"/>
  <c r="AM33" i="2" s="1"/>
  <c r="AS33" i="2" s="1"/>
  <c r="AW33" i="2" s="1"/>
  <c r="BC33" i="2" s="1"/>
  <c r="BG33" i="2" s="1"/>
  <c r="BM33" i="2" s="1"/>
  <c r="BT33" i="2" s="1"/>
  <c r="CH67" i="2"/>
  <c r="CH72" i="2"/>
  <c r="BV62" i="2"/>
  <c r="BV68" i="2" s="1"/>
  <c r="BV76" i="2" s="1"/>
  <c r="BS62" i="2"/>
  <c r="BS68" i="2" s="1"/>
  <c r="BS76" i="2" s="1"/>
  <c r="BR62" i="2"/>
  <c r="BR68" i="2" s="1"/>
  <c r="BR76" i="2" s="1"/>
  <c r="BQ62" i="2"/>
  <c r="BP62" i="2"/>
  <c r="BP68" i="2" s="1"/>
  <c r="BP76" i="2" s="1"/>
  <c r="BX37" i="2"/>
  <c r="BX36" i="2" s="1"/>
  <c r="BW37" i="2"/>
  <c r="BV37" i="2"/>
  <c r="BS37" i="2"/>
  <c r="BR37" i="2"/>
  <c r="BQ37" i="2"/>
  <c r="BP37" i="2"/>
  <c r="BO37" i="2"/>
  <c r="BN37" i="2"/>
  <c r="BN36" i="2" s="1"/>
  <c r="N65" i="2"/>
  <c r="T65" i="2" s="1"/>
  <c r="X65" i="2" s="1"/>
  <c r="AD65" i="2" s="1"/>
  <c r="AH65" i="2" s="1"/>
  <c r="AN65" i="2" s="1"/>
  <c r="AR65" i="2" s="1"/>
  <c r="AX65" i="2" s="1"/>
  <c r="BB65" i="2" s="1"/>
  <c r="BH65" i="2" s="1"/>
  <c r="BG71" i="2"/>
  <c r="BM71" i="2" s="1"/>
  <c r="BT71" i="2" s="1"/>
  <c r="CB71" i="2" s="1"/>
  <c r="I24" i="2"/>
  <c r="O24" i="2" s="1"/>
  <c r="I27" i="2"/>
  <c r="O27" i="2" s="1"/>
  <c r="S27" i="2" s="1"/>
  <c r="Y27" i="2" s="1"/>
  <c r="AC27" i="2" s="1"/>
  <c r="AI27" i="2" s="1"/>
  <c r="AM27" i="2" s="1"/>
  <c r="AS27" i="2" s="1"/>
  <c r="AW27" i="2" s="1"/>
  <c r="BC27" i="2" s="1"/>
  <c r="BG27" i="2" s="1"/>
  <c r="BM27" i="2" s="1"/>
  <c r="BT27" i="2" s="1"/>
  <c r="I25" i="2"/>
  <c r="O25" i="2" s="1"/>
  <c r="S25" i="2" s="1"/>
  <c r="I26" i="2"/>
  <c r="O26" i="2" s="1"/>
  <c r="S26" i="2" s="1"/>
  <c r="Y26" i="2" s="1"/>
  <c r="AC26" i="2" s="1"/>
  <c r="AI26" i="2" s="1"/>
  <c r="AM26" i="2" s="1"/>
  <c r="AS26" i="2" s="1"/>
  <c r="AW26" i="2" s="1"/>
  <c r="BC26" i="2" s="1"/>
  <c r="BG26" i="2" s="1"/>
  <c r="BM26" i="2" s="1"/>
  <c r="BT26" i="2" s="1"/>
  <c r="I28" i="2"/>
  <c r="O28" i="2" s="1"/>
  <c r="S28" i="2" s="1"/>
  <c r="Y28" i="2" s="1"/>
  <c r="AC28" i="2" s="1"/>
  <c r="AI28" i="2" s="1"/>
  <c r="AM28" i="2" s="1"/>
  <c r="AS28" i="2" s="1"/>
  <c r="AW28" i="2" s="1"/>
  <c r="BC28" i="2" s="1"/>
  <c r="BG28" i="2" s="1"/>
  <c r="BM28" i="2" s="1"/>
  <c r="BT28" i="2" s="1"/>
  <c r="CB28" i="2" s="1"/>
  <c r="I29" i="2"/>
  <c r="O29" i="2" s="1"/>
  <c r="I31" i="2"/>
  <c r="O31" i="2" s="1"/>
  <c r="I32" i="2"/>
  <c r="O32" i="2" s="1"/>
  <c r="S32" i="2" s="1"/>
  <c r="Y32" i="2" s="1"/>
  <c r="AC32" i="2" s="1"/>
  <c r="AI32" i="2" s="1"/>
  <c r="AM32" i="2" s="1"/>
  <c r="AS32" i="2" s="1"/>
  <c r="AW32" i="2" s="1"/>
  <c r="BC32" i="2" s="1"/>
  <c r="BG32" i="2" s="1"/>
  <c r="BM32" i="2" s="1"/>
  <c r="BT32" i="2" s="1"/>
  <c r="CB32" i="2" s="1"/>
  <c r="I40" i="2"/>
  <c r="O40" i="2" s="1"/>
  <c r="I41" i="2"/>
  <c r="O41" i="2" s="1"/>
  <c r="S41" i="2" s="1"/>
  <c r="Y41" i="2" s="1"/>
  <c r="AC41" i="2" s="1"/>
  <c r="AI41" i="2" s="1"/>
  <c r="AM41" i="2" s="1"/>
  <c r="AS41" i="2" s="1"/>
  <c r="AW41" i="2" s="1"/>
  <c r="BC41" i="2" s="1"/>
  <c r="BG41" i="2" s="1"/>
  <c r="BM41" i="2" s="1"/>
  <c r="BT41" i="2" s="1"/>
  <c r="I42" i="2"/>
  <c r="O42" i="2"/>
  <c r="S42" i="2" s="1"/>
  <c r="Y42" i="2" s="1"/>
  <c r="AC42" i="2" s="1"/>
  <c r="AI42" i="2" s="1"/>
  <c r="AM42" i="2" s="1"/>
  <c r="AS42" i="2" s="1"/>
  <c r="AW42" i="2" s="1"/>
  <c r="BC42" i="2" s="1"/>
  <c r="BG42" i="2" s="1"/>
  <c r="BM42" i="2" s="1"/>
  <c r="BT42" i="2" s="1"/>
  <c r="CB42" i="2" s="1"/>
  <c r="I46" i="2"/>
  <c r="O46" i="2" s="1"/>
  <c r="S46" i="2" s="1"/>
  <c r="Y46" i="2" s="1"/>
  <c r="AC46" i="2" s="1"/>
  <c r="AI46" i="2" s="1"/>
  <c r="AM46" i="2" s="1"/>
  <c r="AS46" i="2" s="1"/>
  <c r="AW46" i="2" s="1"/>
  <c r="BC46" i="2" s="1"/>
  <c r="BG46" i="2" s="1"/>
  <c r="BM46" i="2" s="1"/>
  <c r="BT46" i="2" s="1"/>
  <c r="I47" i="2"/>
  <c r="O47" i="2" s="1"/>
  <c r="S47" i="2" s="1"/>
  <c r="Y47" i="2" s="1"/>
  <c r="AC47" i="2" s="1"/>
  <c r="AI47" i="2" s="1"/>
  <c r="AM47" i="2" s="1"/>
  <c r="AS47" i="2" s="1"/>
  <c r="AW47" i="2" s="1"/>
  <c r="BC47" i="2" s="1"/>
  <c r="BG47" i="2" s="1"/>
  <c r="BM47" i="2" s="1"/>
  <c r="BT47" i="2" s="1"/>
  <c r="CB47" i="2" s="1"/>
  <c r="I48" i="2"/>
  <c r="O48" i="2" s="1"/>
  <c r="S48" i="2" s="1"/>
  <c r="Y48" i="2" s="1"/>
  <c r="AC48" i="2" s="1"/>
  <c r="AI48" i="2" s="1"/>
  <c r="AM48" i="2" s="1"/>
  <c r="AS48" i="2" s="1"/>
  <c r="AW48" i="2" s="1"/>
  <c r="BC48" i="2" s="1"/>
  <c r="BG48" i="2" s="1"/>
  <c r="BM48" i="2" s="1"/>
  <c r="BT48" i="2" s="1"/>
  <c r="CB48" i="2" s="1"/>
  <c r="I55" i="2"/>
  <c r="O55" i="2" s="1"/>
  <c r="S55" i="2" s="1"/>
  <c r="Y55" i="2" s="1"/>
  <c r="AC55" i="2" s="1"/>
  <c r="AI55" i="2" s="1"/>
  <c r="AM55" i="2" s="1"/>
  <c r="AS55" i="2" s="1"/>
  <c r="AW55" i="2" s="1"/>
  <c r="BC55" i="2" s="1"/>
  <c r="BG55" i="2" s="1"/>
  <c r="BM55" i="2" s="1"/>
  <c r="BT55" i="2" s="1"/>
  <c r="I78" i="2"/>
  <c r="O78" i="2" s="1"/>
  <c r="S78" i="2" s="1"/>
  <c r="Y78" i="2" s="1"/>
  <c r="AC78" i="2" s="1"/>
  <c r="AI78" i="2" s="1"/>
  <c r="AM78" i="2" s="1"/>
  <c r="AS78" i="2" s="1"/>
  <c r="AW78" i="2" s="1"/>
  <c r="BC78" i="2" s="1"/>
  <c r="BG78" i="2" s="1"/>
  <c r="BM78" i="2" s="1"/>
  <c r="BT78" i="2" s="1"/>
  <c r="CB78" i="2" s="1"/>
  <c r="I79" i="2"/>
  <c r="O79" i="2" s="1"/>
  <c r="S79" i="2" s="1"/>
  <c r="Y79" i="2" s="1"/>
  <c r="AC79" i="2" s="1"/>
  <c r="AI79" i="2" s="1"/>
  <c r="AM79" i="2" s="1"/>
  <c r="AS79" i="2" s="1"/>
  <c r="AW79" i="2" s="1"/>
  <c r="BC79" i="2" s="1"/>
  <c r="BG79" i="2" s="1"/>
  <c r="BM79" i="2" s="1"/>
  <c r="BT79" i="2" s="1"/>
  <c r="I80" i="2"/>
  <c r="O80" i="2" s="1"/>
  <c r="S80" i="2" s="1"/>
  <c r="Y80" i="2" s="1"/>
  <c r="AC80" i="2" s="1"/>
  <c r="AI80" i="2" s="1"/>
  <c r="AM80" i="2" s="1"/>
  <c r="AS80" i="2" s="1"/>
  <c r="AW80" i="2" s="1"/>
  <c r="BC80" i="2" s="1"/>
  <c r="BG80" i="2" s="1"/>
  <c r="BM80" i="2" s="1"/>
  <c r="BT80" i="2" s="1"/>
  <c r="I81" i="2"/>
  <c r="O81" i="2" s="1"/>
  <c r="S81" i="2" s="1"/>
  <c r="Y81" i="2" s="1"/>
  <c r="AC81" i="2" s="1"/>
  <c r="AI81" i="2" s="1"/>
  <c r="AM81" i="2" s="1"/>
  <c r="AS81" i="2" s="1"/>
  <c r="AW81" i="2" s="1"/>
  <c r="BC81" i="2" s="1"/>
  <c r="BG81" i="2" s="1"/>
  <c r="BM81" i="2" s="1"/>
  <c r="BT81" i="2" s="1"/>
  <c r="I57" i="2"/>
  <c r="O57" i="2" s="1"/>
  <c r="S57" i="2" s="1"/>
  <c r="Y57" i="2" s="1"/>
  <c r="AC57" i="2" s="1"/>
  <c r="AI57" i="2" s="1"/>
  <c r="AM57" i="2" s="1"/>
  <c r="AS57" i="2" s="1"/>
  <c r="AW57" i="2" s="1"/>
  <c r="BC57" i="2" s="1"/>
  <c r="BG57" i="2" s="1"/>
  <c r="BM57" i="2" s="1"/>
  <c r="BT57" i="2" s="1"/>
  <c r="I58" i="2"/>
  <c r="O58" i="2"/>
  <c r="I59" i="2"/>
  <c r="O59" i="2" s="1"/>
  <c r="S59" i="2" s="1"/>
  <c r="Y59" i="2" s="1"/>
  <c r="AC59" i="2" s="1"/>
  <c r="AI59" i="2" s="1"/>
  <c r="AM59" i="2" s="1"/>
  <c r="AS59" i="2" s="1"/>
  <c r="AW59" i="2" s="1"/>
  <c r="BC59" i="2" s="1"/>
  <c r="BG59" i="2" s="1"/>
  <c r="BM59" i="2" s="1"/>
  <c r="BT59" i="2" s="1"/>
  <c r="I60" i="2"/>
  <c r="O60" i="2"/>
  <c r="S60" i="2" s="1"/>
  <c r="Y60" i="2" s="1"/>
  <c r="AC60" i="2" s="1"/>
  <c r="AI60" i="2" s="1"/>
  <c r="AM60" i="2" s="1"/>
  <c r="AS60" i="2" s="1"/>
  <c r="AW60" i="2" s="1"/>
  <c r="BC60" i="2" s="1"/>
  <c r="BG60" i="2" s="1"/>
  <c r="BM60" i="2" s="1"/>
  <c r="BT60" i="2" s="1"/>
  <c r="CB60" i="2" s="1"/>
  <c r="N27" i="2"/>
  <c r="T27" i="2" s="1"/>
  <c r="X27" i="2" s="1"/>
  <c r="AD27" i="2" s="1"/>
  <c r="AH27" i="2" s="1"/>
  <c r="AN27" i="2" s="1"/>
  <c r="AR27" i="2" s="1"/>
  <c r="AX27" i="2" s="1"/>
  <c r="BB27" i="2" s="1"/>
  <c r="BH27" i="2" s="1"/>
  <c r="BL27" i="2" s="1"/>
  <c r="BU27" i="2" s="1"/>
  <c r="BY27" i="2" s="1"/>
  <c r="CC27" i="2" s="1"/>
  <c r="N24" i="2"/>
  <c r="N25" i="2"/>
  <c r="T25" i="2" s="1"/>
  <c r="X25" i="2" s="1"/>
  <c r="AD25" i="2" s="1"/>
  <c r="AH25" i="2" s="1"/>
  <c r="AN25" i="2" s="1"/>
  <c r="AR25" i="2" s="1"/>
  <c r="AX25" i="2" s="1"/>
  <c r="BB25" i="2" s="1"/>
  <c r="BH25" i="2" s="1"/>
  <c r="BL25" i="2" s="1"/>
  <c r="BU25" i="2" s="1"/>
  <c r="BY25" i="2" s="1"/>
  <c r="CC25" i="2" s="1"/>
  <c r="N26" i="2"/>
  <c r="T26" i="2" s="1"/>
  <c r="X26" i="2" s="1"/>
  <c r="AD26" i="2" s="1"/>
  <c r="AH26" i="2" s="1"/>
  <c r="AN26" i="2" s="1"/>
  <c r="AR26" i="2" s="1"/>
  <c r="AX26" i="2" s="1"/>
  <c r="BB26" i="2" s="1"/>
  <c r="BH26" i="2" s="1"/>
  <c r="BL26" i="2" s="1"/>
  <c r="BU26" i="2" s="1"/>
  <c r="BY26" i="2" s="1"/>
  <c r="CC26" i="2" s="1"/>
  <c r="N28" i="2"/>
  <c r="T28" i="2" s="1"/>
  <c r="X28" i="2" s="1"/>
  <c r="AD28" i="2" s="1"/>
  <c r="AH28" i="2" s="1"/>
  <c r="AN28" i="2" s="1"/>
  <c r="AR28" i="2" s="1"/>
  <c r="AX28" i="2" s="1"/>
  <c r="BB28" i="2" s="1"/>
  <c r="BH28" i="2" s="1"/>
  <c r="BL28" i="2" s="1"/>
  <c r="N29" i="2"/>
  <c r="T29" i="2"/>
  <c r="N30" i="2"/>
  <c r="T30" i="2" s="1"/>
  <c r="X30" i="2" s="1"/>
  <c r="AD30" i="2" s="1"/>
  <c r="AH30" i="2" s="1"/>
  <c r="AN30" i="2" s="1"/>
  <c r="AR30" i="2" s="1"/>
  <c r="AX30" i="2" s="1"/>
  <c r="BB30" i="2" s="1"/>
  <c r="BH30" i="2" s="1"/>
  <c r="BL30" i="2" s="1"/>
  <c r="BU30" i="2" s="1"/>
  <c r="BY30" i="2" s="1"/>
  <c r="CC30" i="2" s="1"/>
  <c r="N31" i="2"/>
  <c r="T31" i="2" s="1"/>
  <c r="X31" i="2" s="1"/>
  <c r="AD31" i="2" s="1"/>
  <c r="AH31" i="2" s="1"/>
  <c r="AN31" i="2" s="1"/>
  <c r="AR31" i="2" s="1"/>
  <c r="AX31" i="2" s="1"/>
  <c r="BB31" i="2" s="1"/>
  <c r="BH31" i="2" s="1"/>
  <c r="BL31" i="2" s="1"/>
  <c r="BU31" i="2" s="1"/>
  <c r="BY31" i="2" s="1"/>
  <c r="CC31" i="2" s="1"/>
  <c r="N32" i="2"/>
  <c r="T32" i="2" s="1"/>
  <c r="X32" i="2" s="1"/>
  <c r="AD32" i="2" s="1"/>
  <c r="AH32" i="2" s="1"/>
  <c r="AN32" i="2" s="1"/>
  <c r="AR32" i="2" s="1"/>
  <c r="AX32" i="2" s="1"/>
  <c r="BB32" i="2" s="1"/>
  <c r="BH32" i="2" s="1"/>
  <c r="BL32" i="2" s="1"/>
  <c r="N40" i="2"/>
  <c r="T40" i="2" s="1"/>
  <c r="X40" i="2" s="1"/>
  <c r="AD40" i="2" s="1"/>
  <c r="AH40" i="2" s="1"/>
  <c r="AN40" i="2" s="1"/>
  <c r="AR40" i="2" s="1"/>
  <c r="AX40" i="2" s="1"/>
  <c r="BB40" i="2" s="1"/>
  <c r="N41" i="2"/>
  <c r="T41" i="2"/>
  <c r="X41" i="2" s="1"/>
  <c r="AD41" i="2" s="1"/>
  <c r="AH41" i="2" s="1"/>
  <c r="AN41" i="2" s="1"/>
  <c r="AR41" i="2" s="1"/>
  <c r="AX41" i="2" s="1"/>
  <c r="BB41" i="2" s="1"/>
  <c r="BH41" i="2" s="1"/>
  <c r="BL41" i="2" s="1"/>
  <c r="BU41" i="2" s="1"/>
  <c r="BY41" i="2" s="1"/>
  <c r="CC41" i="2" s="1"/>
  <c r="N42" i="2"/>
  <c r="T42" i="2" s="1"/>
  <c r="X42" i="2" s="1"/>
  <c r="AD42" i="2" s="1"/>
  <c r="AH42" i="2" s="1"/>
  <c r="AN42" i="2" s="1"/>
  <c r="AR42" i="2" s="1"/>
  <c r="AX42" i="2" s="1"/>
  <c r="BB42" i="2" s="1"/>
  <c r="BH42" i="2" s="1"/>
  <c r="BL42" i="2" s="1"/>
  <c r="BU42" i="2" s="1"/>
  <c r="BY42" i="2" s="1"/>
  <c r="AX43" i="2"/>
  <c r="BB43" i="2" s="1"/>
  <c r="BH43" i="2" s="1"/>
  <c r="BL43" i="2" s="1"/>
  <c r="N46" i="2"/>
  <c r="T46" i="2" s="1"/>
  <c r="X46" i="2" s="1"/>
  <c r="AD46" i="2" s="1"/>
  <c r="AH46" i="2" s="1"/>
  <c r="AN46" i="2" s="1"/>
  <c r="AR46" i="2" s="1"/>
  <c r="AX46" i="2" s="1"/>
  <c r="BB46" i="2" s="1"/>
  <c r="BH46" i="2" s="1"/>
  <c r="BL46" i="2" s="1"/>
  <c r="BU46" i="2" s="1"/>
  <c r="BY46" i="2" s="1"/>
  <c r="CC46" i="2" s="1"/>
  <c r="N47" i="2"/>
  <c r="T47" i="2" s="1"/>
  <c r="X47" i="2" s="1"/>
  <c r="AD47" i="2" s="1"/>
  <c r="AH47" i="2" s="1"/>
  <c r="N48" i="2"/>
  <c r="T48" i="2" s="1"/>
  <c r="X48" i="2" s="1"/>
  <c r="AD48" i="2" s="1"/>
  <c r="N55" i="2"/>
  <c r="T55" i="2" s="1"/>
  <c r="X55" i="2" s="1"/>
  <c r="AD55" i="2" s="1"/>
  <c r="AH55" i="2" s="1"/>
  <c r="AN55" i="2" s="1"/>
  <c r="AR55" i="2" s="1"/>
  <c r="AX55" i="2" s="1"/>
  <c r="BB55" i="2" s="1"/>
  <c r="BH55" i="2" s="1"/>
  <c r="BL55" i="2" s="1"/>
  <c r="N78" i="2"/>
  <c r="T78" i="2" s="1"/>
  <c r="X78" i="2" s="1"/>
  <c r="AD78" i="2" s="1"/>
  <c r="AH78" i="2" s="1"/>
  <c r="AN78" i="2" s="1"/>
  <c r="AR78" i="2" s="1"/>
  <c r="AX78" i="2" s="1"/>
  <c r="BB78" i="2" s="1"/>
  <c r="BH78" i="2" s="1"/>
  <c r="BL78" i="2" s="1"/>
  <c r="BU78" i="2" s="1"/>
  <c r="BY78" i="2" s="1"/>
  <c r="N79" i="2"/>
  <c r="T79" i="2" s="1"/>
  <c r="X79" i="2" s="1"/>
  <c r="AD79" i="2" s="1"/>
  <c r="AH79" i="2" s="1"/>
  <c r="AN79" i="2" s="1"/>
  <c r="AR79" i="2" s="1"/>
  <c r="AX79" i="2" s="1"/>
  <c r="BB79" i="2" s="1"/>
  <c r="BH79" i="2" s="1"/>
  <c r="BL79" i="2" s="1"/>
  <c r="BU79" i="2" s="1"/>
  <c r="BY79" i="2" s="1"/>
  <c r="CC79" i="2" s="1"/>
  <c r="N80" i="2"/>
  <c r="T80" i="2" s="1"/>
  <c r="X80" i="2" s="1"/>
  <c r="AD80" i="2" s="1"/>
  <c r="AH80" i="2" s="1"/>
  <c r="AN80" i="2" s="1"/>
  <c r="AR80" i="2" s="1"/>
  <c r="AX80" i="2" s="1"/>
  <c r="BB80" i="2" s="1"/>
  <c r="BH80" i="2" s="1"/>
  <c r="BL80" i="2" s="1"/>
  <c r="BU80" i="2" s="1"/>
  <c r="BY80" i="2" s="1"/>
  <c r="CC80" i="2" s="1"/>
  <c r="N81" i="2"/>
  <c r="T81" i="2" s="1"/>
  <c r="X81" i="2" s="1"/>
  <c r="AD81" i="2" s="1"/>
  <c r="AH81" i="2" s="1"/>
  <c r="AN81" i="2" s="1"/>
  <c r="AR81" i="2" s="1"/>
  <c r="AX81" i="2" s="1"/>
  <c r="BB81" i="2" s="1"/>
  <c r="BH81" i="2" s="1"/>
  <c r="BL81" i="2" s="1"/>
  <c r="BU81" i="2" s="1"/>
  <c r="BY81" i="2" s="1"/>
  <c r="N57" i="2"/>
  <c r="T57" i="2" s="1"/>
  <c r="X57" i="2" s="1"/>
  <c r="AD57" i="2" s="1"/>
  <c r="AH57" i="2" s="1"/>
  <c r="AN57" i="2" s="1"/>
  <c r="AR57" i="2" s="1"/>
  <c r="AX57" i="2" s="1"/>
  <c r="BB57" i="2" s="1"/>
  <c r="BH57" i="2" s="1"/>
  <c r="BL57" i="2" s="1"/>
  <c r="BU57" i="2" s="1"/>
  <c r="BY57" i="2" s="1"/>
  <c r="N58" i="2"/>
  <c r="T58" i="2" s="1"/>
  <c r="X58" i="2" s="1"/>
  <c r="AD58" i="2" s="1"/>
  <c r="AH58" i="2" s="1"/>
  <c r="AN58" i="2" s="1"/>
  <c r="AR58" i="2" s="1"/>
  <c r="AX58" i="2" s="1"/>
  <c r="BB58" i="2" s="1"/>
  <c r="BH58" i="2" s="1"/>
  <c r="BL58" i="2" s="1"/>
  <c r="BU58" i="2" s="1"/>
  <c r="BY58" i="2" s="1"/>
  <c r="CC58" i="2" s="1"/>
  <c r="N59" i="2"/>
  <c r="T59" i="2" s="1"/>
  <c r="X59" i="2" s="1"/>
  <c r="AD59" i="2" s="1"/>
  <c r="AH59" i="2" s="1"/>
  <c r="AN59" i="2" s="1"/>
  <c r="AR59" i="2" s="1"/>
  <c r="AX59" i="2" s="1"/>
  <c r="BB59" i="2" s="1"/>
  <c r="BH59" i="2" s="1"/>
  <c r="BL59" i="2" s="1"/>
  <c r="N60" i="2"/>
  <c r="T60" i="2" s="1"/>
  <c r="X60" i="2" s="1"/>
  <c r="AD60" i="2" s="1"/>
  <c r="AH60" i="2" s="1"/>
  <c r="AN60" i="2" s="1"/>
  <c r="AR60" i="2" s="1"/>
  <c r="AX60" i="2" s="1"/>
  <c r="BB60" i="2" s="1"/>
  <c r="BH60" i="2" s="1"/>
  <c r="BL60" i="2" s="1"/>
  <c r="BU60" i="2" s="1"/>
  <c r="BY60" i="2" s="1"/>
  <c r="I65" i="2"/>
  <c r="O65" i="2" s="1"/>
  <c r="S65" i="2" s="1"/>
  <c r="Y65" i="2" s="1"/>
  <c r="AC65" i="2" s="1"/>
  <c r="AI65" i="2" s="1"/>
  <c r="AM65" i="2" s="1"/>
  <c r="AS65" i="2" s="1"/>
  <c r="AW65" i="2" s="1"/>
  <c r="BC65" i="2" s="1"/>
  <c r="BG65" i="2" s="1"/>
  <c r="BM65" i="2" s="1"/>
  <c r="BT65" i="2" s="1"/>
  <c r="CB65" i="2" s="1"/>
  <c r="I66" i="2"/>
  <c r="O66" i="2" s="1"/>
  <c r="S66" i="2" s="1"/>
  <c r="Y66" i="2" s="1"/>
  <c r="AC66" i="2" s="1"/>
  <c r="AI66" i="2" s="1"/>
  <c r="AM66" i="2" s="1"/>
  <c r="AS66" i="2" s="1"/>
  <c r="AW66" i="2" s="1"/>
  <c r="BC66" i="2" s="1"/>
  <c r="BG66" i="2" s="1"/>
  <c r="BM66" i="2" s="1"/>
  <c r="BT66" i="2" s="1"/>
  <c r="CB66" i="2" s="1"/>
  <c r="N66" i="2"/>
  <c r="T66" i="2" s="1"/>
  <c r="X66" i="2" s="1"/>
  <c r="AD66" i="2" s="1"/>
  <c r="AH66" i="2" s="1"/>
  <c r="AN66" i="2" s="1"/>
  <c r="AR66" i="2" s="1"/>
  <c r="AX66" i="2" s="1"/>
  <c r="BB66" i="2" s="1"/>
  <c r="BH66" i="2" s="1"/>
  <c r="BL66" i="2" s="1"/>
  <c r="BU66" i="2" s="1"/>
  <c r="BY66" i="2" s="1"/>
  <c r="N64" i="2"/>
  <c r="T64" i="2" s="1"/>
  <c r="X64" i="2" s="1"/>
  <c r="AD64" i="2" s="1"/>
  <c r="AH64" i="2" s="1"/>
  <c r="AN64" i="2" s="1"/>
  <c r="AR64" i="2" s="1"/>
  <c r="AX64" i="2" s="1"/>
  <c r="BB64" i="2" s="1"/>
  <c r="BH64" i="2" s="1"/>
  <c r="BL64" i="2" s="1"/>
  <c r="I64" i="2"/>
  <c r="O64" i="2" s="1"/>
  <c r="S64" i="2" s="1"/>
  <c r="Y64" i="2" s="1"/>
  <c r="AC64" i="2" s="1"/>
  <c r="AI64" i="2" s="1"/>
  <c r="AM64" i="2" s="1"/>
  <c r="AS64" i="2" s="1"/>
  <c r="AW64" i="2" s="1"/>
  <c r="BC64" i="2" s="1"/>
  <c r="BG64" i="2" s="1"/>
  <c r="BM64" i="2" s="1"/>
  <c r="BT64" i="2" s="1"/>
  <c r="AR49" i="2"/>
  <c r="AX49" i="2" s="1"/>
  <c r="BB49" i="2" s="1"/>
  <c r="BH49" i="2" s="1"/>
  <c r="BL49" i="2" s="1"/>
  <c r="BU49" i="2" s="1"/>
  <c r="BY49" i="2" s="1"/>
  <c r="CC49" i="2" s="1"/>
  <c r="AW49" i="2"/>
  <c r="BC49" i="2" s="1"/>
  <c r="BG49" i="2" s="1"/>
  <c r="BM49" i="2" s="1"/>
  <c r="BT49" i="2" s="1"/>
  <c r="CB49" i="2" s="1"/>
  <c r="AR50" i="2"/>
  <c r="AX50" i="2" s="1"/>
  <c r="BB50" i="2" s="1"/>
  <c r="BH50" i="2" s="1"/>
  <c r="BL50" i="2" s="1"/>
  <c r="BU50" i="2" s="1"/>
  <c r="BY50" i="2" s="1"/>
  <c r="CC50" i="2" s="1"/>
  <c r="AW50" i="2"/>
  <c r="BC50" i="2" s="1"/>
  <c r="BG50" i="2" s="1"/>
  <c r="BM50" i="2" s="1"/>
  <c r="BT50" i="2" s="1"/>
  <c r="CB50" i="2" s="1"/>
  <c r="AR51" i="2"/>
  <c r="AX51" i="2" s="1"/>
  <c r="BB51" i="2" s="1"/>
  <c r="BH51" i="2" s="1"/>
  <c r="BL51" i="2" s="1"/>
  <c r="BU51" i="2" s="1"/>
  <c r="BY51" i="2" s="1"/>
  <c r="CC51" i="2" s="1"/>
  <c r="AW51" i="2"/>
  <c r="BC51" i="2" s="1"/>
  <c r="BG51" i="2" s="1"/>
  <c r="BM51" i="2" s="1"/>
  <c r="BT51" i="2" s="1"/>
  <c r="CB51" i="2" s="1"/>
  <c r="AR52" i="2"/>
  <c r="AX52" i="2" s="1"/>
  <c r="BB52" i="2" s="1"/>
  <c r="BH52" i="2" s="1"/>
  <c r="BL52" i="2" s="1"/>
  <c r="BU52" i="2" s="1"/>
  <c r="BY52" i="2" s="1"/>
  <c r="CC52" i="2" s="1"/>
  <c r="AW52" i="2"/>
  <c r="BC52" i="2" s="1"/>
  <c r="BG52" i="2" s="1"/>
  <c r="BM52" i="2" s="1"/>
  <c r="BT52" i="2" s="1"/>
  <c r="CB52" i="2" s="1"/>
  <c r="AR53" i="2"/>
  <c r="AX53" i="2" s="1"/>
  <c r="BB53" i="2" s="1"/>
  <c r="BH53" i="2" s="1"/>
  <c r="BL53" i="2" s="1"/>
  <c r="BU53" i="2" s="1"/>
  <c r="BY53" i="2" s="1"/>
  <c r="CC53" i="2" s="1"/>
  <c r="AW53" i="2"/>
  <c r="BC53" i="2" s="1"/>
  <c r="BG53" i="2" s="1"/>
  <c r="BM53" i="2" s="1"/>
  <c r="BT53" i="2" s="1"/>
  <c r="CB53" i="2" s="1"/>
  <c r="AR54" i="2"/>
  <c r="AX54" i="2" s="1"/>
  <c r="BB54" i="2" s="1"/>
  <c r="BH54" i="2" s="1"/>
  <c r="BL54" i="2" s="1"/>
  <c r="BU54" i="2" s="1"/>
  <c r="BY54" i="2" s="1"/>
  <c r="CC54" i="2" s="1"/>
  <c r="AW54" i="2"/>
  <c r="BC54" i="2" s="1"/>
  <c r="BG54" i="2" s="1"/>
  <c r="BM54" i="2" s="1"/>
  <c r="BT54" i="2" s="1"/>
  <c r="CB54" i="2" s="1"/>
  <c r="I86" i="2"/>
  <c r="O86" i="2" s="1"/>
  <c r="S86" i="2" s="1"/>
  <c r="Y86" i="2" s="1"/>
  <c r="AC86" i="2" s="1"/>
  <c r="AI86" i="2" s="1"/>
  <c r="AM86" i="2" s="1"/>
  <c r="AS86" i="2" s="1"/>
  <c r="AW86" i="2" s="1"/>
  <c r="BC86" i="2" s="1"/>
  <c r="BG86" i="2" s="1"/>
  <c r="BM86" i="2" s="1"/>
  <c r="BT86" i="2" s="1"/>
  <c r="CB86" i="2" s="1"/>
  <c r="N86" i="2"/>
  <c r="T86" i="2" s="1"/>
  <c r="X86" i="2" s="1"/>
  <c r="AD86" i="2" s="1"/>
  <c r="AH86" i="2" s="1"/>
  <c r="AN86" i="2" s="1"/>
  <c r="AR86" i="2" s="1"/>
  <c r="AX86" i="2" s="1"/>
  <c r="BB86" i="2" s="1"/>
  <c r="BH86" i="2" s="1"/>
  <c r="BL86" i="2" s="1"/>
  <c r="BG56" i="2"/>
  <c r="BM56" i="2" s="1"/>
  <c r="BT56" i="2" s="1"/>
  <c r="CB56" i="2" s="1"/>
  <c r="I87" i="2"/>
  <c r="O87" i="2" s="1"/>
  <c r="S87" i="2" s="1"/>
  <c r="Y87" i="2" s="1"/>
  <c r="AC87" i="2" s="1"/>
  <c r="AI87" i="2" s="1"/>
  <c r="AM87" i="2" s="1"/>
  <c r="AS87" i="2" s="1"/>
  <c r="AW87" i="2" s="1"/>
  <c r="BC87" i="2" s="1"/>
  <c r="BG87" i="2" s="1"/>
  <c r="BM87" i="2" s="1"/>
  <c r="BT87" i="2" s="1"/>
  <c r="CB87" i="2" s="1"/>
  <c r="N87" i="2"/>
  <c r="T87" i="2" s="1"/>
  <c r="X87" i="2" s="1"/>
  <c r="AD87" i="2" s="1"/>
  <c r="AH87" i="2" s="1"/>
  <c r="AN87" i="2" s="1"/>
  <c r="AR87" i="2" s="1"/>
  <c r="AX87" i="2" s="1"/>
  <c r="BB87" i="2" s="1"/>
  <c r="BH87" i="2" s="1"/>
  <c r="BL87" i="2" s="1"/>
  <c r="BU87" i="2" s="1"/>
  <c r="BY87" i="2" s="1"/>
  <c r="CE37" i="2"/>
  <c r="CE36" i="2" s="1"/>
  <c r="CD37" i="2"/>
  <c r="BZ37" i="2"/>
  <c r="BZ36" i="2" s="1"/>
  <c r="CA37" i="2"/>
  <c r="CA36" i="2" s="1"/>
  <c r="J62" i="2"/>
  <c r="J68" i="2" s="1"/>
  <c r="J76" i="2" s="1"/>
  <c r="K62" i="2"/>
  <c r="K68" i="2" s="1"/>
  <c r="K76" i="2" s="1"/>
  <c r="L62" i="2"/>
  <c r="L68" i="2" s="1"/>
  <c r="L76" i="2" s="1"/>
  <c r="M62" i="2"/>
  <c r="M68" i="2" s="1"/>
  <c r="M76" i="2" s="1"/>
  <c r="I84" i="2"/>
  <c r="O84" i="2" s="1"/>
  <c r="S84" i="2" s="1"/>
  <c r="Y84" i="2" s="1"/>
  <c r="AC84" i="2" s="1"/>
  <c r="AI84" i="2" s="1"/>
  <c r="AM84" i="2" s="1"/>
  <c r="AS84" i="2" s="1"/>
  <c r="AW84" i="2" s="1"/>
  <c r="BC84" i="2" s="1"/>
  <c r="BG84" i="2" s="1"/>
  <c r="BM84" i="2" s="1"/>
  <c r="BT84" i="2" s="1"/>
  <c r="N84" i="2"/>
  <c r="T84" i="2" s="1"/>
  <c r="X84" i="2" s="1"/>
  <c r="AD84" i="2" s="1"/>
  <c r="AH84" i="2" s="1"/>
  <c r="AN84" i="2" s="1"/>
  <c r="AR84" i="2" s="1"/>
  <c r="AX84" i="2" s="1"/>
  <c r="BB84" i="2" s="1"/>
  <c r="BH84" i="2" s="1"/>
  <c r="BL84" i="2" s="1"/>
  <c r="BU84" i="2" s="1"/>
  <c r="BY84" i="2" s="1"/>
  <c r="CC84" i="2" s="1"/>
  <c r="AH54" i="2"/>
  <c r="AH53" i="2"/>
  <c r="AH52" i="2"/>
  <c r="AH51" i="2"/>
  <c r="AH50" i="2"/>
  <c r="AH49" i="2"/>
  <c r="N54" i="2"/>
  <c r="T54" i="2" s="1"/>
  <c r="X54" i="2" s="1"/>
  <c r="N53" i="2"/>
  <c r="T53" i="2" s="1"/>
  <c r="X53" i="2" s="1"/>
  <c r="N52" i="2"/>
  <c r="T52" i="2" s="1"/>
  <c r="X52" i="2" s="1"/>
  <c r="N51" i="2"/>
  <c r="T51" i="2" s="1"/>
  <c r="X51" i="2" s="1"/>
  <c r="N50" i="2"/>
  <c r="T50" i="2" s="1"/>
  <c r="N49" i="2"/>
  <c r="T49" i="2" s="1"/>
  <c r="X49" i="2" s="1"/>
  <c r="I49" i="2"/>
  <c r="I50" i="2"/>
  <c r="I51" i="2"/>
  <c r="I52" i="2"/>
  <c r="I53" i="2"/>
  <c r="I54" i="2"/>
  <c r="CG37" i="2"/>
  <c r="CG36" i="2" s="1"/>
  <c r="G62" i="2"/>
  <c r="G68" i="2" s="1"/>
  <c r="G76" i="2" s="1"/>
  <c r="H62" i="2"/>
  <c r="H68" i="2" s="1"/>
  <c r="H76" i="2" s="1"/>
  <c r="Q62" i="2"/>
  <c r="R62" i="2"/>
  <c r="R68" i="2" s="1"/>
  <c r="R76" i="2" s="1"/>
  <c r="U62" i="2"/>
  <c r="U68" i="2" s="1"/>
  <c r="U76" i="2" s="1"/>
  <c r="V62" i="2"/>
  <c r="V68" i="2" s="1"/>
  <c r="V76" i="2" s="1"/>
  <c r="W62" i="2"/>
  <c r="AA62" i="2"/>
  <c r="AA68" i="2" s="1"/>
  <c r="AA76" i="2" s="1"/>
  <c r="AB62" i="2"/>
  <c r="AB68" i="2" s="1"/>
  <c r="AB76" i="2" s="1"/>
  <c r="AE62" i="2"/>
  <c r="AF62" i="2"/>
  <c r="AF68" i="2" s="1"/>
  <c r="AF76" i="2" s="1"/>
  <c r="AG62" i="2"/>
  <c r="AG68" i="2" s="1"/>
  <c r="AG76" i="2" s="1"/>
  <c r="AK62" i="2"/>
  <c r="AK68" i="2" s="1"/>
  <c r="AK76" i="2" s="1"/>
  <c r="AL62" i="2"/>
  <c r="AL68" i="2" s="1"/>
  <c r="AL76" i="2" s="1"/>
  <c r="AO62" i="2"/>
  <c r="AO68" i="2" s="1"/>
  <c r="AO76" i="2" s="1"/>
  <c r="AP62" i="2"/>
  <c r="AP68" i="2" s="1"/>
  <c r="AP76" i="2" s="1"/>
  <c r="AQ62" i="2"/>
  <c r="AQ68" i="2" s="1"/>
  <c r="AQ76" i="2" s="1"/>
  <c r="AU62" i="2"/>
  <c r="AU68" i="2" s="1"/>
  <c r="AU76" i="2" s="1"/>
  <c r="AV62" i="2"/>
  <c r="AV68" i="2" s="1"/>
  <c r="AV76" i="2" s="1"/>
  <c r="AY62" i="2"/>
  <c r="AZ62" i="2"/>
  <c r="AZ68" i="2" s="1"/>
  <c r="AZ76" i="2" s="1"/>
  <c r="BA62" i="2"/>
  <c r="BA68" i="2" s="1"/>
  <c r="BA76" i="2" s="1"/>
  <c r="BE62" i="2"/>
  <c r="BF62" i="2"/>
  <c r="BF68" i="2" s="1"/>
  <c r="BF76" i="2" s="1"/>
  <c r="BI62" i="2"/>
  <c r="BI68" i="2" s="1"/>
  <c r="BI76" i="2" s="1"/>
  <c r="CD62" i="2"/>
  <c r="CE62" i="2"/>
  <c r="CE68" i="2" s="1"/>
  <c r="CE76" i="2" s="1"/>
  <c r="CG62" i="2"/>
  <c r="F62" i="2"/>
  <c r="F68" i="2" s="1"/>
  <c r="F76" i="2" s="1"/>
  <c r="E62" i="2"/>
  <c r="E37" i="2"/>
  <c r="F37" i="2"/>
  <c r="F36" i="2" s="1"/>
  <c r="G37" i="2"/>
  <c r="H37" i="2"/>
  <c r="H36" i="2" s="1"/>
  <c r="I37" i="2"/>
  <c r="J37" i="2"/>
  <c r="J36" i="2" s="1"/>
  <c r="K37" i="2"/>
  <c r="L37" i="2"/>
  <c r="L36" i="2" s="1"/>
  <c r="M37" i="2"/>
  <c r="M36" i="2" s="1"/>
  <c r="N37" i="2"/>
  <c r="P37" i="2"/>
  <c r="P36" i="2" s="1"/>
  <c r="Q37" i="2"/>
  <c r="R37" i="2"/>
  <c r="R36" i="2" s="1"/>
  <c r="U37" i="2"/>
  <c r="U36" i="2" s="1"/>
  <c r="V37" i="2"/>
  <c r="V36" i="2" s="1"/>
  <c r="W37" i="2"/>
  <c r="Z37" i="2"/>
  <c r="Z36" i="2" s="1"/>
  <c r="AA37" i="2"/>
  <c r="AA36" i="2" s="1"/>
  <c r="AB37" i="2"/>
  <c r="AB36" i="2" s="1"/>
  <c r="AE37" i="2"/>
  <c r="AF37" i="2"/>
  <c r="AF36" i="2" s="1"/>
  <c r="AG37" i="2"/>
  <c r="AG36" i="2" s="1"/>
  <c r="AJ37" i="2"/>
  <c r="AJ36" i="2" s="1"/>
  <c r="AK37" i="2"/>
  <c r="AL37" i="2"/>
  <c r="AL36" i="2" s="1"/>
  <c r="AO37" i="2"/>
  <c r="AO36" i="2" s="1"/>
  <c r="AP37" i="2"/>
  <c r="AQ37" i="2"/>
  <c r="AT37" i="2"/>
  <c r="AU37" i="2"/>
  <c r="AU36" i="2" s="1"/>
  <c r="AV37" i="2"/>
  <c r="AV36" i="2" s="1"/>
  <c r="AY37" i="2"/>
  <c r="AZ37" i="2"/>
  <c r="AZ36" i="2" s="1"/>
  <c r="BA37" i="2"/>
  <c r="BA36" i="2" s="1"/>
  <c r="BD37" i="2"/>
  <c r="BE37" i="2"/>
  <c r="BF37" i="2"/>
  <c r="BF36" i="2" s="1"/>
  <c r="BI37" i="2"/>
  <c r="BI36" i="2" s="1"/>
  <c r="BJ37" i="2"/>
  <c r="BJ36" i="2" s="1"/>
  <c r="BK37" i="2"/>
  <c r="C37" i="2"/>
  <c r="BU44" i="2"/>
  <c r="BY44" i="2" s="1"/>
  <c r="S29" i="2"/>
  <c r="S37" i="2" s="1"/>
  <c r="O37" i="2"/>
  <c r="BO36" i="2"/>
  <c r="CB57" i="2"/>
  <c r="CB55" i="2"/>
  <c r="BV36" i="2"/>
  <c r="BU85" i="2"/>
  <c r="BY85" i="2" s="1"/>
  <c r="BP36" i="2"/>
  <c r="BU32" i="2"/>
  <c r="BY32" i="2" s="1"/>
  <c r="CC33" i="2"/>
  <c r="BU28" i="2"/>
  <c r="BY28" i="2" s="1"/>
  <c r="CB79" i="2"/>
  <c r="BU55" i="2"/>
  <c r="BY55" i="2" s="1"/>
  <c r="CC55" i="2" s="1"/>
  <c r="AP36" i="2"/>
  <c r="BS36" i="2"/>
  <c r="BR36" i="2"/>
  <c r="BU59" i="2"/>
  <c r="BY59" i="2" s="1"/>
  <c r="CC59" i="2" s="1"/>
  <c r="BD36" i="2"/>
  <c r="AT36" i="2"/>
  <c r="S58" i="2"/>
  <c r="Y58" i="2" s="1"/>
  <c r="AC58" i="2" s="1"/>
  <c r="AI58" i="2" s="1"/>
  <c r="AM58" i="2" s="1"/>
  <c r="AS58" i="2" s="1"/>
  <c r="AW58" i="2" s="1"/>
  <c r="BC58" i="2" s="1"/>
  <c r="BG58" i="2" s="1"/>
  <c r="BM58" i="2" s="1"/>
  <c r="BT58" i="2" s="1"/>
  <c r="S31" i="2"/>
  <c r="Y31" i="2" s="1"/>
  <c r="AC31" i="2" s="1"/>
  <c r="AI31" i="2" s="1"/>
  <c r="AM31" i="2" s="1"/>
  <c r="AS31" i="2" s="1"/>
  <c r="AW31" i="2" s="1"/>
  <c r="BC31" i="2" s="1"/>
  <c r="BG31" i="2" s="1"/>
  <c r="BM31" i="2" s="1"/>
  <c r="BT31" i="2" s="1"/>
  <c r="CC81" i="2"/>
  <c r="BU43" i="2"/>
  <c r="BY43" i="2" s="1"/>
  <c r="X29" i="2"/>
  <c r="X37" i="2" s="1"/>
  <c r="T37" i="2"/>
  <c r="BL71" i="2"/>
  <c r="BU71" i="2" s="1"/>
  <c r="BY71" i="2" s="1"/>
  <c r="CC71" i="2" s="1"/>
  <c r="BL65" i="2"/>
  <c r="BU65" i="2" s="1"/>
  <c r="BY65" i="2" s="1"/>
  <c r="CC65" i="2" s="1"/>
  <c r="Y25" i="2"/>
  <c r="AC25" i="2" s="1"/>
  <c r="AI25" i="2" s="1"/>
  <c r="AM25" i="2" s="1"/>
  <c r="AS25" i="2" s="1"/>
  <c r="AW25" i="2" s="1"/>
  <c r="BC25" i="2" s="1"/>
  <c r="BG25" i="2" s="1"/>
  <c r="BM25" i="2" s="1"/>
  <c r="BT25" i="2" s="1"/>
  <c r="CH79" i="2"/>
  <c r="E61" i="11" s="1"/>
  <c r="BU64" i="2"/>
  <c r="BY64" i="2" s="1"/>
  <c r="CC64" i="2" s="1"/>
  <c r="BU86" i="2"/>
  <c r="BY86" i="2" s="1"/>
  <c r="G36" i="2"/>
  <c r="AD29" i="2"/>
  <c r="AD37" i="2" s="1"/>
  <c r="CC56" i="2" l="1"/>
  <c r="CH56" i="2"/>
  <c r="E51" i="11" s="1"/>
  <c r="CB27" i="2"/>
  <c r="CH27" i="2"/>
  <c r="E27" i="11" s="1"/>
  <c r="BQ68" i="2"/>
  <c r="BQ76" i="2" s="1"/>
  <c r="AY68" i="2"/>
  <c r="AY76" i="2" s="1"/>
  <c r="E36" i="2"/>
  <c r="BE68" i="2"/>
  <c r="BE76" i="2" s="1"/>
  <c r="W68" i="2"/>
  <c r="W76" i="2" s="1"/>
  <c r="Q68" i="2"/>
  <c r="Q76" i="2" s="1"/>
  <c r="CF56" i="2"/>
  <c r="D33" i="13" s="1"/>
  <c r="CH51" i="2"/>
  <c r="E46" i="11" s="1"/>
  <c r="BK36" i="2"/>
  <c r="BE36" i="2"/>
  <c r="AQ36" i="2"/>
  <c r="AK36" i="2"/>
  <c r="Q36" i="2"/>
  <c r="E68" i="2"/>
  <c r="E76" i="2" s="1"/>
  <c r="CD68" i="2"/>
  <c r="CD76" i="2" s="1"/>
  <c r="AE68" i="2"/>
  <c r="AE76" i="2" s="1"/>
  <c r="CH45" i="2"/>
  <c r="E40" i="11" s="1"/>
  <c r="CC57" i="2"/>
  <c r="CH57" i="2"/>
  <c r="E52" i="11" s="1"/>
  <c r="AH29" i="2"/>
  <c r="AH37" i="2" s="1"/>
  <c r="O22" i="13"/>
  <c r="N22" i="13"/>
  <c r="M22" i="13"/>
  <c r="AN29" i="2"/>
  <c r="Y29" i="2"/>
  <c r="I62" i="2"/>
  <c r="CH53" i="2"/>
  <c r="E48" i="11" s="1"/>
  <c r="N33" i="13"/>
  <c r="L33" i="13"/>
  <c r="H33" i="13"/>
  <c r="K33" i="13"/>
  <c r="G33" i="13"/>
  <c r="M33" i="13"/>
  <c r="O33" i="13"/>
  <c r="J33" i="13"/>
  <c r="F33" i="13"/>
  <c r="I33" i="13"/>
  <c r="CC87" i="2"/>
  <c r="CH87" i="2"/>
  <c r="E67" i="11" s="1"/>
  <c r="CC78" i="2"/>
  <c r="CF78" i="2" s="1"/>
  <c r="CH78" i="2"/>
  <c r="E60" i="11" s="1"/>
  <c r="CB81" i="2"/>
  <c r="CH81" i="2"/>
  <c r="E63" i="11" s="1"/>
  <c r="CC66" i="2"/>
  <c r="CF66" i="2" s="1"/>
  <c r="CH66" i="2"/>
  <c r="E58" i="11" s="1"/>
  <c r="AH48" i="2"/>
  <c r="AN48" i="2" s="1"/>
  <c r="AR48" i="2" s="1"/>
  <c r="AX48" i="2" s="1"/>
  <c r="BB48" i="2" s="1"/>
  <c r="BH48" i="2" s="1"/>
  <c r="BL48" i="2" s="1"/>
  <c r="BU48" i="2" s="1"/>
  <c r="BY48" i="2" s="1"/>
  <c r="AD62" i="2"/>
  <c r="CF79" i="2"/>
  <c r="CH50" i="2"/>
  <c r="E45" i="11" s="1"/>
  <c r="P68" i="2"/>
  <c r="P76" i="2" s="1"/>
  <c r="CH65" i="2"/>
  <c r="E57" i="11" s="1"/>
  <c r="AJ68" i="2"/>
  <c r="AJ76" i="2" s="1"/>
  <c r="I22" i="13"/>
  <c r="J22" i="13"/>
  <c r="F22" i="13"/>
  <c r="K22" i="13"/>
  <c r="G22" i="13"/>
  <c r="L22" i="13"/>
  <c r="H22" i="13"/>
  <c r="CH32" i="2"/>
  <c r="E33" i="11" s="1"/>
  <c r="CC32" i="2"/>
  <c r="CH26" i="2"/>
  <c r="E26" i="11" s="1"/>
  <c r="CB26" i="2"/>
  <c r="CF26" i="2" s="1"/>
  <c r="CH60" i="2"/>
  <c r="E55" i="11" s="1"/>
  <c r="CC60" i="2"/>
  <c r="CF60" i="2" s="1"/>
  <c r="D37" i="13" s="1"/>
  <c r="CC86" i="2"/>
  <c r="CH86" i="2"/>
  <c r="E66" i="11" s="1"/>
  <c r="CB25" i="2"/>
  <c r="CF25" i="2" s="1"/>
  <c r="CH25" i="2"/>
  <c r="E25" i="11" s="1"/>
  <c r="CH43" i="2"/>
  <c r="E38" i="11" s="1"/>
  <c r="CC43" i="2"/>
  <c r="CF43" i="2" s="1"/>
  <c r="CB31" i="2"/>
  <c r="CF31" i="2" s="1"/>
  <c r="D12" i="13" s="1"/>
  <c r="CH31" i="2"/>
  <c r="E31" i="11" s="1"/>
  <c r="CB58" i="2"/>
  <c r="CF58" i="2" s="1"/>
  <c r="D35" i="13" s="1"/>
  <c r="CH58" i="2"/>
  <c r="E53" i="11" s="1"/>
  <c r="CB33" i="2"/>
  <c r="CH33" i="2"/>
  <c r="CC85" i="2"/>
  <c r="CH85" i="2"/>
  <c r="E65" i="11" s="1"/>
  <c r="CC44" i="2"/>
  <c r="CF44" i="2" s="1"/>
  <c r="D21" i="13" s="1"/>
  <c r="CH44" i="2"/>
  <c r="E39" i="11" s="1"/>
  <c r="CB84" i="2"/>
  <c r="CF84" i="2" s="1"/>
  <c r="CH84" i="2"/>
  <c r="E64" i="11" s="1"/>
  <c r="CB46" i="2"/>
  <c r="CF46" i="2" s="1"/>
  <c r="D23" i="13" s="1"/>
  <c r="CH46" i="2"/>
  <c r="E41" i="11" s="1"/>
  <c r="CB80" i="2"/>
  <c r="CF80" i="2" s="1"/>
  <c r="C31" i="17" s="1"/>
  <c r="CH80" i="2"/>
  <c r="E62" i="11" s="1"/>
  <c r="CH42" i="2"/>
  <c r="E37" i="11" s="1"/>
  <c r="CC42" i="2"/>
  <c r="CF42" i="2" s="1"/>
  <c r="AH62" i="2"/>
  <c r="AN47" i="2"/>
  <c r="CC28" i="2"/>
  <c r="CH28" i="2"/>
  <c r="E28" i="11" s="1"/>
  <c r="CH41" i="2"/>
  <c r="E36" i="11" s="1"/>
  <c r="CB41" i="2"/>
  <c r="CF41" i="2" s="1"/>
  <c r="D18" i="13" s="1"/>
  <c r="T62" i="2"/>
  <c r="X50" i="2"/>
  <c r="X62" i="2" s="1"/>
  <c r="CF27" i="2"/>
  <c r="CH71" i="2"/>
  <c r="E59" i="11" s="1"/>
  <c r="CH55" i="2"/>
  <c r="E50" i="11" s="1"/>
  <c r="CF87" i="2"/>
  <c r="BH40" i="2"/>
  <c r="CF65" i="2"/>
  <c r="CF55" i="2"/>
  <c r="D32" i="13" s="1"/>
  <c r="CF57" i="2"/>
  <c r="CG68" i="2"/>
  <c r="CG76" i="2" s="1"/>
  <c r="CH54" i="2"/>
  <c r="E49" i="11" s="1"/>
  <c r="CH52" i="2"/>
  <c r="E47" i="11" s="1"/>
  <c r="CH49" i="2"/>
  <c r="E44" i="11" s="1"/>
  <c r="CF86" i="2"/>
  <c r="CF54" i="2"/>
  <c r="D31" i="13" s="1"/>
  <c r="CF53" i="2"/>
  <c r="D30" i="13" s="1"/>
  <c r="CF52" i="2"/>
  <c r="D29" i="13" s="1"/>
  <c r="CF51" i="2"/>
  <c r="D28" i="13" s="1"/>
  <c r="CF50" i="2"/>
  <c r="D27" i="13" s="1"/>
  <c r="CF49" i="2"/>
  <c r="D26" i="13" s="1"/>
  <c r="CF81" i="2"/>
  <c r="N62" i="2"/>
  <c r="CF32" i="2"/>
  <c r="CF85" i="2"/>
  <c r="CH64" i="2"/>
  <c r="E56" i="11" s="1"/>
  <c r="CB64" i="2"/>
  <c r="CF64" i="2" s="1"/>
  <c r="D40" i="13" s="1"/>
  <c r="N35" i="2"/>
  <c r="N36" i="2" s="1"/>
  <c r="T24" i="2"/>
  <c r="CB59" i="2"/>
  <c r="CF59" i="2" s="1"/>
  <c r="D36" i="13" s="1"/>
  <c r="CH59" i="2"/>
  <c r="E54" i="11" s="1"/>
  <c r="O62" i="2"/>
  <c r="S40" i="2"/>
  <c r="CF28" i="2"/>
  <c r="O35" i="2"/>
  <c r="O36" i="2" s="1"/>
  <c r="S24" i="2"/>
  <c r="CF71" i="2"/>
  <c r="D45" i="13" s="1"/>
  <c r="I35" i="2"/>
  <c r="I36" i="2" s="1"/>
  <c r="CD36" i="2"/>
  <c r="CH30" i="2"/>
  <c r="E30" i="11" s="1"/>
  <c r="CB30" i="2"/>
  <c r="CF30" i="2" s="1"/>
  <c r="D11" i="13" s="1"/>
  <c r="BD68" i="2"/>
  <c r="BD76" i="2" s="1"/>
  <c r="BK68" i="2"/>
  <c r="BK76" i="2" s="1"/>
  <c r="BW68" i="2"/>
  <c r="BW76" i="2" s="1"/>
  <c r="BJ68" i="2"/>
  <c r="BJ76" i="2" s="1"/>
  <c r="BX68" i="2"/>
  <c r="BX76" i="2" s="1"/>
  <c r="E32" i="11" l="1"/>
  <c r="D9" i="13"/>
  <c r="J9" i="13" s="1"/>
  <c r="C8" i="17"/>
  <c r="D19" i="13"/>
  <c r="M19" i="13" s="1"/>
  <c r="C19" i="17"/>
  <c r="D20" i="13"/>
  <c r="C20" i="17"/>
  <c r="D7" i="13"/>
  <c r="M7" i="13" s="1"/>
  <c r="C6" i="17"/>
  <c r="D13" i="13"/>
  <c r="J13" i="13" s="1"/>
  <c r="C10" i="17"/>
  <c r="D34" i="13"/>
  <c r="O34" i="13" s="1"/>
  <c r="C21" i="17"/>
  <c r="D42" i="13"/>
  <c r="C25" i="17"/>
  <c r="D41" i="13"/>
  <c r="K41" i="13" s="1"/>
  <c r="C24" i="17"/>
  <c r="D8" i="13"/>
  <c r="C7" i="17"/>
  <c r="D6" i="13"/>
  <c r="I6" i="13" s="1"/>
  <c r="C5" i="17"/>
  <c r="CF33" i="2"/>
  <c r="C11" i="17" s="1"/>
  <c r="H9" i="13"/>
  <c r="L9" i="13"/>
  <c r="F9" i="13"/>
  <c r="I9" i="13"/>
  <c r="M9" i="13"/>
  <c r="H13" i="13"/>
  <c r="L13" i="13"/>
  <c r="G13" i="13"/>
  <c r="K13" i="13"/>
  <c r="O13" i="13"/>
  <c r="L34" i="13"/>
  <c r="G6" i="13"/>
  <c r="N6" i="13"/>
  <c r="O40" i="13"/>
  <c r="N40" i="13"/>
  <c r="M40" i="13"/>
  <c r="O26" i="13"/>
  <c r="N26" i="13"/>
  <c r="M26" i="13"/>
  <c r="N28" i="13"/>
  <c r="M28" i="13"/>
  <c r="O28" i="13"/>
  <c r="O30" i="13"/>
  <c r="N30" i="13"/>
  <c r="M30" i="13"/>
  <c r="O18" i="13"/>
  <c r="N18" i="13"/>
  <c r="M18" i="13"/>
  <c r="N11" i="13"/>
  <c r="M11" i="13"/>
  <c r="O11" i="13"/>
  <c r="N45" i="13"/>
  <c r="M45" i="13"/>
  <c r="O45" i="13"/>
  <c r="N36" i="13"/>
  <c r="M36" i="13"/>
  <c r="L36" i="13"/>
  <c r="H36" i="13"/>
  <c r="I36" i="13"/>
  <c r="O36" i="13"/>
  <c r="J36" i="13"/>
  <c r="F36" i="13"/>
  <c r="K36" i="13"/>
  <c r="G36" i="13"/>
  <c r="M27" i="13"/>
  <c r="O27" i="13"/>
  <c r="N27" i="13"/>
  <c r="N29" i="13"/>
  <c r="M29" i="13"/>
  <c r="O29" i="13"/>
  <c r="M31" i="13"/>
  <c r="O31" i="13"/>
  <c r="N31" i="13"/>
  <c r="N42" i="13"/>
  <c r="M42" i="13"/>
  <c r="I42" i="13"/>
  <c r="J42" i="13"/>
  <c r="F42" i="13"/>
  <c r="O42" i="13"/>
  <c r="K42" i="13"/>
  <c r="G42" i="13"/>
  <c r="L42" i="13"/>
  <c r="H42" i="13"/>
  <c r="N37" i="13"/>
  <c r="L37" i="13"/>
  <c r="H37" i="13"/>
  <c r="K37" i="13"/>
  <c r="G37" i="13"/>
  <c r="M37" i="13"/>
  <c r="O37" i="13"/>
  <c r="J37" i="13"/>
  <c r="F37" i="13"/>
  <c r="I37" i="13"/>
  <c r="O8" i="13"/>
  <c r="N8" i="13"/>
  <c r="M8" i="13"/>
  <c r="M23" i="13"/>
  <c r="O23" i="13"/>
  <c r="N23" i="13"/>
  <c r="N21" i="13"/>
  <c r="M21" i="13"/>
  <c r="O21" i="13"/>
  <c r="M35" i="13"/>
  <c r="O35" i="13"/>
  <c r="L35" i="13"/>
  <c r="H35" i="13"/>
  <c r="K35" i="13"/>
  <c r="G35" i="13"/>
  <c r="N35" i="13"/>
  <c r="J35" i="13"/>
  <c r="F35" i="13"/>
  <c r="I35" i="13"/>
  <c r="O12" i="13"/>
  <c r="N12" i="13"/>
  <c r="M12" i="13"/>
  <c r="AR29" i="2"/>
  <c r="AN37" i="2"/>
  <c r="N32" i="13"/>
  <c r="M32" i="13"/>
  <c r="O32" i="13"/>
  <c r="O41" i="13"/>
  <c r="F41" i="13"/>
  <c r="H41" i="13"/>
  <c r="N20" i="13"/>
  <c r="M20" i="13"/>
  <c r="O20" i="13"/>
  <c r="N7" i="13"/>
  <c r="Y37" i="2"/>
  <c r="AC29" i="2"/>
  <c r="CC48" i="2"/>
  <c r="CF48" i="2" s="1"/>
  <c r="D25" i="13" s="1"/>
  <c r="CH48" i="2"/>
  <c r="E43" i="11" s="1"/>
  <c r="K45" i="13"/>
  <c r="J45" i="13"/>
  <c r="I45" i="13"/>
  <c r="L45" i="13"/>
  <c r="H45" i="13"/>
  <c r="G45" i="13"/>
  <c r="F45" i="13"/>
  <c r="K40" i="13"/>
  <c r="G40" i="13"/>
  <c r="F40" i="13"/>
  <c r="F43" i="13" s="1"/>
  <c r="I40" i="13"/>
  <c r="L40" i="13"/>
  <c r="H40" i="13"/>
  <c r="D43" i="13"/>
  <c r="J40" i="13"/>
  <c r="J26" i="13"/>
  <c r="F26" i="13"/>
  <c r="I26" i="13"/>
  <c r="L26" i="13"/>
  <c r="H26" i="13"/>
  <c r="K26" i="13"/>
  <c r="G26" i="13"/>
  <c r="L28" i="13"/>
  <c r="H28" i="13"/>
  <c r="I28" i="13"/>
  <c r="J28" i="13"/>
  <c r="F28" i="13"/>
  <c r="K28" i="13"/>
  <c r="G28" i="13"/>
  <c r="L30" i="13"/>
  <c r="H30" i="13"/>
  <c r="I30" i="13"/>
  <c r="J30" i="13"/>
  <c r="F30" i="13"/>
  <c r="K30" i="13"/>
  <c r="G30" i="13"/>
  <c r="I18" i="13"/>
  <c r="J18" i="13"/>
  <c r="F18" i="13"/>
  <c r="K18" i="13"/>
  <c r="G18" i="13"/>
  <c r="L18" i="13"/>
  <c r="H18" i="13"/>
  <c r="L25" i="13"/>
  <c r="H25" i="13"/>
  <c r="I25" i="13"/>
  <c r="J25" i="13"/>
  <c r="F25" i="13"/>
  <c r="K25" i="13"/>
  <c r="G25" i="13"/>
  <c r="L27" i="13"/>
  <c r="H27" i="13"/>
  <c r="K27" i="13"/>
  <c r="G27" i="13"/>
  <c r="J27" i="13"/>
  <c r="F27" i="13"/>
  <c r="I27" i="13"/>
  <c r="L29" i="13"/>
  <c r="H29" i="13"/>
  <c r="K29" i="13"/>
  <c r="G29" i="13"/>
  <c r="J29" i="13"/>
  <c r="F29" i="13"/>
  <c r="I29" i="13"/>
  <c r="L31" i="13"/>
  <c r="H31" i="13"/>
  <c r="K31" i="13"/>
  <c r="G31" i="13"/>
  <c r="J31" i="13"/>
  <c r="F31" i="13"/>
  <c r="I31" i="13"/>
  <c r="K23" i="13"/>
  <c r="G23" i="13"/>
  <c r="J23" i="13"/>
  <c r="F23" i="13"/>
  <c r="I23" i="13"/>
  <c r="L23" i="13"/>
  <c r="H23" i="13"/>
  <c r="K21" i="13"/>
  <c r="G21" i="13"/>
  <c r="J21" i="13"/>
  <c r="F21" i="13"/>
  <c r="I21" i="13"/>
  <c r="L21" i="13"/>
  <c r="H21" i="13"/>
  <c r="K19" i="13"/>
  <c r="I19" i="13"/>
  <c r="L32" i="13"/>
  <c r="H32" i="13"/>
  <c r="I32" i="13"/>
  <c r="J32" i="13"/>
  <c r="F32" i="13"/>
  <c r="K32" i="13"/>
  <c r="G32" i="13"/>
  <c r="I20" i="13"/>
  <c r="J20" i="13"/>
  <c r="F20" i="13"/>
  <c r="K20" i="13"/>
  <c r="G20" i="13"/>
  <c r="L20" i="13"/>
  <c r="H20" i="13"/>
  <c r="J11" i="13"/>
  <c r="F11" i="13"/>
  <c r="I11" i="13"/>
  <c r="L11" i="13"/>
  <c r="H11" i="13"/>
  <c r="K11" i="13"/>
  <c r="G11" i="13"/>
  <c r="I7" i="13"/>
  <c r="G7" i="13"/>
  <c r="K8" i="13"/>
  <c r="G8" i="13"/>
  <c r="L8" i="13"/>
  <c r="H8" i="13"/>
  <c r="I8" i="13"/>
  <c r="J8" i="13"/>
  <c r="F8" i="13"/>
  <c r="J12" i="13"/>
  <c r="F12" i="13"/>
  <c r="K12" i="13"/>
  <c r="G12" i="13"/>
  <c r="L12" i="13"/>
  <c r="H12" i="13"/>
  <c r="I12" i="13"/>
  <c r="T35" i="2"/>
  <c r="T36" i="2" s="1"/>
  <c r="X24" i="2"/>
  <c r="BL40" i="2"/>
  <c r="AR47" i="2"/>
  <c r="AN62" i="2"/>
  <c r="S62" i="2"/>
  <c r="Y40" i="2"/>
  <c r="S35" i="2"/>
  <c r="S36" i="2" s="1"/>
  <c r="Y24" i="2"/>
  <c r="O68" i="2"/>
  <c r="O76" i="2" s="1"/>
  <c r="N68" i="2"/>
  <c r="N76" i="2" s="1"/>
  <c r="I68" i="2"/>
  <c r="I76" i="2" s="1"/>
  <c r="F19" i="13" l="1"/>
  <c r="L41" i="13"/>
  <c r="J41" i="13"/>
  <c r="M41" i="13"/>
  <c r="N19" i="13"/>
  <c r="J6" i="13"/>
  <c r="H34" i="13"/>
  <c r="O7" i="13"/>
  <c r="I41" i="13"/>
  <c r="G41" i="13"/>
  <c r="O19" i="13"/>
  <c r="O6" i="13"/>
  <c r="K34" i="13"/>
  <c r="M34" i="13"/>
  <c r="D14" i="13"/>
  <c r="K7" i="13"/>
  <c r="F7" i="13"/>
  <c r="H7" i="13"/>
  <c r="H19" i="13"/>
  <c r="J19" i="13"/>
  <c r="J7" i="13"/>
  <c r="L7" i="13"/>
  <c r="L19" i="13"/>
  <c r="G19" i="13"/>
  <c r="J43" i="13"/>
  <c r="N41" i="13"/>
  <c r="K6" i="13"/>
  <c r="G34" i="13"/>
  <c r="F6" i="13"/>
  <c r="L6" i="13"/>
  <c r="H6" i="13"/>
  <c r="M6" i="13"/>
  <c r="F14" i="13"/>
  <c r="L14" i="13"/>
  <c r="H14" i="13"/>
  <c r="M14" i="13"/>
  <c r="F34" i="13"/>
  <c r="I34" i="13"/>
  <c r="N34" i="13"/>
  <c r="J34" i="13"/>
  <c r="F13" i="13"/>
  <c r="M13" i="13"/>
  <c r="I13" i="13"/>
  <c r="N13" i="13"/>
  <c r="O9" i="13"/>
  <c r="K9" i="13"/>
  <c r="G9" i="13"/>
  <c r="N9" i="13"/>
  <c r="C22" i="17"/>
  <c r="L43" i="13"/>
  <c r="K43" i="13"/>
  <c r="H43" i="13"/>
  <c r="I43" i="13"/>
  <c r="G43" i="13"/>
  <c r="N25" i="13"/>
  <c r="M25" i="13"/>
  <c r="O25" i="13"/>
  <c r="AR37" i="2"/>
  <c r="AX29" i="2"/>
  <c r="M43" i="13"/>
  <c r="O43" i="13"/>
  <c r="AC37" i="2"/>
  <c r="AI29" i="2"/>
  <c r="N43" i="13"/>
  <c r="Y62" i="2"/>
  <c r="AC40" i="2"/>
  <c r="BU40" i="2"/>
  <c r="T68" i="2"/>
  <c r="T76" i="2" s="1"/>
  <c r="Y35" i="2"/>
  <c r="Y36" i="2" s="1"/>
  <c r="AC24" i="2"/>
  <c r="S68" i="2"/>
  <c r="S76" i="2" s="1"/>
  <c r="AR62" i="2"/>
  <c r="AX47" i="2"/>
  <c r="X35" i="2"/>
  <c r="AD24" i="2"/>
  <c r="I14" i="13" l="1"/>
  <c r="O14" i="13"/>
  <c r="J14" i="13"/>
  <c r="G14" i="13"/>
  <c r="N14" i="13"/>
  <c r="K14" i="13"/>
  <c r="AI37" i="2"/>
  <c r="AM29" i="2"/>
  <c r="BB29" i="2"/>
  <c r="AX37" i="2"/>
  <c r="AD35" i="2"/>
  <c r="AH24" i="2"/>
  <c r="BB47" i="2"/>
  <c r="AX62" i="2"/>
  <c r="BY40" i="2"/>
  <c r="Y68" i="2"/>
  <c r="Y76" i="2" s="1"/>
  <c r="X36" i="2"/>
  <c r="X68" i="2"/>
  <c r="X76" i="2" s="1"/>
  <c r="AC35" i="2"/>
  <c r="AC36" i="2" s="1"/>
  <c r="AI24" i="2"/>
  <c r="AC62" i="2"/>
  <c r="AI40" i="2"/>
  <c r="AS29" i="2" l="1"/>
  <c r="AM37" i="2"/>
  <c r="BB37" i="2"/>
  <c r="BH29" i="2"/>
  <c r="AC68" i="2"/>
  <c r="AC76" i="2" s="1"/>
  <c r="BH47" i="2"/>
  <c r="BB62" i="2"/>
  <c r="AD36" i="2"/>
  <c r="AD68" i="2"/>
  <c r="AD76" i="2" s="1"/>
  <c r="AI62" i="2"/>
  <c r="AM40" i="2"/>
  <c r="AI35" i="2"/>
  <c r="AI36" i="2" s="1"/>
  <c r="AM24" i="2"/>
  <c r="CC40" i="2"/>
  <c r="AH35" i="2"/>
  <c r="AN24" i="2"/>
  <c r="BL29" i="2" l="1"/>
  <c r="BH37" i="2"/>
  <c r="AW29" i="2"/>
  <c r="AS37" i="2"/>
  <c r="AN35" i="2"/>
  <c r="AR24" i="2"/>
  <c r="AI68" i="2"/>
  <c r="AI76" i="2" s="1"/>
  <c r="BL47" i="2"/>
  <c r="BH62" i="2"/>
  <c r="AH36" i="2"/>
  <c r="AH68" i="2"/>
  <c r="AH76" i="2" s="1"/>
  <c r="AM35" i="2"/>
  <c r="AM36" i="2" s="1"/>
  <c r="AS24" i="2"/>
  <c r="AM62" i="2"/>
  <c r="AS40" i="2"/>
  <c r="BC29" i="2" l="1"/>
  <c r="AW37" i="2"/>
  <c r="BL37" i="2"/>
  <c r="BU29" i="2"/>
  <c r="AM68" i="2"/>
  <c r="AM76" i="2" s="1"/>
  <c r="AN36" i="2"/>
  <c r="AN68" i="2"/>
  <c r="AN76" i="2" s="1"/>
  <c r="AS62" i="2"/>
  <c r="AW40" i="2"/>
  <c r="AS35" i="2"/>
  <c r="AS36" i="2" s="1"/>
  <c r="AW24" i="2"/>
  <c r="BU47" i="2"/>
  <c r="BL62" i="2"/>
  <c r="AR35" i="2"/>
  <c r="AX24" i="2"/>
  <c r="BY29" i="2" l="1"/>
  <c r="BU37" i="2"/>
  <c r="BC37" i="2"/>
  <c r="BG29" i="2"/>
  <c r="AX35" i="2"/>
  <c r="BB24" i="2"/>
  <c r="AW35" i="2"/>
  <c r="AW36" i="2" s="1"/>
  <c r="BC24" i="2"/>
  <c r="AW62" i="2"/>
  <c r="BC40" i="2"/>
  <c r="AR36" i="2"/>
  <c r="AR68" i="2"/>
  <c r="AR76" i="2" s="1"/>
  <c r="BY47" i="2"/>
  <c r="BU62" i="2"/>
  <c r="AS68" i="2"/>
  <c r="AS76" i="2" s="1"/>
  <c r="BM29" i="2" l="1"/>
  <c r="BG37" i="2"/>
  <c r="CC29" i="2"/>
  <c r="CC37" i="2" s="1"/>
  <c r="BY37" i="2"/>
  <c r="AW68" i="2"/>
  <c r="AW76" i="2" s="1"/>
  <c r="CH47" i="2"/>
  <c r="E42" i="11" s="1"/>
  <c r="CC47" i="2"/>
  <c r="BY62" i="2"/>
  <c r="BC62" i="2"/>
  <c r="BG40" i="2"/>
  <c r="BC35" i="2"/>
  <c r="BC36" i="2" s="1"/>
  <c r="BG24" i="2"/>
  <c r="AX36" i="2"/>
  <c r="AX68" i="2"/>
  <c r="AX76" i="2" s="1"/>
  <c r="BB35" i="2"/>
  <c r="BH24" i="2"/>
  <c r="BM37" i="2" l="1"/>
  <c r="BT29" i="2"/>
  <c r="E65" i="14"/>
  <c r="F65" i="14" s="1"/>
  <c r="E58" i="14"/>
  <c r="F58" i="14" s="1"/>
  <c r="E57" i="14"/>
  <c r="F57" i="14" s="1"/>
  <c r="E61" i="14"/>
  <c r="F61" i="14" s="1"/>
  <c r="E66" i="14"/>
  <c r="F66" i="14" s="1"/>
  <c r="E59" i="14"/>
  <c r="F59" i="14" s="1"/>
  <c r="E62" i="14"/>
  <c r="F62" i="14" s="1"/>
  <c r="E60" i="14"/>
  <c r="F60" i="14" s="1"/>
  <c r="E64" i="14"/>
  <c r="F64" i="14" s="1"/>
  <c r="E63" i="14"/>
  <c r="F63" i="14" s="1"/>
  <c r="BH35" i="2"/>
  <c r="BL24" i="2"/>
  <c r="BC68" i="2"/>
  <c r="BC76" i="2" s="1"/>
  <c r="CF47" i="2"/>
  <c r="D24" i="13" s="1"/>
  <c r="CC62" i="2"/>
  <c r="BB36" i="2"/>
  <c r="BB68" i="2"/>
  <c r="BB76" i="2" s="1"/>
  <c r="BG35" i="2"/>
  <c r="BG36" i="2" s="1"/>
  <c r="BM24" i="2"/>
  <c r="BG62" i="2"/>
  <c r="BM40" i="2"/>
  <c r="N24" i="13" l="1"/>
  <c r="M24" i="13"/>
  <c r="O24" i="13"/>
  <c r="CH29" i="2"/>
  <c r="E29" i="11" s="1"/>
  <c r="CB29" i="2"/>
  <c r="BT37" i="2"/>
  <c r="CH37" i="2" s="1"/>
  <c r="BG68" i="2"/>
  <c r="BG76" i="2" s="1"/>
  <c r="I24" i="13"/>
  <c r="J24" i="13"/>
  <c r="F24" i="13"/>
  <c r="K24" i="13"/>
  <c r="G24" i="13"/>
  <c r="L24" i="13"/>
  <c r="H24" i="13"/>
  <c r="BM62" i="2"/>
  <c r="BT40" i="2"/>
  <c r="BM35" i="2"/>
  <c r="BM36" i="2" s="1"/>
  <c r="BT24" i="2"/>
  <c r="BH36" i="2"/>
  <c r="BH68" i="2"/>
  <c r="BH76" i="2" s="1"/>
  <c r="BL35" i="2"/>
  <c r="BU24" i="2"/>
  <c r="CF29" i="2" l="1"/>
  <c r="CB37" i="2"/>
  <c r="CF37" i="2" s="1"/>
  <c r="BU35" i="2"/>
  <c r="BY24" i="2"/>
  <c r="CH24" i="2" s="1"/>
  <c r="BM68" i="2"/>
  <c r="BM76" i="2" s="1"/>
  <c r="BL36" i="2"/>
  <c r="BL68" i="2"/>
  <c r="BL76" i="2" s="1"/>
  <c r="BT35" i="2"/>
  <c r="BT36" i="2" s="1"/>
  <c r="CB24" i="2"/>
  <c r="BT62" i="2"/>
  <c r="CH40" i="2"/>
  <c r="E35" i="11" s="1"/>
  <c r="CB40" i="2"/>
  <c r="D10" i="13" l="1"/>
  <c r="C9" i="17"/>
  <c r="C15" i="17" s="1"/>
  <c r="D51" i="13"/>
  <c r="N10" i="13"/>
  <c r="M10" i="13"/>
  <c r="O10" i="13"/>
  <c r="J10" i="13"/>
  <c r="J51" i="13" s="1"/>
  <c r="E51" i="14" s="1"/>
  <c r="F51" i="14" s="1"/>
  <c r="I10" i="13"/>
  <c r="I51" i="13" s="1"/>
  <c r="E50" i="14" s="1"/>
  <c r="F50" i="14" s="1"/>
  <c r="H10" i="13"/>
  <c r="H51" i="13" s="1"/>
  <c r="E49" i="14" s="1"/>
  <c r="F49" i="14" s="1"/>
  <c r="G10" i="13"/>
  <c r="G51" i="13" s="1"/>
  <c r="E48" i="14" s="1"/>
  <c r="F48" i="14" s="1"/>
  <c r="F10" i="13"/>
  <c r="F51" i="13" s="1"/>
  <c r="E47" i="14" s="1"/>
  <c r="L10" i="13"/>
  <c r="L51" i="13" s="1"/>
  <c r="E53" i="14" s="1"/>
  <c r="F53" i="14" s="1"/>
  <c r="K10" i="13"/>
  <c r="K51" i="13" s="1"/>
  <c r="E52" i="14" s="1"/>
  <c r="F52" i="14" s="1"/>
  <c r="CB62" i="2"/>
  <c r="CF40" i="2"/>
  <c r="D17" i="13" s="1"/>
  <c r="CH35" i="2"/>
  <c r="E24" i="11"/>
  <c r="BY35" i="2"/>
  <c r="CC24" i="2"/>
  <c r="CC35" i="2" s="1"/>
  <c r="BT68" i="2"/>
  <c r="BT76" i="2" s="1"/>
  <c r="CH62" i="2"/>
  <c r="CB35" i="2"/>
  <c r="CB36" i="2" s="1"/>
  <c r="CF24" i="2"/>
  <c r="C4" i="17" s="1"/>
  <c r="C13" i="17" s="1"/>
  <c r="BU36" i="2"/>
  <c r="BU68" i="2"/>
  <c r="BU76" i="2" s="1"/>
  <c r="C14" i="17" l="1"/>
  <c r="C27" i="17"/>
  <c r="O51" i="13"/>
  <c r="E56" i="14" s="1"/>
  <c r="F56" i="14" s="1"/>
  <c r="N51" i="13"/>
  <c r="E55" i="14" s="1"/>
  <c r="F55" i="14" s="1"/>
  <c r="N17" i="13"/>
  <c r="N38" i="13" s="1"/>
  <c r="M17" i="13"/>
  <c r="M38" i="13" s="1"/>
  <c r="O17" i="13"/>
  <c r="O38" i="13" s="1"/>
  <c r="F47" i="14"/>
  <c r="M51" i="13"/>
  <c r="E54" i="14" s="1"/>
  <c r="F54" i="14" s="1"/>
  <c r="K17" i="13"/>
  <c r="K38" i="13" s="1"/>
  <c r="G17" i="13"/>
  <c r="G38" i="13" s="1"/>
  <c r="J17" i="13"/>
  <c r="J38" i="13" s="1"/>
  <c r="F17" i="13"/>
  <c r="F38" i="13" s="1"/>
  <c r="I17" i="13"/>
  <c r="I38" i="13" s="1"/>
  <c r="L17" i="13"/>
  <c r="L38" i="13" s="1"/>
  <c r="H17" i="13"/>
  <c r="H38" i="13" s="1"/>
  <c r="D38" i="13"/>
  <c r="CF35" i="2"/>
  <c r="D5" i="13"/>
  <c r="F5" i="13" s="1"/>
  <c r="CH68" i="2"/>
  <c r="CH76" i="2" s="1"/>
  <c r="BY36" i="2"/>
  <c r="CH36" i="2" s="1"/>
  <c r="BY68" i="2"/>
  <c r="BY76" i="2" s="1"/>
  <c r="CC36" i="2"/>
  <c r="CF36" i="2" s="1"/>
  <c r="CC68" i="2"/>
  <c r="CC76" i="2" s="1"/>
  <c r="CF62" i="2"/>
  <c r="CF68" i="2" s="1"/>
  <c r="CB68" i="2"/>
  <c r="CB76" i="2" s="1"/>
  <c r="E67" i="14" l="1"/>
  <c r="M5" i="13"/>
  <c r="M15" i="13" s="1"/>
  <c r="M50" i="13" s="1"/>
  <c r="M52" i="13" s="1"/>
  <c r="O5" i="13"/>
  <c r="O15" i="13" s="1"/>
  <c r="O50" i="13" s="1"/>
  <c r="O52" i="13" s="1"/>
  <c r="N5" i="13"/>
  <c r="N15" i="13" s="1"/>
  <c r="N50" i="13" s="1"/>
  <c r="N52" i="13" s="1"/>
  <c r="G5" i="13"/>
  <c r="G15" i="13" s="1"/>
  <c r="G50" i="13" s="1"/>
  <c r="L5" i="13"/>
  <c r="L15" i="13" s="1"/>
  <c r="L50" i="13" s="1"/>
  <c r="H5" i="13"/>
  <c r="H15" i="13" s="1"/>
  <c r="H50" i="13" s="1"/>
  <c r="I5" i="13"/>
  <c r="I15" i="13" s="1"/>
  <c r="I50" i="13" s="1"/>
  <c r="K5" i="13"/>
  <c r="K15" i="13" s="1"/>
  <c r="K50" i="13" s="1"/>
  <c r="J5" i="13"/>
  <c r="J15" i="13" s="1"/>
  <c r="J50" i="13" s="1"/>
  <c r="F15" i="13"/>
  <c r="F50" i="13" s="1"/>
  <c r="D15" i="13"/>
  <c r="CF76" i="2"/>
  <c r="E35" i="14" l="1"/>
  <c r="F35" i="14" s="1"/>
  <c r="E29" i="14"/>
  <c r="F29" i="14" s="1"/>
  <c r="E34" i="14"/>
  <c r="F34" i="14" s="1"/>
  <c r="E28" i="14"/>
  <c r="F28" i="14" s="1"/>
  <c r="E27" i="14"/>
  <c r="F27" i="14" s="1"/>
  <c r="E36" i="14"/>
  <c r="F36" i="14" s="1"/>
  <c r="E38" i="14"/>
  <c r="F38" i="14" s="1"/>
  <c r="E33" i="14"/>
  <c r="F33" i="14" s="1"/>
  <c r="E39" i="14"/>
  <c r="F39" i="14" s="1"/>
  <c r="E32" i="14"/>
  <c r="F32" i="14" s="1"/>
  <c r="E30" i="14"/>
  <c r="F30" i="14" s="1"/>
  <c r="E37" i="14"/>
  <c r="F37" i="14" s="1"/>
  <c r="E31" i="14"/>
  <c r="F31" i="14" s="1"/>
  <c r="K52" i="13"/>
  <c r="E25" i="14"/>
  <c r="F25" i="14" s="1"/>
  <c r="E21" i="14"/>
  <c r="F21" i="14" s="1"/>
  <c r="G52" i="13"/>
  <c r="H52" i="13"/>
  <c r="E22" i="14"/>
  <c r="F22" i="14" s="1"/>
  <c r="I52" i="13"/>
  <c r="E23" i="14"/>
  <c r="F23" i="14" s="1"/>
  <c r="J52" i="13"/>
  <c r="E24" i="14"/>
  <c r="F24" i="14" s="1"/>
  <c r="L52" i="13"/>
  <c r="E26" i="14"/>
  <c r="F26" i="14" s="1"/>
  <c r="E20" i="14"/>
  <c r="F20" i="14" s="1"/>
  <c r="F52" i="13"/>
  <c r="D50" i="13"/>
  <c r="D52" i="13" s="1"/>
  <c r="E40" i="14" l="1"/>
</calcChain>
</file>

<file path=xl/sharedStrings.xml><?xml version="1.0" encoding="utf-8"?>
<sst xmlns="http://schemas.openxmlformats.org/spreadsheetml/2006/main" count="410" uniqueCount="245">
  <si>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</si>
  <si>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</si>
  <si>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</si>
  <si>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</si>
  <si>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</si>
  <si>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</si>
  <si>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</si>
  <si>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</si>
  <si>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</si>
  <si>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</si>
  <si>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</si>
  <si>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</si>
  <si>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</si>
  <si>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</si>
  <si>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</si>
  <si>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</si>
  <si>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</si>
  <si>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</si>
  <si>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</si>
  <si>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</si>
  <si>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</si>
  <si>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</si>
  <si>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</si>
  <si>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</si>
  <si>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</si>
  <si>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</si>
  <si>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</si>
  <si>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</si>
  <si>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</si>
  <si>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</si>
  <si>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</si>
  <si>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</si>
  <si>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</si>
  <si>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</si>
  <si>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</si>
  <si>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</si>
  <si>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</si>
  <si>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</si>
  <si>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</si>
  <si>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</si>
  <si>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</si>
  <si>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</si>
  <si>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</si>
  <si>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</si>
  <si>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</si>
  <si>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</si>
  <si>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</si>
  <si>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</si>
  <si>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</si>
  <si>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</si>
  <si>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</si>
  <si>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</si>
  <si>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</si>
  <si>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</si>
  <si>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</si>
  <si>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</si>
  <si>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</si>
  <si>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</si>
  <si>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</si>
  <si>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</si>
  <si>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</si>
  <si>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</si>
  <si>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</si>
  <si>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</si>
  <si>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</si>
  <si>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</si>
  <si>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</si>
  <si>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</si>
  <si>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</si>
  <si>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</si>
  <si>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</si>
  <si>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</si>
  <si>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</si>
  <si>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</si>
  <si>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</si>
  <si>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</si>
  <si>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</si>
  <si>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</si>
  <si>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</si>
  <si>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</si>
  <si>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</si>
  <si>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</si>
  <si>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</si>
  <si>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</si>
  <si>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</si>
  <si>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</si>
  <si>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Principal Disposition during 2012 - instructed by Board</t>
  </si>
  <si>
    <t>Interest Disposition during 2012 - instructed by Board</t>
  </si>
  <si>
    <t>Closing Principal Balances as of Dec 31-11 Adjusted for Dispositions during 2012</t>
  </si>
  <si>
    <t>Projected Interest on Dec-31-11 Balances</t>
  </si>
  <si>
    <r>
      <t xml:space="preserve">Variance                           RRR vs. 2011 Balance                        </t>
    </r>
    <r>
      <rPr>
        <b/>
        <i/>
        <sz val="10"/>
        <rFont val="Book Antiqua"/>
        <family val="1"/>
      </rPr>
      <t>(Principal + Interest)</t>
    </r>
  </si>
  <si>
    <t>RSVA - Power</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</si>
  <si>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</si>
  <si>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</si>
  <si>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</si>
  <si>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t>The Board expected that requests for disposition of the balances in Account 1521 were to be addressed as part of the proceedings to set rates for the 2012 rate year, except in cases where this approach would have resulted in</t>
  </si>
  <si>
    <t>non-compliance with the timeline set out in section 8 of the SPC regulation.</t>
  </si>
  <si>
    <t>Account 1575 shall not be cleared through the distributor's deferral and variance account rate rider. Account 1575 shall be cleared as an adjustment to the distributor's revenue requirement.</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</si>
  <si>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</si>
  <si>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</si>
  <si>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</si>
  <si>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</si>
  <si>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</si>
  <si>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</si>
  <si>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</si>
  <si>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</si>
  <si>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Other </t>
    </r>
    <r>
      <rPr>
        <b/>
        <vertAlign val="superscript"/>
        <sz val="10"/>
        <rFont val="Book Antiqua"/>
        <family val="1"/>
      </rPr>
      <t xml:space="preserve">2 </t>
    </r>
    <r>
      <rPr>
        <b/>
        <sz val="10"/>
        <rFont val="Book Antiqua"/>
        <family val="1"/>
      </rPr>
      <t>Adjustments during Q1 2011</t>
    </r>
  </si>
  <si>
    <r>
      <t xml:space="preserve">Other </t>
    </r>
    <r>
      <rPr>
        <b/>
        <vertAlign val="superscript"/>
        <sz val="10"/>
        <rFont val="Book Antiqua"/>
        <family val="1"/>
      </rPr>
      <t xml:space="preserve">2 </t>
    </r>
    <r>
      <rPr>
        <b/>
        <sz val="10"/>
        <rFont val="Book Antiqua"/>
        <family val="1"/>
      </rPr>
      <t>Adjustments during Q2 2011</t>
    </r>
  </si>
  <si>
    <r>
      <t xml:space="preserve">Other </t>
    </r>
    <r>
      <rPr>
        <b/>
        <vertAlign val="superscript"/>
        <sz val="10"/>
        <rFont val="Book Antiqua"/>
        <family val="1"/>
      </rPr>
      <t xml:space="preserve">2 </t>
    </r>
    <r>
      <rPr>
        <b/>
        <sz val="10"/>
        <rFont val="Book Antiqua"/>
        <family val="1"/>
      </rPr>
      <t>Adjustments during Q3 2011</t>
    </r>
  </si>
  <si>
    <r>
      <t xml:space="preserve">Other </t>
    </r>
    <r>
      <rPr>
        <b/>
        <vertAlign val="superscript"/>
        <sz val="10"/>
        <rFont val="Book Antiqua"/>
        <family val="1"/>
      </rPr>
      <t xml:space="preserve">2 </t>
    </r>
    <r>
      <rPr>
        <b/>
        <sz val="10"/>
        <rFont val="Book Antiqua"/>
        <family val="1"/>
      </rPr>
      <t>Adjustments during Q4 2011</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</si>
  <si>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</si>
  <si>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</si>
  <si>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</si>
  <si>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</si>
  <si>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</si>
  <si>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</si>
  <si>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</si>
  <si>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</si>
  <si>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t>As of Dec 31-11</t>
  </si>
  <si>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</si>
  <si>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</si>
  <si>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 xml:space="preserve">Projected Interest from Jan 1, 2012 to December 31, 2012 on                        Dec 31 -11 balance adjusted for disposition during 2012 </t>
    </r>
    <r>
      <rPr>
        <b/>
        <vertAlign val="superscript"/>
        <sz val="10"/>
        <rFont val="Book Antiqua"/>
        <family val="1"/>
      </rPr>
      <t>6</t>
    </r>
  </si>
  <si>
    <r>
      <t>Other Regulatory Assets - Sub-Account - Financial Assistance Payment and Recovery Variance - Ontario Clean Energy Benefit Act</t>
    </r>
    <r>
      <rPr>
        <vertAlign val="superscript"/>
        <sz val="11"/>
        <rFont val="Arial"/>
        <family val="2"/>
      </rPr>
      <t>8</t>
    </r>
  </si>
  <si>
    <r>
      <t>Special Purpose Charge Assessment Variance Account</t>
    </r>
    <r>
      <rPr>
        <b/>
        <vertAlign val="superscript"/>
        <sz val="11"/>
        <color indexed="12"/>
        <rFont val="Arial"/>
        <family val="2"/>
      </rPr>
      <t>9</t>
    </r>
  </si>
  <si>
    <r>
      <t>IFRS-CGAAP Transition PP&amp;E Amounts</t>
    </r>
    <r>
      <rPr>
        <vertAlign val="superscript"/>
        <sz val="11"/>
        <rFont val="Arial"/>
        <family val="2"/>
      </rPr>
      <t>10</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</si>
  <si>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</si>
  <si>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</si>
  <si>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</si>
  <si>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</si>
  <si>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r>
      <t>Smart Meter Capital and Recovery Offset Variance - Sub-Account - Capital</t>
    </r>
    <r>
      <rPr>
        <vertAlign val="superscript"/>
        <sz val="11"/>
        <rFont val="Arial"/>
        <family val="2"/>
      </rPr>
      <t>11</t>
    </r>
  </si>
  <si>
    <r>
      <t>Smart Meter Capital and Recovery Offset Variance - Sub-Account - Recoveries</t>
    </r>
    <r>
      <rPr>
        <vertAlign val="superscript"/>
        <sz val="11"/>
        <rFont val="Arial"/>
        <family val="2"/>
      </rPr>
      <t>11</t>
    </r>
  </si>
  <si>
    <r>
      <t>Smart Meter Capital and Recovery Offset Variance - Sub-Account - Stranded Meter Costs</t>
    </r>
    <r>
      <rPr>
        <vertAlign val="superscript"/>
        <sz val="11"/>
        <rFont val="Arial"/>
        <family val="2"/>
      </rPr>
      <t>11</t>
    </r>
  </si>
  <si>
    <r>
      <t>Smart Meter OM&amp;A Variance</t>
    </r>
    <r>
      <rPr>
        <vertAlign val="superscript"/>
        <sz val="11"/>
        <rFont val="Arial"/>
        <family val="2"/>
      </rPr>
      <t>11</t>
    </r>
  </si>
  <si>
    <t>Closing Interest Balances as of Dec 31-11 Adjusted for Dispositions during 2012</t>
  </si>
  <si>
    <r>
      <t>Special Purpose Charge Assessment Variance Account</t>
    </r>
    <r>
      <rPr>
        <vertAlign val="superscript"/>
        <sz val="11"/>
        <rFont val="Arial"/>
        <family val="2"/>
      </rPr>
      <t>9</t>
    </r>
  </si>
  <si>
    <t>PILs and Tax Variance for 2006 and Subsequent Years - Sub-Account HST/OVAT Contra Account</t>
  </si>
  <si>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</si>
  <si>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</si>
  <si>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</si>
  <si>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r>
      <t xml:space="preserve">Projected Interest from January 1, 2013 to April 30, 2013 on Dec 31 -11 balance adjusted for disposition during 2012  </t>
    </r>
    <r>
      <rPr>
        <b/>
        <vertAlign val="superscript"/>
        <sz val="11"/>
        <rFont val="Book Antiqua"/>
        <family val="1"/>
      </rPr>
      <t>6</t>
    </r>
  </si>
  <si>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</si>
  <si>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</si>
  <si>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Include Account 1595 as part of Group 1 accounts (lines 31, 32 and 33) for review and disposition if the recovery (or refund) period has been completed. If the recovery (or refund) period has not been completed, include the</t>
  </si>
  <si>
    <t>"By way of exception... The Board does acticipate that licensed distributors that cannot adapt their invoices as of January 1, 2011 will require a variance account for OCEB purposes... The Board expects that any principal</t>
  </si>
  <si>
    <t>RSVA - Power - Sub-account - Global Adjustment</t>
  </si>
  <si>
    <t>Group 1 Sub-Total (excluding Account 1588 - Global Adjustment)</t>
  </si>
  <si>
    <t>Group 1 Sub-Total (including Account 1588 - Global Adjustment)</t>
  </si>
  <si>
    <t>Version</t>
  </si>
  <si>
    <t xml:space="preserve">Utility Name   </t>
  </si>
  <si>
    <t>Service Territory</t>
  </si>
  <si>
    <t>(if applicable)</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</si>
  <si>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</si>
  <si>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</si>
  <si>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</si>
  <si>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</si>
  <si>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</si>
  <si>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</si>
  <si>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</si>
  <si>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</si>
  <si>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</si>
  <si>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 xml:space="preserve">Accounts that produced a variance on the 2013 continuity schedule are listed below.  
Please provide a detailed explanation for each variance below.
</t>
  </si>
  <si>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</si>
  <si>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</si>
  <si>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</si>
  <si>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</si>
  <si>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</si>
  <si>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</si>
  <si>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</si>
  <si>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</si>
  <si>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</si>
  <si>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t>Total including Account 1521 and Account 1568</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</si>
  <si>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</si>
  <si>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</si>
  <si>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</si>
  <si>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</si>
  <si>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</si>
  <si>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</si>
  <si>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</si>
  <si>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</si>
  <si>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</si>
  <si>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</si>
  <si>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</si>
  <si>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</si>
  <si>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</si>
  <si>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</si>
  <si>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</si>
  <si>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</si>
  <si>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kWh</t>
  </si>
  <si>
    <t>Non-RPP kWh</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</si>
  <si>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</si>
  <si>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</si>
  <si>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</si>
  <si>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</si>
  <si>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</si>
  <si>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t>Special Purpose Charge Assessment Variance Account</t>
  </si>
  <si>
    <r>
      <t xml:space="preserve">LRAM Variance Account </t>
    </r>
    <r>
      <rPr>
        <b/>
        <sz val="10"/>
        <color rgb="FFFF0000"/>
        <rFont val="Arial"/>
        <family val="2"/>
      </rPr>
      <t>(Enter dollar amount for each class)</t>
    </r>
  </si>
  <si>
    <t>Amounts from Sheet 2</t>
  </si>
  <si>
    <t>(Account 1568 - total amount allocated to classes)</t>
  </si>
  <si>
    <t>Total of Group 1 Accounts (excluding 1588 sub-account)</t>
  </si>
  <si>
    <t>Total Balance Allocated to each class (excluding 1588 sub-account)</t>
  </si>
  <si>
    <t>Total Balance in Account 1588 - sub account</t>
  </si>
  <si>
    <t>Total Balance Allocated to each class (including 1588 sub-account)</t>
  </si>
  <si>
    <t>Allocated Balance (excluding 1588 sub-account)</t>
  </si>
  <si>
    <t>Rate Rider for Deferral/Variance Accounts</t>
  </si>
  <si>
    <t>Balance of RSVA - Power - Sub-account - Global Adjustment</t>
  </si>
  <si>
    <t>Rate Rider for RSVA - Power - Sub-account - Global Adjustment</t>
  </si>
  <si>
    <t xml:space="preserve"> Please indicate the Rate Rider Recovery Period (in years)</t>
  </si>
  <si>
    <t>kW / kWh / # of Customers</t>
  </si>
  <si>
    <t>Rate Rider Calculation for RSVA - Power - Sub-account - Global Adjustment</t>
  </si>
  <si>
    <t>Rate Rider Calculation for Deferral / Variance Accounts Balances (excluding Global Adj.)</t>
  </si>
  <si>
    <t>Residential</t>
  </si>
  <si>
    <t>GS&lt;50</t>
  </si>
  <si>
    <t>GS&gt;50</t>
  </si>
  <si>
    <t>Intermediate</t>
  </si>
  <si>
    <t>Large</t>
  </si>
  <si>
    <t>Large - WMP</t>
  </si>
  <si>
    <t>USL</t>
  </si>
  <si>
    <t>Sentinel</t>
  </si>
  <si>
    <t>Streetlight</t>
  </si>
  <si>
    <t>kW</t>
  </si>
  <si>
    <t>GS&gt;50 - WMP</t>
  </si>
  <si>
    <t>% allocation</t>
  </si>
  <si>
    <t>Metered kWh - all customers</t>
  </si>
  <si>
    <t>kWh - Excluding WMP</t>
  </si>
  <si>
    <t>Account 1572</t>
  </si>
  <si>
    <t>(based on settlement agreement)</t>
  </si>
  <si>
    <t xml:space="preserve">1595 - 2009 Balalnces </t>
  </si>
  <si>
    <t>1595 - 2010 Balances</t>
  </si>
  <si>
    <t>Distribution Rev.</t>
  </si>
  <si>
    <t xml:space="preserve"> 2011 from 2013 fcst</t>
  </si>
  <si>
    <t>NOTE:  The allocationl to account 1595 for 2009 and 2010 balances are the same as what is included in Sheet 4.Billing Determinants, however sheet 5. Allocation will not allow that allocated to be selected in the drop-down menu.</t>
  </si>
  <si>
    <t>Account</t>
  </si>
  <si>
    <t>See Exhibit 9, Tab 1, Schedule 2 for explanation</t>
  </si>
  <si>
    <t xml:space="preserve">See Exhibit 9, Tab 1, Schedule 2 for explanation </t>
  </si>
  <si>
    <t xml:space="preserve">The variance relates to the difference between the actual amount of carrying charges based on prescribed rates in the previous year, and the OEB approved dispositon amounts which included forecasted carrying charges.  </t>
  </si>
  <si>
    <t>See Exhibit 9, Tab 1, Schedule 5 for explanation</t>
  </si>
  <si>
    <t>See Exhibit 9, Tab 1, Schedule 4 for explanation</t>
  </si>
  <si>
    <t>Bluewater Power - List of Allocators for Rate Rider Calculation</t>
  </si>
  <si>
    <t>Bluewater Power Distribution Corporation</t>
  </si>
  <si>
    <t>EB-2012-0107</t>
  </si>
  <si>
    <t>Leslie Dugas, Manager of Regulatory Affairs</t>
  </si>
  <si>
    <t>519-337-8201 Ext 2255</t>
  </si>
  <si>
    <t>ldugas@bluewaterpower.com</t>
  </si>
  <si>
    <t>See Exhibit 9, Tab 2, Schedule 1 for explanation</t>
  </si>
  <si>
    <t>Bluewater Power - Summary of Deferral/Variance Account Balances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</si>
</sst>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_(* #,##0.0_);_(* \(#,##0.0\);_(* &quot;-&quot;??_);_(@_)"/>
    <numFmt numFmtId="168" formatCode="_(* #,##0_);_(* \(#,##0\);_(* &quot;-&quot;??_);_(@_)"/>
    <numFmt numFmtId="169" formatCode="_(&quot;$&quot;* #,##0_);_(&quot;$&quot;* \(#,##0\);_(&quot;$&quot;* &quot;-&quot;??_);_(@_)"/>
    <numFmt numFmtId="170" formatCode="&quot;£ &quot;#,##0.00;[Red]\-&quot;£ &quot;#,##0.00"/>
    <numFmt numFmtId="171" formatCode="#,##0.0"/>
    <numFmt numFmtId="172" formatCode="##\-#"/>
    <numFmt numFmtId="173" formatCode="mm/dd/yyyy"/>
    <numFmt numFmtId="174" formatCode="0\-0"/>
    <numFmt numFmtId="175" formatCode="_-&quot;$&quot;* #,##0_-;\-&quot;$&quot;* #,##0_-;_-&quot;$&quot;* &quot;-&quot;??_-;_-@_-"/>
    <numFmt numFmtId="176" formatCode="0.0"/>
    <numFmt numFmtId="177" formatCode="#,##0;[Red]\(#,##0\)"/>
    <numFmt numFmtId="178" formatCode="_-* #,##0_-;\-* #,##0_-;_-* &quot;-&quot;??_-;_-@_-"/>
    <numFmt numFmtId="179" formatCode="_-* #,##0.0000_-;\-* #,##0.0000_-;_-* &quot;-&quot;??_-;_-@_-"/>
    <numFmt numFmtId="180" formatCode="0.0%"/>
  </numFmts>
  <fonts count="56"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b/>
      <vertAlign val="superscript"/>
      <sz val="11"/>
      <color indexed="12"/>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sz val="10"/>
      <color rgb="FFFF0000"/>
      <name val="Arial"/>
      <family val="2"/>
    </font>
    <font>
      <b/>
      <u/>
      <sz val="12"/>
      <name val="Arial"/>
      <family val="2"/>
    </font>
    <font>
      <u/>
      <sz val="10"/>
      <color theme="1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7" tint="0.39997558519241921"/>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9"/>
      </left>
      <right style="medium">
        <color indexed="64"/>
      </right>
      <top style="medium">
        <color indexed="9"/>
      </top>
      <bottom style="medium">
        <color indexed="64"/>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72">
    <xf numFmtId="0" fontId="0" fillId="0" borderId="0"/>
    <xf numFmtId="167" fontId="3" fillId="0" borderId="0"/>
    <xf numFmtId="171" fontId="3" fillId="0" borderId="0"/>
    <xf numFmtId="173" fontId="3" fillId="0" borderId="0"/>
    <xf numFmtId="174" fontId="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3" fontId="3" fillId="0" borderId="0" applyFont="0" applyFill="0" applyBorder="0" applyAlignment="0" applyProtection="0"/>
    <xf numFmtId="164" fontId="3" fillId="0" borderId="0" applyFont="0" applyFill="0" applyBorder="0" applyAlignment="0" applyProtection="0"/>
    <xf numFmtId="14" fontId="3" fillId="0" borderId="0" applyFont="0" applyFill="0" applyBorder="0" applyAlignment="0" applyProtection="0"/>
    <xf numFmtId="0" fontId="25" fillId="0" borderId="0" applyNumberFormat="0" applyFill="0" applyBorder="0" applyAlignment="0" applyProtection="0"/>
    <xf numFmtId="2" fontId="3" fillId="0" borderId="0" applyFont="0" applyFill="0" applyBorder="0" applyAlignment="0" applyProtection="0"/>
    <xf numFmtId="0" fontId="26" fillId="4" borderId="0" applyNumberFormat="0" applyBorder="0" applyAlignment="0" applyProtection="0"/>
    <xf numFmtId="38" fontId="7" fillId="22" borderId="0" applyNumberFormat="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10" fontId="7" fillId="23" borderId="4" applyNumberFormat="0" applyBorder="0" applyAlignment="0" applyProtection="0"/>
    <xf numFmtId="0" fontId="29" fillId="0" borderId="5" applyNumberFormat="0" applyFill="0" applyAlignment="0" applyProtection="0"/>
    <xf numFmtId="172" fontId="3" fillId="0" borderId="0"/>
    <xf numFmtId="168" fontId="3" fillId="0" borderId="0"/>
    <xf numFmtId="0" fontId="30" fillId="24" borderId="0" applyNumberFormat="0" applyBorder="0" applyAlignment="0" applyProtection="0"/>
    <xf numFmtId="170" fontId="3" fillId="0" borderId="0"/>
    <xf numFmtId="0" fontId="11" fillId="25" borderId="6" applyNumberFormat="0" applyFont="0" applyAlignment="0" applyProtection="0"/>
    <xf numFmtId="0" fontId="31" fillId="20" borderId="7" applyNumberFormat="0" applyAlignment="0" applyProtection="0"/>
    <xf numFmtId="10" fontId="3" fillId="0" borderId="0" applyFont="0" applyFill="0" applyBorder="0" applyAlignment="0" applyProtection="0"/>
    <xf numFmtId="0" fontId="32" fillId="0" borderId="0" applyNumberFormat="0" applyFill="0" applyBorder="0" applyAlignment="0" applyProtection="0"/>
    <xf numFmtId="0" fontId="3" fillId="0" borderId="8" applyNumberFormat="0" applyFont="0" applyBorder="0" applyAlignment="0" applyProtection="0"/>
    <xf numFmtId="0" fontId="33" fillId="0" borderId="0" applyNumberFormat="0" applyFill="0" applyBorder="0" applyAlignment="0" applyProtection="0"/>
    <xf numFmtId="43" fontId="40" fillId="0" borderId="0" applyFont="0" applyFill="0" applyBorder="0" applyAlignment="0" applyProtection="0"/>
    <xf numFmtId="44" fontId="40" fillId="0" borderId="0" applyFont="0" applyFill="0" applyBorder="0" applyAlignment="0" applyProtection="0"/>
    <xf numFmtId="9" fontId="40" fillId="0" borderId="0" applyFont="0" applyFill="0" applyBorder="0" applyAlignment="0" applyProtection="0"/>
    <xf numFmtId="0" fontId="2" fillId="0" borderId="0"/>
    <xf numFmtId="167" fontId="3" fillId="0" borderId="0"/>
    <xf numFmtId="167" fontId="3" fillId="0" borderId="0"/>
    <xf numFmtId="167" fontId="3" fillId="0" borderId="0"/>
    <xf numFmtId="167" fontId="3" fillId="0" borderId="0"/>
    <xf numFmtId="173" fontId="3" fillId="0" borderId="0"/>
    <xf numFmtId="172" fontId="3" fillId="0" borderId="0"/>
    <xf numFmtId="172" fontId="3" fillId="0" borderId="0"/>
    <xf numFmtId="172" fontId="3" fillId="0" borderId="0"/>
    <xf numFmtId="172" fontId="3" fillId="0" borderId="0"/>
    <xf numFmtId="0" fontId="3" fillId="0" borderId="0"/>
    <xf numFmtId="0" fontId="3" fillId="0" borderId="0"/>
    <xf numFmtId="0" fontId="55" fillId="0" borderId="0" applyNumberFormat="0" applyFill="0" applyBorder="0" applyAlignment="0" applyProtection="0"/>
  </cellStyleXfs>
  <cellXfs count="315">
    <xf numFmtId="0" fontId="0" fillId="0" borderId="0" xfId="0"/>
    <xf numFmtId="0" fontId="0" fillId="0" borderId="0" xfId="0" applyProtection="1"/>
    <xf numFmtId="0" fontId="6" fillId="0" borderId="0" xfId="0" applyFont="1" applyProtection="1"/>
    <xf numFmtId="0" fontId="0" fillId="0" borderId="0" xfId="0" applyBorder="1" applyProtection="1"/>
    <xf numFmtId="0" fontId="17" fillId="0" borderId="0" xfId="0" applyFont="1" applyProtection="1"/>
    <xf numFmtId="0" fontId="5" fillId="0" borderId="0" xfId="0" applyFont="1" applyProtection="1"/>
    <xf numFmtId="0" fontId="5" fillId="0" borderId="0" xfId="0" applyFont="1" applyAlignment="1" applyProtection="1">
      <alignment wrapText="1"/>
    </xf>
    <xf numFmtId="0" fontId="4" fillId="0" borderId="0" xfId="0" applyFont="1" applyProtection="1"/>
    <xf numFmtId="0" fontId="4" fillId="0" borderId="9" xfId="0" applyFont="1" applyBorder="1" applyProtection="1"/>
    <xf numFmtId="0" fontId="4" fillId="0" borderId="0" xfId="0" applyFont="1" applyBorder="1" applyProtection="1"/>
    <xf numFmtId="0" fontId="0" fillId="0" borderId="0" xfId="0" applyBorder="1" applyAlignment="1" applyProtection="1">
      <alignment wrapText="1"/>
    </xf>
    <xf numFmtId="0" fontId="5" fillId="0" borderId="10" xfId="0" applyFont="1" applyBorder="1" applyAlignment="1" applyProtection="1">
      <alignment horizontal="center" vertical="center" wrapText="1"/>
    </xf>
    <xf numFmtId="0" fontId="0" fillId="0" borderId="10" xfId="0" applyBorder="1" applyProtection="1"/>
    <xf numFmtId="0" fontId="4" fillId="0" borderId="0" xfId="0" applyFont="1" applyAlignment="1" applyProtection="1">
      <alignment horizontal="center"/>
    </xf>
    <xf numFmtId="169" fontId="4" fillId="0" borderId="0" xfId="0" applyNumberFormat="1" applyFont="1" applyFill="1" applyBorder="1" applyProtection="1"/>
    <xf numFmtId="0" fontId="4" fillId="0" borderId="0" xfId="0" applyFont="1" applyAlignment="1" applyProtection="1"/>
    <xf numFmtId="0" fontId="4" fillId="0" borderId="0" xfId="0" applyFont="1" applyAlignment="1" applyProtection="1">
      <alignment horizontal="left"/>
    </xf>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4" fillId="0" borderId="0" xfId="0" applyFont="1" applyBorder="1" applyAlignment="1" applyProtection="1">
      <alignment horizontal="center"/>
    </xf>
    <xf numFmtId="0" fontId="5" fillId="0" borderId="0" xfId="0" applyFont="1" applyBorder="1" applyProtection="1"/>
    <xf numFmtId="0" fontId="4" fillId="0" borderId="0" xfId="0" applyFont="1" applyFill="1" applyBorder="1" applyProtection="1"/>
    <xf numFmtId="0" fontId="12" fillId="0" borderId="0" xfId="0" applyFont="1" applyBorder="1" applyProtection="1"/>
    <xf numFmtId="0" fontId="12" fillId="0" borderId="0" xfId="0" applyFont="1" applyBorder="1" applyAlignment="1" applyProtection="1">
      <alignment horizontal="center"/>
    </xf>
    <xf numFmtId="0" fontId="5" fillId="0" borderId="0" xfId="0" applyFont="1" applyFill="1" applyBorder="1" applyProtection="1"/>
    <xf numFmtId="0" fontId="10" fillId="0" borderId="0" xfId="0" applyFont="1" applyProtection="1"/>
    <xf numFmtId="0" fontId="11" fillId="0" borderId="0" xfId="0" applyFont="1" applyProtection="1"/>
    <xf numFmtId="0" fontId="5" fillId="0" borderId="0" xfId="0" applyFont="1" applyAlignment="1" applyProtection="1">
      <alignment horizontal="center" vertical="center" wrapText="1"/>
    </xf>
    <xf numFmtId="0" fontId="0" fillId="0" borderId="0" xfId="0" applyAlignment="1" applyProtection="1">
      <alignment horizontal="center" vertical="center" wrapText="1"/>
    </xf>
    <xf numFmtId="0" fontId="10" fillId="0" borderId="0" xfId="0" applyFont="1" applyAlignment="1" applyProtection="1">
      <alignment horizontal="right"/>
    </xf>
    <xf numFmtId="0" fontId="4" fillId="0" borderId="0" xfId="0" applyFont="1" applyFill="1" applyProtection="1"/>
    <xf numFmtId="0" fontId="34" fillId="0" borderId="0" xfId="0" applyFont="1" applyAlignment="1" applyProtection="1">
      <alignment vertical="center"/>
    </xf>
    <xf numFmtId="0" fontId="0" fillId="0" borderId="11" xfId="0" applyBorder="1" applyProtection="1"/>
    <xf numFmtId="0" fontId="0" fillId="0" borderId="12" xfId="0" applyBorder="1" applyAlignment="1" applyProtection="1">
      <alignment wrapText="1"/>
    </xf>
    <xf numFmtId="0" fontId="0" fillId="0" borderId="11" xfId="0" applyBorder="1" applyAlignment="1" applyProtection="1">
      <alignment wrapText="1"/>
    </xf>
    <xf numFmtId="0" fontId="4" fillId="0" borderId="10" xfId="0" applyFont="1" applyBorder="1" applyProtection="1"/>
    <xf numFmtId="0" fontId="16" fillId="0" borderId="13" xfId="0" applyFont="1" applyBorder="1" applyAlignment="1" applyProtection="1"/>
    <xf numFmtId="0" fontId="16" fillId="0" borderId="14" xfId="0" applyFont="1" applyBorder="1" applyAlignment="1" applyProtection="1"/>
    <xf numFmtId="0" fontId="0" fillId="0" borderId="15" xfId="0" applyBorder="1" applyProtection="1"/>
    <xf numFmtId="44" fontId="0" fillId="0" borderId="0" xfId="0" applyNumberFormat="1" applyProtection="1"/>
    <xf numFmtId="0" fontId="0" fillId="0" borderId="16" xfId="0" applyBorder="1" applyProtection="1"/>
    <xf numFmtId="0" fontId="16" fillId="0" borderId="17" xfId="0" applyFont="1" applyBorder="1" applyAlignment="1" applyProtection="1"/>
    <xf numFmtId="0" fontId="0" fillId="0" borderId="18" xfId="0" applyBorder="1" applyAlignment="1" applyProtection="1">
      <alignment wrapText="1"/>
    </xf>
    <xf numFmtId="0" fontId="16" fillId="0" borderId="14" xfId="0" applyFont="1" applyBorder="1" applyAlignment="1" applyProtection="1">
      <alignment horizontal="center"/>
    </xf>
    <xf numFmtId="175" fontId="4" fillId="0" borderId="0" xfId="0" applyNumberFormat="1" applyFont="1" applyFill="1" applyBorder="1" applyProtection="1"/>
    <xf numFmtId="175" fontId="4" fillId="0" borderId="10" xfId="0" applyNumberFormat="1" applyFont="1" applyFill="1" applyBorder="1" applyProtection="1"/>
    <xf numFmtId="175" fontId="4" fillId="26" borderId="19" xfId="0" applyNumberFormat="1" applyFont="1" applyFill="1" applyBorder="1" applyProtection="1"/>
    <xf numFmtId="175" fontId="4" fillId="26" borderId="20" xfId="0" applyNumberFormat="1" applyFont="1" applyFill="1" applyBorder="1" applyProtection="1"/>
    <xf numFmtId="175" fontId="0" fillId="0" borderId="10" xfId="0" applyNumberFormat="1" applyBorder="1" applyProtection="1"/>
    <xf numFmtId="175" fontId="4" fillId="0" borderId="9" xfId="0" applyNumberFormat="1" applyFont="1" applyFill="1" applyBorder="1" applyProtection="1"/>
    <xf numFmtId="175" fontId="0" fillId="0" borderId="0" xfId="0" applyNumberFormat="1" applyBorder="1" applyProtection="1"/>
    <xf numFmtId="175" fontId="0" fillId="0" borderId="15" xfId="0" applyNumberFormat="1" applyBorder="1" applyProtection="1"/>
    <xf numFmtId="175" fontId="4" fillId="0" borderId="15" xfId="0" applyNumberFormat="1" applyFont="1" applyFill="1" applyBorder="1" applyProtection="1"/>
    <xf numFmtId="175" fontId="4" fillId="22" borderId="19" xfId="0" applyNumberFormat="1" applyFont="1" applyFill="1" applyBorder="1" applyProtection="1"/>
    <xf numFmtId="175" fontId="4" fillId="22" borderId="20" xfId="0" applyNumberFormat="1" applyFont="1" applyFill="1" applyBorder="1" applyProtection="1"/>
    <xf numFmtId="175" fontId="4" fillId="22" borderId="9" xfId="0" applyNumberFormat="1" applyFont="1" applyFill="1" applyBorder="1" applyProtection="1"/>
    <xf numFmtId="175" fontId="4" fillId="22" borderId="0" xfId="0" applyNumberFormat="1" applyFont="1" applyFill="1" applyBorder="1" applyProtection="1"/>
    <xf numFmtId="175" fontId="4" fillId="22" borderId="10" xfId="0" applyNumberFormat="1" applyFont="1" applyFill="1" applyBorder="1" applyProtection="1"/>
    <xf numFmtId="175" fontId="4" fillId="0" borderId="9" xfId="0" applyNumberFormat="1" applyFont="1" applyBorder="1" applyProtection="1"/>
    <xf numFmtId="175" fontId="4" fillId="0" borderId="0" xfId="0" applyNumberFormat="1" applyFont="1" applyBorder="1" applyProtection="1"/>
    <xf numFmtId="175" fontId="4" fillId="0" borderId="10" xfId="0" applyNumberFormat="1" applyFont="1" applyBorder="1" applyProtection="1"/>
    <xf numFmtId="175" fontId="4" fillId="0" borderId="29" xfId="0" applyNumberFormat="1" applyFont="1" applyFill="1" applyBorder="1" applyProtection="1"/>
    <xf numFmtId="175" fontId="4" fillId="0" borderId="30" xfId="0" applyNumberFormat="1" applyFont="1" applyFill="1" applyBorder="1" applyProtection="1"/>
    <xf numFmtId="175" fontId="4" fillId="0" borderId="31" xfId="0" applyNumberFormat="1" applyFont="1" applyFill="1" applyBorder="1" applyProtection="1"/>
    <xf numFmtId="165" fontId="0" fillId="0" borderId="15" xfId="0" applyNumberFormat="1" applyBorder="1" applyAlignment="1" applyProtection="1">
      <alignment vertical="center"/>
    </xf>
    <xf numFmtId="165" fontId="0" fillId="0" borderId="32" xfId="0" applyNumberFormat="1" applyBorder="1" applyAlignment="1" applyProtection="1">
      <alignment vertical="center"/>
    </xf>
    <xf numFmtId="0" fontId="5" fillId="0" borderId="10" xfId="0" applyFont="1" applyBorder="1" applyAlignment="1" applyProtection="1">
      <alignment horizontal="left" vertical="center"/>
    </xf>
    <xf numFmtId="0" fontId="38" fillId="0" borderId="9" xfId="0" applyFont="1" applyBorder="1" applyAlignment="1" applyProtection="1">
      <alignment vertical="center"/>
    </xf>
    <xf numFmtId="0" fontId="4" fillId="0" borderId="0" xfId="0" applyFont="1" applyAlignment="1" applyProtection="1">
      <alignment vertical="center" wrapText="1"/>
    </xf>
    <xf numFmtId="0" fontId="4" fillId="0" borderId="0" xfId="0" applyFont="1" applyBorder="1" applyAlignment="1" applyProtection="1">
      <alignment horizontal="center" vertical="center"/>
    </xf>
    <xf numFmtId="175" fontId="4" fillId="26" borderId="33" xfId="0" applyNumberFormat="1" applyFont="1" applyFill="1" applyBorder="1" applyProtection="1"/>
    <xf numFmtId="175" fontId="4" fillId="26" borderId="29" xfId="0" applyNumberFormat="1" applyFont="1" applyFill="1" applyBorder="1" applyProtection="1"/>
    <xf numFmtId="0" fontId="0" fillId="0" borderId="37"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0" xfId="0" applyFill="1" applyProtection="1"/>
    <xf numFmtId="175" fontId="4" fillId="26" borderId="39" xfId="0" applyNumberFormat="1" applyFont="1" applyFill="1" applyBorder="1" applyProtection="1"/>
    <xf numFmtId="175" fontId="4" fillId="26" borderId="25" xfId="0" applyNumberFormat="1" applyFont="1" applyFill="1" applyBorder="1" applyProtection="1"/>
    <xf numFmtId="175" fontId="4" fillId="22" borderId="24" xfId="0" applyNumberFormat="1" applyFont="1" applyFill="1" applyBorder="1" applyProtection="1"/>
    <xf numFmtId="175" fontId="4" fillId="0" borderId="20" xfId="0" applyNumberFormat="1" applyFont="1" applyFill="1" applyBorder="1" applyProtection="1"/>
    <xf numFmtId="175" fontId="4" fillId="0" borderId="39" xfId="0" applyNumberFormat="1" applyFont="1" applyFill="1" applyBorder="1" applyProtection="1"/>
    <xf numFmtId="0" fontId="4" fillId="0" borderId="0" xfId="0" applyFont="1" applyAlignment="1" applyProtection="1">
      <alignment wrapText="1"/>
    </xf>
    <xf numFmtId="0" fontId="4" fillId="0" borderId="0" xfId="0" applyFont="1" applyAlignment="1" applyProtection="1">
      <alignment horizontal="center" vertical="center"/>
    </xf>
    <xf numFmtId="0" fontId="4" fillId="0" borderId="9" xfId="0" applyFont="1" applyBorder="1" applyAlignment="1" applyProtection="1">
      <alignment vertical="center"/>
    </xf>
    <xf numFmtId="0" fontId="4" fillId="0" borderId="9" xfId="0" applyFont="1" applyBorder="1" applyAlignment="1" applyProtection="1">
      <alignment vertical="center" wrapText="1"/>
    </xf>
    <xf numFmtId="0" fontId="4" fillId="0" borderId="9" xfId="0" applyFont="1" applyBorder="1" applyAlignment="1" applyProtection="1">
      <alignment horizontal="left" vertical="center"/>
    </xf>
    <xf numFmtId="0" fontId="0" fillId="0" borderId="40" xfId="0" applyBorder="1" applyAlignment="1" applyProtection="1">
      <alignment horizontal="left" vertical="top" wrapText="1"/>
      <protection locked="0"/>
    </xf>
    <xf numFmtId="0" fontId="0" fillId="0" borderId="10" xfId="0" applyBorder="1" applyProtection="1">
      <protection locked="0"/>
    </xf>
    <xf numFmtId="0" fontId="0" fillId="0" borderId="41" xfId="0" applyBorder="1" applyProtection="1"/>
    <xf numFmtId="175" fontId="4" fillId="0" borderId="42" xfId="0" applyNumberFormat="1" applyFont="1" applyFill="1" applyBorder="1" applyProtection="1"/>
    <xf numFmtId="175" fontId="4" fillId="26" borderId="36" xfId="0" applyNumberFormat="1" applyFont="1" applyFill="1" applyBorder="1" applyProtection="1"/>
    <xf numFmtId="175" fontId="4" fillId="26" borderId="43" xfId="0" applyNumberFormat="1" applyFont="1" applyFill="1" applyBorder="1" applyProtection="1"/>
    <xf numFmtId="175" fontId="4" fillId="0" borderId="44" xfId="0" applyNumberFormat="1" applyFont="1" applyFill="1" applyBorder="1" applyProtection="1"/>
    <xf numFmtId="175" fontId="4" fillId="0" borderId="45" xfId="0" applyNumberFormat="1" applyFont="1" applyFill="1" applyBorder="1" applyProtection="1"/>
    <xf numFmtId="175" fontId="4" fillId="26" borderId="46" xfId="0" applyNumberFormat="1" applyFont="1" applyFill="1" applyBorder="1" applyProtection="1"/>
    <xf numFmtId="0" fontId="2" fillId="0" borderId="0" xfId="59" applyProtection="1"/>
    <xf numFmtId="0" fontId="2" fillId="0" borderId="0" xfId="59" applyFill="1" applyProtection="1"/>
    <xf numFmtId="0" fontId="2" fillId="28" borderId="0" xfId="59" applyFill="1" applyAlignment="1" applyProtection="1">
      <alignment horizontal="left"/>
    </xf>
    <xf numFmtId="0" fontId="41" fillId="0" borderId="0" xfId="59" applyFont="1" applyProtection="1"/>
    <xf numFmtId="176" fontId="42" fillId="0" borderId="0" xfId="59" applyNumberFormat="1" applyFont="1" applyAlignment="1" applyProtection="1">
      <alignment horizontal="left"/>
    </xf>
    <xf numFmtId="0" fontId="43" fillId="0" borderId="0" xfId="59" applyFont="1" applyAlignment="1" applyProtection="1">
      <alignment horizontal="right" vertical="center"/>
    </xf>
    <xf numFmtId="0" fontId="2" fillId="0" borderId="0" xfId="59" applyAlignment="1" applyProtection="1">
      <alignment horizontal="right" vertical="center"/>
    </xf>
    <xf numFmtId="0" fontId="2" fillId="0" borderId="0" xfId="59" applyAlignment="1" applyProtection="1">
      <alignment vertical="center"/>
    </xf>
    <xf numFmtId="0" fontId="2" fillId="0" borderId="0" xfId="59" applyFill="1" applyAlignment="1" applyProtection="1">
      <alignment vertical="center"/>
    </xf>
    <xf numFmtId="0" fontId="43" fillId="0" borderId="0" xfId="59" applyFont="1" applyAlignment="1" applyProtection="1">
      <alignment horizontal="right" vertical="center" indent="1"/>
    </xf>
    <xf numFmtId="0" fontId="44" fillId="0" borderId="0" xfId="59" applyFont="1" applyProtection="1"/>
    <xf numFmtId="0" fontId="44" fillId="0" borderId="0" xfId="59" applyFont="1" applyAlignment="1" applyProtection="1">
      <alignment horizontal="right" vertical="center"/>
    </xf>
    <xf numFmtId="0" fontId="46" fillId="0" borderId="0" xfId="59" applyFont="1"/>
    <xf numFmtId="0" fontId="2" fillId="0" borderId="0" xfId="59"/>
    <xf numFmtId="0" fontId="2" fillId="30" borderId="14" xfId="59" applyFill="1" applyBorder="1"/>
    <xf numFmtId="0" fontId="2" fillId="29" borderId="14" xfId="59" applyFill="1" applyBorder="1"/>
    <xf numFmtId="0" fontId="2" fillId="0" borderId="0" xfId="59" applyAlignment="1">
      <alignment wrapText="1"/>
    </xf>
    <xf numFmtId="0" fontId="2" fillId="0" borderId="14" xfId="59" applyBorder="1"/>
    <xf numFmtId="175" fontId="4" fillId="30" borderId="19" xfId="0" applyNumberFormat="1" applyFont="1" applyFill="1" applyBorder="1" applyProtection="1">
      <protection locked="0"/>
    </xf>
    <xf numFmtId="175" fontId="4" fillId="30" borderId="20" xfId="0" applyNumberFormat="1" applyFont="1" applyFill="1" applyBorder="1" applyProtection="1">
      <protection locked="0"/>
    </xf>
    <xf numFmtId="175" fontId="4" fillId="30" borderId="21" xfId="0" applyNumberFormat="1" applyFont="1" applyFill="1" applyBorder="1" applyProtection="1">
      <protection locked="0"/>
    </xf>
    <xf numFmtId="175" fontId="4" fillId="30" borderId="22" xfId="0" applyNumberFormat="1" applyFont="1" applyFill="1" applyBorder="1" applyProtection="1">
      <protection locked="0"/>
    </xf>
    <xf numFmtId="175" fontId="4" fillId="30" borderId="23" xfId="0" applyNumberFormat="1" applyFont="1" applyFill="1" applyBorder="1" applyProtection="1">
      <protection locked="0"/>
    </xf>
    <xf numFmtId="175" fontId="4" fillId="30" borderId="24" xfId="0" applyNumberFormat="1" applyFont="1" applyFill="1" applyBorder="1" applyProtection="1">
      <protection locked="0"/>
    </xf>
    <xf numFmtId="175" fontId="4" fillId="30" borderId="25" xfId="0" applyNumberFormat="1" applyFont="1" applyFill="1" applyBorder="1" applyProtection="1">
      <protection locked="0"/>
    </xf>
    <xf numFmtId="175" fontId="4" fillId="30" borderId="26" xfId="0" applyNumberFormat="1" applyFont="1" applyFill="1" applyBorder="1" applyProtection="1">
      <protection locked="0"/>
    </xf>
    <xf numFmtId="175" fontId="4" fillId="30" borderId="20" xfId="0" applyNumberFormat="1" applyFont="1" applyFill="1" applyBorder="1" applyAlignment="1" applyProtection="1">
      <alignment horizontal="center"/>
      <protection locked="0"/>
    </xf>
    <xf numFmtId="175" fontId="4" fillId="30" borderId="27" xfId="0" applyNumberFormat="1" applyFont="1" applyFill="1" applyBorder="1" applyProtection="1">
      <protection locked="0"/>
    </xf>
    <xf numFmtId="175" fontId="4" fillId="30" borderId="28" xfId="0" applyNumberFormat="1" applyFont="1" applyFill="1" applyBorder="1" applyProtection="1">
      <protection locked="0"/>
    </xf>
    <xf numFmtId="175" fontId="4" fillId="30" borderId="0" xfId="0" applyNumberFormat="1" applyFont="1" applyFill="1" applyBorder="1" applyProtection="1">
      <protection locked="0"/>
    </xf>
    <xf numFmtId="175" fontId="4" fillId="30" borderId="15" xfId="0" applyNumberFormat="1" applyFont="1" applyFill="1" applyBorder="1" applyProtection="1">
      <protection locked="0"/>
    </xf>
    <xf numFmtId="175" fontId="4" fillId="30" borderId="33" xfId="0" applyNumberFormat="1" applyFont="1" applyFill="1" applyBorder="1" applyProtection="1">
      <protection locked="0"/>
    </xf>
    <xf numFmtId="175" fontId="4" fillId="30" borderId="29" xfId="0" applyNumberFormat="1" applyFont="1" applyFill="1" applyBorder="1" applyProtection="1">
      <protection locked="0"/>
    </xf>
    <xf numFmtId="175" fontId="4" fillId="30" borderId="35" xfId="0" applyNumberFormat="1" applyFont="1" applyFill="1" applyBorder="1" applyProtection="1">
      <protection locked="0"/>
    </xf>
    <xf numFmtId="175" fontId="4" fillId="30" borderId="36" xfId="0" applyNumberFormat="1" applyFont="1" applyFill="1" applyBorder="1" applyProtection="1">
      <protection locked="0"/>
    </xf>
    <xf numFmtId="175" fontId="4" fillId="30" borderId="34" xfId="0" applyNumberFormat="1" applyFont="1" applyFill="1" applyBorder="1" applyProtection="1">
      <protection locked="0"/>
    </xf>
    <xf numFmtId="175" fontId="4" fillId="30" borderId="32" xfId="0" applyNumberFormat="1" applyFont="1" applyFill="1" applyBorder="1" applyProtection="1">
      <protection locked="0"/>
    </xf>
    <xf numFmtId="0" fontId="8" fillId="0" borderId="0" xfId="0" applyFont="1" applyAlignment="1" applyProtection="1">
      <alignment vertical="center"/>
    </xf>
    <xf numFmtId="0" fontId="3" fillId="0" borderId="0" xfId="0" applyFont="1"/>
    <xf numFmtId="0" fontId="6" fillId="0" borderId="0" xfId="0" applyFont="1"/>
    <xf numFmtId="0" fontId="12" fillId="0" borderId="10" xfId="59" applyFont="1" applyBorder="1" applyAlignment="1" applyProtection="1">
      <alignment horizontal="center"/>
    </xf>
    <xf numFmtId="0" fontId="12" fillId="0" borderId="0" xfId="59" applyFont="1" applyBorder="1" applyProtection="1"/>
    <xf numFmtId="0" fontId="12" fillId="0" borderId="0" xfId="59" applyFont="1" applyBorder="1" applyAlignment="1" applyProtection="1">
      <alignment horizontal="center"/>
    </xf>
    <xf numFmtId="175" fontId="0" fillId="0" borderId="32" xfId="0" applyNumberFormat="1" applyBorder="1" applyProtection="1"/>
    <xf numFmtId="175" fontId="0" fillId="0" borderId="59" xfId="0" applyNumberFormat="1" applyBorder="1" applyProtection="1"/>
    <xf numFmtId="0" fontId="0" fillId="0" borderId="4" xfId="0" applyBorder="1"/>
    <xf numFmtId="0" fontId="6" fillId="0" borderId="4" xfId="0" applyFont="1" applyBorder="1"/>
    <xf numFmtId="175" fontId="6" fillId="0" borderId="4" xfId="57" applyNumberFormat="1" applyFont="1" applyBorder="1"/>
    <xf numFmtId="0" fontId="3" fillId="30" borderId="4" xfId="0" applyFont="1" applyFill="1" applyBorder="1"/>
    <xf numFmtId="0" fontId="3" fillId="29" borderId="4" xfId="0" applyFont="1" applyFill="1" applyBorder="1"/>
    <xf numFmtId="0" fontId="7" fillId="0" borderId="0" xfId="0" applyFont="1" applyAlignment="1">
      <alignment horizontal="right" indent="1"/>
    </xf>
    <xf numFmtId="175" fontId="7" fillId="0" borderId="0" xfId="57" applyNumberFormat="1" applyFont="1" applyAlignment="1">
      <alignment horizontal="right" indent="1"/>
    </xf>
    <xf numFmtId="175" fontId="7" fillId="0" borderId="0" xfId="0" applyNumberFormat="1" applyFont="1" applyAlignment="1">
      <alignment horizontal="right" indent="1"/>
    </xf>
    <xf numFmtId="0" fontId="6" fillId="0" borderId="60" xfId="0" applyFont="1" applyBorder="1" applyAlignment="1">
      <alignment horizontal="center" vertical="center"/>
    </xf>
    <xf numFmtId="0" fontId="6" fillId="0" borderId="60" xfId="0" applyFont="1" applyBorder="1" applyAlignment="1">
      <alignment horizontal="center" vertical="center" wrapText="1"/>
    </xf>
    <xf numFmtId="0" fontId="3" fillId="0" borderId="4" xfId="0" applyFont="1" applyBorder="1" applyProtection="1"/>
    <xf numFmtId="0" fontId="3" fillId="0" borderId="4" xfId="0" applyFont="1" applyBorder="1" applyAlignment="1" applyProtection="1">
      <alignment horizontal="center"/>
    </xf>
    <xf numFmtId="177" fontId="3" fillId="0" borderId="4" xfId="57" applyNumberFormat="1" applyFont="1" applyBorder="1" applyAlignment="1" applyProtection="1">
      <alignment horizontal="center" vertical="center"/>
    </xf>
    <xf numFmtId="0" fontId="3" fillId="0" borderId="4" xfId="0" applyFont="1" applyBorder="1" applyAlignment="1" applyProtection="1"/>
    <xf numFmtId="0" fontId="3" fillId="0" borderId="4" xfId="0" applyFont="1" applyBorder="1" applyAlignment="1" applyProtection="1">
      <alignment horizontal="left"/>
    </xf>
    <xf numFmtId="0" fontId="6" fillId="0" borderId="0" xfId="0" applyFont="1" applyAlignment="1" applyProtection="1"/>
    <xf numFmtId="175" fontId="6" fillId="0" borderId="0" xfId="57" applyNumberFormat="1" applyFont="1" applyAlignment="1" applyProtection="1"/>
    <xf numFmtId="0" fontId="3" fillId="0" borderId="4" xfId="0" applyFont="1" applyBorder="1" applyAlignment="1" applyProtection="1">
      <alignment wrapText="1"/>
    </xf>
    <xf numFmtId="0" fontId="3" fillId="0" borderId="0" xfId="0" applyFont="1" applyBorder="1"/>
    <xf numFmtId="0" fontId="6" fillId="0" borderId="0" xfId="0" applyFont="1" applyBorder="1" applyProtection="1"/>
    <xf numFmtId="0" fontId="3" fillId="0" borderId="0" xfId="0" applyFont="1" applyBorder="1" applyAlignment="1" applyProtection="1">
      <alignment horizontal="center"/>
    </xf>
    <xf numFmtId="177" fontId="3" fillId="0" borderId="0" xfId="57" applyNumberFormat="1" applyFont="1" applyBorder="1" applyAlignment="1" applyProtection="1">
      <alignment horizontal="center" vertical="center"/>
    </xf>
    <xf numFmtId="0" fontId="3" fillId="0" borderId="0" xfId="0" applyFont="1" applyBorder="1" applyProtection="1"/>
    <xf numFmtId="175" fontId="3" fillId="0" borderId="0" xfId="57" applyNumberFormat="1" applyFont="1" applyBorder="1" applyProtection="1"/>
    <xf numFmtId="175" fontId="3" fillId="0" borderId="0" xfId="57" applyNumberFormat="1" applyFont="1"/>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6" fillId="0" borderId="0" xfId="0" applyFont="1" applyAlignment="1" applyProtection="1">
      <alignment vertical="center"/>
    </xf>
    <xf numFmtId="0" fontId="3" fillId="29" borderId="4" xfId="0" applyFont="1" applyFill="1" applyBorder="1" applyAlignment="1" applyProtection="1">
      <alignment horizontal="center" vertical="center"/>
    </xf>
    <xf numFmtId="0" fontId="6" fillId="31" borderId="4" xfId="0" applyFont="1" applyFill="1" applyBorder="1" applyProtection="1"/>
    <xf numFmtId="177" fontId="6" fillId="31" borderId="4" xfId="57" applyNumberFormat="1" applyFont="1" applyFill="1" applyBorder="1" applyAlignment="1" applyProtection="1">
      <alignment horizontal="center" vertical="center"/>
    </xf>
    <xf numFmtId="0" fontId="6" fillId="31" borderId="4" xfId="0" applyFont="1" applyFill="1" applyBorder="1" applyAlignment="1" applyProtection="1">
      <alignment horizontal="center" vertical="center"/>
    </xf>
    <xf numFmtId="175" fontId="3" fillId="30" borderId="4" xfId="57" applyNumberFormat="1" applyFont="1" applyFill="1" applyBorder="1"/>
    <xf numFmtId="9" fontId="3" fillId="30" borderId="4" xfId="58" applyFont="1" applyFill="1" applyBorder="1"/>
    <xf numFmtId="175" fontId="3" fillId="30" borderId="4" xfId="57" applyNumberFormat="1" applyFont="1" applyFill="1" applyBorder="1" applyAlignment="1">
      <alignment horizontal="center" vertical="center" wrapText="1"/>
    </xf>
    <xf numFmtId="3" fontId="6" fillId="0" borderId="4" xfId="0" applyNumberFormat="1" applyFont="1" applyBorder="1"/>
    <xf numFmtId="9" fontId="6" fillId="0" borderId="4" xfId="58" applyFont="1" applyBorder="1"/>
    <xf numFmtId="178" fontId="3" fillId="30" borderId="4" xfId="56" applyNumberFormat="1" applyFont="1" applyFill="1" applyBorder="1"/>
    <xf numFmtId="0" fontId="3" fillId="28" borderId="0" xfId="0" applyFont="1" applyFill="1" applyBorder="1" applyAlignment="1" applyProtection="1">
      <alignment horizontal="center" vertical="center"/>
    </xf>
    <xf numFmtId="0" fontId="3" fillId="28" borderId="4" xfId="0" applyFont="1" applyFill="1" applyBorder="1" applyAlignment="1" applyProtection="1">
      <alignment horizontal="center" vertical="center"/>
    </xf>
    <xf numFmtId="177" fontId="3" fillId="30" borderId="4" xfId="57" applyNumberFormat="1" applyFont="1" applyFill="1" applyBorder="1" applyAlignment="1" applyProtection="1">
      <alignment horizontal="center" vertical="center"/>
    </xf>
    <xf numFmtId="177" fontId="3" fillId="0" borderId="0" xfId="0" applyNumberFormat="1" applyFont="1" applyBorder="1" applyAlignment="1">
      <alignment horizontal="center" vertical="center"/>
    </xf>
    <xf numFmtId="0" fontId="3" fillId="28" borderId="4" xfId="0" applyFont="1" applyFill="1" applyBorder="1"/>
    <xf numFmtId="0" fontId="3" fillId="28" borderId="0" xfId="0" applyFont="1" applyFill="1" applyBorder="1"/>
    <xf numFmtId="0" fontId="3" fillId="28" borderId="0" xfId="0" applyFont="1" applyFill="1"/>
    <xf numFmtId="178" fontId="0" fillId="0" borderId="4" xfId="56" applyNumberFormat="1" applyFont="1" applyBorder="1" applyAlignment="1">
      <alignment horizontal="center" vertical="center"/>
    </xf>
    <xf numFmtId="175" fontId="0" fillId="0" borderId="4" xfId="57" applyNumberFormat="1" applyFont="1" applyBorder="1"/>
    <xf numFmtId="177" fontId="6" fillId="31" borderId="4" xfId="0" applyNumberFormat="1" applyFont="1" applyFill="1" applyBorder="1" applyAlignment="1" applyProtection="1">
      <alignment vertical="center"/>
    </xf>
    <xf numFmtId="177" fontId="6" fillId="28" borderId="4" xfId="57" applyNumberFormat="1" applyFont="1" applyFill="1" applyBorder="1" applyAlignment="1" applyProtection="1">
      <alignment horizontal="center" vertical="center"/>
    </xf>
    <xf numFmtId="0" fontId="6" fillId="28" borderId="4" xfId="0" applyFont="1" applyFill="1" applyBorder="1" applyAlignment="1" applyProtection="1">
      <alignment horizontal="center" vertical="center"/>
    </xf>
    <xf numFmtId="177" fontId="6" fillId="33" borderId="4" xfId="57" applyNumberFormat="1" applyFont="1" applyFill="1" applyBorder="1" applyAlignment="1" applyProtection="1">
      <alignment horizontal="center" vertical="center"/>
    </xf>
    <xf numFmtId="0" fontId="6" fillId="33" borderId="4" xfId="0" applyFont="1" applyFill="1" applyBorder="1" applyAlignment="1" applyProtection="1">
      <alignment horizontal="center" vertical="center"/>
    </xf>
    <xf numFmtId="0" fontId="6" fillId="32" borderId="4" xfId="0" applyFont="1" applyFill="1" applyBorder="1"/>
    <xf numFmtId="0" fontId="6" fillId="32" borderId="4" xfId="0" applyFont="1" applyFill="1" applyBorder="1" applyAlignment="1">
      <alignment horizontal="center" vertical="center"/>
    </xf>
    <xf numFmtId="178" fontId="6" fillId="32" borderId="4" xfId="56" applyNumberFormat="1" applyFont="1" applyFill="1" applyBorder="1" applyAlignment="1">
      <alignment horizontal="center" vertical="center"/>
    </xf>
    <xf numFmtId="175" fontId="6" fillId="32" borderId="4" xfId="57" applyNumberFormat="1" applyFont="1" applyFill="1" applyBorder="1"/>
    <xf numFmtId="179" fontId="6" fillId="0" borderId="4" xfId="56" applyNumberFormat="1" applyFont="1" applyBorder="1" applyAlignment="1">
      <alignment horizontal="center" vertical="center"/>
    </xf>
    <xf numFmtId="0" fontId="6" fillId="0" borderId="0" xfId="70" applyFont="1" applyAlignment="1" applyProtection="1">
      <alignment vertical="top"/>
    </xf>
    <xf numFmtId="0" fontId="6" fillId="0" borderId="0" xfId="70" applyFont="1" applyAlignment="1" applyProtection="1">
      <alignment vertical="top" wrapText="1"/>
    </xf>
    <xf numFmtId="0" fontId="6" fillId="29" borderId="4" xfId="70" applyFont="1" applyFill="1" applyBorder="1" applyAlignment="1" applyProtection="1">
      <alignment horizontal="center"/>
      <protection locked="0"/>
    </xf>
    <xf numFmtId="0" fontId="3" fillId="29" borderId="4" xfId="0" applyFont="1" applyFill="1" applyBorder="1" applyAlignment="1">
      <alignment horizontal="center" vertical="center"/>
    </xf>
    <xf numFmtId="178" fontId="3" fillId="30" borderId="4" xfId="0" applyNumberFormat="1" applyFont="1" applyFill="1" applyBorder="1" applyAlignment="1">
      <alignment horizontal="right" vertical="center"/>
    </xf>
    <xf numFmtId="178" fontId="3" fillId="28" borderId="4" xfId="0" applyNumberFormat="1" applyFont="1" applyFill="1" applyBorder="1" applyAlignment="1">
      <alignment horizontal="right" vertical="center"/>
    </xf>
    <xf numFmtId="178" fontId="3" fillId="30" borderId="4" xfId="0" applyNumberFormat="1" applyFont="1" applyFill="1" applyBorder="1" applyAlignment="1">
      <alignment horizontal="right" vertical="center" wrapText="1"/>
    </xf>
    <xf numFmtId="0" fontId="52" fillId="0" borderId="0" xfId="0" applyFont="1"/>
    <xf numFmtId="178" fontId="0" fillId="0" borderId="0" xfId="0" applyNumberFormat="1"/>
    <xf numFmtId="175" fontId="4" fillId="34" borderId="20" xfId="0" applyNumberFormat="1" applyFont="1" applyFill="1" applyBorder="1" applyProtection="1">
      <protection locked="0"/>
    </xf>
    <xf numFmtId="178" fontId="0" fillId="0" borderId="0" xfId="56" applyNumberFormat="1" applyFont="1"/>
    <xf numFmtId="180" fontId="0" fillId="0" borderId="0" xfId="58" applyNumberFormat="1" applyFont="1"/>
    <xf numFmtId="180" fontId="0" fillId="0" borderId="0" xfId="0" applyNumberFormat="1"/>
    <xf numFmtId="0" fontId="3" fillId="34" borderId="4" xfId="0" applyFont="1" applyFill="1" applyBorder="1" applyAlignment="1" applyProtection="1">
      <alignment horizontal="center"/>
    </xf>
    <xf numFmtId="0" fontId="3" fillId="0" borderId="4" xfId="0" applyFont="1" applyFill="1" applyBorder="1"/>
    <xf numFmtId="0" fontId="3" fillId="35" borderId="4" xfId="0" applyFont="1" applyFill="1" applyBorder="1" applyAlignment="1" applyProtection="1">
      <alignment horizontal="center"/>
    </xf>
    <xf numFmtId="180" fontId="3" fillId="30" borderId="4" xfId="58" applyNumberFormat="1" applyFont="1" applyFill="1" applyBorder="1"/>
    <xf numFmtId="0" fontId="3" fillId="36" borderId="4" xfId="0" applyFont="1" applyFill="1" applyBorder="1" applyAlignment="1" applyProtection="1">
      <alignment horizontal="center"/>
    </xf>
    <xf numFmtId="0" fontId="3" fillId="37" borderId="4" xfId="0" applyFont="1" applyFill="1" applyBorder="1" applyAlignment="1" applyProtection="1">
      <alignment horizontal="center"/>
    </xf>
    <xf numFmtId="178" fontId="0" fillId="0" borderId="4" xfId="56" applyNumberFormat="1" applyFont="1" applyBorder="1"/>
    <xf numFmtId="178" fontId="0" fillId="0" borderId="4" xfId="0" applyNumberFormat="1" applyBorder="1"/>
    <xf numFmtId="180" fontId="3" fillId="0" borderId="4" xfId="58" applyNumberFormat="1" applyFont="1" applyFill="1" applyBorder="1"/>
    <xf numFmtId="180" fontId="0" fillId="0" borderId="4" xfId="0" applyNumberFormat="1" applyBorder="1"/>
    <xf numFmtId="0" fontId="0" fillId="34" borderId="4" xfId="0" applyFill="1" applyBorder="1"/>
    <xf numFmtId="178" fontId="3" fillId="0" borderId="4" xfId="0" applyNumberFormat="1" applyFont="1" applyFill="1" applyBorder="1"/>
    <xf numFmtId="0" fontId="0" fillId="35" borderId="4" xfId="0" applyFill="1" applyBorder="1"/>
    <xf numFmtId="0" fontId="0" fillId="36" borderId="4" xfId="0" applyFill="1" applyBorder="1"/>
    <xf numFmtId="0" fontId="0" fillId="37" borderId="4" xfId="0" applyFill="1" applyBorder="1"/>
    <xf numFmtId="0" fontId="53" fillId="0" borderId="0" xfId="0" applyFont="1"/>
    <xf numFmtId="0" fontId="3" fillId="0" borderId="4" xfId="0" applyFont="1" applyFill="1" applyBorder="1" applyAlignment="1" applyProtection="1">
      <alignment horizontal="center"/>
    </xf>
    <xf numFmtId="180" fontId="0" fillId="0" borderId="4" xfId="58" applyNumberFormat="1" applyFont="1" applyBorder="1"/>
    <xf numFmtId="166" fontId="0" fillId="0" borderId="0" xfId="56" applyNumberFormat="1" applyFont="1"/>
    <xf numFmtId="0" fontId="5" fillId="0" borderId="4" xfId="0" applyFont="1" applyBorder="1" applyAlignment="1" applyProtection="1">
      <alignment vertical="center"/>
    </xf>
    <xf numFmtId="0" fontId="4" fillId="0" borderId="4" xfId="0" applyFont="1" applyBorder="1" applyProtection="1"/>
    <xf numFmtId="166" fontId="3" fillId="0" borderId="4" xfId="56" applyNumberFormat="1" applyFont="1" applyBorder="1"/>
    <xf numFmtId="0" fontId="4" fillId="0" borderId="4" xfId="0" applyFont="1" applyBorder="1" applyAlignment="1" applyProtection="1">
      <alignment horizontal="center"/>
    </xf>
    <xf numFmtId="166" fontId="0" fillId="0" borderId="4" xfId="56" applyNumberFormat="1" applyFont="1" applyBorder="1"/>
    <xf numFmtId="0" fontId="4" fillId="0" borderId="4" xfId="0" applyFont="1" applyBorder="1" applyAlignment="1" applyProtection="1"/>
    <xf numFmtId="0" fontId="4" fillId="0" borderId="4" xfId="0" applyFont="1" applyBorder="1" applyAlignment="1" applyProtection="1">
      <alignment horizontal="left"/>
    </xf>
    <xf numFmtId="0" fontId="5" fillId="0" borderId="4" xfId="0" applyFont="1" applyBorder="1" applyAlignment="1" applyProtection="1"/>
    <xf numFmtId="166" fontId="0" fillId="0" borderId="4" xfId="56" applyNumberFormat="1" applyFont="1" applyFill="1" applyBorder="1"/>
    <xf numFmtId="0" fontId="5" fillId="0" borderId="4" xfId="0" applyFont="1" applyBorder="1" applyAlignment="1" applyProtection="1">
      <alignment horizontal="left"/>
    </xf>
    <xf numFmtId="0" fontId="5" fillId="0" borderId="4" xfId="0" applyFont="1" applyBorder="1" applyAlignment="1" applyProtection="1">
      <alignment horizontal="center"/>
    </xf>
    <xf numFmtId="0" fontId="5" fillId="0" borderId="4" xfId="0" applyFont="1" applyBorder="1" applyProtection="1"/>
    <xf numFmtId="0" fontId="4" fillId="0" borderId="4" xfId="0" applyFont="1" applyBorder="1" applyAlignment="1" applyProtection="1">
      <alignment vertical="center" wrapText="1"/>
    </xf>
    <xf numFmtId="0" fontId="4" fillId="0" borderId="4" xfId="0" applyFont="1" applyBorder="1" applyAlignment="1" applyProtection="1">
      <alignment horizontal="center" vertical="center"/>
    </xf>
    <xf numFmtId="0" fontId="3" fillId="0" borderId="37" xfId="0" applyFont="1" applyBorder="1" applyAlignment="1" applyProtection="1">
      <alignment horizontal="left" vertical="top" wrapText="1"/>
      <protection locked="0"/>
    </xf>
    <xf numFmtId="0" fontId="54" fillId="0" borderId="0" xfId="0" applyFont="1"/>
    <xf numFmtId="0" fontId="46" fillId="0" borderId="0" xfId="0" applyFont="1"/>
    <xf numFmtId="0" fontId="2" fillId="0" borderId="0" xfId="59" applyAlignment="1">
      <alignment horizontal="left"/>
    </xf>
    <xf numFmtId="0" fontId="3" fillId="0" borderId="9" xfId="59" applyFont="1" applyBorder="1" applyAlignment="1">
      <alignment horizontal="left" vertical="top" wrapText="1"/>
    </xf>
    <xf numFmtId="0" fontId="3" fillId="0" borderId="0" xfId="59" applyFont="1" applyBorder="1" applyAlignment="1">
      <alignment horizontal="left" vertical="top" wrapText="1"/>
    </xf>
    <xf numFmtId="0" fontId="3" fillId="0" borderId="0" xfId="59" applyFont="1" applyAlignment="1">
      <alignment horizontal="left" wrapText="1"/>
    </xf>
    <xf numFmtId="0" fontId="2" fillId="0" borderId="0" xfId="59" applyAlignment="1">
      <alignment horizontal="left" wrapText="1"/>
    </xf>
    <xf numFmtId="0" fontId="2" fillId="0" borderId="0" xfId="59" applyAlignment="1" applyProtection="1">
      <alignment horizontal="left" vertical="top" wrapText="1"/>
    </xf>
    <xf numFmtId="0" fontId="44" fillId="29" borderId="56" xfId="59" applyFont="1" applyFill="1" applyBorder="1" applyAlignment="1" applyProtection="1">
      <alignment horizontal="left" vertical="center" wrapText="1"/>
      <protection locked="0"/>
    </xf>
    <xf numFmtId="0" fontId="44" fillId="29" borderId="57" xfId="59" applyFont="1" applyFill="1" applyBorder="1" applyAlignment="1" applyProtection="1">
      <alignment horizontal="left" vertical="center" wrapText="1"/>
      <protection locked="0"/>
    </xf>
    <xf numFmtId="0" fontId="44" fillId="29" borderId="58" xfId="59" applyFont="1" applyFill="1" applyBorder="1" applyAlignment="1" applyProtection="1">
      <alignment horizontal="left" vertical="center" wrapText="1"/>
      <protection locked="0"/>
    </xf>
    <xf numFmtId="0" fontId="45" fillId="30" borderId="56" xfId="59" applyFont="1" applyFill="1" applyBorder="1" applyAlignment="1" applyProtection="1">
      <alignment horizontal="left" vertical="center"/>
      <protection locked="0"/>
    </xf>
    <xf numFmtId="0" fontId="45" fillId="30" borderId="57" xfId="59" applyFont="1" applyFill="1" applyBorder="1" applyAlignment="1" applyProtection="1">
      <alignment horizontal="left" vertical="center"/>
      <protection locked="0"/>
    </xf>
    <xf numFmtId="0" fontId="45" fillId="30" borderId="58"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44" fillId="30" borderId="57" xfId="59" applyFont="1" applyFill="1" applyBorder="1" applyAlignment="1" applyProtection="1">
      <alignment horizontal="left" vertical="center"/>
      <protection locked="0"/>
    </xf>
    <xf numFmtId="0" fontId="44" fillId="30" borderId="58" xfId="59" applyFont="1" applyFill="1" applyBorder="1" applyAlignment="1" applyProtection="1">
      <alignment horizontal="left" vertical="center"/>
      <protection locked="0"/>
    </xf>
    <xf numFmtId="0" fontId="55" fillId="30" borderId="56" xfId="71" applyNumberFormat="1" applyFill="1" applyBorder="1" applyAlignment="1" applyProtection="1">
      <alignment horizontal="left" vertical="center"/>
      <protection locked="0"/>
    </xf>
    <xf numFmtId="0" fontId="44" fillId="30" borderId="57" xfId="59" applyNumberFormat="1" applyFont="1" applyFill="1" applyBorder="1" applyAlignment="1" applyProtection="1">
      <alignment horizontal="left" vertical="center"/>
      <protection locked="0"/>
    </xf>
    <xf numFmtId="0" fontId="44" fillId="30" borderId="58" xfId="59" applyNumberFormat="1" applyFont="1" applyFill="1" applyBorder="1" applyAlignment="1" applyProtection="1">
      <alignment horizontal="left" vertical="center"/>
      <protection locked="0"/>
    </xf>
    <xf numFmtId="0" fontId="14" fillId="0" borderId="17" xfId="0" applyFont="1" applyFill="1" applyBorder="1" applyAlignment="1" applyProtection="1">
      <alignment horizontal="center" vertical="center"/>
    </xf>
    <xf numFmtId="0" fontId="14" fillId="0" borderId="47"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7" fillId="0" borderId="4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17" fillId="0" borderId="4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50" xfId="0" applyFont="1" applyBorder="1" applyAlignment="1" applyProtection="1">
      <alignment horizontal="center" vertical="center" wrapText="1"/>
    </xf>
    <xf numFmtId="0" fontId="17" fillId="0" borderId="51"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52" xfId="0" applyFont="1" applyBorder="1" applyAlignment="1" applyProtection="1">
      <alignment horizontal="center" vertical="center" wrapText="1"/>
    </xf>
    <xf numFmtId="0" fontId="11" fillId="0" borderId="0" xfId="0" applyFont="1" applyAlignment="1" applyProtection="1">
      <alignment horizontal="left" vertical="top" wrapText="1"/>
    </xf>
    <xf numFmtId="0" fontId="34" fillId="0" borderId="48" xfId="0" applyFont="1" applyBorder="1" applyAlignment="1" applyProtection="1">
      <alignment horizontal="left" vertical="center"/>
    </xf>
    <xf numFmtId="0" fontId="34" fillId="0" borderId="9" xfId="0" applyFont="1" applyBorder="1" applyAlignment="1" applyProtection="1">
      <alignment horizontal="left" vertical="center"/>
    </xf>
    <xf numFmtId="0" fontId="34" fillId="0" borderId="49" xfId="0" applyFont="1" applyBorder="1" applyAlignment="1" applyProtection="1">
      <alignment horizontal="left" vertical="center"/>
    </xf>
    <xf numFmtId="0" fontId="17" fillId="0" borderId="53"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54" xfId="0" applyFont="1" applyBorder="1" applyAlignment="1" applyProtection="1">
      <alignment horizontal="center" vertical="center" wrapText="1"/>
    </xf>
    <xf numFmtId="0" fontId="16" fillId="0" borderId="17" xfId="0" applyFont="1" applyBorder="1" applyAlignment="1" applyProtection="1">
      <alignment horizontal="center"/>
    </xf>
    <xf numFmtId="0" fontId="16" fillId="0" borderId="47" xfId="0" applyFont="1" applyBorder="1" applyAlignment="1" applyProtection="1">
      <alignment horizontal="center"/>
    </xf>
    <xf numFmtId="0" fontId="16" fillId="0" borderId="13" xfId="0" applyFont="1" applyBorder="1" applyAlignment="1" applyProtection="1">
      <alignment horizontal="center"/>
    </xf>
    <xf numFmtId="0" fontId="5" fillId="27" borderId="0" xfId="0" applyFont="1" applyFill="1" applyBorder="1" applyAlignment="1" applyProtection="1">
      <alignment horizontal="left" vertical="top" wrapText="1"/>
    </xf>
    <xf numFmtId="0" fontId="36" fillId="0" borderId="41"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37" fillId="0" borderId="50" xfId="0" applyFont="1" applyBorder="1" applyAlignment="1" applyProtection="1">
      <alignment horizontal="center" vertical="center" wrapText="1"/>
    </xf>
    <xf numFmtId="0" fontId="17" fillId="0" borderId="55" xfId="0" applyFont="1" applyBorder="1" applyAlignment="1" applyProtection="1">
      <alignment horizontal="center" vertical="center" wrapText="1"/>
    </xf>
    <xf numFmtId="0" fontId="34" fillId="0" borderId="9" xfId="0" applyFont="1" applyBorder="1" applyAlignment="1" applyProtection="1">
      <alignment horizontal="left" vertical="center" wrapText="1"/>
    </xf>
    <xf numFmtId="0" fontId="34" fillId="0" borderId="49" xfId="0" applyFont="1" applyBorder="1" applyAlignment="1" applyProtection="1">
      <alignment horizontal="left" vertical="center" wrapText="1"/>
    </xf>
    <xf numFmtId="0" fontId="6" fillId="0" borderId="0" xfId="0" applyFont="1" applyAlignment="1" applyProtection="1">
      <alignment horizontal="left" vertical="top" wrapText="1"/>
    </xf>
    <xf numFmtId="0" fontId="50" fillId="0" borderId="0" xfId="0" applyFont="1" applyAlignment="1" applyProtection="1">
      <alignment horizontal="left" vertical="top" wrapText="1"/>
    </xf>
    <xf numFmtId="177" fontId="6" fillId="28" borderId="4" xfId="69" applyNumberFormat="1" applyFont="1" applyFill="1" applyBorder="1" applyAlignment="1" applyProtection="1">
      <alignment horizontal="center" vertical="center"/>
    </xf>
    <xf numFmtId="0" fontId="6" fillId="28" borderId="4" xfId="69" applyFont="1" applyFill="1" applyBorder="1" applyAlignment="1" applyProtection="1">
      <alignment horizontal="center" vertical="center"/>
    </xf>
    <xf numFmtId="0" fontId="6" fillId="0" borderId="4" xfId="69" applyFont="1" applyBorder="1" applyAlignment="1" applyProtection="1">
      <alignment horizontal="center" vertical="center" wrapText="1"/>
    </xf>
    <xf numFmtId="0" fontId="6" fillId="0" borderId="4" xfId="69" applyFont="1" applyBorder="1" applyAlignment="1" applyProtection="1">
      <alignment horizontal="center" vertical="center"/>
    </xf>
    <xf numFmtId="177" fontId="6" fillId="28" borderId="4" xfId="69" applyNumberFormat="1" applyFont="1" applyFill="1" applyBorder="1" applyAlignment="1" applyProtection="1">
      <alignment horizontal="center" vertical="center" wrapText="1"/>
    </xf>
    <xf numFmtId="0" fontId="3" fillId="0" borderId="0" xfId="0" applyFont="1" applyAlignment="1" applyProtection="1">
      <alignment horizontal="left" vertical="top" wrapText="1"/>
    </xf>
    <xf numFmtId="10" fontId="6" fillId="28" borderId="4" xfId="69" applyNumberFormat="1" applyFont="1" applyFill="1" applyBorder="1" applyAlignment="1" applyProtection="1">
      <alignment horizontal="center" vertical="center" wrapText="1"/>
    </xf>
    <xf numFmtId="0" fontId="6" fillId="28" borderId="4" xfId="69" applyNumberFormat="1" applyFont="1" applyFill="1" applyBorder="1" applyAlignment="1" applyProtection="1">
      <alignment horizontal="center" vertical="center" wrapText="1"/>
    </xf>
    <xf numFmtId="10" fontId="6" fillId="0" borderId="4" xfId="69" applyNumberFormat="1" applyFont="1" applyFill="1" applyBorder="1" applyAlignment="1" applyProtection="1">
      <alignment horizontal="center" vertical="center" wrapText="1"/>
    </xf>
    <xf numFmtId="0" fontId="3" fillId="0" borderId="61" xfId="0" applyFont="1" applyBorder="1" applyAlignment="1">
      <alignment horizontal="right" vertical="center" wrapText="1" indent="1"/>
    </xf>
    <xf numFmtId="0" fontId="3" fillId="0" borderId="0" xfId="0" applyFont="1" applyBorder="1" applyAlignment="1">
      <alignment horizontal="right" vertical="center" wrapText="1" indent="1"/>
    </xf>
    <xf numFmtId="0" fontId="6" fillId="28" borderId="4" xfId="0" applyFont="1" applyFill="1" applyBorder="1" applyAlignment="1">
      <alignment horizontal="right" vertical="center" wrapText="1" indent="1"/>
    </xf>
    <xf numFmtId="0" fontId="6" fillId="33" borderId="4" xfId="0" applyFont="1" applyFill="1" applyBorder="1" applyAlignment="1">
      <alignment horizontal="right" vertical="center" wrapText="1" indent="1"/>
    </xf>
    <xf numFmtId="0" fontId="6" fillId="28" borderId="60" xfId="69" applyFont="1" applyFill="1" applyBorder="1" applyAlignment="1" applyProtection="1">
      <alignment horizontal="center" vertical="center" wrapText="1"/>
    </xf>
    <xf numFmtId="0" fontId="6" fillId="28" borderId="62" xfId="69"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wrapText="1"/>
    </xf>
  </cellXfs>
  <cellStyles count="72">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0" xfId="32"/>
    <cellStyle name="Currency" xfId="57" builtinId="4"/>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Hyperlink" xfId="71" builtinId="8"/>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_6. Cost Allocation for Def-Var" xfId="69"/>
    <cellStyle name="Normal_Sheet7" xfId="70"/>
    <cellStyle name="Note" xfId="50" builtinId="10" customBuiltin="1"/>
    <cellStyle name="Output" xfId="51" builtinId="21" customBuiltin="1"/>
    <cellStyle name="Percent" xfId="58" builtinId="5"/>
    <cellStyle name="Percent [2]" xfId="52"/>
    <cellStyle name="Title" xfId="53" builtinId="15" customBuiltin="1"/>
    <cellStyle name="Total" xfId="54" builtinId="25" customBuiltin="1"/>
    <cellStyle name="Warning Text" xfId="55" builtinId="11" customBuiltin="1"/>
  </cellStyles>
  <dxfs count="9">
    <dxf>
      <font>
        <b/>
        <i val="0"/>
        <color rgb="FFFF0000"/>
      </font>
    </dxf>
    <dxf>
      <font>
        <b/>
        <i val="0"/>
        <color rgb="FFFF0000"/>
      </font>
    </dxf>
    <dxf>
      <font>
        <b/>
        <i val="0"/>
        <color rgb="FFFF0000"/>
      </font>
    </dxf>
    <dxf>
      <font>
        <b/>
        <i val="0"/>
        <color rgb="FFFF0000"/>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377" y="18758"/>
          <a:ext cx="9290333" cy="1894448"/>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63500</xdr:rowOff>
    </xdr:from>
    <xdr:to>
      <xdr:col>6</xdr:col>
      <xdr:colOff>127000</xdr:colOff>
      <xdr:row>14</xdr:row>
      <xdr:rowOff>114300</xdr:rowOff>
    </xdr:to>
    <xdr:grpSp>
      <xdr:nvGrpSpPr>
        <xdr:cNvPr id="16" name="Group 15"/>
        <xdr:cNvGrpSpPr/>
      </xdr:nvGrpSpPr>
      <xdr:grpSpPr>
        <a:xfrm>
          <a:off x="38100" y="0"/>
          <a:ext cx="6565900" cy="0"/>
          <a:chOff x="9524" y="19051"/>
          <a:chExt cx="8537711" cy="1924049"/>
        </a:xfrm>
      </xdr:grpSpPr>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99060</xdr:colOff>
      <xdr:row>12</xdr:row>
      <xdr:rowOff>7620</xdr:rowOff>
    </xdr:from>
    <xdr:to>
      <xdr:col>5</xdr:col>
      <xdr:colOff>333380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50800" y="29029"/>
          <a:ext cx="9637940" cy="2329542"/>
          <a:chOff x="9524" y="19051"/>
          <a:chExt cx="8537711" cy="1924049"/>
        </a:xfrm>
      </xdr:grpSpPr>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863600</xdr:colOff>
      <xdr:row>14</xdr:row>
      <xdr:rowOff>95250</xdr:rowOff>
    </xdr:to>
    <xdr:grpSp>
      <xdr:nvGrpSpPr>
        <xdr:cNvPr id="2" name="Group 1"/>
        <xdr:cNvGrpSpPr/>
      </xdr:nvGrpSpPr>
      <xdr:grpSpPr>
        <a:xfrm>
          <a:off x="0" y="0"/>
          <a:ext cx="9802241" cy="2313432"/>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6</xdr:col>
      <xdr:colOff>238125</xdr:colOff>
      <xdr:row>1</xdr:row>
      <xdr:rowOff>28575</xdr:rowOff>
    </xdr:to>
    <xdr:grpSp>
      <xdr:nvGrpSpPr>
        <xdr:cNvPr id="2" name="Group 1"/>
        <xdr:cNvGrpSpPr/>
      </xdr:nvGrpSpPr>
      <xdr:grpSpPr>
        <a:xfrm>
          <a:off x="41275" y="0"/>
          <a:ext cx="9290050" cy="1809750"/>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914400</xdr:colOff>
      <xdr:row>11</xdr:row>
      <xdr:rowOff>63500</xdr:rowOff>
    </xdr:to>
    <xdr:grpSp>
      <xdr:nvGrpSpPr>
        <xdr:cNvPr id="2" name="Group 1"/>
        <xdr:cNvGrpSpPr/>
      </xdr:nvGrpSpPr>
      <xdr:grpSpPr>
        <a:xfrm>
          <a:off x="0" y="0"/>
          <a:ext cx="12011891" cy="1831167"/>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EBFS05\Home\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dugas@bluewaterpower.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1:N36"/>
  <sheetViews>
    <sheetView showGridLines="0" zoomScale="115" zoomScaleNormal="115" workbookViewId="0">
      <selection activeCell="B27" sqref="B27:M27"/>
    </sheetView>
  </sheetViews>
  <sheetFormatPr defaultRowHeight="15" x14ac:dyDescent="0.25"/>
  <cols>
    <col min="1" max="1" width="13.28515625" style="95" customWidth="1"/>
    <col min="2" max="4" width="9.140625" style="95"/>
    <col min="5" max="5" width="9.140625" style="95" customWidth="1"/>
    <col min="6" max="16384" width="9.140625" style="95"/>
  </cols>
  <sheetData>
    <row r="11" spans="2:14" x14ac:dyDescent="0.25">
      <c r="G11" s="96"/>
    </row>
    <row r="12" spans="2:14" x14ac:dyDescent="0.25">
      <c r="B12" s="97"/>
      <c r="C12" s="97"/>
      <c r="D12" s="97"/>
      <c r="E12" s="97"/>
      <c r="F12" s="97"/>
      <c r="G12" s="96"/>
      <c r="M12" s="98" t="s">
        <v>147</v>
      </c>
      <c r="N12" s="99">
        <v>2</v>
      </c>
    </row>
    <row r="13" spans="2:14" ht="15.75" thickBot="1" x14ac:dyDescent="0.3">
      <c r="G13" s="96"/>
    </row>
    <row r="14" spans="2:14" ht="16.5" customHeight="1" thickTop="1" thickBot="1" x14ac:dyDescent="0.3">
      <c r="E14" s="100" t="s">
        <v>148</v>
      </c>
      <c r="F14" s="254" t="s">
        <v>238</v>
      </c>
      <c r="G14" s="255"/>
      <c r="H14" s="255"/>
      <c r="I14" s="255"/>
      <c r="J14" s="255"/>
      <c r="K14" s="255"/>
      <c r="L14" s="256"/>
    </row>
    <row r="15" spans="2:14" ht="15.75" thickBot="1" x14ac:dyDescent="0.3">
      <c r="E15" s="101"/>
      <c r="F15" s="102"/>
      <c r="G15" s="103"/>
      <c r="H15" s="102"/>
      <c r="I15" s="102"/>
      <c r="J15" s="102"/>
    </row>
    <row r="16" spans="2:14" ht="16.5" thickTop="1" thickBot="1" x14ac:dyDescent="0.3">
      <c r="E16" s="104" t="s">
        <v>149</v>
      </c>
      <c r="F16" s="257" t="s">
        <v>150</v>
      </c>
      <c r="G16" s="258"/>
      <c r="H16" s="258"/>
      <c r="I16" s="258"/>
      <c r="J16" s="259"/>
    </row>
    <row r="17" spans="2:14" ht="15.75" thickBot="1" x14ac:dyDescent="0.3">
      <c r="E17" s="105"/>
    </row>
    <row r="18" spans="2:14" ht="16.5" thickTop="1" thickBot="1" x14ac:dyDescent="0.3">
      <c r="E18" s="104" t="s">
        <v>151</v>
      </c>
      <c r="F18" s="260" t="s">
        <v>239</v>
      </c>
      <c r="G18" s="261"/>
      <c r="H18" s="261"/>
      <c r="I18" s="261"/>
      <c r="J18" s="262"/>
    </row>
    <row r="19" spans="2:14" ht="15.75" thickBot="1" x14ac:dyDescent="0.3">
      <c r="E19" s="105"/>
    </row>
    <row r="20" spans="2:14" ht="16.5" thickTop="1" thickBot="1" x14ac:dyDescent="0.3">
      <c r="E20" s="104" t="s">
        <v>152</v>
      </c>
      <c r="F20" s="260" t="s">
        <v>240</v>
      </c>
      <c r="G20" s="261"/>
      <c r="H20" s="261"/>
      <c r="I20" s="261"/>
      <c r="J20" s="262"/>
    </row>
    <row r="21" spans="2:14" ht="15.75" thickBot="1" x14ac:dyDescent="0.3">
      <c r="E21" s="106"/>
      <c r="F21" s="102"/>
      <c r="G21" s="103"/>
      <c r="H21" s="102"/>
      <c r="I21" s="102"/>
      <c r="J21" s="102"/>
    </row>
    <row r="22" spans="2:14" ht="16.5" thickTop="1" thickBot="1" x14ac:dyDescent="0.3">
      <c r="E22" s="100" t="s">
        <v>153</v>
      </c>
      <c r="F22" s="260" t="s">
        <v>241</v>
      </c>
      <c r="G22" s="261"/>
      <c r="H22" s="261"/>
      <c r="I22" s="261"/>
      <c r="J22" s="262"/>
    </row>
    <row r="23" spans="2:14" ht="15.75" thickBot="1" x14ac:dyDescent="0.3">
      <c r="E23" s="106"/>
      <c r="F23" s="102"/>
      <c r="G23" s="103"/>
      <c r="H23" s="102"/>
      <c r="I23" s="102"/>
      <c r="J23" s="102"/>
    </row>
    <row r="24" spans="2:14" ht="16.5" thickTop="1" thickBot="1" x14ac:dyDescent="0.3">
      <c r="E24" s="100" t="s">
        <v>154</v>
      </c>
      <c r="F24" s="263" t="s">
        <v>242</v>
      </c>
      <c r="G24" s="264"/>
      <c r="H24" s="264"/>
      <c r="I24" s="264"/>
      <c r="J24" s="265"/>
    </row>
    <row r="25" spans="2:14" x14ac:dyDescent="0.25">
      <c r="E25" s="106"/>
      <c r="F25" s="102"/>
      <c r="G25" s="103"/>
      <c r="H25" s="102"/>
      <c r="I25" s="102"/>
      <c r="J25" s="102"/>
    </row>
    <row r="26" spans="2:14" x14ac:dyDescent="0.25">
      <c r="E26" s="100"/>
      <c r="I26" s="102"/>
      <c r="J26" s="102"/>
    </row>
    <row r="27" spans="2:14" ht="168.75" customHeight="1" x14ac:dyDescent="0.25">
      <c r="B27" s="253" t="s">
        <v>159</v>
      </c>
      <c r="C27" s="253"/>
      <c r="D27" s="253"/>
      <c r="E27" s="253"/>
      <c r="F27" s="253"/>
      <c r="G27" s="253"/>
      <c r="H27" s="253"/>
      <c r="I27" s="253"/>
      <c r="J27" s="253"/>
      <c r="K27" s="253"/>
      <c r="L27" s="253"/>
      <c r="M27" s="253"/>
    </row>
    <row r="29" spans="2:14" x14ac:dyDescent="0.25">
      <c r="B29" s="107" t="s">
        <v>155</v>
      </c>
      <c r="C29" s="108"/>
      <c r="D29" s="108"/>
      <c r="E29" s="108"/>
      <c r="F29" s="108"/>
      <c r="G29" s="108"/>
      <c r="H29" s="108"/>
      <c r="I29" s="108"/>
      <c r="J29" s="108"/>
      <c r="K29" s="108"/>
      <c r="L29" s="108"/>
      <c r="M29" s="108"/>
      <c r="N29" s="108"/>
    </row>
    <row r="30" spans="2:14" ht="15.75" thickBot="1" x14ac:dyDescent="0.3">
      <c r="B30" s="108"/>
      <c r="C30" s="108"/>
      <c r="D30" s="108"/>
      <c r="E30" s="108"/>
      <c r="F30" s="108"/>
      <c r="G30" s="108"/>
      <c r="H30" s="108"/>
      <c r="I30" s="108"/>
      <c r="J30" s="108"/>
      <c r="K30" s="108"/>
      <c r="L30" s="108"/>
      <c r="M30" s="108"/>
      <c r="N30" s="108"/>
    </row>
    <row r="31" spans="2:14" ht="15.75" thickBot="1" x14ac:dyDescent="0.3">
      <c r="B31" s="109"/>
      <c r="C31" s="248" t="s">
        <v>156</v>
      </c>
      <c r="D31" s="248"/>
      <c r="E31" s="248"/>
      <c r="F31" s="248"/>
      <c r="G31" s="248"/>
      <c r="H31" s="248"/>
      <c r="I31" s="248"/>
      <c r="J31" s="248"/>
      <c r="K31" s="248"/>
      <c r="L31" s="248"/>
      <c r="M31" s="108"/>
      <c r="N31" s="108"/>
    </row>
    <row r="32" spans="2:14" ht="15.75" thickBot="1" x14ac:dyDescent="0.3">
      <c r="B32" s="108"/>
      <c r="C32" s="108"/>
      <c r="D32" s="108"/>
      <c r="E32" s="108"/>
      <c r="F32" s="108"/>
      <c r="G32" s="108"/>
      <c r="H32" s="108"/>
      <c r="I32" s="108"/>
      <c r="J32" s="108"/>
      <c r="K32" s="108"/>
      <c r="L32" s="108"/>
      <c r="M32" s="108"/>
      <c r="N32" s="108"/>
    </row>
    <row r="33" spans="2:14" ht="15.75" thickBot="1" x14ac:dyDescent="0.3">
      <c r="B33" s="110"/>
      <c r="C33" s="249" t="s">
        <v>157</v>
      </c>
      <c r="D33" s="250"/>
      <c r="E33" s="250"/>
      <c r="F33" s="250"/>
      <c r="G33" s="250"/>
      <c r="H33" s="250"/>
      <c r="I33" s="250"/>
      <c r="J33" s="250"/>
      <c r="K33" s="250"/>
      <c r="L33" s="250"/>
      <c r="M33" s="250"/>
      <c r="N33" s="250"/>
    </row>
    <row r="34" spans="2:14" ht="15.75" thickBot="1" x14ac:dyDescent="0.3">
      <c r="B34" s="111"/>
      <c r="C34" s="108"/>
      <c r="D34" s="108"/>
      <c r="E34" s="108"/>
      <c r="F34" s="108"/>
      <c r="G34" s="108"/>
      <c r="H34" s="108"/>
      <c r="I34" s="108"/>
      <c r="J34" s="108"/>
      <c r="K34" s="108"/>
      <c r="L34" s="108"/>
      <c r="M34" s="108"/>
      <c r="N34" s="108"/>
    </row>
    <row r="35" spans="2:14" ht="15.75" thickBot="1" x14ac:dyDescent="0.3">
      <c r="B35" s="112"/>
      <c r="C35" s="251" t="s">
        <v>158</v>
      </c>
      <c r="D35" s="252"/>
      <c r="E35" s="252"/>
      <c r="F35" s="252"/>
      <c r="G35" s="252"/>
      <c r="H35" s="252"/>
      <c r="I35" s="252"/>
      <c r="J35" s="252"/>
      <c r="K35" s="252"/>
      <c r="L35" s="252"/>
      <c r="M35" s="252"/>
      <c r="N35" s="108"/>
    </row>
    <row r="36" spans="2:14" x14ac:dyDescent="0.25">
      <c r="B36" s="108"/>
      <c r="C36" s="108"/>
      <c r="D36" s="108"/>
      <c r="E36" s="108"/>
      <c r="F36" s="108"/>
      <c r="G36" s="108"/>
      <c r="H36" s="108"/>
      <c r="I36" s="108"/>
      <c r="J36" s="108"/>
      <c r="K36" s="108"/>
      <c r="L36" s="108"/>
      <c r="M36" s="108"/>
      <c r="N36" s="108"/>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LDC_LIST</formula1>
    </dataValidation>
  </dataValidations>
  <hyperlinks>
    <hyperlink ref="F24" r:id="rId1"/>
  </hyperlinks>
  <pageMargins left="0.25" right="0.25" top="0.75" bottom="0.75" header="0.3" footer="0.3"/>
  <pageSetup scale="65" orientation="landscape" r:id="rId2"/>
  <rowBreaks count="1" manualBreakCount="1">
    <brk id="4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H109"/>
  <sheetViews>
    <sheetView showGridLines="0" tabSelected="1" view="pageBreakPreview" topLeftCell="C1" zoomScale="60" zoomScaleNormal="75" workbookViewId="0">
      <pane xSplit="2" ySplit="22" topLeftCell="E23" activePane="bottomRight" state="frozenSplit"/>
      <selection activeCell="C1" sqref="C1"/>
      <selection pane="topRight" activeCell="E1" sqref="E1"/>
      <selection pane="bottomLeft" activeCell="C23" sqref="C23"/>
      <selection pane="bottomRight" activeCell="G31" sqref="G31"/>
    </sheetView>
  </sheetViews>
  <sheetFormatPr defaultRowHeight="12.75" x14ac:dyDescent="0.2"/>
  <cols>
    <col min="1" max="1" width="9.140625" style="1" hidden="1" customWidth="1"/>
    <col min="2" max="2" width="2.85546875" style="1" bestFit="1" customWidth="1"/>
    <col min="3" max="3" width="86.42578125" style="1" customWidth="1"/>
    <col min="4" max="4" width="9.7109375" style="1" customWidth="1"/>
    <col min="5" max="5" width="16.140625" style="1" customWidth="1"/>
    <col min="6" max="6" width="23.140625" style="1" customWidth="1"/>
    <col min="7" max="8" width="18.42578125" style="1" customWidth="1"/>
    <col min="9" max="9" width="14.7109375" style="1" customWidth="1"/>
    <col min="10" max="10" width="14.140625" style="1" customWidth="1"/>
    <col min="11" max="13" width="14.85546875" style="1" customWidth="1"/>
    <col min="14" max="14" width="15.42578125" style="1" customWidth="1"/>
    <col min="15" max="15" width="16.140625" style="1" customWidth="1"/>
    <col min="16" max="16" width="23.140625" style="1" customWidth="1"/>
    <col min="17" max="18" width="18.42578125" style="1" customWidth="1"/>
    <col min="19" max="19" width="14.7109375" style="1" customWidth="1"/>
    <col min="20" max="20" width="14.140625" style="1" customWidth="1"/>
    <col min="21" max="23" width="14.85546875" style="1" customWidth="1"/>
    <col min="24" max="24" width="15.42578125" style="1" customWidth="1"/>
    <col min="25" max="25" width="16.140625" style="1" customWidth="1"/>
    <col min="26" max="26" width="23.140625" style="1" customWidth="1"/>
    <col min="27" max="28" width="18.42578125" style="1" customWidth="1"/>
    <col min="29" max="29" width="14.7109375" style="1" customWidth="1"/>
    <col min="30" max="30" width="14.140625" style="1" customWidth="1"/>
    <col min="31" max="33" width="14.85546875" style="1" customWidth="1"/>
    <col min="34" max="34" width="15.42578125" style="1" customWidth="1"/>
    <col min="35" max="35" width="16.140625" style="1" customWidth="1"/>
    <col min="36" max="36" width="23.140625" style="1" customWidth="1"/>
    <col min="37" max="38" width="18.42578125" style="1" customWidth="1"/>
    <col min="39" max="39" width="14.7109375" style="1" customWidth="1"/>
    <col min="40" max="40" width="14.140625" style="1" customWidth="1"/>
    <col min="41" max="43" width="14.85546875" style="1" customWidth="1"/>
    <col min="44" max="44" width="15.42578125" style="1" customWidth="1"/>
    <col min="45" max="45" width="16.140625" style="1" customWidth="1"/>
    <col min="46" max="46" width="23.140625" style="1" customWidth="1"/>
    <col min="47" max="48" width="18.42578125" style="1" customWidth="1"/>
    <col min="49" max="49" width="14.7109375" style="1" customWidth="1"/>
    <col min="50" max="50" width="14.140625" style="1" customWidth="1"/>
    <col min="51" max="53" width="14.85546875" style="1" customWidth="1"/>
    <col min="54" max="54" width="15.42578125" style="1" customWidth="1"/>
    <col min="55" max="55" width="16.140625" style="1" customWidth="1"/>
    <col min="56" max="56" width="23.140625" style="1" customWidth="1"/>
    <col min="57" max="58" width="18.42578125" style="1" customWidth="1"/>
    <col min="59" max="59" width="14.7109375" style="1" customWidth="1"/>
    <col min="60" max="60" width="14.140625" style="1" customWidth="1"/>
    <col min="61" max="63" width="14.85546875" style="1" customWidth="1"/>
    <col min="64" max="64" width="15.42578125" style="1" customWidth="1"/>
    <col min="65" max="65" width="16.140625" style="1" customWidth="1"/>
    <col min="66" max="66" width="23.140625" style="1" customWidth="1"/>
    <col min="67" max="71" width="18.42578125" style="1" customWidth="1"/>
    <col min="72" max="72" width="14.7109375" style="1" customWidth="1"/>
    <col min="73" max="73" width="14.140625" style="1" customWidth="1"/>
    <col min="74" max="76" width="14.85546875" style="1" customWidth="1"/>
    <col min="77" max="77" width="15.42578125" style="1" customWidth="1"/>
    <col min="78" max="79" width="14.85546875" style="1" customWidth="1"/>
    <col min="80" max="80" width="16.85546875" style="1" customWidth="1"/>
    <col min="81" max="81" width="17.28515625" style="1" customWidth="1"/>
    <col min="82" max="83" width="26.85546875" style="1" customWidth="1"/>
    <col min="84" max="84" width="22.28515625" style="1" bestFit="1" customWidth="1"/>
    <col min="85" max="85" width="22.42578125" style="1" bestFit="1" customWidth="1"/>
    <col min="86" max="86" width="19.85546875" style="1" customWidth="1"/>
    <col min="87" max="16384" width="9.140625" style="1"/>
  </cols>
  <sheetData>
    <row r="1" hidden="1" x14ac:dyDescent="0.2"/>
    <row r="2" hidden="1" x14ac:dyDescent="0.2"/>
    <row r="3" hidden="1" x14ac:dyDescent="0.2"/>
    <row r="4" hidden="1" x14ac:dyDescent="0.2"/>
    <row r="5" hidden="1" x14ac:dyDescent="0.2"/>
    <row r="6" hidden="1" x14ac:dyDescent="0.2"/>
    <row r="7" hidden="1" x14ac:dyDescent="0.2"/>
    <row r="8" hidden="1" x14ac:dyDescent="0.2"/>
    <row r="9" hidden="1" x14ac:dyDescent="0.2"/>
    <row r="10" hidden="1" x14ac:dyDescent="0.2"/>
    <row r="11" hidden="1" x14ac:dyDescent="0.2"/>
    <row r="12" hidden="1" x14ac:dyDescent="0.2"/>
    <row r="13" hidden="1" x14ac:dyDescent="0.2"/>
    <row r="14" hidden="1" x14ac:dyDescent="0.2"/>
    <row r="15" hidden="1" x14ac:dyDescent="0.2"/>
    <row r="16" hidden="1" x14ac:dyDescent="0.2"/>
    <row r="17" spans="1:86" hidden="1" x14ac:dyDescent="0.2"/>
    <row r="18" spans="1:86" ht="15.75" hidden="1" thickBot="1" x14ac:dyDescent="0.35">
      <c r="C18" s="4"/>
    </row>
    <row r="19" spans="1:86" ht="29.25" thickBot="1" x14ac:dyDescent="0.5">
      <c r="C19" s="5"/>
      <c r="D19" s="6"/>
      <c r="E19" s="266">
        <v>2005</v>
      </c>
      <c r="F19" s="267"/>
      <c r="G19" s="267"/>
      <c r="H19" s="267"/>
      <c r="I19" s="267"/>
      <c r="J19" s="267"/>
      <c r="K19" s="267"/>
      <c r="L19" s="267"/>
      <c r="M19" s="267"/>
      <c r="N19" s="268"/>
      <c r="O19" s="266">
        <v>2006</v>
      </c>
      <c r="P19" s="267"/>
      <c r="Q19" s="267"/>
      <c r="R19" s="267"/>
      <c r="S19" s="267"/>
      <c r="T19" s="267"/>
      <c r="U19" s="267"/>
      <c r="V19" s="267"/>
      <c r="W19" s="267"/>
      <c r="X19" s="268"/>
      <c r="Y19" s="266">
        <v>2007</v>
      </c>
      <c r="Z19" s="267"/>
      <c r="AA19" s="267"/>
      <c r="AB19" s="267"/>
      <c r="AC19" s="267"/>
      <c r="AD19" s="267"/>
      <c r="AE19" s="267"/>
      <c r="AF19" s="267"/>
      <c r="AG19" s="267"/>
      <c r="AH19" s="268"/>
      <c r="AI19" s="266">
        <v>2008</v>
      </c>
      <c r="AJ19" s="267"/>
      <c r="AK19" s="267"/>
      <c r="AL19" s="267"/>
      <c r="AM19" s="267"/>
      <c r="AN19" s="267"/>
      <c r="AO19" s="267"/>
      <c r="AP19" s="267"/>
      <c r="AQ19" s="267"/>
      <c r="AR19" s="268"/>
      <c r="AS19" s="266">
        <v>2009</v>
      </c>
      <c r="AT19" s="267"/>
      <c r="AU19" s="267"/>
      <c r="AV19" s="267"/>
      <c r="AW19" s="267"/>
      <c r="AX19" s="267"/>
      <c r="AY19" s="267"/>
      <c r="AZ19" s="267"/>
      <c r="BA19" s="267"/>
      <c r="BB19" s="268"/>
      <c r="BC19" s="266">
        <v>2010</v>
      </c>
      <c r="BD19" s="267"/>
      <c r="BE19" s="267"/>
      <c r="BF19" s="267"/>
      <c r="BG19" s="267"/>
      <c r="BH19" s="267"/>
      <c r="BI19" s="267"/>
      <c r="BJ19" s="267"/>
      <c r="BK19" s="267"/>
      <c r="BL19" s="268"/>
      <c r="BM19" s="266">
        <v>2011</v>
      </c>
      <c r="BN19" s="267"/>
      <c r="BO19" s="267"/>
      <c r="BP19" s="267"/>
      <c r="BQ19" s="267"/>
      <c r="BR19" s="267"/>
      <c r="BS19" s="267"/>
      <c r="BT19" s="267"/>
      <c r="BU19" s="267"/>
      <c r="BV19" s="267"/>
      <c r="BW19" s="267"/>
      <c r="BX19" s="267"/>
      <c r="BY19" s="268"/>
      <c r="BZ19" s="266">
        <v>2012</v>
      </c>
      <c r="CA19" s="267"/>
      <c r="CB19" s="267"/>
      <c r="CC19" s="268"/>
      <c r="CD19" s="287" t="s">
        <v>89</v>
      </c>
      <c r="CE19" s="288"/>
      <c r="CF19" s="289"/>
      <c r="CG19" s="44" t="s">
        <v>49</v>
      </c>
      <c r="CH19" s="37"/>
    </row>
    <row r="20" spans="1:86" ht="14.25" customHeight="1" x14ac:dyDescent="0.2">
      <c r="C20" s="281" t="s">
        <v>40</v>
      </c>
      <c r="D20" s="277" t="s">
        <v>0</v>
      </c>
      <c r="E20" s="269" t="s">
        <v>73</v>
      </c>
      <c r="F20" s="272" t="s">
        <v>111</v>
      </c>
      <c r="G20" s="272" t="s">
        <v>51</v>
      </c>
      <c r="H20" s="272" t="s">
        <v>100</v>
      </c>
      <c r="I20" s="272" t="s">
        <v>10</v>
      </c>
      <c r="J20" s="272" t="s">
        <v>8</v>
      </c>
      <c r="K20" s="272" t="s">
        <v>42</v>
      </c>
      <c r="L20" s="272" t="s">
        <v>51</v>
      </c>
      <c r="M20" s="272" t="s">
        <v>100</v>
      </c>
      <c r="N20" s="277" t="s">
        <v>9</v>
      </c>
      <c r="O20" s="269" t="s">
        <v>74</v>
      </c>
      <c r="P20" s="272" t="s">
        <v>112</v>
      </c>
      <c r="Q20" s="272" t="s">
        <v>98</v>
      </c>
      <c r="R20" s="272" t="s">
        <v>101</v>
      </c>
      <c r="S20" s="272" t="s">
        <v>11</v>
      </c>
      <c r="T20" s="272" t="s">
        <v>12</v>
      </c>
      <c r="U20" s="272" t="s">
        <v>43</v>
      </c>
      <c r="V20" s="272" t="s">
        <v>98</v>
      </c>
      <c r="W20" s="272" t="s">
        <v>101</v>
      </c>
      <c r="X20" s="277" t="s">
        <v>13</v>
      </c>
      <c r="Y20" s="269" t="s">
        <v>75</v>
      </c>
      <c r="Z20" s="272" t="s">
        <v>113</v>
      </c>
      <c r="AA20" s="272" t="s">
        <v>52</v>
      </c>
      <c r="AB20" s="272" t="s">
        <v>102</v>
      </c>
      <c r="AC20" s="272" t="s">
        <v>23</v>
      </c>
      <c r="AD20" s="272" t="s">
        <v>25</v>
      </c>
      <c r="AE20" s="272" t="s">
        <v>44</v>
      </c>
      <c r="AF20" s="272" t="s">
        <v>52</v>
      </c>
      <c r="AG20" s="272" t="s">
        <v>102</v>
      </c>
      <c r="AH20" s="277" t="s">
        <v>24</v>
      </c>
      <c r="AI20" s="269" t="s">
        <v>76</v>
      </c>
      <c r="AJ20" s="272" t="s">
        <v>114</v>
      </c>
      <c r="AK20" s="272" t="s">
        <v>53</v>
      </c>
      <c r="AL20" s="272" t="s">
        <v>103</v>
      </c>
      <c r="AM20" s="272" t="s">
        <v>26</v>
      </c>
      <c r="AN20" s="272" t="s">
        <v>27</v>
      </c>
      <c r="AO20" s="272" t="s">
        <v>45</v>
      </c>
      <c r="AP20" s="272" t="s">
        <v>53</v>
      </c>
      <c r="AQ20" s="272" t="s">
        <v>103</v>
      </c>
      <c r="AR20" s="277" t="s">
        <v>28</v>
      </c>
      <c r="AS20" s="269" t="s">
        <v>77</v>
      </c>
      <c r="AT20" s="272" t="s">
        <v>115</v>
      </c>
      <c r="AU20" s="272" t="s">
        <v>54</v>
      </c>
      <c r="AV20" s="272" t="s">
        <v>104</v>
      </c>
      <c r="AW20" s="272" t="s">
        <v>29</v>
      </c>
      <c r="AX20" s="272" t="s">
        <v>30</v>
      </c>
      <c r="AY20" s="272" t="s">
        <v>46</v>
      </c>
      <c r="AZ20" s="272" t="s">
        <v>54</v>
      </c>
      <c r="BA20" s="272" t="s">
        <v>104</v>
      </c>
      <c r="BB20" s="277" t="s">
        <v>31</v>
      </c>
      <c r="BC20" s="269" t="s">
        <v>78</v>
      </c>
      <c r="BD20" s="272" t="s">
        <v>116</v>
      </c>
      <c r="BE20" s="272" t="s">
        <v>55</v>
      </c>
      <c r="BF20" s="272" t="s">
        <v>105</v>
      </c>
      <c r="BG20" s="272" t="s">
        <v>36</v>
      </c>
      <c r="BH20" s="272" t="s">
        <v>37</v>
      </c>
      <c r="BI20" s="272" t="s">
        <v>47</v>
      </c>
      <c r="BJ20" s="272" t="s">
        <v>55</v>
      </c>
      <c r="BK20" s="272" t="s">
        <v>105</v>
      </c>
      <c r="BL20" s="277" t="s">
        <v>38</v>
      </c>
      <c r="BM20" s="269" t="s">
        <v>80</v>
      </c>
      <c r="BN20" s="272" t="s">
        <v>117</v>
      </c>
      <c r="BO20" s="272" t="s">
        <v>81</v>
      </c>
      <c r="BP20" s="272" t="s">
        <v>106</v>
      </c>
      <c r="BQ20" s="272" t="s">
        <v>107</v>
      </c>
      <c r="BR20" s="272" t="s">
        <v>108</v>
      </c>
      <c r="BS20" s="272" t="s">
        <v>109</v>
      </c>
      <c r="BT20" s="272" t="s">
        <v>82</v>
      </c>
      <c r="BU20" s="272" t="s">
        <v>83</v>
      </c>
      <c r="BV20" s="272" t="s">
        <v>84</v>
      </c>
      <c r="BW20" s="272" t="s">
        <v>81</v>
      </c>
      <c r="BX20" s="272" t="s">
        <v>110</v>
      </c>
      <c r="BY20" s="277" t="s">
        <v>85</v>
      </c>
      <c r="BZ20" s="272" t="s">
        <v>86</v>
      </c>
      <c r="CA20" s="272" t="s">
        <v>87</v>
      </c>
      <c r="CB20" s="291" t="s">
        <v>88</v>
      </c>
      <c r="CC20" s="291" t="s">
        <v>133</v>
      </c>
      <c r="CD20" s="269" t="s">
        <v>121</v>
      </c>
      <c r="CE20" s="272" t="s">
        <v>139</v>
      </c>
      <c r="CF20" s="277" t="s">
        <v>48</v>
      </c>
      <c r="CG20" s="284" t="s">
        <v>118</v>
      </c>
      <c r="CH20" s="277" t="s">
        <v>90</v>
      </c>
    </row>
    <row r="21" spans="1:86" ht="24.75" customHeight="1" x14ac:dyDescent="0.2">
      <c r="C21" s="282"/>
      <c r="D21" s="278"/>
      <c r="E21" s="270"/>
      <c r="F21" s="273"/>
      <c r="G21" s="275"/>
      <c r="H21" s="275"/>
      <c r="I21" s="275"/>
      <c r="J21" s="273"/>
      <c r="K21" s="275"/>
      <c r="L21" s="275"/>
      <c r="M21" s="275"/>
      <c r="N21" s="278"/>
      <c r="O21" s="270"/>
      <c r="P21" s="273"/>
      <c r="Q21" s="275"/>
      <c r="R21" s="275"/>
      <c r="S21" s="275"/>
      <c r="T21" s="273"/>
      <c r="U21" s="275"/>
      <c r="V21" s="275"/>
      <c r="W21" s="275"/>
      <c r="X21" s="278"/>
      <c r="Y21" s="270"/>
      <c r="Z21" s="273"/>
      <c r="AA21" s="275"/>
      <c r="AB21" s="275"/>
      <c r="AC21" s="275"/>
      <c r="AD21" s="273"/>
      <c r="AE21" s="275"/>
      <c r="AF21" s="275"/>
      <c r="AG21" s="275"/>
      <c r="AH21" s="278"/>
      <c r="AI21" s="270"/>
      <c r="AJ21" s="273"/>
      <c r="AK21" s="275"/>
      <c r="AL21" s="275"/>
      <c r="AM21" s="275"/>
      <c r="AN21" s="273"/>
      <c r="AO21" s="275"/>
      <c r="AP21" s="275"/>
      <c r="AQ21" s="275"/>
      <c r="AR21" s="278"/>
      <c r="AS21" s="270"/>
      <c r="AT21" s="273"/>
      <c r="AU21" s="275"/>
      <c r="AV21" s="275"/>
      <c r="AW21" s="275"/>
      <c r="AX21" s="273"/>
      <c r="AY21" s="275"/>
      <c r="AZ21" s="275"/>
      <c r="BA21" s="275"/>
      <c r="BB21" s="278"/>
      <c r="BC21" s="270"/>
      <c r="BD21" s="273"/>
      <c r="BE21" s="275"/>
      <c r="BF21" s="275"/>
      <c r="BG21" s="275"/>
      <c r="BH21" s="273"/>
      <c r="BI21" s="275"/>
      <c r="BJ21" s="275"/>
      <c r="BK21" s="275"/>
      <c r="BL21" s="278"/>
      <c r="BM21" s="270"/>
      <c r="BN21" s="273"/>
      <c r="BO21" s="275"/>
      <c r="BP21" s="275"/>
      <c r="BQ21" s="275"/>
      <c r="BR21" s="275"/>
      <c r="BS21" s="275"/>
      <c r="BT21" s="275"/>
      <c r="BU21" s="273"/>
      <c r="BV21" s="275"/>
      <c r="BW21" s="275"/>
      <c r="BX21" s="275"/>
      <c r="BY21" s="278"/>
      <c r="BZ21" s="275"/>
      <c r="CA21" s="275"/>
      <c r="CB21" s="292"/>
      <c r="CC21" s="292"/>
      <c r="CD21" s="270"/>
      <c r="CE21" s="273"/>
      <c r="CF21" s="278"/>
      <c r="CG21" s="285"/>
      <c r="CH21" s="278"/>
    </row>
    <row r="22" spans="1:86" ht="48.75" customHeight="1" thickBot="1" x14ac:dyDescent="0.25">
      <c r="B22" s="32"/>
      <c r="C22" s="283"/>
      <c r="D22" s="279"/>
      <c r="E22" s="271"/>
      <c r="F22" s="274"/>
      <c r="G22" s="276"/>
      <c r="H22" s="276"/>
      <c r="I22" s="276"/>
      <c r="J22" s="274"/>
      <c r="K22" s="276"/>
      <c r="L22" s="276"/>
      <c r="M22" s="276"/>
      <c r="N22" s="279"/>
      <c r="O22" s="271"/>
      <c r="P22" s="274"/>
      <c r="Q22" s="276"/>
      <c r="R22" s="276"/>
      <c r="S22" s="276"/>
      <c r="T22" s="274"/>
      <c r="U22" s="276"/>
      <c r="V22" s="276"/>
      <c r="W22" s="276"/>
      <c r="X22" s="279"/>
      <c r="Y22" s="271"/>
      <c r="Z22" s="274"/>
      <c r="AA22" s="276"/>
      <c r="AB22" s="276"/>
      <c r="AC22" s="276"/>
      <c r="AD22" s="274"/>
      <c r="AE22" s="276"/>
      <c r="AF22" s="276"/>
      <c r="AG22" s="276"/>
      <c r="AH22" s="279"/>
      <c r="AI22" s="271"/>
      <c r="AJ22" s="274"/>
      <c r="AK22" s="276"/>
      <c r="AL22" s="276"/>
      <c r="AM22" s="276"/>
      <c r="AN22" s="274"/>
      <c r="AO22" s="276"/>
      <c r="AP22" s="276"/>
      <c r="AQ22" s="276"/>
      <c r="AR22" s="279"/>
      <c r="AS22" s="271"/>
      <c r="AT22" s="274"/>
      <c r="AU22" s="276"/>
      <c r="AV22" s="276"/>
      <c r="AW22" s="276"/>
      <c r="AX22" s="274"/>
      <c r="AY22" s="276"/>
      <c r="AZ22" s="276"/>
      <c r="BA22" s="276"/>
      <c r="BB22" s="279"/>
      <c r="BC22" s="271"/>
      <c r="BD22" s="274"/>
      <c r="BE22" s="276"/>
      <c r="BF22" s="276"/>
      <c r="BG22" s="276"/>
      <c r="BH22" s="274"/>
      <c r="BI22" s="276"/>
      <c r="BJ22" s="276"/>
      <c r="BK22" s="276"/>
      <c r="BL22" s="279"/>
      <c r="BM22" s="271"/>
      <c r="BN22" s="274"/>
      <c r="BO22" s="276"/>
      <c r="BP22" s="276"/>
      <c r="BQ22" s="276"/>
      <c r="BR22" s="276"/>
      <c r="BS22" s="276"/>
      <c r="BT22" s="276"/>
      <c r="BU22" s="274"/>
      <c r="BV22" s="276"/>
      <c r="BW22" s="276"/>
      <c r="BX22" s="276"/>
      <c r="BY22" s="279"/>
      <c r="BZ22" s="276"/>
      <c r="CA22" s="276"/>
      <c r="CB22" s="293"/>
      <c r="CC22" s="293"/>
      <c r="CD22" s="271"/>
      <c r="CE22" s="274"/>
      <c r="CF22" s="279" t="s">
        <v>22</v>
      </c>
      <c r="CG22" s="286"/>
      <c r="CH22" s="279"/>
    </row>
    <row r="23" spans="1:86" ht="33.75" customHeight="1" thickBot="1" x14ac:dyDescent="0.25">
      <c r="C23" s="132" t="s">
        <v>60</v>
      </c>
      <c r="D23" s="7"/>
      <c r="E23" s="8"/>
      <c r="F23" s="9"/>
      <c r="G23" s="10"/>
      <c r="H23" s="10"/>
      <c r="I23" s="10"/>
      <c r="J23" s="10"/>
      <c r="K23" s="10"/>
      <c r="L23" s="10"/>
      <c r="M23" s="10"/>
      <c r="N23" s="11"/>
      <c r="O23" s="8"/>
      <c r="P23" s="9"/>
      <c r="Q23" s="10"/>
      <c r="R23" s="10"/>
      <c r="S23" s="10"/>
      <c r="T23" s="10"/>
      <c r="U23" s="10"/>
      <c r="V23" s="10"/>
      <c r="W23" s="10"/>
      <c r="X23" s="11"/>
      <c r="Y23" s="8"/>
      <c r="Z23" s="9"/>
      <c r="AA23" s="10"/>
      <c r="AB23" s="10"/>
      <c r="AC23" s="10"/>
      <c r="AD23" s="10"/>
      <c r="AE23" s="10"/>
      <c r="AF23" s="10"/>
      <c r="AG23" s="10"/>
      <c r="AH23" s="11"/>
      <c r="AI23" s="8"/>
      <c r="AJ23" s="9"/>
      <c r="AK23" s="10"/>
      <c r="AL23" s="10"/>
      <c r="AM23" s="10"/>
      <c r="AN23" s="10"/>
      <c r="AO23" s="10"/>
      <c r="AP23" s="10"/>
      <c r="AQ23" s="10"/>
      <c r="AR23" s="11"/>
      <c r="AS23" s="8"/>
      <c r="AT23" s="9"/>
      <c r="AU23" s="10"/>
      <c r="AV23" s="10"/>
      <c r="AW23" s="10"/>
      <c r="AX23" s="10"/>
      <c r="AY23" s="10"/>
      <c r="AZ23" s="10"/>
      <c r="BA23" s="10"/>
      <c r="BB23" s="11"/>
      <c r="BC23" s="8"/>
      <c r="BD23" s="9"/>
      <c r="BE23" s="10"/>
      <c r="BF23" s="10"/>
      <c r="BG23" s="10"/>
      <c r="BH23" s="10"/>
      <c r="BI23" s="10"/>
      <c r="BJ23" s="10"/>
      <c r="BK23" s="10"/>
      <c r="BL23" s="11"/>
      <c r="BM23" s="8"/>
      <c r="BN23" s="9"/>
      <c r="BO23" s="10"/>
      <c r="BP23" s="10"/>
      <c r="BQ23" s="10"/>
      <c r="BR23" s="10"/>
      <c r="BS23" s="10"/>
      <c r="BT23" s="10"/>
      <c r="BU23" s="10"/>
      <c r="BV23" s="10"/>
      <c r="BW23" s="10"/>
      <c r="BX23" s="10"/>
      <c r="BY23" s="11"/>
      <c r="BZ23" s="34"/>
      <c r="CA23" s="43"/>
      <c r="CB23" s="10"/>
      <c r="CC23" s="35"/>
      <c r="CD23" s="3"/>
      <c r="CE23" s="3"/>
      <c r="CF23" s="12"/>
      <c r="CG23" s="39"/>
      <c r="CH23" s="33"/>
    </row>
    <row r="24" spans="1:86" ht="15" customHeight="1" thickBot="1" x14ac:dyDescent="0.25">
      <c r="A24" s="1">
        <v>1</v>
      </c>
      <c r="C24" s="7" t="s">
        <v>62</v>
      </c>
      <c r="D24" s="13">
        <v>1550</v>
      </c>
      <c r="E24" s="113"/>
      <c r="F24" s="114"/>
      <c r="G24" s="114"/>
      <c r="H24" s="114"/>
      <c r="I24" s="45">
        <f>E24+F24-G24+H24</f>
        <v>0</v>
      </c>
      <c r="J24" s="114"/>
      <c r="K24" s="114"/>
      <c r="L24" s="114"/>
      <c r="M24" s="114"/>
      <c r="N24" s="46">
        <f>J24+K24-L24+M24</f>
        <v>0</v>
      </c>
      <c r="O24" s="47">
        <f>I24</f>
        <v>0</v>
      </c>
      <c r="P24" s="114"/>
      <c r="Q24" s="114"/>
      <c r="R24" s="114"/>
      <c r="S24" s="45">
        <f>O24+P24-Q24+R24</f>
        <v>0</v>
      </c>
      <c r="T24" s="48">
        <f>N24</f>
        <v>0</v>
      </c>
      <c r="U24" s="114"/>
      <c r="V24" s="114"/>
      <c r="W24" s="114"/>
      <c r="X24" s="46">
        <f>T24+U24-V24+W24</f>
        <v>0</v>
      </c>
      <c r="Y24" s="47">
        <f>S24</f>
        <v>0</v>
      </c>
      <c r="Z24" s="114">
        <v>-33141</v>
      </c>
      <c r="AA24" s="114"/>
      <c r="AB24" s="114"/>
      <c r="AC24" s="45">
        <f>Y24+Z24-AA24+AB24</f>
        <v>-33141</v>
      </c>
      <c r="AD24" s="48">
        <f>X24</f>
        <v>0</v>
      </c>
      <c r="AE24" s="114">
        <v>-1578</v>
      </c>
      <c r="AF24" s="114"/>
      <c r="AG24" s="114"/>
      <c r="AH24" s="46">
        <f>AD24+AE24-AF24+AG24</f>
        <v>-1578</v>
      </c>
      <c r="AI24" s="47">
        <f>AC24</f>
        <v>-33141</v>
      </c>
      <c r="AJ24" s="114">
        <v>9408</v>
      </c>
      <c r="AK24" s="114"/>
      <c r="AL24" s="114"/>
      <c r="AM24" s="45">
        <f>AI24+AJ24-AK24+AL24</f>
        <v>-23733</v>
      </c>
      <c r="AN24" s="48">
        <f>AH24</f>
        <v>-1578</v>
      </c>
      <c r="AO24" s="114">
        <v>-929</v>
      </c>
      <c r="AP24" s="114"/>
      <c r="AQ24" s="114"/>
      <c r="AR24" s="46">
        <f>AN24+AO24-AP24+AQ24</f>
        <v>-2507</v>
      </c>
      <c r="AS24" s="47">
        <f>AM24</f>
        <v>-23733</v>
      </c>
      <c r="AT24" s="114">
        <v>-76148</v>
      </c>
      <c r="AU24" s="114">
        <v>-33141</v>
      </c>
      <c r="AV24" s="114"/>
      <c r="AW24" s="45">
        <f>AS24+AT24-AU24+AV24</f>
        <v>-66740</v>
      </c>
      <c r="AX24" s="48">
        <f>AR24</f>
        <v>-2507</v>
      </c>
      <c r="AY24" s="114">
        <v>-18</v>
      </c>
      <c r="AZ24" s="114">
        <v>-1578</v>
      </c>
      <c r="BA24" s="114"/>
      <c r="BB24" s="46">
        <f>AX24+AY24-AZ24+BA24</f>
        <v>-947</v>
      </c>
      <c r="BC24" s="47">
        <f>AW24</f>
        <v>-66740</v>
      </c>
      <c r="BD24" s="114">
        <v>-66902</v>
      </c>
      <c r="BE24" s="114">
        <v>9408</v>
      </c>
      <c r="BF24" s="114"/>
      <c r="BG24" s="45">
        <f>BC24+BD24-BE24+BF24</f>
        <v>-143050</v>
      </c>
      <c r="BH24" s="48">
        <f>BB24</f>
        <v>-947</v>
      </c>
      <c r="BI24" s="114">
        <v>-1342</v>
      </c>
      <c r="BJ24" s="114">
        <v>-929</v>
      </c>
      <c r="BK24" s="114"/>
      <c r="BL24" s="46">
        <f>BH24+BI24-BJ24+BK24</f>
        <v>-1360</v>
      </c>
      <c r="BM24" s="47">
        <f>BG24</f>
        <v>-143050</v>
      </c>
      <c r="BN24" s="114">
        <v>-13782</v>
      </c>
      <c r="BO24" s="114">
        <v>-76148</v>
      </c>
      <c r="BP24" s="114"/>
      <c r="BQ24" s="114"/>
      <c r="BR24" s="114"/>
      <c r="BS24" s="114"/>
      <c r="BT24" s="45">
        <f>BM24+BN24-BO24+SUM(BP24:BS24)</f>
        <v>-80684</v>
      </c>
      <c r="BU24" s="48">
        <f>BL24</f>
        <v>-1360</v>
      </c>
      <c r="BV24" s="114">
        <v>-1952</v>
      </c>
      <c r="BW24" s="114">
        <v>-18</v>
      </c>
      <c r="BX24" s="114"/>
      <c r="BY24" s="46">
        <f>BU24+BV24-BW24+BX24</f>
        <v>-3294</v>
      </c>
      <c r="BZ24" s="113">
        <v>-66902</v>
      </c>
      <c r="CA24" s="114">
        <v>-2653</v>
      </c>
      <c r="CB24" s="48">
        <f>BT24-BZ24</f>
        <v>-13782</v>
      </c>
      <c r="CC24" s="76">
        <f>BY24-CA24</f>
        <v>-641</v>
      </c>
      <c r="CD24" s="115">
        <v>-203</v>
      </c>
      <c r="CE24" s="114">
        <v>-67</v>
      </c>
      <c r="CF24" s="49">
        <f>SUM(CB24:CE24)</f>
        <v>-14693</v>
      </c>
      <c r="CG24" s="116">
        <v>-82404</v>
      </c>
      <c r="CH24" s="49">
        <f>CG24-SUM(BT24,BY24)</f>
        <v>1574</v>
      </c>
    </row>
    <row r="25" spans="1:86" ht="15" thickBot="1" x14ac:dyDescent="0.25">
      <c r="A25" s="1">
        <v>2</v>
      </c>
      <c r="C25" s="15" t="s">
        <v>1</v>
      </c>
      <c r="D25" s="13">
        <v>1580</v>
      </c>
      <c r="E25" s="113"/>
      <c r="F25" s="114"/>
      <c r="G25" s="114"/>
      <c r="H25" s="114"/>
      <c r="I25" s="45">
        <f t="shared" ref="I25:I32" si="0">E25+F25-G25+H25</f>
        <v>0</v>
      </c>
      <c r="J25" s="114"/>
      <c r="K25" s="114"/>
      <c r="L25" s="114"/>
      <c r="M25" s="114"/>
      <c r="N25" s="46">
        <f t="shared" ref="N25:N32" si="1">J25+K25-L25+M25</f>
        <v>0</v>
      </c>
      <c r="O25" s="47">
        <f t="shared" ref="O25:O32" si="2">I25</f>
        <v>0</v>
      </c>
      <c r="P25" s="114"/>
      <c r="Q25" s="114"/>
      <c r="R25" s="114"/>
      <c r="S25" s="45">
        <f t="shared" ref="S25:S32" si="3">O25+P25-Q25+R25</f>
        <v>0</v>
      </c>
      <c r="T25" s="48">
        <f t="shared" ref="T25:T32" si="4">N25</f>
        <v>0</v>
      </c>
      <c r="U25" s="114"/>
      <c r="V25" s="114"/>
      <c r="W25" s="114"/>
      <c r="X25" s="46">
        <f t="shared" ref="X25:X32" si="5">T25+U25-V25+W25</f>
        <v>0</v>
      </c>
      <c r="Y25" s="47">
        <f t="shared" ref="Y25:Y32" si="6">S25</f>
        <v>0</v>
      </c>
      <c r="Z25" s="114">
        <v>-1717946</v>
      </c>
      <c r="AA25" s="114"/>
      <c r="AB25" s="114"/>
      <c r="AC25" s="45">
        <f t="shared" ref="AC25:AC32" si="7">Y25+Z25-AA25+AB25</f>
        <v>-1717946</v>
      </c>
      <c r="AD25" s="48">
        <f t="shared" ref="AD25:AD32" si="8">X25</f>
        <v>0</v>
      </c>
      <c r="AE25" s="114">
        <v>-112489</v>
      </c>
      <c r="AF25" s="114"/>
      <c r="AG25" s="114"/>
      <c r="AH25" s="46">
        <f t="shared" ref="AH25:AH32" si="9">AD25+AE25-AF25+AG25</f>
        <v>-112489</v>
      </c>
      <c r="AI25" s="47">
        <f t="shared" ref="AI25:AI32" si="10">AC25</f>
        <v>-1717946</v>
      </c>
      <c r="AJ25" s="114">
        <v>-490745</v>
      </c>
      <c r="AK25" s="114"/>
      <c r="AL25" s="114"/>
      <c r="AM25" s="45">
        <f t="shared" ref="AM25:AM32" si="11">AI25+AJ25-AK25+AL25</f>
        <v>-2208691</v>
      </c>
      <c r="AN25" s="48">
        <f t="shared" ref="AN25:AN32" si="12">AH25</f>
        <v>-112489</v>
      </c>
      <c r="AO25" s="114">
        <v>-17576</v>
      </c>
      <c r="AP25" s="114"/>
      <c r="AQ25" s="114"/>
      <c r="AR25" s="46">
        <f t="shared" ref="AR25:AR32" si="13">AN25+AO25-AP25+AQ25</f>
        <v>-130065</v>
      </c>
      <c r="AS25" s="47">
        <f t="shared" ref="AS25:AS32" si="14">AM25</f>
        <v>-2208691</v>
      </c>
      <c r="AT25" s="114">
        <v>-401955</v>
      </c>
      <c r="AU25" s="114">
        <v>-1717946</v>
      </c>
      <c r="AV25" s="114"/>
      <c r="AW25" s="45">
        <f t="shared" ref="AW25:AW32" si="15">AS25+AT25-AU25+AV25</f>
        <v>-892700</v>
      </c>
      <c r="AX25" s="48">
        <f t="shared" ref="AX25:AX32" si="16">AR25</f>
        <v>-130065</v>
      </c>
      <c r="AY25" s="114">
        <v>-1293</v>
      </c>
      <c r="AZ25" s="114">
        <v>-112489</v>
      </c>
      <c r="BA25" s="114"/>
      <c r="BB25" s="46">
        <f t="shared" ref="BB25:BB32" si="17">AX25+AY25-AZ25+BA25</f>
        <v>-18869</v>
      </c>
      <c r="BC25" s="47">
        <f t="shared" ref="BC25:BC32" si="18">AW25</f>
        <v>-892700</v>
      </c>
      <c r="BD25" s="114">
        <v>-1369743</v>
      </c>
      <c r="BE25" s="114">
        <v>-490745</v>
      </c>
      <c r="BF25" s="114"/>
      <c r="BG25" s="45">
        <f t="shared" ref="BG25:BG33" si="19">BC25+BD25-BE25+SUM(BF25:BF25)</f>
        <v>-1771698</v>
      </c>
      <c r="BH25" s="48">
        <f t="shared" ref="BH25:BH32" si="20">BB25</f>
        <v>-18869</v>
      </c>
      <c r="BI25" s="114">
        <v>-9985</v>
      </c>
      <c r="BJ25" s="114">
        <v>-17576</v>
      </c>
      <c r="BK25" s="114"/>
      <c r="BL25" s="46">
        <f t="shared" ref="BL25:BL32" si="21">BH25+BI25-BJ25+BK25</f>
        <v>-11278</v>
      </c>
      <c r="BM25" s="47">
        <f t="shared" ref="BM25:BM30" si="22">BG25</f>
        <v>-1771698</v>
      </c>
      <c r="BN25" s="114">
        <v>-1609624</v>
      </c>
      <c r="BO25" s="114">
        <v>-401955</v>
      </c>
      <c r="BP25" s="114"/>
      <c r="BQ25" s="114"/>
      <c r="BR25" s="114"/>
      <c r="BS25" s="114"/>
      <c r="BT25" s="45">
        <f t="shared" ref="BT25:BT32" si="23">BM25+BN25-BO25+SUM(BP25:BS25)</f>
        <v>-2979367</v>
      </c>
      <c r="BU25" s="48">
        <f t="shared" ref="BU25:BU30" si="24">BL25</f>
        <v>-11278</v>
      </c>
      <c r="BV25" s="114">
        <v>-34132</v>
      </c>
      <c r="BW25" s="114">
        <v>-1293</v>
      </c>
      <c r="BX25" s="114"/>
      <c r="BY25" s="46">
        <f t="shared" ref="BY25:BY32" si="25">BU25+BV25-BW25+BX25</f>
        <v>-44117</v>
      </c>
      <c r="BZ25" s="113">
        <v>-1369743</v>
      </c>
      <c r="CA25" s="114">
        <v>-36832</v>
      </c>
      <c r="CB25" s="48">
        <f t="shared" ref="CB25:CB32" si="26">BT25-BZ25</f>
        <v>-1609624</v>
      </c>
      <c r="CC25" s="76">
        <f t="shared" ref="CC25:CC32" si="27">BY25-CA25</f>
        <v>-7285</v>
      </c>
      <c r="CD25" s="115">
        <v>-23662</v>
      </c>
      <c r="CE25" s="114">
        <v>-7887</v>
      </c>
      <c r="CF25" s="49">
        <f t="shared" ref="CF25:CF87" si="28">SUM(CB25:CE25)</f>
        <v>-1648458</v>
      </c>
      <c r="CG25" s="116">
        <v>-3019408</v>
      </c>
      <c r="CH25" s="49">
        <f t="shared" ref="CH25:CH87" si="29">CG25-SUM(BT25,BY25)</f>
        <v>4076</v>
      </c>
    </row>
    <row r="26" spans="1:86" ht="15" thickBot="1" x14ac:dyDescent="0.25">
      <c r="A26" s="1">
        <v>3</v>
      </c>
      <c r="C26" s="15" t="s">
        <v>2</v>
      </c>
      <c r="D26" s="13">
        <v>1584</v>
      </c>
      <c r="E26" s="113"/>
      <c r="F26" s="114"/>
      <c r="G26" s="114"/>
      <c r="H26" s="114"/>
      <c r="I26" s="45">
        <f t="shared" si="0"/>
        <v>0</v>
      </c>
      <c r="J26" s="114"/>
      <c r="K26" s="114"/>
      <c r="L26" s="114"/>
      <c r="M26" s="114"/>
      <c r="N26" s="46">
        <f t="shared" si="1"/>
        <v>0</v>
      </c>
      <c r="O26" s="47">
        <f t="shared" si="2"/>
        <v>0</v>
      </c>
      <c r="P26" s="114"/>
      <c r="Q26" s="114"/>
      <c r="R26" s="114"/>
      <c r="S26" s="45">
        <f t="shared" si="3"/>
        <v>0</v>
      </c>
      <c r="T26" s="48">
        <f t="shared" si="4"/>
        <v>0</v>
      </c>
      <c r="U26" s="114"/>
      <c r="V26" s="114"/>
      <c r="W26" s="114"/>
      <c r="X26" s="46">
        <f t="shared" si="5"/>
        <v>0</v>
      </c>
      <c r="Y26" s="47">
        <f t="shared" si="6"/>
        <v>0</v>
      </c>
      <c r="Z26" s="114">
        <v>111692</v>
      </c>
      <c r="AA26" s="114"/>
      <c r="AB26" s="114"/>
      <c r="AC26" s="45">
        <f t="shared" si="7"/>
        <v>111692</v>
      </c>
      <c r="AD26" s="48">
        <f t="shared" si="8"/>
        <v>0</v>
      </c>
      <c r="AE26" s="114">
        <v>5299</v>
      </c>
      <c r="AF26" s="114"/>
      <c r="AG26" s="114"/>
      <c r="AH26" s="46">
        <f t="shared" si="9"/>
        <v>5299</v>
      </c>
      <c r="AI26" s="47">
        <f t="shared" si="10"/>
        <v>111692</v>
      </c>
      <c r="AJ26" s="114">
        <v>-463877</v>
      </c>
      <c r="AK26" s="114"/>
      <c r="AL26" s="114"/>
      <c r="AM26" s="45">
        <f t="shared" si="11"/>
        <v>-352185</v>
      </c>
      <c r="AN26" s="48">
        <f t="shared" si="12"/>
        <v>5299</v>
      </c>
      <c r="AO26" s="114">
        <v>-22542</v>
      </c>
      <c r="AP26" s="114"/>
      <c r="AQ26" s="114"/>
      <c r="AR26" s="46">
        <f t="shared" si="13"/>
        <v>-17243</v>
      </c>
      <c r="AS26" s="47">
        <f t="shared" si="14"/>
        <v>-352185</v>
      </c>
      <c r="AT26" s="114">
        <v>76220</v>
      </c>
      <c r="AU26" s="114">
        <v>111692</v>
      </c>
      <c r="AV26" s="114"/>
      <c r="AW26" s="45">
        <f t="shared" si="15"/>
        <v>-387657</v>
      </c>
      <c r="AX26" s="48">
        <f t="shared" si="16"/>
        <v>-17243</v>
      </c>
      <c r="AY26" s="114">
        <v>5158</v>
      </c>
      <c r="AZ26" s="114">
        <v>5299</v>
      </c>
      <c r="BA26" s="114"/>
      <c r="BB26" s="46">
        <f t="shared" si="17"/>
        <v>-17384</v>
      </c>
      <c r="BC26" s="47">
        <f t="shared" si="18"/>
        <v>-387657</v>
      </c>
      <c r="BD26" s="114">
        <v>-57194</v>
      </c>
      <c r="BE26" s="114">
        <v>-463877</v>
      </c>
      <c r="BF26" s="114"/>
      <c r="BG26" s="45">
        <f t="shared" si="19"/>
        <v>19026</v>
      </c>
      <c r="BH26" s="48">
        <f t="shared" si="20"/>
        <v>-17384</v>
      </c>
      <c r="BI26" s="114">
        <v>-37</v>
      </c>
      <c r="BJ26" s="114">
        <v>-22542</v>
      </c>
      <c r="BK26" s="114"/>
      <c r="BL26" s="46">
        <f t="shared" si="21"/>
        <v>5121</v>
      </c>
      <c r="BM26" s="47">
        <f t="shared" si="22"/>
        <v>19026</v>
      </c>
      <c r="BN26" s="114">
        <v>-355822</v>
      </c>
      <c r="BO26" s="114">
        <v>76220</v>
      </c>
      <c r="BP26" s="114"/>
      <c r="BQ26" s="114"/>
      <c r="BR26" s="114"/>
      <c r="BS26" s="114"/>
      <c r="BT26" s="45">
        <f t="shared" si="23"/>
        <v>-413016</v>
      </c>
      <c r="BU26" s="48">
        <f t="shared" si="24"/>
        <v>5121</v>
      </c>
      <c r="BV26" s="114">
        <v>-2384</v>
      </c>
      <c r="BW26" s="114">
        <v>5158</v>
      </c>
      <c r="BX26" s="114"/>
      <c r="BY26" s="46">
        <f t="shared" si="25"/>
        <v>-2421</v>
      </c>
      <c r="BZ26" s="113">
        <v>-57194</v>
      </c>
      <c r="CA26" s="114">
        <v>-1158</v>
      </c>
      <c r="CB26" s="48">
        <f t="shared" si="26"/>
        <v>-355822</v>
      </c>
      <c r="CC26" s="76">
        <f t="shared" si="27"/>
        <v>-1263</v>
      </c>
      <c r="CD26" s="115">
        <v>-5231</v>
      </c>
      <c r="CE26" s="114">
        <v>-1743</v>
      </c>
      <c r="CF26" s="49">
        <f t="shared" si="28"/>
        <v>-364059</v>
      </c>
      <c r="CG26" s="116">
        <v>-416209</v>
      </c>
      <c r="CH26" s="49">
        <f t="shared" si="29"/>
        <v>-772</v>
      </c>
    </row>
    <row r="27" spans="1:86" ht="15" thickBot="1" x14ac:dyDescent="0.25">
      <c r="A27" s="1">
        <v>4</v>
      </c>
      <c r="C27" s="15" t="s">
        <v>3</v>
      </c>
      <c r="D27" s="13">
        <v>1586</v>
      </c>
      <c r="E27" s="113"/>
      <c r="F27" s="114"/>
      <c r="G27" s="114"/>
      <c r="H27" s="114"/>
      <c r="I27" s="45">
        <f t="shared" si="0"/>
        <v>0</v>
      </c>
      <c r="J27" s="114"/>
      <c r="K27" s="114"/>
      <c r="L27" s="114"/>
      <c r="M27" s="114"/>
      <c r="N27" s="46">
        <f t="shared" si="1"/>
        <v>0</v>
      </c>
      <c r="O27" s="47">
        <f t="shared" si="2"/>
        <v>0</v>
      </c>
      <c r="P27" s="114"/>
      <c r="Q27" s="114"/>
      <c r="R27" s="114"/>
      <c r="S27" s="45">
        <f t="shared" si="3"/>
        <v>0</v>
      </c>
      <c r="T27" s="48">
        <f t="shared" si="4"/>
        <v>0</v>
      </c>
      <c r="U27" s="114"/>
      <c r="V27" s="114"/>
      <c r="W27" s="114"/>
      <c r="X27" s="46">
        <f t="shared" si="5"/>
        <v>0</v>
      </c>
      <c r="Y27" s="47">
        <f t="shared" si="6"/>
        <v>0</v>
      </c>
      <c r="Z27" s="114">
        <v>-327908</v>
      </c>
      <c r="AA27" s="114"/>
      <c r="AB27" s="114"/>
      <c r="AC27" s="45">
        <f t="shared" si="7"/>
        <v>-327908</v>
      </c>
      <c r="AD27" s="48">
        <f t="shared" si="8"/>
        <v>0</v>
      </c>
      <c r="AE27" s="114">
        <v>-68761</v>
      </c>
      <c r="AF27" s="114"/>
      <c r="AG27" s="114"/>
      <c r="AH27" s="46">
        <f t="shared" si="9"/>
        <v>-68761</v>
      </c>
      <c r="AI27" s="47">
        <f t="shared" si="10"/>
        <v>-327908</v>
      </c>
      <c r="AJ27" s="114">
        <v>-316248</v>
      </c>
      <c r="AK27" s="114"/>
      <c r="AL27" s="114"/>
      <c r="AM27" s="45">
        <f t="shared" si="11"/>
        <v>-644156</v>
      </c>
      <c r="AN27" s="48">
        <f t="shared" si="12"/>
        <v>-68761</v>
      </c>
      <c r="AO27" s="114">
        <v>-13670</v>
      </c>
      <c r="AP27" s="114"/>
      <c r="AQ27" s="114"/>
      <c r="AR27" s="46">
        <f t="shared" si="13"/>
        <v>-82431</v>
      </c>
      <c r="AS27" s="47">
        <f t="shared" si="14"/>
        <v>-644156</v>
      </c>
      <c r="AT27" s="114">
        <v>-175853</v>
      </c>
      <c r="AU27" s="114">
        <v>-327908</v>
      </c>
      <c r="AV27" s="114"/>
      <c r="AW27" s="45">
        <f t="shared" si="15"/>
        <v>-492101</v>
      </c>
      <c r="AX27" s="48">
        <f t="shared" si="16"/>
        <v>-82431</v>
      </c>
      <c r="AY27" s="114">
        <v>243</v>
      </c>
      <c r="AZ27" s="114">
        <v>-68761</v>
      </c>
      <c r="BA27" s="114"/>
      <c r="BB27" s="46">
        <f t="shared" si="17"/>
        <v>-13427</v>
      </c>
      <c r="BC27" s="47">
        <f t="shared" si="18"/>
        <v>-492101</v>
      </c>
      <c r="BD27" s="114">
        <v>-112481</v>
      </c>
      <c r="BE27" s="114">
        <v>-316248</v>
      </c>
      <c r="BF27" s="114"/>
      <c r="BG27" s="45">
        <f t="shared" si="19"/>
        <v>-288334</v>
      </c>
      <c r="BH27" s="48">
        <f t="shared" si="20"/>
        <v>-13427</v>
      </c>
      <c r="BI27" s="114">
        <v>-2395</v>
      </c>
      <c r="BJ27" s="114">
        <v>-13670</v>
      </c>
      <c r="BK27" s="114"/>
      <c r="BL27" s="46">
        <f t="shared" si="21"/>
        <v>-2152</v>
      </c>
      <c r="BM27" s="47">
        <f t="shared" si="22"/>
        <v>-288334</v>
      </c>
      <c r="BN27" s="114">
        <v>-76883</v>
      </c>
      <c r="BO27" s="114">
        <v>-175853</v>
      </c>
      <c r="BP27" s="114"/>
      <c r="BQ27" s="114"/>
      <c r="BR27" s="114"/>
      <c r="BS27" s="114"/>
      <c r="BT27" s="45">
        <f t="shared" si="23"/>
        <v>-189364</v>
      </c>
      <c r="BU27" s="48">
        <f t="shared" si="24"/>
        <v>-2152</v>
      </c>
      <c r="BV27" s="114">
        <v>-3615</v>
      </c>
      <c r="BW27" s="114">
        <v>243</v>
      </c>
      <c r="BX27" s="114"/>
      <c r="BY27" s="46">
        <f t="shared" si="25"/>
        <v>-6010</v>
      </c>
      <c r="BZ27" s="113">
        <v>-112481</v>
      </c>
      <c r="CA27" s="114">
        <v>-4600</v>
      </c>
      <c r="CB27" s="48">
        <f t="shared" si="26"/>
        <v>-76883</v>
      </c>
      <c r="CC27" s="76">
        <f t="shared" si="27"/>
        <v>-1410</v>
      </c>
      <c r="CD27" s="115">
        <v>-1130</v>
      </c>
      <c r="CE27" s="114">
        <v>-377</v>
      </c>
      <c r="CF27" s="49">
        <f t="shared" si="28"/>
        <v>-79800</v>
      </c>
      <c r="CG27" s="116">
        <v>-193591</v>
      </c>
      <c r="CH27" s="49">
        <f t="shared" si="29"/>
        <v>1783</v>
      </c>
    </row>
    <row r="28" spans="1:86" ht="15" thickBot="1" x14ac:dyDescent="0.25">
      <c r="A28" s="1">
        <v>5</v>
      </c>
      <c r="C28" s="15" t="s">
        <v>138</v>
      </c>
      <c r="D28" s="13">
        <v>1588</v>
      </c>
      <c r="E28" s="113"/>
      <c r="F28" s="114"/>
      <c r="G28" s="114"/>
      <c r="H28" s="114"/>
      <c r="I28" s="45">
        <f t="shared" si="0"/>
        <v>0</v>
      </c>
      <c r="J28" s="114"/>
      <c r="K28" s="114"/>
      <c r="L28" s="114"/>
      <c r="M28" s="114"/>
      <c r="N28" s="46">
        <f t="shared" si="1"/>
        <v>0</v>
      </c>
      <c r="O28" s="47">
        <f t="shared" si="2"/>
        <v>0</v>
      </c>
      <c r="P28" s="114"/>
      <c r="Q28" s="114"/>
      <c r="R28" s="114"/>
      <c r="S28" s="45">
        <f t="shared" si="3"/>
        <v>0</v>
      </c>
      <c r="T28" s="48">
        <f t="shared" si="4"/>
        <v>0</v>
      </c>
      <c r="U28" s="114"/>
      <c r="V28" s="114"/>
      <c r="W28" s="114"/>
      <c r="X28" s="46">
        <f t="shared" si="5"/>
        <v>0</v>
      </c>
      <c r="Y28" s="47">
        <f t="shared" si="6"/>
        <v>0</v>
      </c>
      <c r="Z28" s="114">
        <v>-2526543</v>
      </c>
      <c r="AA28" s="114"/>
      <c r="AB28" s="114"/>
      <c r="AC28" s="45">
        <f t="shared" si="7"/>
        <v>-2526543</v>
      </c>
      <c r="AD28" s="48">
        <f t="shared" si="8"/>
        <v>0</v>
      </c>
      <c r="AE28" s="114">
        <v>-328131</v>
      </c>
      <c r="AF28" s="114"/>
      <c r="AG28" s="114"/>
      <c r="AH28" s="46">
        <f t="shared" si="9"/>
        <v>-328131</v>
      </c>
      <c r="AI28" s="47">
        <f t="shared" si="10"/>
        <v>-2526543</v>
      </c>
      <c r="AJ28" s="114">
        <v>-1318895</v>
      </c>
      <c r="AK28" s="114"/>
      <c r="AL28" s="114"/>
      <c r="AM28" s="45">
        <f t="shared" si="11"/>
        <v>-3845438</v>
      </c>
      <c r="AN28" s="48">
        <f t="shared" si="12"/>
        <v>-328131</v>
      </c>
      <c r="AO28" s="114">
        <v>-53218</v>
      </c>
      <c r="AP28" s="114"/>
      <c r="AQ28" s="114"/>
      <c r="AR28" s="46">
        <f t="shared" si="13"/>
        <v>-381349</v>
      </c>
      <c r="AS28" s="47">
        <f t="shared" si="14"/>
        <v>-3845438</v>
      </c>
      <c r="AT28" s="114">
        <v>2547648</v>
      </c>
      <c r="AU28" s="114">
        <v>-2526543</v>
      </c>
      <c r="AV28" s="114"/>
      <c r="AW28" s="45">
        <f t="shared" si="15"/>
        <v>1228753</v>
      </c>
      <c r="AX28" s="48">
        <f t="shared" si="16"/>
        <v>-381349</v>
      </c>
      <c r="AY28" s="114">
        <v>38848</v>
      </c>
      <c r="AZ28" s="114">
        <v>-328131</v>
      </c>
      <c r="BA28" s="114"/>
      <c r="BB28" s="46">
        <f t="shared" si="17"/>
        <v>-14370</v>
      </c>
      <c r="BC28" s="47">
        <f t="shared" si="18"/>
        <v>1228753</v>
      </c>
      <c r="BD28" s="114">
        <v>-213825</v>
      </c>
      <c r="BE28" s="114">
        <v>-1318895</v>
      </c>
      <c r="BF28" s="114"/>
      <c r="BG28" s="45">
        <f t="shared" si="19"/>
        <v>2333823</v>
      </c>
      <c r="BH28" s="48">
        <f t="shared" si="20"/>
        <v>-14370</v>
      </c>
      <c r="BI28" s="114">
        <v>15550</v>
      </c>
      <c r="BJ28" s="114">
        <v>-53218</v>
      </c>
      <c r="BK28" s="114"/>
      <c r="BL28" s="46">
        <f t="shared" si="21"/>
        <v>54398</v>
      </c>
      <c r="BM28" s="47">
        <f t="shared" si="22"/>
        <v>2333823</v>
      </c>
      <c r="BN28" s="114">
        <v>494873</v>
      </c>
      <c r="BO28" s="114">
        <v>2547648</v>
      </c>
      <c r="BP28" s="114"/>
      <c r="BQ28" s="114"/>
      <c r="BR28" s="114"/>
      <c r="BS28" s="114"/>
      <c r="BT28" s="45">
        <f t="shared" si="23"/>
        <v>281048</v>
      </c>
      <c r="BU28" s="48">
        <f t="shared" si="24"/>
        <v>54398</v>
      </c>
      <c r="BV28" s="114">
        <v>17944</v>
      </c>
      <c r="BW28" s="114">
        <v>38848</v>
      </c>
      <c r="BX28" s="114"/>
      <c r="BY28" s="46">
        <f t="shared" si="25"/>
        <v>33494</v>
      </c>
      <c r="BZ28" s="113">
        <v>-213825</v>
      </c>
      <c r="CA28" s="114">
        <v>11359</v>
      </c>
      <c r="CB28" s="48">
        <f t="shared" si="26"/>
        <v>494873</v>
      </c>
      <c r="CC28" s="76">
        <f t="shared" si="27"/>
        <v>22135</v>
      </c>
      <c r="CD28" s="115">
        <v>7275</v>
      </c>
      <c r="CE28" s="114">
        <v>2425</v>
      </c>
      <c r="CF28" s="49">
        <f t="shared" si="28"/>
        <v>526708</v>
      </c>
      <c r="CG28" s="116">
        <v>288709</v>
      </c>
      <c r="CH28" s="49">
        <f t="shared" si="29"/>
        <v>-25833</v>
      </c>
    </row>
    <row r="29" spans="1:86" ht="15" thickBot="1" x14ac:dyDescent="0.25">
      <c r="A29" s="1">
        <v>6</v>
      </c>
      <c r="C29" s="15" t="s">
        <v>144</v>
      </c>
      <c r="D29" s="13">
        <v>1588</v>
      </c>
      <c r="E29" s="113"/>
      <c r="F29" s="114"/>
      <c r="G29" s="114"/>
      <c r="H29" s="114"/>
      <c r="I29" s="45">
        <f t="shared" si="0"/>
        <v>0</v>
      </c>
      <c r="J29" s="114"/>
      <c r="K29" s="114"/>
      <c r="L29" s="114"/>
      <c r="M29" s="114"/>
      <c r="N29" s="46">
        <f t="shared" si="1"/>
        <v>0</v>
      </c>
      <c r="O29" s="47">
        <f t="shared" si="2"/>
        <v>0</v>
      </c>
      <c r="P29" s="114"/>
      <c r="Q29" s="114"/>
      <c r="R29" s="114"/>
      <c r="S29" s="45">
        <f t="shared" si="3"/>
        <v>0</v>
      </c>
      <c r="T29" s="48">
        <f t="shared" si="4"/>
        <v>0</v>
      </c>
      <c r="U29" s="114"/>
      <c r="V29" s="114"/>
      <c r="W29" s="114"/>
      <c r="X29" s="46">
        <f t="shared" si="5"/>
        <v>0</v>
      </c>
      <c r="Y29" s="47">
        <f t="shared" si="6"/>
        <v>0</v>
      </c>
      <c r="Z29" s="114">
        <v>199595</v>
      </c>
      <c r="AA29" s="114"/>
      <c r="AB29" s="114"/>
      <c r="AC29" s="45">
        <f t="shared" si="7"/>
        <v>199595</v>
      </c>
      <c r="AD29" s="48">
        <f t="shared" si="8"/>
        <v>0</v>
      </c>
      <c r="AE29" s="114">
        <v>12552</v>
      </c>
      <c r="AF29" s="114"/>
      <c r="AG29" s="114"/>
      <c r="AH29" s="46">
        <f t="shared" si="9"/>
        <v>12552</v>
      </c>
      <c r="AI29" s="47">
        <f t="shared" si="10"/>
        <v>199595</v>
      </c>
      <c r="AJ29" s="114">
        <v>204254</v>
      </c>
      <c r="AK29" s="114"/>
      <c r="AL29" s="114"/>
      <c r="AM29" s="45">
        <f t="shared" si="11"/>
        <v>403849</v>
      </c>
      <c r="AN29" s="48">
        <f t="shared" si="12"/>
        <v>12552</v>
      </c>
      <c r="AO29" s="114">
        <v>12442</v>
      </c>
      <c r="AP29" s="114"/>
      <c r="AQ29" s="114"/>
      <c r="AR29" s="46">
        <f t="shared" si="13"/>
        <v>24994</v>
      </c>
      <c r="AS29" s="47">
        <f t="shared" si="14"/>
        <v>403849</v>
      </c>
      <c r="AT29" s="114">
        <v>2571723</v>
      </c>
      <c r="AU29" s="114">
        <v>199595</v>
      </c>
      <c r="AV29" s="114"/>
      <c r="AW29" s="45">
        <f t="shared" si="15"/>
        <v>2775977</v>
      </c>
      <c r="AX29" s="48">
        <f t="shared" si="16"/>
        <v>24994</v>
      </c>
      <c r="AY29" s="114">
        <v>34367</v>
      </c>
      <c r="AZ29" s="114">
        <v>12552</v>
      </c>
      <c r="BA29" s="114"/>
      <c r="BB29" s="46">
        <f t="shared" si="17"/>
        <v>46809</v>
      </c>
      <c r="BC29" s="47">
        <f t="shared" si="18"/>
        <v>2775977</v>
      </c>
      <c r="BD29" s="114">
        <v>-275380</v>
      </c>
      <c r="BE29" s="114">
        <v>204254</v>
      </c>
      <c r="BF29" s="114"/>
      <c r="BG29" s="45">
        <f t="shared" si="19"/>
        <v>2296343</v>
      </c>
      <c r="BH29" s="48">
        <f t="shared" si="20"/>
        <v>46809</v>
      </c>
      <c r="BI29" s="114">
        <v>22345</v>
      </c>
      <c r="BJ29" s="114">
        <v>12442</v>
      </c>
      <c r="BK29" s="114"/>
      <c r="BL29" s="46">
        <f t="shared" si="21"/>
        <v>56712</v>
      </c>
      <c r="BM29" s="47">
        <f t="shared" si="22"/>
        <v>2296343</v>
      </c>
      <c r="BN29" s="114">
        <v>388601</v>
      </c>
      <c r="BO29" s="114">
        <v>2571723</v>
      </c>
      <c r="BP29" s="114"/>
      <c r="BQ29" s="114"/>
      <c r="BR29" s="114"/>
      <c r="BS29" s="114"/>
      <c r="BT29" s="45">
        <f t="shared" si="23"/>
        <v>113221</v>
      </c>
      <c r="BU29" s="48">
        <f t="shared" si="24"/>
        <v>56712</v>
      </c>
      <c r="BV29" s="114">
        <v>29370</v>
      </c>
      <c r="BW29" s="114">
        <v>34367</v>
      </c>
      <c r="BX29" s="114"/>
      <c r="BY29" s="46">
        <f t="shared" si="25"/>
        <v>51715</v>
      </c>
      <c r="BZ29" s="113">
        <v>-275380</v>
      </c>
      <c r="CA29" s="114">
        <v>16948</v>
      </c>
      <c r="CB29" s="48">
        <f t="shared" si="26"/>
        <v>388601</v>
      </c>
      <c r="CC29" s="76">
        <f t="shared" si="27"/>
        <v>34767</v>
      </c>
      <c r="CD29" s="115">
        <v>5713</v>
      </c>
      <c r="CE29" s="114">
        <v>1904</v>
      </c>
      <c r="CF29" s="49">
        <f t="shared" si="28"/>
        <v>430985</v>
      </c>
      <c r="CG29" s="116">
        <v>138859</v>
      </c>
      <c r="CH29" s="49">
        <f t="shared" si="29"/>
        <v>-26077</v>
      </c>
    </row>
    <row r="30" spans="1:86" ht="15" thickBot="1" x14ac:dyDescent="0.25">
      <c r="A30" s="1">
        <v>7</v>
      </c>
      <c r="C30" s="7" t="s">
        <v>19</v>
      </c>
      <c r="D30" s="13">
        <v>1590</v>
      </c>
      <c r="E30" s="113"/>
      <c r="F30" s="114"/>
      <c r="G30" s="114"/>
      <c r="H30" s="114"/>
      <c r="I30" s="45">
        <f t="shared" si="0"/>
        <v>0</v>
      </c>
      <c r="J30" s="114"/>
      <c r="K30" s="114"/>
      <c r="L30" s="114"/>
      <c r="M30" s="114"/>
      <c r="N30" s="46">
        <f t="shared" si="1"/>
        <v>0</v>
      </c>
      <c r="O30" s="47">
        <f t="shared" si="2"/>
        <v>0</v>
      </c>
      <c r="P30" s="114"/>
      <c r="Q30" s="114"/>
      <c r="R30" s="114"/>
      <c r="S30" s="45">
        <f t="shared" si="3"/>
        <v>0</v>
      </c>
      <c r="T30" s="48">
        <f t="shared" si="4"/>
        <v>0</v>
      </c>
      <c r="U30" s="114"/>
      <c r="V30" s="114"/>
      <c r="W30" s="114"/>
      <c r="X30" s="46">
        <f t="shared" si="5"/>
        <v>0</v>
      </c>
      <c r="Y30" s="47">
        <f t="shared" si="6"/>
        <v>0</v>
      </c>
      <c r="Z30" s="114"/>
      <c r="AA30" s="114"/>
      <c r="AB30" s="114"/>
      <c r="AC30" s="45">
        <f t="shared" si="7"/>
        <v>0</v>
      </c>
      <c r="AD30" s="48">
        <f t="shared" si="8"/>
        <v>0</v>
      </c>
      <c r="AE30" s="114"/>
      <c r="AF30" s="114"/>
      <c r="AG30" s="114"/>
      <c r="AH30" s="46">
        <f t="shared" si="9"/>
        <v>0</v>
      </c>
      <c r="AI30" s="47">
        <f t="shared" si="10"/>
        <v>0</v>
      </c>
      <c r="AJ30" s="114">
        <v>-2026712</v>
      </c>
      <c r="AK30" s="114"/>
      <c r="AL30" s="114"/>
      <c r="AM30" s="45">
        <f t="shared" si="11"/>
        <v>-2026712</v>
      </c>
      <c r="AN30" s="48">
        <f t="shared" si="12"/>
        <v>0</v>
      </c>
      <c r="AO30" s="114">
        <v>1772391</v>
      </c>
      <c r="AP30" s="114"/>
      <c r="AQ30" s="114"/>
      <c r="AR30" s="46">
        <f t="shared" si="13"/>
        <v>1772391</v>
      </c>
      <c r="AS30" s="47">
        <f t="shared" si="14"/>
        <v>-2026712</v>
      </c>
      <c r="AT30" s="114"/>
      <c r="AU30" s="114"/>
      <c r="AV30" s="114"/>
      <c r="AW30" s="45">
        <f t="shared" si="15"/>
        <v>-2026712</v>
      </c>
      <c r="AX30" s="48">
        <f t="shared" si="16"/>
        <v>1772391</v>
      </c>
      <c r="AY30" s="114">
        <v>17629</v>
      </c>
      <c r="AZ30" s="114"/>
      <c r="BA30" s="114"/>
      <c r="BB30" s="46">
        <f t="shared" si="17"/>
        <v>1790020</v>
      </c>
      <c r="BC30" s="47">
        <f t="shared" si="18"/>
        <v>-2026712</v>
      </c>
      <c r="BD30" s="114"/>
      <c r="BE30" s="114">
        <v>-2026712</v>
      </c>
      <c r="BF30" s="114"/>
      <c r="BG30" s="45">
        <f t="shared" si="19"/>
        <v>0</v>
      </c>
      <c r="BH30" s="48">
        <f t="shared" si="20"/>
        <v>1790020</v>
      </c>
      <c r="BI30" s="114"/>
      <c r="BJ30" s="114">
        <v>1772391</v>
      </c>
      <c r="BK30" s="114"/>
      <c r="BL30" s="46">
        <f t="shared" si="21"/>
        <v>17629</v>
      </c>
      <c r="BM30" s="47">
        <f t="shared" si="22"/>
        <v>0</v>
      </c>
      <c r="BN30" s="114"/>
      <c r="BO30" s="114"/>
      <c r="BP30" s="114"/>
      <c r="BQ30" s="114"/>
      <c r="BR30" s="114"/>
      <c r="BS30" s="114"/>
      <c r="BT30" s="45">
        <f t="shared" si="23"/>
        <v>0</v>
      </c>
      <c r="BU30" s="48">
        <f t="shared" si="24"/>
        <v>17629</v>
      </c>
      <c r="BV30" s="114"/>
      <c r="BW30" s="114">
        <v>17629</v>
      </c>
      <c r="BX30" s="114"/>
      <c r="BY30" s="46">
        <f t="shared" si="25"/>
        <v>0</v>
      </c>
      <c r="BZ30" s="113"/>
      <c r="CA30" s="114"/>
      <c r="CB30" s="48">
        <f t="shared" si="26"/>
        <v>0</v>
      </c>
      <c r="CC30" s="76">
        <f t="shared" si="27"/>
        <v>0</v>
      </c>
      <c r="CD30" s="115"/>
      <c r="CE30" s="114"/>
      <c r="CF30" s="49">
        <f t="shared" si="28"/>
        <v>0</v>
      </c>
      <c r="CG30" s="116"/>
      <c r="CH30" s="49">
        <f t="shared" si="29"/>
        <v>0</v>
      </c>
    </row>
    <row r="31" spans="1:86" ht="17.25" thickBot="1" x14ac:dyDescent="0.25">
      <c r="A31" s="1">
        <v>8</v>
      </c>
      <c r="C31" s="16" t="s">
        <v>126</v>
      </c>
      <c r="D31" s="13">
        <v>1595</v>
      </c>
      <c r="E31" s="113"/>
      <c r="F31" s="114"/>
      <c r="G31" s="114"/>
      <c r="H31" s="114"/>
      <c r="I31" s="45">
        <f t="shared" si="0"/>
        <v>0</v>
      </c>
      <c r="J31" s="114"/>
      <c r="K31" s="114"/>
      <c r="L31" s="114"/>
      <c r="M31" s="114"/>
      <c r="N31" s="46">
        <f t="shared" si="1"/>
        <v>0</v>
      </c>
      <c r="O31" s="47">
        <f>I31</f>
        <v>0</v>
      </c>
      <c r="P31" s="114"/>
      <c r="Q31" s="114"/>
      <c r="R31" s="114"/>
      <c r="S31" s="45">
        <f t="shared" si="3"/>
        <v>0</v>
      </c>
      <c r="T31" s="48">
        <f>N31</f>
        <v>0</v>
      </c>
      <c r="U31" s="114"/>
      <c r="V31" s="114"/>
      <c r="W31" s="114"/>
      <c r="X31" s="46">
        <f t="shared" si="5"/>
        <v>0</v>
      </c>
      <c r="Y31" s="47">
        <f>S31</f>
        <v>0</v>
      </c>
      <c r="Z31" s="114"/>
      <c r="AA31" s="114"/>
      <c r="AB31" s="114"/>
      <c r="AC31" s="45">
        <f t="shared" si="7"/>
        <v>0</v>
      </c>
      <c r="AD31" s="48">
        <f>X31</f>
        <v>0</v>
      </c>
      <c r="AE31" s="114"/>
      <c r="AF31" s="114"/>
      <c r="AG31" s="114"/>
      <c r="AH31" s="46">
        <f t="shared" si="9"/>
        <v>0</v>
      </c>
      <c r="AI31" s="47">
        <f>AC31</f>
        <v>0</v>
      </c>
      <c r="AJ31" s="114"/>
      <c r="AK31" s="114"/>
      <c r="AL31" s="114"/>
      <c r="AM31" s="45">
        <f t="shared" si="11"/>
        <v>0</v>
      </c>
      <c r="AN31" s="48">
        <f>AH31</f>
        <v>0</v>
      </c>
      <c r="AO31" s="114"/>
      <c r="AP31" s="114"/>
      <c r="AQ31" s="114"/>
      <c r="AR31" s="46">
        <f t="shared" si="13"/>
        <v>0</v>
      </c>
      <c r="AS31" s="47">
        <f>AM31</f>
        <v>0</v>
      </c>
      <c r="AT31" s="114"/>
      <c r="AU31" s="114"/>
      <c r="AV31" s="114"/>
      <c r="AW31" s="45">
        <f t="shared" si="15"/>
        <v>0</v>
      </c>
      <c r="AX31" s="48">
        <f>AR31</f>
        <v>0</v>
      </c>
      <c r="AY31" s="114"/>
      <c r="AZ31" s="114"/>
      <c r="BA31" s="114"/>
      <c r="BB31" s="46">
        <f t="shared" si="17"/>
        <v>0</v>
      </c>
      <c r="BC31" s="47">
        <f>AW31</f>
        <v>0</v>
      </c>
      <c r="BD31" s="114"/>
      <c r="BE31" s="114"/>
      <c r="BF31" s="114"/>
      <c r="BG31" s="45">
        <f t="shared" si="19"/>
        <v>0</v>
      </c>
      <c r="BH31" s="48">
        <f>BB31</f>
        <v>0</v>
      </c>
      <c r="BI31" s="114"/>
      <c r="BJ31" s="114"/>
      <c r="BK31" s="114"/>
      <c r="BL31" s="46">
        <f t="shared" si="21"/>
        <v>0</v>
      </c>
      <c r="BM31" s="47">
        <f>BG31</f>
        <v>0</v>
      </c>
      <c r="BN31" s="114"/>
      <c r="BO31" s="114"/>
      <c r="BP31" s="114"/>
      <c r="BQ31" s="114"/>
      <c r="BR31" s="114"/>
      <c r="BS31" s="114"/>
      <c r="BT31" s="45">
        <f t="shared" si="23"/>
        <v>0</v>
      </c>
      <c r="BU31" s="48">
        <f>BL31</f>
        <v>0</v>
      </c>
      <c r="BV31" s="114"/>
      <c r="BW31" s="114"/>
      <c r="BX31" s="114"/>
      <c r="BY31" s="46">
        <f t="shared" si="25"/>
        <v>0</v>
      </c>
      <c r="BZ31" s="113"/>
      <c r="CA31" s="114"/>
      <c r="CB31" s="48">
        <f t="shared" si="26"/>
        <v>0</v>
      </c>
      <c r="CC31" s="76">
        <f t="shared" si="27"/>
        <v>0</v>
      </c>
      <c r="CD31" s="115"/>
      <c r="CE31" s="114"/>
      <c r="CF31" s="49">
        <f t="shared" si="28"/>
        <v>0</v>
      </c>
      <c r="CG31" s="116"/>
      <c r="CH31" s="49">
        <f t="shared" si="29"/>
        <v>0</v>
      </c>
    </row>
    <row r="32" spans="1:86" ht="17.25" thickBot="1" x14ac:dyDescent="0.25">
      <c r="A32" s="1">
        <v>9</v>
      </c>
      <c r="C32" s="16" t="s">
        <v>127</v>
      </c>
      <c r="D32" s="13">
        <v>1595</v>
      </c>
      <c r="E32" s="113"/>
      <c r="F32" s="114"/>
      <c r="G32" s="114"/>
      <c r="H32" s="114"/>
      <c r="I32" s="45">
        <f t="shared" si="0"/>
        <v>0</v>
      </c>
      <c r="J32" s="114"/>
      <c r="K32" s="114"/>
      <c r="L32" s="114"/>
      <c r="M32" s="114"/>
      <c r="N32" s="46">
        <f t="shared" si="1"/>
        <v>0</v>
      </c>
      <c r="O32" s="47">
        <f t="shared" si="2"/>
        <v>0</v>
      </c>
      <c r="P32" s="114"/>
      <c r="Q32" s="114"/>
      <c r="R32" s="114"/>
      <c r="S32" s="45">
        <f t="shared" si="3"/>
        <v>0</v>
      </c>
      <c r="T32" s="48">
        <f t="shared" si="4"/>
        <v>0</v>
      </c>
      <c r="U32" s="114"/>
      <c r="V32" s="114"/>
      <c r="W32" s="114"/>
      <c r="X32" s="46">
        <f t="shared" si="5"/>
        <v>0</v>
      </c>
      <c r="Y32" s="47">
        <f t="shared" si="6"/>
        <v>0</v>
      </c>
      <c r="Z32" s="114"/>
      <c r="AA32" s="114"/>
      <c r="AB32" s="114"/>
      <c r="AC32" s="45">
        <f t="shared" si="7"/>
        <v>0</v>
      </c>
      <c r="AD32" s="48">
        <f t="shared" si="8"/>
        <v>0</v>
      </c>
      <c r="AE32" s="114"/>
      <c r="AF32" s="114"/>
      <c r="AG32" s="114"/>
      <c r="AH32" s="46">
        <f t="shared" si="9"/>
        <v>0</v>
      </c>
      <c r="AI32" s="47">
        <f t="shared" si="10"/>
        <v>0</v>
      </c>
      <c r="AJ32" s="114"/>
      <c r="AK32" s="114"/>
      <c r="AL32" s="114"/>
      <c r="AM32" s="45">
        <f t="shared" si="11"/>
        <v>0</v>
      </c>
      <c r="AN32" s="48">
        <f t="shared" si="12"/>
        <v>0</v>
      </c>
      <c r="AO32" s="114"/>
      <c r="AP32" s="114"/>
      <c r="AQ32" s="114"/>
      <c r="AR32" s="46">
        <f t="shared" si="13"/>
        <v>0</v>
      </c>
      <c r="AS32" s="47">
        <f t="shared" si="14"/>
        <v>0</v>
      </c>
      <c r="AT32" s="114">
        <v>1071157</v>
      </c>
      <c r="AU32" s="114">
        <v>3570951</v>
      </c>
      <c r="AV32" s="114"/>
      <c r="AW32" s="45">
        <f t="shared" si="15"/>
        <v>-2499794</v>
      </c>
      <c r="AX32" s="48">
        <f t="shared" si="16"/>
        <v>0</v>
      </c>
      <c r="AY32" s="114">
        <v>-11367</v>
      </c>
      <c r="AZ32" s="114">
        <v>403393</v>
      </c>
      <c r="BA32" s="114"/>
      <c r="BB32" s="46">
        <f t="shared" si="17"/>
        <v>-414760</v>
      </c>
      <c r="BC32" s="47">
        <f t="shared" si="18"/>
        <v>-2499794</v>
      </c>
      <c r="BD32" s="114">
        <v>2005064</v>
      </c>
      <c r="BE32" s="114"/>
      <c r="BF32" s="114"/>
      <c r="BG32" s="45">
        <f t="shared" si="19"/>
        <v>-494730</v>
      </c>
      <c r="BH32" s="48">
        <f t="shared" si="20"/>
        <v>-414760</v>
      </c>
      <c r="BI32" s="114">
        <v>-11290</v>
      </c>
      <c r="BJ32" s="114"/>
      <c r="BK32" s="114"/>
      <c r="BL32" s="46">
        <f t="shared" si="21"/>
        <v>-426050</v>
      </c>
      <c r="BM32" s="47">
        <f>BG32</f>
        <v>-494730</v>
      </c>
      <c r="BN32" s="114">
        <v>859922</v>
      </c>
      <c r="BO32" s="114"/>
      <c r="BP32" s="114"/>
      <c r="BQ32" s="114"/>
      <c r="BR32" s="114"/>
      <c r="BS32" s="114"/>
      <c r="BT32" s="45">
        <f t="shared" si="23"/>
        <v>365192</v>
      </c>
      <c r="BU32" s="48">
        <f>BL32</f>
        <v>-426050</v>
      </c>
      <c r="BV32" s="114">
        <v>-1194</v>
      </c>
      <c r="BW32" s="114"/>
      <c r="BX32" s="114"/>
      <c r="BY32" s="46">
        <f t="shared" si="25"/>
        <v>-427244</v>
      </c>
      <c r="BZ32" s="113"/>
      <c r="CA32" s="114"/>
      <c r="CB32" s="48">
        <f t="shared" si="26"/>
        <v>365192</v>
      </c>
      <c r="CC32" s="76">
        <f t="shared" si="27"/>
        <v>-427244</v>
      </c>
      <c r="CD32" s="115">
        <v>0</v>
      </c>
      <c r="CE32" s="114">
        <v>0</v>
      </c>
      <c r="CF32" s="49">
        <f t="shared" si="28"/>
        <v>-62052</v>
      </c>
      <c r="CG32" s="116">
        <v>-62052</v>
      </c>
      <c r="CH32" s="49">
        <f t="shared" si="29"/>
        <v>0</v>
      </c>
    </row>
    <row r="33" spans="1:86" ht="17.25" thickBot="1" x14ac:dyDescent="0.25">
      <c r="A33" s="1">
        <v>9</v>
      </c>
      <c r="C33" s="16" t="s">
        <v>128</v>
      </c>
      <c r="D33" s="13">
        <v>1595</v>
      </c>
      <c r="E33" s="113"/>
      <c r="F33" s="114"/>
      <c r="G33" s="114"/>
      <c r="H33" s="114"/>
      <c r="I33" s="45">
        <f>E33+F33-G33+H33</f>
        <v>0</v>
      </c>
      <c r="J33" s="114"/>
      <c r="K33" s="114"/>
      <c r="L33" s="114"/>
      <c r="M33" s="114"/>
      <c r="N33" s="46">
        <f>J33+K33-L33+M33</f>
        <v>0</v>
      </c>
      <c r="O33" s="47">
        <f>I33</f>
        <v>0</v>
      </c>
      <c r="P33" s="114"/>
      <c r="Q33" s="114"/>
      <c r="R33" s="114"/>
      <c r="S33" s="45">
        <f>O33+P33-Q33+R33</f>
        <v>0</v>
      </c>
      <c r="T33" s="48">
        <f>N33</f>
        <v>0</v>
      </c>
      <c r="U33" s="114"/>
      <c r="V33" s="114"/>
      <c r="W33" s="114"/>
      <c r="X33" s="46">
        <f>T33+U33-V33+W33</f>
        <v>0</v>
      </c>
      <c r="Y33" s="47">
        <f>S33</f>
        <v>0</v>
      </c>
      <c r="Z33" s="114"/>
      <c r="AA33" s="114"/>
      <c r="AB33" s="114"/>
      <c r="AC33" s="45">
        <f>Y33+Z33-AA33+AB33</f>
        <v>0</v>
      </c>
      <c r="AD33" s="48">
        <f>X33</f>
        <v>0</v>
      </c>
      <c r="AE33" s="114"/>
      <c r="AF33" s="114"/>
      <c r="AG33" s="114"/>
      <c r="AH33" s="46">
        <f>AD33+AE33-AF33+AG33</f>
        <v>0</v>
      </c>
      <c r="AI33" s="47">
        <f>AC33</f>
        <v>0</v>
      </c>
      <c r="AJ33" s="114"/>
      <c r="AK33" s="114"/>
      <c r="AL33" s="114"/>
      <c r="AM33" s="45">
        <f>AI33+AJ33-AK33+AL33</f>
        <v>0</v>
      </c>
      <c r="AN33" s="48">
        <f>AH33</f>
        <v>0</v>
      </c>
      <c r="AO33" s="114"/>
      <c r="AP33" s="114"/>
      <c r="AQ33" s="114"/>
      <c r="AR33" s="46">
        <f>AN33+AO33-AP33+AQ33</f>
        <v>0</v>
      </c>
      <c r="AS33" s="47">
        <f>AM33</f>
        <v>0</v>
      </c>
      <c r="AT33" s="114"/>
      <c r="AU33" s="114"/>
      <c r="AV33" s="114"/>
      <c r="AW33" s="45">
        <f>AS33+AT33-AU33+AV33</f>
        <v>0</v>
      </c>
      <c r="AX33" s="48">
        <f>AR33</f>
        <v>0</v>
      </c>
      <c r="AY33" s="114"/>
      <c r="AZ33" s="114"/>
      <c r="BA33" s="114"/>
      <c r="BB33" s="46">
        <f>AX33+AY33-AZ33+BA33</f>
        <v>0</v>
      </c>
      <c r="BC33" s="47">
        <f>AW33</f>
        <v>0</v>
      </c>
      <c r="BD33" s="114">
        <f>786281-55704</f>
        <v>730577</v>
      </c>
      <c r="BE33" s="114">
        <f>2630424</f>
        <v>2630424</v>
      </c>
      <c r="BF33" s="114"/>
      <c r="BG33" s="45">
        <f t="shared" si="19"/>
        <v>-1899847</v>
      </c>
      <c r="BH33" s="48">
        <f>BB33</f>
        <v>0</v>
      </c>
      <c r="BI33" s="114">
        <f>-175-12834</f>
        <v>-13009</v>
      </c>
      <c r="BJ33" s="114">
        <v>95493</v>
      </c>
      <c r="BK33" s="114"/>
      <c r="BL33" s="46">
        <f>BH33+BI33-BJ33+BK33</f>
        <v>-108502</v>
      </c>
      <c r="BM33" s="47">
        <f>BG33</f>
        <v>-1899847</v>
      </c>
      <c r="BN33" s="114">
        <f>-27852+1337126</f>
        <v>1309274</v>
      </c>
      <c r="BO33" s="114"/>
      <c r="BP33" s="114"/>
      <c r="BQ33" s="114"/>
      <c r="BR33" s="114"/>
      <c r="BS33" s="208">
        <v>577622</v>
      </c>
      <c r="BT33" s="45">
        <f>BM33+BN33-BO33+SUM(BP33:BS33)</f>
        <v>-12951</v>
      </c>
      <c r="BU33" s="48">
        <f>BL33</f>
        <v>-108502</v>
      </c>
      <c r="BV33" s="114">
        <f>-1144-17903</f>
        <v>-19047</v>
      </c>
      <c r="BW33" s="114"/>
      <c r="BX33" s="114"/>
      <c r="BY33" s="46">
        <f>BU33+BV33-BW33+BX33</f>
        <v>-127549</v>
      </c>
      <c r="BZ33" s="113"/>
      <c r="CA33" s="114"/>
      <c r="CB33" s="48">
        <f>BT33-BZ33</f>
        <v>-12951</v>
      </c>
      <c r="CC33" s="76">
        <f>BY33-CA33</f>
        <v>-127549</v>
      </c>
      <c r="CD33" s="115">
        <f>-1714-1228</f>
        <v>-2942</v>
      </c>
      <c r="CE33" s="114">
        <v>-410</v>
      </c>
      <c r="CF33" s="49">
        <f>SUM(CB33:CE33)</f>
        <v>-143852</v>
      </c>
      <c r="CG33" s="116">
        <f>-84874-633248</f>
        <v>-718122</v>
      </c>
      <c r="CH33" s="49">
        <f>CG33-SUM(BT33,BY33)</f>
        <v>-577622</v>
      </c>
    </row>
    <row r="34" spans="1:86" ht="14.25" x14ac:dyDescent="0.2">
      <c r="C34" s="7"/>
      <c r="D34" s="7"/>
      <c r="E34" s="50"/>
      <c r="F34" s="45"/>
      <c r="G34" s="45"/>
      <c r="H34" s="45"/>
      <c r="I34" s="45"/>
      <c r="J34" s="45"/>
      <c r="K34" s="45"/>
      <c r="L34" s="45"/>
      <c r="M34" s="45"/>
      <c r="N34" s="46"/>
      <c r="O34" s="50"/>
      <c r="P34" s="45"/>
      <c r="Q34" s="45"/>
      <c r="R34" s="45"/>
      <c r="S34" s="45"/>
      <c r="T34" s="45"/>
      <c r="U34" s="45"/>
      <c r="V34" s="45"/>
      <c r="W34" s="45"/>
      <c r="X34" s="46"/>
      <c r="Y34" s="50"/>
      <c r="Z34" s="45"/>
      <c r="AA34" s="45"/>
      <c r="AB34" s="45"/>
      <c r="AC34" s="45"/>
      <c r="AD34" s="45"/>
      <c r="AE34" s="45"/>
      <c r="AF34" s="45"/>
      <c r="AG34" s="45"/>
      <c r="AH34" s="46"/>
      <c r="AI34" s="50"/>
      <c r="AJ34" s="45"/>
      <c r="AK34" s="45"/>
      <c r="AL34" s="45"/>
      <c r="AM34" s="45"/>
      <c r="AN34" s="45"/>
      <c r="AO34" s="45"/>
      <c r="AP34" s="45"/>
      <c r="AQ34" s="45"/>
      <c r="AR34" s="46"/>
      <c r="AS34" s="50"/>
      <c r="AT34" s="45"/>
      <c r="AU34" s="45"/>
      <c r="AV34" s="45"/>
      <c r="AW34" s="45"/>
      <c r="AX34" s="45"/>
      <c r="AY34" s="45"/>
      <c r="AZ34" s="45"/>
      <c r="BA34" s="45"/>
      <c r="BB34" s="46"/>
      <c r="BC34" s="50"/>
      <c r="BD34" s="45"/>
      <c r="BE34" s="45"/>
      <c r="BF34" s="45"/>
      <c r="BG34" s="45"/>
      <c r="BH34" s="45"/>
      <c r="BI34" s="45"/>
      <c r="BJ34" s="45"/>
      <c r="BK34" s="45"/>
      <c r="BL34" s="46"/>
      <c r="BM34" s="50"/>
      <c r="BN34" s="45"/>
      <c r="BO34" s="45"/>
      <c r="BP34" s="45"/>
      <c r="BQ34" s="45"/>
      <c r="BR34" s="45"/>
      <c r="BS34" s="45"/>
      <c r="BT34" s="45"/>
      <c r="BU34" s="45"/>
      <c r="BV34" s="45"/>
      <c r="BW34" s="45"/>
      <c r="BX34" s="45"/>
      <c r="BY34" s="46"/>
      <c r="BZ34" s="50"/>
      <c r="CA34" s="45"/>
      <c r="CB34" s="45"/>
      <c r="CC34" s="46"/>
      <c r="CD34" s="51"/>
      <c r="CE34" s="51"/>
      <c r="CF34" s="49"/>
      <c r="CG34" s="52"/>
      <c r="CH34" s="49"/>
    </row>
    <row r="35" spans="1:86" ht="15" x14ac:dyDescent="0.25">
      <c r="C35" s="17" t="s">
        <v>146</v>
      </c>
      <c r="D35" s="17"/>
      <c r="E35" s="50">
        <f>SUM(E24:E33)</f>
        <v>0</v>
      </c>
      <c r="F35" s="45">
        <f t="shared" ref="F35:BQ35" si="30">SUM(F24:F33)</f>
        <v>0</v>
      </c>
      <c r="G35" s="45">
        <f t="shared" si="30"/>
        <v>0</v>
      </c>
      <c r="H35" s="45">
        <f t="shared" si="30"/>
        <v>0</v>
      </c>
      <c r="I35" s="45">
        <f t="shared" si="30"/>
        <v>0</v>
      </c>
      <c r="J35" s="45">
        <f t="shared" si="30"/>
        <v>0</v>
      </c>
      <c r="K35" s="45">
        <f t="shared" si="30"/>
        <v>0</v>
      </c>
      <c r="L35" s="45">
        <f t="shared" si="30"/>
        <v>0</v>
      </c>
      <c r="M35" s="45">
        <f t="shared" si="30"/>
        <v>0</v>
      </c>
      <c r="N35" s="46">
        <f t="shared" si="30"/>
        <v>0</v>
      </c>
      <c r="O35" s="50">
        <f t="shared" si="30"/>
        <v>0</v>
      </c>
      <c r="P35" s="45">
        <f t="shared" si="30"/>
        <v>0</v>
      </c>
      <c r="Q35" s="45">
        <f t="shared" si="30"/>
        <v>0</v>
      </c>
      <c r="R35" s="45">
        <f t="shared" si="30"/>
        <v>0</v>
      </c>
      <c r="S35" s="45">
        <f t="shared" si="30"/>
        <v>0</v>
      </c>
      <c r="T35" s="45">
        <f t="shared" si="30"/>
        <v>0</v>
      </c>
      <c r="U35" s="45">
        <f t="shared" si="30"/>
        <v>0</v>
      </c>
      <c r="V35" s="45">
        <f t="shared" si="30"/>
        <v>0</v>
      </c>
      <c r="W35" s="45">
        <f t="shared" si="30"/>
        <v>0</v>
      </c>
      <c r="X35" s="46">
        <f t="shared" si="30"/>
        <v>0</v>
      </c>
      <c r="Y35" s="50">
        <f t="shared" si="30"/>
        <v>0</v>
      </c>
      <c r="Z35" s="45">
        <f t="shared" si="30"/>
        <v>-4294251</v>
      </c>
      <c r="AA35" s="45">
        <f t="shared" si="30"/>
        <v>0</v>
      </c>
      <c r="AB35" s="45">
        <f t="shared" si="30"/>
        <v>0</v>
      </c>
      <c r="AC35" s="45">
        <f t="shared" si="30"/>
        <v>-4294251</v>
      </c>
      <c r="AD35" s="45">
        <f t="shared" si="30"/>
        <v>0</v>
      </c>
      <c r="AE35" s="45">
        <f t="shared" si="30"/>
        <v>-493108</v>
      </c>
      <c r="AF35" s="45">
        <f t="shared" si="30"/>
        <v>0</v>
      </c>
      <c r="AG35" s="45">
        <f t="shared" si="30"/>
        <v>0</v>
      </c>
      <c r="AH35" s="46">
        <f t="shared" si="30"/>
        <v>-493108</v>
      </c>
      <c r="AI35" s="50">
        <f t="shared" si="30"/>
        <v>-4294251</v>
      </c>
      <c r="AJ35" s="45">
        <f t="shared" si="30"/>
        <v>-4402815</v>
      </c>
      <c r="AK35" s="45">
        <f t="shared" si="30"/>
        <v>0</v>
      </c>
      <c r="AL35" s="45">
        <f t="shared" si="30"/>
        <v>0</v>
      </c>
      <c r="AM35" s="45">
        <f t="shared" si="30"/>
        <v>-8697066</v>
      </c>
      <c r="AN35" s="45">
        <f t="shared" si="30"/>
        <v>-493108</v>
      </c>
      <c r="AO35" s="45">
        <f t="shared" si="30"/>
        <v>1676898</v>
      </c>
      <c r="AP35" s="45">
        <f t="shared" si="30"/>
        <v>0</v>
      </c>
      <c r="AQ35" s="45">
        <f t="shared" si="30"/>
        <v>0</v>
      </c>
      <c r="AR35" s="46">
        <f t="shared" si="30"/>
        <v>1183790</v>
      </c>
      <c r="AS35" s="50">
        <f t="shared" si="30"/>
        <v>-8697066</v>
      </c>
      <c r="AT35" s="45">
        <f t="shared" si="30"/>
        <v>5612792</v>
      </c>
      <c r="AU35" s="45">
        <f t="shared" si="30"/>
        <v>-723300</v>
      </c>
      <c r="AV35" s="45">
        <f t="shared" si="30"/>
        <v>0</v>
      </c>
      <c r="AW35" s="45">
        <f t="shared" si="30"/>
        <v>-2360974</v>
      </c>
      <c r="AX35" s="45">
        <f t="shared" si="30"/>
        <v>1183790</v>
      </c>
      <c r="AY35" s="45">
        <f t="shared" si="30"/>
        <v>83567</v>
      </c>
      <c r="AZ35" s="45">
        <f t="shared" si="30"/>
        <v>-89715</v>
      </c>
      <c r="BA35" s="45">
        <f t="shared" si="30"/>
        <v>0</v>
      </c>
      <c r="BB35" s="46">
        <f t="shared" si="30"/>
        <v>1357072</v>
      </c>
      <c r="BC35" s="50">
        <f t="shared" si="30"/>
        <v>-2360974</v>
      </c>
      <c r="BD35" s="45">
        <f t="shared" si="30"/>
        <v>640116</v>
      </c>
      <c r="BE35" s="45">
        <f t="shared" si="30"/>
        <v>-1772391</v>
      </c>
      <c r="BF35" s="45">
        <f t="shared" si="30"/>
        <v>0</v>
      </c>
      <c r="BG35" s="45">
        <f t="shared" si="30"/>
        <v>51533</v>
      </c>
      <c r="BH35" s="45">
        <f t="shared" si="30"/>
        <v>1357072</v>
      </c>
      <c r="BI35" s="45">
        <f t="shared" si="30"/>
        <v>-163</v>
      </c>
      <c r="BJ35" s="45">
        <f t="shared" si="30"/>
        <v>1772391</v>
      </c>
      <c r="BK35" s="45">
        <f t="shared" si="30"/>
        <v>0</v>
      </c>
      <c r="BL35" s="46">
        <f t="shared" si="30"/>
        <v>-415482</v>
      </c>
      <c r="BM35" s="50">
        <f t="shared" si="30"/>
        <v>51533</v>
      </c>
      <c r="BN35" s="45">
        <f t="shared" si="30"/>
        <v>996559</v>
      </c>
      <c r="BO35" s="45">
        <f t="shared" si="30"/>
        <v>4541635</v>
      </c>
      <c r="BP35" s="45">
        <f t="shared" si="30"/>
        <v>0</v>
      </c>
      <c r="BQ35" s="45">
        <f t="shared" si="30"/>
        <v>0</v>
      </c>
      <c r="BR35" s="45">
        <f t="shared" ref="BR35:CH35" si="31">SUM(BR24:BR33)</f>
        <v>0</v>
      </c>
      <c r="BS35" s="45">
        <f t="shared" si="31"/>
        <v>577622</v>
      </c>
      <c r="BT35" s="45">
        <f t="shared" si="31"/>
        <v>-2915921</v>
      </c>
      <c r="BU35" s="45">
        <f t="shared" si="31"/>
        <v>-415482</v>
      </c>
      <c r="BV35" s="45">
        <f t="shared" si="31"/>
        <v>-15010</v>
      </c>
      <c r="BW35" s="45">
        <f t="shared" si="31"/>
        <v>94934</v>
      </c>
      <c r="BX35" s="45">
        <f t="shared" si="31"/>
        <v>0</v>
      </c>
      <c r="BY35" s="46">
        <f t="shared" si="31"/>
        <v>-525426</v>
      </c>
      <c r="BZ35" s="50">
        <f t="shared" si="31"/>
        <v>-2095525</v>
      </c>
      <c r="CA35" s="45">
        <f t="shared" si="31"/>
        <v>-16936</v>
      </c>
      <c r="CB35" s="45">
        <f t="shared" si="31"/>
        <v>-820396</v>
      </c>
      <c r="CC35" s="46">
        <f t="shared" si="31"/>
        <v>-508490</v>
      </c>
      <c r="CD35" s="45">
        <f t="shared" si="31"/>
        <v>-20180</v>
      </c>
      <c r="CE35" s="45">
        <f t="shared" si="31"/>
        <v>-6155</v>
      </c>
      <c r="CF35" s="49">
        <f t="shared" si="31"/>
        <v>-1355221</v>
      </c>
      <c r="CG35" s="53">
        <f t="shared" si="31"/>
        <v>-4064218</v>
      </c>
      <c r="CH35" s="49">
        <f t="shared" si="31"/>
        <v>-622871</v>
      </c>
    </row>
    <row r="36" spans="1:86" ht="15" x14ac:dyDescent="0.25">
      <c r="C36" s="17" t="s">
        <v>145</v>
      </c>
      <c r="D36" s="17"/>
      <c r="E36" s="50">
        <f>E35-E37</f>
        <v>0</v>
      </c>
      <c r="F36" s="45">
        <f>F35-F37</f>
        <v>0</v>
      </c>
      <c r="G36" s="45">
        <f t="shared" ref="G36:P36" si="32">G35-G37</f>
        <v>0</v>
      </c>
      <c r="H36" s="45">
        <f t="shared" si="32"/>
        <v>0</v>
      </c>
      <c r="I36" s="45">
        <f t="shared" si="32"/>
        <v>0</v>
      </c>
      <c r="J36" s="45">
        <f t="shared" si="32"/>
        <v>0</v>
      </c>
      <c r="K36" s="45">
        <f t="shared" si="32"/>
        <v>0</v>
      </c>
      <c r="L36" s="45">
        <f>L35-L37</f>
        <v>0</v>
      </c>
      <c r="M36" s="45">
        <f>M35-M37</f>
        <v>0</v>
      </c>
      <c r="N36" s="46">
        <f t="shared" si="32"/>
        <v>0</v>
      </c>
      <c r="O36" s="50">
        <f t="shared" si="32"/>
        <v>0</v>
      </c>
      <c r="P36" s="45">
        <f t="shared" si="32"/>
        <v>0</v>
      </c>
      <c r="Q36" s="45">
        <f t="shared" ref="Q36:CE36" si="33">Q35-Q37</f>
        <v>0</v>
      </c>
      <c r="R36" s="45">
        <f t="shared" si="33"/>
        <v>0</v>
      </c>
      <c r="S36" s="45">
        <f t="shared" si="33"/>
        <v>0</v>
      </c>
      <c r="T36" s="45">
        <f t="shared" si="33"/>
        <v>0</v>
      </c>
      <c r="U36" s="45">
        <f t="shared" si="33"/>
        <v>0</v>
      </c>
      <c r="V36" s="45">
        <f>V35-V37</f>
        <v>0</v>
      </c>
      <c r="W36" s="45">
        <f>W35-W37</f>
        <v>0</v>
      </c>
      <c r="X36" s="46">
        <f>X35-X37</f>
        <v>0</v>
      </c>
      <c r="Y36" s="50">
        <f t="shared" si="33"/>
        <v>0</v>
      </c>
      <c r="Z36" s="45">
        <f t="shared" si="33"/>
        <v>-4493846</v>
      </c>
      <c r="AA36" s="45">
        <f t="shared" si="33"/>
        <v>0</v>
      </c>
      <c r="AB36" s="45">
        <f t="shared" si="33"/>
        <v>0</v>
      </c>
      <c r="AC36" s="45">
        <f t="shared" si="33"/>
        <v>-4493846</v>
      </c>
      <c r="AD36" s="45">
        <f t="shared" si="33"/>
        <v>0</v>
      </c>
      <c r="AE36" s="45">
        <f t="shared" si="33"/>
        <v>-505660</v>
      </c>
      <c r="AF36" s="45">
        <f>AF35-AF37</f>
        <v>0</v>
      </c>
      <c r="AG36" s="45">
        <f>AG35-AG37</f>
        <v>0</v>
      </c>
      <c r="AH36" s="46">
        <f>AH35-AH37</f>
        <v>-505660</v>
      </c>
      <c r="AI36" s="50">
        <f t="shared" si="33"/>
        <v>-4493846</v>
      </c>
      <c r="AJ36" s="45">
        <f t="shared" si="33"/>
        <v>-4607069</v>
      </c>
      <c r="AK36" s="45">
        <f t="shared" si="33"/>
        <v>0</v>
      </c>
      <c r="AL36" s="45">
        <f t="shared" si="33"/>
        <v>0</v>
      </c>
      <c r="AM36" s="45">
        <f t="shared" si="33"/>
        <v>-9100915</v>
      </c>
      <c r="AN36" s="45">
        <f t="shared" si="33"/>
        <v>-505660</v>
      </c>
      <c r="AO36" s="45">
        <f t="shared" si="33"/>
        <v>1664456</v>
      </c>
      <c r="AP36" s="45">
        <f>AP35-AP37</f>
        <v>0</v>
      </c>
      <c r="AQ36" s="45">
        <f>AQ35-AQ37</f>
        <v>0</v>
      </c>
      <c r="AR36" s="46">
        <f>AR35-AR37</f>
        <v>1158796</v>
      </c>
      <c r="AS36" s="50">
        <f t="shared" si="33"/>
        <v>-9100915</v>
      </c>
      <c r="AT36" s="45">
        <f t="shared" si="33"/>
        <v>3041069</v>
      </c>
      <c r="AU36" s="45">
        <f t="shared" si="33"/>
        <v>-922895</v>
      </c>
      <c r="AV36" s="45">
        <f t="shared" si="33"/>
        <v>0</v>
      </c>
      <c r="AW36" s="45">
        <f t="shared" si="33"/>
        <v>-5136951</v>
      </c>
      <c r="AX36" s="45">
        <f t="shared" si="33"/>
        <v>1158796</v>
      </c>
      <c r="AY36" s="45">
        <f t="shared" si="33"/>
        <v>49200</v>
      </c>
      <c r="AZ36" s="45">
        <f>AZ35-AZ37</f>
        <v>-102267</v>
      </c>
      <c r="BA36" s="45">
        <f>BA35-BA37</f>
        <v>0</v>
      </c>
      <c r="BB36" s="46">
        <f>BB35-BB37</f>
        <v>1310263</v>
      </c>
      <c r="BC36" s="50">
        <f t="shared" si="33"/>
        <v>-5136951</v>
      </c>
      <c r="BD36" s="45">
        <f t="shared" si="33"/>
        <v>915496</v>
      </c>
      <c r="BE36" s="45">
        <f t="shared" si="33"/>
        <v>-1976645</v>
      </c>
      <c r="BF36" s="45">
        <f t="shared" si="33"/>
        <v>0</v>
      </c>
      <c r="BG36" s="45">
        <f t="shared" si="33"/>
        <v>-2244810</v>
      </c>
      <c r="BH36" s="45">
        <f t="shared" si="33"/>
        <v>1310263</v>
      </c>
      <c r="BI36" s="45">
        <f t="shared" si="33"/>
        <v>-22508</v>
      </c>
      <c r="BJ36" s="45">
        <f t="shared" ref="BJ36:CC36" si="34">BJ35-BJ37</f>
        <v>1759949</v>
      </c>
      <c r="BK36" s="45">
        <f t="shared" si="34"/>
        <v>0</v>
      </c>
      <c r="BL36" s="46">
        <f t="shared" si="34"/>
        <v>-472194</v>
      </c>
      <c r="BM36" s="50">
        <f t="shared" si="34"/>
        <v>-2244810</v>
      </c>
      <c r="BN36" s="45">
        <f t="shared" si="34"/>
        <v>607958</v>
      </c>
      <c r="BO36" s="45">
        <f t="shared" si="34"/>
        <v>1969912</v>
      </c>
      <c r="BP36" s="45">
        <f t="shared" si="34"/>
        <v>0</v>
      </c>
      <c r="BQ36" s="45">
        <f t="shared" si="34"/>
        <v>0</v>
      </c>
      <c r="BR36" s="45">
        <f t="shared" si="34"/>
        <v>0</v>
      </c>
      <c r="BS36" s="45">
        <f t="shared" si="34"/>
        <v>577622</v>
      </c>
      <c r="BT36" s="45">
        <f t="shared" si="34"/>
        <v>-3029142</v>
      </c>
      <c r="BU36" s="45">
        <f t="shared" si="34"/>
        <v>-472194</v>
      </c>
      <c r="BV36" s="45">
        <f t="shared" si="34"/>
        <v>-44380</v>
      </c>
      <c r="BW36" s="45">
        <f t="shared" si="34"/>
        <v>60567</v>
      </c>
      <c r="BX36" s="45">
        <f t="shared" si="34"/>
        <v>0</v>
      </c>
      <c r="BY36" s="46">
        <f t="shared" si="34"/>
        <v>-577141</v>
      </c>
      <c r="BZ36" s="50">
        <f t="shared" si="34"/>
        <v>-1820145</v>
      </c>
      <c r="CA36" s="45">
        <f t="shared" si="34"/>
        <v>-33884</v>
      </c>
      <c r="CB36" s="45">
        <f t="shared" si="34"/>
        <v>-1208997</v>
      </c>
      <c r="CC36" s="46">
        <f t="shared" si="34"/>
        <v>-543257</v>
      </c>
      <c r="CD36" s="45">
        <f t="shared" si="33"/>
        <v>-25893</v>
      </c>
      <c r="CE36" s="45">
        <f t="shared" si="33"/>
        <v>-8059</v>
      </c>
      <c r="CF36" s="49">
        <f t="shared" si="28"/>
        <v>-1786206</v>
      </c>
      <c r="CG36" s="53">
        <f>CG35-CG37</f>
        <v>-4203077</v>
      </c>
      <c r="CH36" s="49">
        <f t="shared" si="29"/>
        <v>-596794</v>
      </c>
    </row>
    <row r="37" spans="1:86" ht="15" x14ac:dyDescent="0.25">
      <c r="C37" s="18" t="str">
        <f>C29</f>
        <v>RSVA - Power - Sub-account - Global Adjustment</v>
      </c>
      <c r="D37" s="19">
        <v>1588</v>
      </c>
      <c r="E37" s="50">
        <f>E29</f>
        <v>0</v>
      </c>
      <c r="F37" s="45">
        <f>F29</f>
        <v>0</v>
      </c>
      <c r="G37" s="45">
        <f t="shared" ref="G37:P37" si="35">G29</f>
        <v>0</v>
      </c>
      <c r="H37" s="45">
        <f t="shared" si="35"/>
        <v>0</v>
      </c>
      <c r="I37" s="45">
        <f t="shared" si="35"/>
        <v>0</v>
      </c>
      <c r="J37" s="45">
        <f t="shared" si="35"/>
        <v>0</v>
      </c>
      <c r="K37" s="45">
        <f t="shared" si="35"/>
        <v>0</v>
      </c>
      <c r="L37" s="45">
        <f>L29</f>
        <v>0</v>
      </c>
      <c r="M37" s="45">
        <f>M29</f>
        <v>0</v>
      </c>
      <c r="N37" s="46">
        <f t="shared" si="35"/>
        <v>0</v>
      </c>
      <c r="O37" s="50">
        <f t="shared" si="35"/>
        <v>0</v>
      </c>
      <c r="P37" s="45">
        <f t="shared" si="35"/>
        <v>0</v>
      </c>
      <c r="Q37" s="45">
        <f t="shared" ref="Q37:Z37" si="36">Q29</f>
        <v>0</v>
      </c>
      <c r="R37" s="45">
        <f t="shared" si="36"/>
        <v>0</v>
      </c>
      <c r="S37" s="45">
        <f t="shared" si="36"/>
        <v>0</v>
      </c>
      <c r="T37" s="45">
        <f t="shared" si="36"/>
        <v>0</v>
      </c>
      <c r="U37" s="45">
        <f t="shared" si="36"/>
        <v>0</v>
      </c>
      <c r="V37" s="45">
        <f t="shared" si="36"/>
        <v>0</v>
      </c>
      <c r="W37" s="45">
        <f t="shared" si="36"/>
        <v>0</v>
      </c>
      <c r="X37" s="46">
        <f t="shared" si="36"/>
        <v>0</v>
      </c>
      <c r="Y37" s="50">
        <f t="shared" si="36"/>
        <v>0</v>
      </c>
      <c r="Z37" s="45">
        <f t="shared" si="36"/>
        <v>199595</v>
      </c>
      <c r="AA37" s="45">
        <f t="shared" ref="AA37:BB37" si="37">AA29</f>
        <v>0</v>
      </c>
      <c r="AB37" s="45">
        <f t="shared" si="37"/>
        <v>0</v>
      </c>
      <c r="AC37" s="45">
        <f t="shared" si="37"/>
        <v>199595</v>
      </c>
      <c r="AD37" s="45">
        <f t="shared" si="37"/>
        <v>0</v>
      </c>
      <c r="AE37" s="45">
        <f t="shared" si="37"/>
        <v>12552</v>
      </c>
      <c r="AF37" s="45">
        <f t="shared" si="37"/>
        <v>0</v>
      </c>
      <c r="AG37" s="45">
        <f t="shared" si="37"/>
        <v>0</v>
      </c>
      <c r="AH37" s="46">
        <f t="shared" si="37"/>
        <v>12552</v>
      </c>
      <c r="AI37" s="50">
        <f t="shared" si="37"/>
        <v>199595</v>
      </c>
      <c r="AJ37" s="45">
        <f t="shared" si="37"/>
        <v>204254</v>
      </c>
      <c r="AK37" s="45">
        <f t="shared" si="37"/>
        <v>0</v>
      </c>
      <c r="AL37" s="45">
        <f t="shared" si="37"/>
        <v>0</v>
      </c>
      <c r="AM37" s="45">
        <f t="shared" si="37"/>
        <v>403849</v>
      </c>
      <c r="AN37" s="45">
        <f t="shared" si="37"/>
        <v>12552</v>
      </c>
      <c r="AO37" s="45">
        <f t="shared" si="37"/>
        <v>12442</v>
      </c>
      <c r="AP37" s="45">
        <f>AP29</f>
        <v>0</v>
      </c>
      <c r="AQ37" s="45">
        <f>AQ29</f>
        <v>0</v>
      </c>
      <c r="AR37" s="46">
        <f>AR29</f>
        <v>24994</v>
      </c>
      <c r="AS37" s="50">
        <f t="shared" si="37"/>
        <v>403849</v>
      </c>
      <c r="AT37" s="45">
        <f t="shared" si="37"/>
        <v>2571723</v>
      </c>
      <c r="AU37" s="45">
        <f t="shared" si="37"/>
        <v>199595</v>
      </c>
      <c r="AV37" s="45">
        <f t="shared" si="37"/>
        <v>0</v>
      </c>
      <c r="AW37" s="45">
        <f t="shared" si="37"/>
        <v>2775977</v>
      </c>
      <c r="AX37" s="45">
        <f t="shared" si="37"/>
        <v>24994</v>
      </c>
      <c r="AY37" s="45">
        <f t="shared" si="37"/>
        <v>34367</v>
      </c>
      <c r="AZ37" s="45">
        <f t="shared" si="37"/>
        <v>12552</v>
      </c>
      <c r="BA37" s="45">
        <f t="shared" si="37"/>
        <v>0</v>
      </c>
      <c r="BB37" s="46">
        <f t="shared" si="37"/>
        <v>46809</v>
      </c>
      <c r="BC37" s="50">
        <f t="shared" ref="BC37:BL37" si="38">BC29</f>
        <v>2775977</v>
      </c>
      <c r="BD37" s="45">
        <f t="shared" si="38"/>
        <v>-275380</v>
      </c>
      <c r="BE37" s="45">
        <f t="shared" si="38"/>
        <v>204254</v>
      </c>
      <c r="BF37" s="45">
        <f t="shared" si="38"/>
        <v>0</v>
      </c>
      <c r="BG37" s="45">
        <f t="shared" si="38"/>
        <v>2296343</v>
      </c>
      <c r="BH37" s="45">
        <f t="shared" si="38"/>
        <v>46809</v>
      </c>
      <c r="BI37" s="45">
        <f t="shared" si="38"/>
        <v>22345</v>
      </c>
      <c r="BJ37" s="45">
        <f t="shared" si="38"/>
        <v>12442</v>
      </c>
      <c r="BK37" s="45">
        <f t="shared" si="38"/>
        <v>0</v>
      </c>
      <c r="BL37" s="46">
        <f t="shared" si="38"/>
        <v>56712</v>
      </c>
      <c r="BM37" s="50">
        <f t="shared" ref="BM37:BY37" si="39">BM29</f>
        <v>2296343</v>
      </c>
      <c r="BN37" s="45">
        <f t="shared" si="39"/>
        <v>388601</v>
      </c>
      <c r="BO37" s="45">
        <f t="shared" si="39"/>
        <v>2571723</v>
      </c>
      <c r="BP37" s="45">
        <f t="shared" si="39"/>
        <v>0</v>
      </c>
      <c r="BQ37" s="45">
        <f t="shared" si="39"/>
        <v>0</v>
      </c>
      <c r="BR37" s="45">
        <f t="shared" si="39"/>
        <v>0</v>
      </c>
      <c r="BS37" s="45">
        <f t="shared" si="39"/>
        <v>0</v>
      </c>
      <c r="BT37" s="45">
        <f t="shared" si="39"/>
        <v>113221</v>
      </c>
      <c r="BU37" s="45">
        <f t="shared" si="39"/>
        <v>56712</v>
      </c>
      <c r="BV37" s="45">
        <f t="shared" si="39"/>
        <v>29370</v>
      </c>
      <c r="BW37" s="45">
        <f t="shared" si="39"/>
        <v>34367</v>
      </c>
      <c r="BX37" s="45">
        <f t="shared" si="39"/>
        <v>0</v>
      </c>
      <c r="BY37" s="46">
        <f t="shared" si="39"/>
        <v>51715</v>
      </c>
      <c r="BZ37" s="50">
        <f t="shared" ref="BZ37:CE37" si="40">BZ29</f>
        <v>-275380</v>
      </c>
      <c r="CA37" s="45">
        <f t="shared" si="40"/>
        <v>16948</v>
      </c>
      <c r="CB37" s="45">
        <f t="shared" si="40"/>
        <v>388601</v>
      </c>
      <c r="CC37" s="46">
        <f t="shared" si="40"/>
        <v>34767</v>
      </c>
      <c r="CD37" s="45">
        <f t="shared" si="40"/>
        <v>5713</v>
      </c>
      <c r="CE37" s="45">
        <f t="shared" si="40"/>
        <v>1904</v>
      </c>
      <c r="CF37" s="49">
        <f t="shared" si="28"/>
        <v>430985</v>
      </c>
      <c r="CG37" s="53">
        <f>CG29</f>
        <v>138859</v>
      </c>
      <c r="CH37" s="49">
        <f t="shared" si="29"/>
        <v>-26077</v>
      </c>
    </row>
    <row r="38" spans="1:86" ht="15" x14ac:dyDescent="0.25">
      <c r="C38" s="18"/>
      <c r="D38" s="18"/>
      <c r="E38" s="50"/>
      <c r="F38" s="45"/>
      <c r="G38" s="45"/>
      <c r="H38" s="45"/>
      <c r="I38" s="45"/>
      <c r="J38" s="45"/>
      <c r="K38" s="45"/>
      <c r="L38" s="45"/>
      <c r="M38" s="45"/>
      <c r="N38" s="46"/>
      <c r="O38" s="50"/>
      <c r="P38" s="45"/>
      <c r="Q38" s="45"/>
      <c r="R38" s="45"/>
      <c r="S38" s="45"/>
      <c r="T38" s="45"/>
      <c r="U38" s="45"/>
      <c r="V38" s="45"/>
      <c r="W38" s="45"/>
      <c r="X38" s="46"/>
      <c r="Y38" s="50"/>
      <c r="Z38" s="45"/>
      <c r="AA38" s="45"/>
      <c r="AB38" s="45"/>
      <c r="AC38" s="45"/>
      <c r="AD38" s="45"/>
      <c r="AE38" s="45"/>
      <c r="AF38" s="45"/>
      <c r="AG38" s="45"/>
      <c r="AH38" s="46"/>
      <c r="AI38" s="50"/>
      <c r="AJ38" s="45"/>
      <c r="AK38" s="45"/>
      <c r="AL38" s="45"/>
      <c r="AM38" s="45"/>
      <c r="AN38" s="45"/>
      <c r="AO38" s="45"/>
      <c r="AP38" s="45"/>
      <c r="AQ38" s="45"/>
      <c r="AR38" s="46"/>
      <c r="AS38" s="50"/>
      <c r="AT38" s="45"/>
      <c r="AU38" s="45"/>
      <c r="AV38" s="45"/>
      <c r="AW38" s="45"/>
      <c r="AX38" s="45"/>
      <c r="AY38" s="45"/>
      <c r="AZ38" s="45"/>
      <c r="BA38" s="45"/>
      <c r="BB38" s="46"/>
      <c r="BC38" s="50"/>
      <c r="BD38" s="45"/>
      <c r="BE38" s="45"/>
      <c r="BF38" s="45"/>
      <c r="BG38" s="45"/>
      <c r="BH38" s="45"/>
      <c r="BI38" s="45"/>
      <c r="BJ38" s="45"/>
      <c r="BK38" s="45"/>
      <c r="BL38" s="46"/>
      <c r="BM38" s="50"/>
      <c r="BN38" s="45"/>
      <c r="BO38" s="45"/>
      <c r="BP38" s="45"/>
      <c r="BQ38" s="45"/>
      <c r="BR38" s="45"/>
      <c r="BS38" s="45"/>
      <c r="BT38" s="45"/>
      <c r="BU38" s="45"/>
      <c r="BV38" s="45"/>
      <c r="BW38" s="45"/>
      <c r="BX38" s="45"/>
      <c r="BY38" s="46"/>
      <c r="BZ38" s="50"/>
      <c r="CA38" s="45"/>
      <c r="CB38" s="45"/>
      <c r="CC38" s="46"/>
      <c r="CD38" s="51"/>
      <c r="CE38" s="51"/>
      <c r="CF38" s="49"/>
      <c r="CG38" s="52"/>
      <c r="CH38" s="49"/>
    </row>
    <row r="39" spans="1:86" ht="35.25" customHeight="1" thickBot="1" x14ac:dyDescent="0.3">
      <c r="C39" s="132" t="s">
        <v>61</v>
      </c>
      <c r="D39" s="18"/>
      <c r="E39" s="50"/>
      <c r="F39" s="45"/>
      <c r="G39" s="45"/>
      <c r="H39" s="45"/>
      <c r="I39" s="45"/>
      <c r="J39" s="45"/>
      <c r="K39" s="45"/>
      <c r="L39" s="45"/>
      <c r="M39" s="45"/>
      <c r="N39" s="46"/>
      <c r="O39" s="50"/>
      <c r="P39" s="45"/>
      <c r="Q39" s="45"/>
      <c r="R39" s="45"/>
      <c r="S39" s="45"/>
      <c r="T39" s="45"/>
      <c r="U39" s="45"/>
      <c r="V39" s="45"/>
      <c r="W39" s="45"/>
      <c r="X39" s="46"/>
      <c r="Y39" s="50"/>
      <c r="Z39" s="45"/>
      <c r="AA39" s="45"/>
      <c r="AB39" s="45"/>
      <c r="AC39" s="45"/>
      <c r="AD39" s="45"/>
      <c r="AE39" s="45"/>
      <c r="AF39" s="45"/>
      <c r="AG39" s="45"/>
      <c r="AH39" s="46"/>
      <c r="AI39" s="50"/>
      <c r="AJ39" s="45"/>
      <c r="AK39" s="45"/>
      <c r="AL39" s="45"/>
      <c r="AM39" s="45"/>
      <c r="AN39" s="45"/>
      <c r="AO39" s="45"/>
      <c r="AP39" s="45"/>
      <c r="AQ39" s="45"/>
      <c r="AR39" s="46"/>
      <c r="AS39" s="50"/>
      <c r="AT39" s="45"/>
      <c r="AU39" s="45"/>
      <c r="AV39" s="45"/>
      <c r="AW39" s="45"/>
      <c r="AX39" s="45"/>
      <c r="AY39" s="45"/>
      <c r="AZ39" s="45"/>
      <c r="BA39" s="45"/>
      <c r="BB39" s="46"/>
      <c r="BC39" s="50"/>
      <c r="BD39" s="45"/>
      <c r="BE39" s="45"/>
      <c r="BF39" s="45"/>
      <c r="BG39" s="45"/>
      <c r="BH39" s="45"/>
      <c r="BI39" s="45"/>
      <c r="BJ39" s="45"/>
      <c r="BK39" s="45"/>
      <c r="BL39" s="46"/>
      <c r="BM39" s="50"/>
      <c r="BN39" s="45"/>
      <c r="BO39" s="45"/>
      <c r="BP39" s="45"/>
      <c r="BQ39" s="45"/>
      <c r="BR39" s="45"/>
      <c r="BS39" s="45"/>
      <c r="BT39" s="45"/>
      <c r="BU39" s="45"/>
      <c r="BV39" s="45"/>
      <c r="BW39" s="45"/>
      <c r="BX39" s="45"/>
      <c r="BY39" s="46"/>
      <c r="BZ39" s="50"/>
      <c r="CA39" s="45"/>
      <c r="CB39" s="45"/>
      <c r="CC39" s="46"/>
      <c r="CD39" s="51"/>
      <c r="CE39" s="51"/>
      <c r="CF39" s="49"/>
      <c r="CG39" s="52"/>
      <c r="CH39" s="49"/>
    </row>
    <row r="40" spans="1:86" ht="15" thickBot="1" x14ac:dyDescent="0.25">
      <c r="A40" s="1">
        <v>10</v>
      </c>
      <c r="C40" s="7" t="s">
        <v>14</v>
      </c>
      <c r="D40" s="13">
        <v>1508</v>
      </c>
      <c r="E40" s="113"/>
      <c r="F40" s="114"/>
      <c r="G40" s="114"/>
      <c r="H40" s="114"/>
      <c r="I40" s="45">
        <f t="shared" ref="I40:I60" si="41">E40+F40-G40+H40</f>
        <v>0</v>
      </c>
      <c r="J40" s="114"/>
      <c r="K40" s="114"/>
      <c r="L40" s="114"/>
      <c r="M40" s="114"/>
      <c r="N40" s="46">
        <f t="shared" ref="N40:N60" si="42">J40+K40-L40+M40</f>
        <v>0</v>
      </c>
      <c r="O40" s="47">
        <f t="shared" ref="O40:O48" si="43">I40</f>
        <v>0</v>
      </c>
      <c r="P40" s="114"/>
      <c r="Q40" s="114"/>
      <c r="R40" s="114"/>
      <c r="S40" s="45">
        <f t="shared" ref="S40:S60" si="44">O40+P40-Q40+R40</f>
        <v>0</v>
      </c>
      <c r="T40" s="48">
        <f t="shared" ref="T40:T60" si="45">N40</f>
        <v>0</v>
      </c>
      <c r="U40" s="114"/>
      <c r="V40" s="114"/>
      <c r="W40" s="114"/>
      <c r="X40" s="46">
        <f t="shared" ref="X40:X60" si="46">T40+U40-V40+W40</f>
        <v>0</v>
      </c>
      <c r="Y40" s="47">
        <f t="shared" ref="Y40:Y48" si="47">S40</f>
        <v>0</v>
      </c>
      <c r="Z40" s="114"/>
      <c r="AA40" s="114"/>
      <c r="AB40" s="114"/>
      <c r="AC40" s="45">
        <f t="shared" ref="AC40:AC60" si="48">Y40+Z40-AA40+AB40</f>
        <v>0</v>
      </c>
      <c r="AD40" s="48">
        <f t="shared" ref="AD40:AD48" si="49">X40</f>
        <v>0</v>
      </c>
      <c r="AE40" s="114"/>
      <c r="AF40" s="114"/>
      <c r="AG40" s="114"/>
      <c r="AH40" s="46">
        <f t="shared" ref="AH40:AH60" si="50">AD40+AE40-AF40+AG40</f>
        <v>0</v>
      </c>
      <c r="AI40" s="47">
        <f t="shared" ref="AI40:AI48" si="51">AC40</f>
        <v>0</v>
      </c>
      <c r="AJ40" s="114"/>
      <c r="AK40" s="114"/>
      <c r="AL40" s="114"/>
      <c r="AM40" s="45">
        <f t="shared" ref="AM40:AM60" si="52">AI40+AJ40-AK40+AL40</f>
        <v>0</v>
      </c>
      <c r="AN40" s="48">
        <f t="shared" ref="AN40:AN48" si="53">AH40</f>
        <v>0</v>
      </c>
      <c r="AO40" s="114"/>
      <c r="AP40" s="114"/>
      <c r="AQ40" s="114"/>
      <c r="AR40" s="46">
        <f t="shared" ref="AR40:AR60" si="54">AN40+AO40-AP40+AQ40</f>
        <v>0</v>
      </c>
      <c r="AS40" s="47">
        <f t="shared" ref="AS40:AS48" si="55">AM40</f>
        <v>0</v>
      </c>
      <c r="AT40" s="114"/>
      <c r="AU40" s="114"/>
      <c r="AV40" s="114"/>
      <c r="AW40" s="45">
        <f t="shared" ref="AW40:AW60" si="56">AS40+AT40-AU40+AV40</f>
        <v>0</v>
      </c>
      <c r="AX40" s="48">
        <f t="shared" ref="AX40:AX55" si="57">AR40</f>
        <v>0</v>
      </c>
      <c r="AY40" s="114"/>
      <c r="AZ40" s="114"/>
      <c r="BA40" s="114"/>
      <c r="BB40" s="46">
        <f t="shared" ref="BB40:BB60" si="58">AX40+AY40-AZ40+BA40</f>
        <v>0</v>
      </c>
      <c r="BC40" s="47">
        <f>AW40</f>
        <v>0</v>
      </c>
      <c r="BD40" s="114"/>
      <c r="BE40" s="114"/>
      <c r="BF40" s="114"/>
      <c r="BG40" s="45">
        <f t="shared" ref="BG40:BG60" si="59">BC40+BD40-BE40+SUM(BF40:BF40)</f>
        <v>0</v>
      </c>
      <c r="BH40" s="48">
        <f t="shared" ref="BH40:BH60" si="60">BB40</f>
        <v>0</v>
      </c>
      <c r="BI40" s="114"/>
      <c r="BJ40" s="114"/>
      <c r="BK40" s="114"/>
      <c r="BL40" s="46">
        <f t="shared" ref="BL40:BL60" si="61">BH40+BI40-BJ40+BK40</f>
        <v>0</v>
      </c>
      <c r="BM40" s="47">
        <f t="shared" ref="BM40:BM45" si="62">BG40</f>
        <v>0</v>
      </c>
      <c r="BN40" s="114"/>
      <c r="BO40" s="114"/>
      <c r="BP40" s="114"/>
      <c r="BQ40" s="114"/>
      <c r="BR40" s="114"/>
      <c r="BS40" s="114"/>
      <c r="BT40" s="45">
        <f t="shared" ref="BT40:BT60" si="63">BM40+BN40-BO40+SUM(BP40:BS40)</f>
        <v>0</v>
      </c>
      <c r="BU40" s="48">
        <f t="shared" ref="BU40:BU60" si="64">BL40</f>
        <v>0</v>
      </c>
      <c r="BV40" s="114"/>
      <c r="BW40" s="114"/>
      <c r="BX40" s="114"/>
      <c r="BY40" s="46">
        <f t="shared" ref="BY40:BY45" si="65">BU40+BV40-BW40+BX40</f>
        <v>0</v>
      </c>
      <c r="BZ40" s="113"/>
      <c r="CA40" s="114"/>
      <c r="CB40" s="48">
        <f>BT40-BZ40</f>
        <v>0</v>
      </c>
      <c r="CC40" s="76">
        <f>BY40-CA40</f>
        <v>0</v>
      </c>
      <c r="CD40" s="115"/>
      <c r="CE40" s="114"/>
      <c r="CF40" s="49">
        <f t="shared" si="28"/>
        <v>0</v>
      </c>
      <c r="CG40" s="116"/>
      <c r="CH40" s="49">
        <f t="shared" si="29"/>
        <v>0</v>
      </c>
    </row>
    <row r="41" spans="1:86" ht="15" thickBot="1" x14ac:dyDescent="0.25">
      <c r="A41" s="1">
        <v>11</v>
      </c>
      <c r="C41" s="7" t="s">
        <v>15</v>
      </c>
      <c r="D41" s="13">
        <v>1508</v>
      </c>
      <c r="E41" s="113"/>
      <c r="F41" s="114"/>
      <c r="G41" s="114"/>
      <c r="H41" s="114"/>
      <c r="I41" s="45">
        <f t="shared" si="41"/>
        <v>0</v>
      </c>
      <c r="J41" s="114"/>
      <c r="K41" s="114"/>
      <c r="L41" s="114"/>
      <c r="M41" s="114"/>
      <c r="N41" s="46">
        <f t="shared" si="42"/>
        <v>0</v>
      </c>
      <c r="O41" s="47">
        <f t="shared" si="43"/>
        <v>0</v>
      </c>
      <c r="P41" s="114"/>
      <c r="Q41" s="114"/>
      <c r="R41" s="114"/>
      <c r="S41" s="45">
        <f t="shared" si="44"/>
        <v>0</v>
      </c>
      <c r="T41" s="48">
        <f t="shared" si="45"/>
        <v>0</v>
      </c>
      <c r="U41" s="114"/>
      <c r="V41" s="114"/>
      <c r="W41" s="114"/>
      <c r="X41" s="46">
        <f t="shared" si="46"/>
        <v>0</v>
      </c>
      <c r="Y41" s="47">
        <f t="shared" si="47"/>
        <v>0</v>
      </c>
      <c r="Z41" s="114"/>
      <c r="AA41" s="114"/>
      <c r="AB41" s="114"/>
      <c r="AC41" s="45">
        <f t="shared" si="48"/>
        <v>0</v>
      </c>
      <c r="AD41" s="48">
        <f t="shared" si="49"/>
        <v>0</v>
      </c>
      <c r="AE41" s="114"/>
      <c r="AF41" s="114"/>
      <c r="AG41" s="114"/>
      <c r="AH41" s="46">
        <f t="shared" si="50"/>
        <v>0</v>
      </c>
      <c r="AI41" s="47">
        <f t="shared" si="51"/>
        <v>0</v>
      </c>
      <c r="AJ41" s="114"/>
      <c r="AK41" s="114"/>
      <c r="AL41" s="114"/>
      <c r="AM41" s="45">
        <f t="shared" si="52"/>
        <v>0</v>
      </c>
      <c r="AN41" s="48">
        <f t="shared" si="53"/>
        <v>0</v>
      </c>
      <c r="AO41" s="114"/>
      <c r="AP41" s="114"/>
      <c r="AQ41" s="114"/>
      <c r="AR41" s="46">
        <f t="shared" si="54"/>
        <v>0</v>
      </c>
      <c r="AS41" s="47">
        <f t="shared" si="55"/>
        <v>0</v>
      </c>
      <c r="AT41" s="114"/>
      <c r="AU41" s="114"/>
      <c r="AV41" s="114"/>
      <c r="AW41" s="45">
        <f t="shared" si="56"/>
        <v>0</v>
      </c>
      <c r="AX41" s="48">
        <f t="shared" si="57"/>
        <v>0</v>
      </c>
      <c r="AY41" s="114"/>
      <c r="AZ41" s="114"/>
      <c r="BA41" s="114"/>
      <c r="BB41" s="46">
        <f t="shared" si="58"/>
        <v>0</v>
      </c>
      <c r="BC41" s="47">
        <f t="shared" ref="BC41:BC55" si="66">AW41</f>
        <v>0</v>
      </c>
      <c r="BD41" s="114"/>
      <c r="BE41" s="114"/>
      <c r="BF41" s="114"/>
      <c r="BG41" s="45">
        <f t="shared" si="59"/>
        <v>0</v>
      </c>
      <c r="BH41" s="48">
        <f t="shared" si="60"/>
        <v>0</v>
      </c>
      <c r="BI41" s="114"/>
      <c r="BJ41" s="114"/>
      <c r="BK41" s="114"/>
      <c r="BL41" s="46">
        <f t="shared" si="61"/>
        <v>0</v>
      </c>
      <c r="BM41" s="47">
        <f t="shared" si="62"/>
        <v>0</v>
      </c>
      <c r="BN41" s="114"/>
      <c r="BO41" s="114"/>
      <c r="BP41" s="114"/>
      <c r="BQ41" s="114"/>
      <c r="BR41" s="114"/>
      <c r="BS41" s="114"/>
      <c r="BT41" s="45">
        <f t="shared" si="63"/>
        <v>0</v>
      </c>
      <c r="BU41" s="48">
        <f t="shared" si="64"/>
        <v>0</v>
      </c>
      <c r="BV41" s="114"/>
      <c r="BW41" s="114"/>
      <c r="BX41" s="114"/>
      <c r="BY41" s="46">
        <f t="shared" si="65"/>
        <v>0</v>
      </c>
      <c r="BZ41" s="113"/>
      <c r="CA41" s="114"/>
      <c r="CB41" s="48">
        <f t="shared" ref="CB41:CB48" si="67">BT41-BZ41</f>
        <v>0</v>
      </c>
      <c r="CC41" s="76">
        <f t="shared" ref="CC41:CC48" si="68">BY41-CA41</f>
        <v>0</v>
      </c>
      <c r="CD41" s="115"/>
      <c r="CE41" s="114"/>
      <c r="CF41" s="49">
        <f t="shared" si="28"/>
        <v>0</v>
      </c>
      <c r="CG41" s="116"/>
      <c r="CH41" s="49">
        <f t="shared" si="29"/>
        <v>0</v>
      </c>
    </row>
    <row r="42" spans="1:86" ht="15" thickBot="1" x14ac:dyDescent="0.25">
      <c r="A42" s="1">
        <v>12</v>
      </c>
      <c r="C42" s="7" t="s">
        <v>67</v>
      </c>
      <c r="D42" s="13">
        <v>1508</v>
      </c>
      <c r="E42" s="113"/>
      <c r="F42" s="114"/>
      <c r="G42" s="114"/>
      <c r="H42" s="114"/>
      <c r="I42" s="45">
        <f t="shared" si="41"/>
        <v>0</v>
      </c>
      <c r="J42" s="114"/>
      <c r="K42" s="114"/>
      <c r="L42" s="114"/>
      <c r="M42" s="114"/>
      <c r="N42" s="46">
        <f t="shared" si="42"/>
        <v>0</v>
      </c>
      <c r="O42" s="47">
        <f t="shared" si="43"/>
        <v>0</v>
      </c>
      <c r="P42" s="114"/>
      <c r="Q42" s="114"/>
      <c r="R42" s="114"/>
      <c r="S42" s="45">
        <f t="shared" si="44"/>
        <v>0</v>
      </c>
      <c r="T42" s="48">
        <f t="shared" si="45"/>
        <v>0</v>
      </c>
      <c r="U42" s="114"/>
      <c r="V42" s="114"/>
      <c r="W42" s="114"/>
      <c r="X42" s="46">
        <f t="shared" si="46"/>
        <v>0</v>
      </c>
      <c r="Y42" s="47">
        <f t="shared" si="47"/>
        <v>0</v>
      </c>
      <c r="Z42" s="114"/>
      <c r="AA42" s="114"/>
      <c r="AB42" s="114"/>
      <c r="AC42" s="45">
        <f t="shared" si="48"/>
        <v>0</v>
      </c>
      <c r="AD42" s="48">
        <f t="shared" si="49"/>
        <v>0</v>
      </c>
      <c r="AE42" s="114"/>
      <c r="AF42" s="114"/>
      <c r="AG42" s="114"/>
      <c r="AH42" s="46">
        <f t="shared" si="50"/>
        <v>0</v>
      </c>
      <c r="AI42" s="47">
        <f t="shared" si="51"/>
        <v>0</v>
      </c>
      <c r="AJ42" s="114"/>
      <c r="AK42" s="114"/>
      <c r="AL42" s="114"/>
      <c r="AM42" s="45">
        <f t="shared" si="52"/>
        <v>0</v>
      </c>
      <c r="AN42" s="48">
        <f t="shared" si="53"/>
        <v>0</v>
      </c>
      <c r="AO42" s="114"/>
      <c r="AP42" s="114"/>
      <c r="AQ42" s="114"/>
      <c r="AR42" s="46">
        <f t="shared" si="54"/>
        <v>0</v>
      </c>
      <c r="AS42" s="47">
        <f t="shared" si="55"/>
        <v>0</v>
      </c>
      <c r="AT42" s="114">
        <v>309151</v>
      </c>
      <c r="AU42" s="114"/>
      <c r="AV42" s="114"/>
      <c r="AW42" s="45">
        <f t="shared" si="56"/>
        <v>309151</v>
      </c>
      <c r="AX42" s="48">
        <f t="shared" si="57"/>
        <v>0</v>
      </c>
      <c r="AY42" s="114">
        <v>200</v>
      </c>
      <c r="AZ42" s="114"/>
      <c r="BA42" s="114"/>
      <c r="BB42" s="46">
        <f t="shared" si="58"/>
        <v>200</v>
      </c>
      <c r="BC42" s="47">
        <f t="shared" si="66"/>
        <v>309151</v>
      </c>
      <c r="BD42" s="114">
        <v>316694</v>
      </c>
      <c r="BE42" s="114"/>
      <c r="BF42" s="114"/>
      <c r="BG42" s="45">
        <f t="shared" si="59"/>
        <v>625845</v>
      </c>
      <c r="BH42" s="48">
        <f t="shared" si="60"/>
        <v>200</v>
      </c>
      <c r="BI42" s="114">
        <v>4410</v>
      </c>
      <c r="BJ42" s="114"/>
      <c r="BK42" s="114"/>
      <c r="BL42" s="46">
        <f t="shared" si="61"/>
        <v>4610</v>
      </c>
      <c r="BM42" s="47">
        <f t="shared" si="62"/>
        <v>625845</v>
      </c>
      <c r="BN42" s="114">
        <v>6101</v>
      </c>
      <c r="BO42" s="114"/>
      <c r="BP42" s="114"/>
      <c r="BQ42" s="114"/>
      <c r="BR42" s="114"/>
      <c r="BS42" s="208">
        <f>-542886+28500</f>
        <v>-514386</v>
      </c>
      <c r="BT42" s="45">
        <f t="shared" si="63"/>
        <v>117560</v>
      </c>
      <c r="BU42" s="48">
        <f t="shared" si="64"/>
        <v>4610</v>
      </c>
      <c r="BV42" s="114">
        <v>9247</v>
      </c>
      <c r="BW42" s="114"/>
      <c r="BX42" s="208">
        <v>-11480</v>
      </c>
      <c r="BY42" s="46">
        <f t="shared" si="65"/>
        <v>2377</v>
      </c>
      <c r="BZ42" s="113"/>
      <c r="CA42" s="114"/>
      <c r="CB42" s="48">
        <f t="shared" si="67"/>
        <v>117560</v>
      </c>
      <c r="CC42" s="76">
        <f t="shared" si="68"/>
        <v>2377</v>
      </c>
      <c r="CD42" s="115">
        <v>1309</v>
      </c>
      <c r="CE42" s="114">
        <v>437</v>
      </c>
      <c r="CF42" s="49">
        <f t="shared" si="28"/>
        <v>121683</v>
      </c>
      <c r="CG42" s="116">
        <v>645803</v>
      </c>
      <c r="CH42" s="49">
        <f t="shared" si="29"/>
        <v>525866</v>
      </c>
    </row>
    <row r="43" spans="1:86" ht="15" thickBot="1" x14ac:dyDescent="0.25">
      <c r="A43" s="1">
        <v>13</v>
      </c>
      <c r="C43" s="7" t="s">
        <v>68</v>
      </c>
      <c r="D43" s="13">
        <v>1508</v>
      </c>
      <c r="E43" s="54"/>
      <c r="F43" s="55"/>
      <c r="G43" s="55"/>
      <c r="H43" s="55"/>
      <c r="I43" s="45"/>
      <c r="J43" s="55"/>
      <c r="K43" s="55"/>
      <c r="L43" s="55"/>
      <c r="M43" s="55"/>
      <c r="N43" s="46"/>
      <c r="O43" s="47"/>
      <c r="P43" s="55"/>
      <c r="Q43" s="55"/>
      <c r="R43" s="55"/>
      <c r="S43" s="45"/>
      <c r="T43" s="48"/>
      <c r="U43" s="55"/>
      <c r="V43" s="55"/>
      <c r="W43" s="55"/>
      <c r="X43" s="46"/>
      <c r="Y43" s="47"/>
      <c r="Z43" s="55"/>
      <c r="AA43" s="55"/>
      <c r="AB43" s="55"/>
      <c r="AC43" s="45"/>
      <c r="AD43" s="48"/>
      <c r="AE43" s="55"/>
      <c r="AF43" s="55"/>
      <c r="AG43" s="55"/>
      <c r="AH43" s="46"/>
      <c r="AI43" s="47"/>
      <c r="AJ43" s="55"/>
      <c r="AK43" s="55"/>
      <c r="AL43" s="55"/>
      <c r="AM43" s="45"/>
      <c r="AN43" s="48"/>
      <c r="AO43" s="55"/>
      <c r="AP43" s="55"/>
      <c r="AQ43" s="55"/>
      <c r="AR43" s="46"/>
      <c r="AS43" s="47">
        <f t="shared" si="55"/>
        <v>0</v>
      </c>
      <c r="AT43" s="114">
        <v>1819</v>
      </c>
      <c r="AU43" s="114"/>
      <c r="AV43" s="114"/>
      <c r="AW43" s="45">
        <f>AS43+AT43-AU43+AV43</f>
        <v>1819</v>
      </c>
      <c r="AX43" s="48">
        <f>AR43</f>
        <v>0</v>
      </c>
      <c r="AY43" s="114">
        <v>2</v>
      </c>
      <c r="AZ43" s="114"/>
      <c r="BA43" s="114"/>
      <c r="BB43" s="46">
        <f>AX43+AY43-AZ43+BA43</f>
        <v>2</v>
      </c>
      <c r="BC43" s="47">
        <f>AW43</f>
        <v>1819</v>
      </c>
      <c r="BD43" s="114">
        <v>1026</v>
      </c>
      <c r="BE43" s="114"/>
      <c r="BF43" s="114"/>
      <c r="BG43" s="45">
        <f t="shared" si="59"/>
        <v>2845</v>
      </c>
      <c r="BH43" s="48">
        <f t="shared" si="60"/>
        <v>2</v>
      </c>
      <c r="BI43" s="114">
        <v>21</v>
      </c>
      <c r="BJ43" s="114"/>
      <c r="BK43" s="114"/>
      <c r="BL43" s="46">
        <f>BH43+BI43-BJ43+BK43</f>
        <v>23</v>
      </c>
      <c r="BM43" s="47">
        <f t="shared" si="62"/>
        <v>2845</v>
      </c>
      <c r="BN43" s="114"/>
      <c r="BO43" s="114"/>
      <c r="BP43" s="114"/>
      <c r="BQ43" s="114"/>
      <c r="BR43" s="114"/>
      <c r="BS43" s="114"/>
      <c r="BT43" s="45">
        <f t="shared" si="63"/>
        <v>2845</v>
      </c>
      <c r="BU43" s="48">
        <f t="shared" si="64"/>
        <v>23</v>
      </c>
      <c r="BV43" s="114">
        <v>42</v>
      </c>
      <c r="BW43" s="114"/>
      <c r="BX43" s="114"/>
      <c r="BY43" s="46">
        <f t="shared" si="65"/>
        <v>65</v>
      </c>
      <c r="BZ43" s="113"/>
      <c r="CA43" s="114"/>
      <c r="CB43" s="48">
        <f t="shared" si="67"/>
        <v>2845</v>
      </c>
      <c r="CC43" s="76">
        <f t="shared" si="68"/>
        <v>65</v>
      </c>
      <c r="CD43" s="115">
        <v>42</v>
      </c>
      <c r="CE43" s="114">
        <v>14</v>
      </c>
      <c r="CF43" s="49">
        <f t="shared" si="28"/>
        <v>2966</v>
      </c>
      <c r="CG43" s="116">
        <v>2910</v>
      </c>
      <c r="CH43" s="49">
        <f t="shared" si="29"/>
        <v>0</v>
      </c>
    </row>
    <row r="44" spans="1:86" ht="31.5" thickBot="1" x14ac:dyDescent="0.25">
      <c r="A44" s="1">
        <v>14</v>
      </c>
      <c r="C44" s="81" t="s">
        <v>122</v>
      </c>
      <c r="D44" s="13">
        <v>1508</v>
      </c>
      <c r="E44" s="54"/>
      <c r="F44" s="55"/>
      <c r="G44" s="55"/>
      <c r="H44" s="55"/>
      <c r="I44" s="45"/>
      <c r="J44" s="55"/>
      <c r="K44" s="55"/>
      <c r="L44" s="55"/>
      <c r="M44" s="55"/>
      <c r="N44" s="46"/>
      <c r="O44" s="47"/>
      <c r="P44" s="55"/>
      <c r="Q44" s="55"/>
      <c r="R44" s="55"/>
      <c r="S44" s="45"/>
      <c r="T44" s="48"/>
      <c r="U44" s="55"/>
      <c r="V44" s="55"/>
      <c r="W44" s="55"/>
      <c r="X44" s="46"/>
      <c r="Y44" s="47"/>
      <c r="Z44" s="55"/>
      <c r="AA44" s="55"/>
      <c r="AB44" s="55"/>
      <c r="AC44" s="45"/>
      <c r="AD44" s="48"/>
      <c r="AE44" s="55"/>
      <c r="AF44" s="55"/>
      <c r="AG44" s="55"/>
      <c r="AH44" s="46"/>
      <c r="AI44" s="47"/>
      <c r="AJ44" s="55"/>
      <c r="AK44" s="55"/>
      <c r="AL44" s="55"/>
      <c r="AM44" s="45"/>
      <c r="AN44" s="48"/>
      <c r="AO44" s="55"/>
      <c r="AP44" s="55"/>
      <c r="AQ44" s="55"/>
      <c r="AR44" s="46"/>
      <c r="AS44" s="50"/>
      <c r="AT44" s="55"/>
      <c r="AU44" s="55"/>
      <c r="AV44" s="55"/>
      <c r="AW44" s="45">
        <f>AS44+AT44-AU44+AV44</f>
        <v>0</v>
      </c>
      <c r="AX44" s="48">
        <f>AR44</f>
        <v>0</v>
      </c>
      <c r="AY44" s="55"/>
      <c r="AZ44" s="55"/>
      <c r="BA44" s="55"/>
      <c r="BB44" s="46">
        <f>AX44+AY44-AZ44+BA44</f>
        <v>0</v>
      </c>
      <c r="BC44" s="47">
        <f>AW44</f>
        <v>0</v>
      </c>
      <c r="BD44" s="55"/>
      <c r="BE44" s="55"/>
      <c r="BF44" s="55"/>
      <c r="BG44" s="45">
        <f t="shared" si="59"/>
        <v>0</v>
      </c>
      <c r="BH44" s="48">
        <f t="shared" si="60"/>
        <v>0</v>
      </c>
      <c r="BI44" s="55"/>
      <c r="BJ44" s="55"/>
      <c r="BK44" s="55"/>
      <c r="BL44" s="46">
        <f>BH44+BI44-BJ44+BK44</f>
        <v>0</v>
      </c>
      <c r="BM44" s="47">
        <f t="shared" si="62"/>
        <v>0</v>
      </c>
      <c r="BN44" s="114"/>
      <c r="BO44" s="114"/>
      <c r="BP44" s="114"/>
      <c r="BQ44" s="114"/>
      <c r="BR44" s="114"/>
      <c r="BS44" s="114"/>
      <c r="BT44" s="45">
        <f>BM44+BN44-BO44+SUM(BP44:BS44)</f>
        <v>0</v>
      </c>
      <c r="BU44" s="48">
        <f>BL44</f>
        <v>0</v>
      </c>
      <c r="BV44" s="114"/>
      <c r="BW44" s="114"/>
      <c r="BX44" s="114"/>
      <c r="BY44" s="46">
        <f t="shared" si="65"/>
        <v>0</v>
      </c>
      <c r="BZ44" s="113"/>
      <c r="CA44" s="114"/>
      <c r="CB44" s="48">
        <f>BT44-BZ44</f>
        <v>0</v>
      </c>
      <c r="CC44" s="76">
        <f>BY44-CA44</f>
        <v>0</v>
      </c>
      <c r="CD44" s="115"/>
      <c r="CE44" s="114"/>
      <c r="CF44" s="49">
        <f t="shared" si="28"/>
        <v>0</v>
      </c>
      <c r="CG44" s="116"/>
      <c r="CH44" s="49">
        <f>CG44-SUM(BT44,BY44)</f>
        <v>0</v>
      </c>
    </row>
    <row r="45" spans="1:86" ht="29.25" thickBot="1" x14ac:dyDescent="0.25">
      <c r="A45" s="1">
        <v>15</v>
      </c>
      <c r="C45" s="81" t="s">
        <v>92</v>
      </c>
      <c r="D45" s="13">
        <v>1508</v>
      </c>
      <c r="E45" s="54"/>
      <c r="F45" s="55"/>
      <c r="G45" s="55"/>
      <c r="H45" s="55"/>
      <c r="I45" s="45"/>
      <c r="J45" s="55"/>
      <c r="K45" s="55"/>
      <c r="L45" s="55"/>
      <c r="M45" s="55"/>
      <c r="N45" s="46"/>
      <c r="O45" s="47"/>
      <c r="P45" s="55"/>
      <c r="Q45" s="55"/>
      <c r="R45" s="55"/>
      <c r="S45" s="45"/>
      <c r="T45" s="48"/>
      <c r="U45" s="55"/>
      <c r="V45" s="55"/>
      <c r="W45" s="55"/>
      <c r="X45" s="46"/>
      <c r="Y45" s="47"/>
      <c r="Z45" s="55"/>
      <c r="AA45" s="55"/>
      <c r="AB45" s="55"/>
      <c r="AC45" s="45"/>
      <c r="AD45" s="48"/>
      <c r="AE45" s="55"/>
      <c r="AF45" s="55"/>
      <c r="AG45" s="55"/>
      <c r="AH45" s="46"/>
      <c r="AI45" s="47"/>
      <c r="AJ45" s="55"/>
      <c r="AK45" s="55"/>
      <c r="AL45" s="55"/>
      <c r="AM45" s="45"/>
      <c r="AN45" s="48"/>
      <c r="AO45" s="55"/>
      <c r="AP45" s="55"/>
      <c r="AQ45" s="55"/>
      <c r="AR45" s="46"/>
      <c r="AS45" s="50"/>
      <c r="AT45" s="55"/>
      <c r="AU45" s="55"/>
      <c r="AV45" s="55"/>
      <c r="AW45" s="45">
        <f>AS45+AT45-AU45+AV45</f>
        <v>0</v>
      </c>
      <c r="AX45" s="48">
        <f>AR45</f>
        <v>0</v>
      </c>
      <c r="AY45" s="55"/>
      <c r="AZ45" s="55"/>
      <c r="BA45" s="55"/>
      <c r="BB45" s="46">
        <f>AX45+AY45-AZ45+BA45</f>
        <v>0</v>
      </c>
      <c r="BC45" s="47">
        <f>AW45</f>
        <v>0</v>
      </c>
      <c r="BD45" s="55"/>
      <c r="BE45" s="55"/>
      <c r="BF45" s="55"/>
      <c r="BG45" s="45">
        <f t="shared" si="59"/>
        <v>0</v>
      </c>
      <c r="BH45" s="48">
        <f t="shared" si="60"/>
        <v>0</v>
      </c>
      <c r="BI45" s="55"/>
      <c r="BJ45" s="55"/>
      <c r="BK45" s="55"/>
      <c r="BL45" s="46">
        <f>BH45+BI45-BJ45+BK45</f>
        <v>0</v>
      </c>
      <c r="BM45" s="47">
        <f t="shared" si="62"/>
        <v>0</v>
      </c>
      <c r="BN45" s="114"/>
      <c r="BO45" s="114"/>
      <c r="BP45" s="114"/>
      <c r="BQ45" s="114"/>
      <c r="BR45" s="114"/>
      <c r="BS45" s="114"/>
      <c r="BT45" s="45">
        <f>BM45+BN45-BO45+SUM(BP45:BS45)</f>
        <v>0</v>
      </c>
      <c r="BU45" s="48">
        <f>BL45</f>
        <v>0</v>
      </c>
      <c r="BV45" s="114"/>
      <c r="BW45" s="114"/>
      <c r="BX45" s="114"/>
      <c r="BY45" s="46">
        <f t="shared" si="65"/>
        <v>0</v>
      </c>
      <c r="BZ45" s="113"/>
      <c r="CA45" s="114"/>
      <c r="CB45" s="48">
        <f>BT45-BZ45</f>
        <v>0</v>
      </c>
      <c r="CC45" s="76">
        <f>BY45-CA45</f>
        <v>0</v>
      </c>
      <c r="CD45" s="115"/>
      <c r="CE45" s="114"/>
      <c r="CF45" s="49">
        <f t="shared" si="28"/>
        <v>0</v>
      </c>
      <c r="CG45" s="116"/>
      <c r="CH45" s="49">
        <f>CG45-SUM(BT45,BY45)</f>
        <v>0</v>
      </c>
    </row>
    <row r="46" spans="1:86" ht="17.25" thickBot="1" x14ac:dyDescent="0.25">
      <c r="A46" s="1">
        <v>16</v>
      </c>
      <c r="C46" s="7" t="s">
        <v>119</v>
      </c>
      <c r="D46" s="13">
        <v>1508</v>
      </c>
      <c r="E46" s="113"/>
      <c r="F46" s="114"/>
      <c r="G46" s="114"/>
      <c r="H46" s="114"/>
      <c r="I46" s="45">
        <f t="shared" si="41"/>
        <v>0</v>
      </c>
      <c r="J46" s="114"/>
      <c r="K46" s="114"/>
      <c r="L46" s="114"/>
      <c r="M46" s="114"/>
      <c r="N46" s="46">
        <f t="shared" si="42"/>
        <v>0</v>
      </c>
      <c r="O46" s="47">
        <f t="shared" si="43"/>
        <v>0</v>
      </c>
      <c r="P46" s="114"/>
      <c r="Q46" s="114"/>
      <c r="R46" s="114"/>
      <c r="S46" s="45">
        <f t="shared" si="44"/>
        <v>0</v>
      </c>
      <c r="T46" s="48">
        <f t="shared" si="45"/>
        <v>0</v>
      </c>
      <c r="U46" s="114"/>
      <c r="V46" s="114"/>
      <c r="W46" s="114"/>
      <c r="X46" s="46">
        <f t="shared" si="46"/>
        <v>0</v>
      </c>
      <c r="Y46" s="47">
        <f t="shared" si="47"/>
        <v>0</v>
      </c>
      <c r="Z46" s="114"/>
      <c r="AA46" s="114"/>
      <c r="AB46" s="114"/>
      <c r="AC46" s="45">
        <f t="shared" si="48"/>
        <v>0</v>
      </c>
      <c r="AD46" s="48">
        <f t="shared" si="49"/>
        <v>0</v>
      </c>
      <c r="AE46" s="114"/>
      <c r="AF46" s="114"/>
      <c r="AG46" s="114"/>
      <c r="AH46" s="46">
        <f t="shared" si="50"/>
        <v>0</v>
      </c>
      <c r="AI46" s="47">
        <f t="shared" si="51"/>
        <v>0</v>
      </c>
      <c r="AJ46" s="114"/>
      <c r="AK46" s="114"/>
      <c r="AL46" s="114"/>
      <c r="AM46" s="45">
        <f t="shared" si="52"/>
        <v>0</v>
      </c>
      <c r="AN46" s="48">
        <f t="shared" si="53"/>
        <v>0</v>
      </c>
      <c r="AO46" s="114"/>
      <c r="AP46" s="114"/>
      <c r="AQ46" s="114"/>
      <c r="AR46" s="46">
        <f t="shared" si="54"/>
        <v>0</v>
      </c>
      <c r="AS46" s="47">
        <f t="shared" si="55"/>
        <v>0</v>
      </c>
      <c r="AT46" s="114"/>
      <c r="AU46" s="114"/>
      <c r="AV46" s="114"/>
      <c r="AW46" s="45">
        <f t="shared" si="56"/>
        <v>0</v>
      </c>
      <c r="AX46" s="48">
        <f t="shared" si="57"/>
        <v>0</v>
      </c>
      <c r="AY46" s="114"/>
      <c r="AZ46" s="114"/>
      <c r="BA46" s="114"/>
      <c r="BB46" s="46">
        <f t="shared" si="58"/>
        <v>0</v>
      </c>
      <c r="BC46" s="47">
        <f t="shared" si="66"/>
        <v>0</v>
      </c>
      <c r="BD46" s="114"/>
      <c r="BE46" s="114"/>
      <c r="BF46" s="114"/>
      <c r="BG46" s="45">
        <f t="shared" si="59"/>
        <v>0</v>
      </c>
      <c r="BH46" s="48">
        <f t="shared" si="60"/>
        <v>0</v>
      </c>
      <c r="BI46" s="114"/>
      <c r="BJ46" s="114"/>
      <c r="BK46" s="114"/>
      <c r="BL46" s="46">
        <f t="shared" si="61"/>
        <v>0</v>
      </c>
      <c r="BM46" s="47">
        <f t="shared" ref="BM46:BM56" si="69">BG46</f>
        <v>0</v>
      </c>
      <c r="BN46" s="114"/>
      <c r="BO46" s="114"/>
      <c r="BP46" s="114"/>
      <c r="BQ46" s="114"/>
      <c r="BR46" s="114"/>
      <c r="BS46" s="114"/>
      <c r="BT46" s="45">
        <f t="shared" si="63"/>
        <v>0</v>
      </c>
      <c r="BU46" s="48">
        <f t="shared" si="64"/>
        <v>0</v>
      </c>
      <c r="BV46" s="114"/>
      <c r="BW46" s="114"/>
      <c r="BX46" s="114"/>
      <c r="BY46" s="46">
        <f t="shared" ref="BY46:BY55" si="70">BU46+BV46-BW46+BX46</f>
        <v>0</v>
      </c>
      <c r="BZ46" s="113"/>
      <c r="CA46" s="114"/>
      <c r="CB46" s="48">
        <f t="shared" si="67"/>
        <v>0</v>
      </c>
      <c r="CC46" s="76">
        <f t="shared" si="68"/>
        <v>0</v>
      </c>
      <c r="CD46" s="115"/>
      <c r="CE46" s="114"/>
      <c r="CF46" s="49">
        <f t="shared" si="28"/>
        <v>0</v>
      </c>
      <c r="CG46" s="116"/>
      <c r="CH46" s="49">
        <f t="shared" si="29"/>
        <v>0</v>
      </c>
    </row>
    <row r="47" spans="1:86" ht="15" thickBot="1" x14ac:dyDescent="0.25">
      <c r="A47" s="1">
        <v>17</v>
      </c>
      <c r="C47" s="7" t="s">
        <v>4</v>
      </c>
      <c r="D47" s="13">
        <v>1518</v>
      </c>
      <c r="E47" s="113"/>
      <c r="F47" s="114"/>
      <c r="G47" s="114"/>
      <c r="H47" s="114"/>
      <c r="I47" s="45">
        <f t="shared" si="41"/>
        <v>0</v>
      </c>
      <c r="J47" s="114"/>
      <c r="K47" s="114"/>
      <c r="L47" s="114"/>
      <c r="M47" s="114"/>
      <c r="N47" s="46">
        <f t="shared" si="42"/>
        <v>0</v>
      </c>
      <c r="O47" s="47">
        <f t="shared" si="43"/>
        <v>0</v>
      </c>
      <c r="P47" s="114"/>
      <c r="Q47" s="114"/>
      <c r="R47" s="114"/>
      <c r="S47" s="45">
        <f t="shared" si="44"/>
        <v>0</v>
      </c>
      <c r="T47" s="48">
        <f t="shared" si="45"/>
        <v>0</v>
      </c>
      <c r="U47" s="114"/>
      <c r="V47" s="114"/>
      <c r="W47" s="114"/>
      <c r="X47" s="46">
        <f t="shared" si="46"/>
        <v>0</v>
      </c>
      <c r="Y47" s="47">
        <f t="shared" si="47"/>
        <v>0</v>
      </c>
      <c r="Z47" s="114"/>
      <c r="AA47" s="114"/>
      <c r="AB47" s="114"/>
      <c r="AC47" s="45">
        <f t="shared" si="48"/>
        <v>0</v>
      </c>
      <c r="AD47" s="48">
        <f t="shared" si="49"/>
        <v>0</v>
      </c>
      <c r="AE47" s="114"/>
      <c r="AF47" s="114"/>
      <c r="AG47" s="114"/>
      <c r="AH47" s="46">
        <f t="shared" si="50"/>
        <v>0</v>
      </c>
      <c r="AI47" s="47">
        <f t="shared" si="51"/>
        <v>0</v>
      </c>
      <c r="AJ47" s="114"/>
      <c r="AK47" s="114"/>
      <c r="AL47" s="114"/>
      <c r="AM47" s="45">
        <f t="shared" si="52"/>
        <v>0</v>
      </c>
      <c r="AN47" s="48">
        <f t="shared" si="53"/>
        <v>0</v>
      </c>
      <c r="AO47" s="114"/>
      <c r="AP47" s="114"/>
      <c r="AQ47" s="114"/>
      <c r="AR47" s="46">
        <f t="shared" si="54"/>
        <v>0</v>
      </c>
      <c r="AS47" s="47">
        <f t="shared" si="55"/>
        <v>0</v>
      </c>
      <c r="AT47" s="114"/>
      <c r="AU47" s="114"/>
      <c r="AV47" s="114"/>
      <c r="AW47" s="45">
        <f t="shared" si="56"/>
        <v>0</v>
      </c>
      <c r="AX47" s="48">
        <f t="shared" si="57"/>
        <v>0</v>
      </c>
      <c r="AY47" s="114"/>
      <c r="AZ47" s="114"/>
      <c r="BA47" s="114"/>
      <c r="BB47" s="46">
        <f t="shared" si="58"/>
        <v>0</v>
      </c>
      <c r="BC47" s="47">
        <f t="shared" si="66"/>
        <v>0</v>
      </c>
      <c r="BD47" s="114"/>
      <c r="BE47" s="114"/>
      <c r="BF47" s="114"/>
      <c r="BG47" s="45">
        <f t="shared" si="59"/>
        <v>0</v>
      </c>
      <c r="BH47" s="48">
        <f t="shared" si="60"/>
        <v>0</v>
      </c>
      <c r="BI47" s="114"/>
      <c r="BJ47" s="114"/>
      <c r="BK47" s="114"/>
      <c r="BL47" s="46">
        <f t="shared" si="61"/>
        <v>0</v>
      </c>
      <c r="BM47" s="47">
        <f t="shared" si="69"/>
        <v>0</v>
      </c>
      <c r="BN47" s="114"/>
      <c r="BO47" s="114"/>
      <c r="BP47" s="114"/>
      <c r="BQ47" s="114"/>
      <c r="BR47" s="114"/>
      <c r="BS47" s="114"/>
      <c r="BT47" s="45">
        <f t="shared" si="63"/>
        <v>0</v>
      </c>
      <c r="BU47" s="48">
        <f t="shared" si="64"/>
        <v>0</v>
      </c>
      <c r="BV47" s="114"/>
      <c r="BW47" s="114"/>
      <c r="BX47" s="114"/>
      <c r="BY47" s="46">
        <f t="shared" si="70"/>
        <v>0</v>
      </c>
      <c r="BZ47" s="113"/>
      <c r="CA47" s="114"/>
      <c r="CB47" s="48">
        <f t="shared" si="67"/>
        <v>0</v>
      </c>
      <c r="CC47" s="76">
        <f t="shared" si="68"/>
        <v>0</v>
      </c>
      <c r="CD47" s="115"/>
      <c r="CE47" s="114"/>
      <c r="CF47" s="49">
        <f t="shared" si="28"/>
        <v>0</v>
      </c>
      <c r="CG47" s="116"/>
      <c r="CH47" s="49">
        <f t="shared" si="29"/>
        <v>0</v>
      </c>
    </row>
    <row r="48" spans="1:86" ht="15" thickBot="1" x14ac:dyDescent="0.25">
      <c r="A48" s="1">
        <v>18</v>
      </c>
      <c r="C48" s="7" t="s">
        <v>17</v>
      </c>
      <c r="D48" s="13">
        <v>1525</v>
      </c>
      <c r="E48" s="117"/>
      <c r="F48" s="118"/>
      <c r="G48" s="118"/>
      <c r="H48" s="118"/>
      <c r="I48" s="45">
        <f t="shared" si="41"/>
        <v>0</v>
      </c>
      <c r="J48" s="118"/>
      <c r="K48" s="118"/>
      <c r="L48" s="118"/>
      <c r="M48" s="118"/>
      <c r="N48" s="46">
        <f t="shared" si="42"/>
        <v>0</v>
      </c>
      <c r="O48" s="47">
        <f t="shared" si="43"/>
        <v>0</v>
      </c>
      <c r="P48" s="118"/>
      <c r="Q48" s="118"/>
      <c r="R48" s="118"/>
      <c r="S48" s="45">
        <f t="shared" si="44"/>
        <v>0</v>
      </c>
      <c r="T48" s="48">
        <f t="shared" si="45"/>
        <v>0</v>
      </c>
      <c r="U48" s="118"/>
      <c r="V48" s="118"/>
      <c r="W48" s="118"/>
      <c r="X48" s="46">
        <f t="shared" si="46"/>
        <v>0</v>
      </c>
      <c r="Y48" s="47">
        <f t="shared" si="47"/>
        <v>0</v>
      </c>
      <c r="Z48" s="118"/>
      <c r="AA48" s="118"/>
      <c r="AB48" s="118"/>
      <c r="AC48" s="45">
        <f t="shared" si="48"/>
        <v>0</v>
      </c>
      <c r="AD48" s="48">
        <f t="shared" si="49"/>
        <v>0</v>
      </c>
      <c r="AE48" s="118"/>
      <c r="AF48" s="118"/>
      <c r="AG48" s="118"/>
      <c r="AH48" s="46">
        <f t="shared" si="50"/>
        <v>0</v>
      </c>
      <c r="AI48" s="47">
        <f t="shared" si="51"/>
        <v>0</v>
      </c>
      <c r="AJ48" s="118"/>
      <c r="AK48" s="118"/>
      <c r="AL48" s="118"/>
      <c r="AM48" s="45">
        <f t="shared" si="52"/>
        <v>0</v>
      </c>
      <c r="AN48" s="48">
        <f t="shared" si="53"/>
        <v>0</v>
      </c>
      <c r="AO48" s="118"/>
      <c r="AP48" s="118"/>
      <c r="AQ48" s="118"/>
      <c r="AR48" s="46">
        <f t="shared" si="54"/>
        <v>0</v>
      </c>
      <c r="AS48" s="47">
        <f t="shared" si="55"/>
        <v>0</v>
      </c>
      <c r="AT48" s="118"/>
      <c r="AU48" s="118"/>
      <c r="AV48" s="118"/>
      <c r="AW48" s="45">
        <f t="shared" si="56"/>
        <v>0</v>
      </c>
      <c r="AX48" s="48">
        <f t="shared" si="57"/>
        <v>0</v>
      </c>
      <c r="AY48" s="118"/>
      <c r="AZ48" s="118"/>
      <c r="BA48" s="118"/>
      <c r="BB48" s="46">
        <f t="shared" si="58"/>
        <v>0</v>
      </c>
      <c r="BC48" s="47">
        <f t="shared" si="66"/>
        <v>0</v>
      </c>
      <c r="BD48" s="114"/>
      <c r="BE48" s="114"/>
      <c r="BF48" s="114"/>
      <c r="BG48" s="45">
        <f t="shared" si="59"/>
        <v>0</v>
      </c>
      <c r="BH48" s="48">
        <f t="shared" si="60"/>
        <v>0</v>
      </c>
      <c r="BI48" s="114"/>
      <c r="BJ48" s="118"/>
      <c r="BK48" s="118"/>
      <c r="BL48" s="46">
        <f t="shared" si="61"/>
        <v>0</v>
      </c>
      <c r="BM48" s="47">
        <f t="shared" si="69"/>
        <v>0</v>
      </c>
      <c r="BN48" s="114"/>
      <c r="BO48" s="114"/>
      <c r="BP48" s="114"/>
      <c r="BQ48" s="114"/>
      <c r="BR48" s="114"/>
      <c r="BS48" s="114"/>
      <c r="BT48" s="45">
        <f t="shared" si="63"/>
        <v>0</v>
      </c>
      <c r="BU48" s="48">
        <f t="shared" si="64"/>
        <v>0</v>
      </c>
      <c r="BV48" s="114"/>
      <c r="BW48" s="118"/>
      <c r="BX48" s="118"/>
      <c r="BY48" s="46">
        <f t="shared" si="70"/>
        <v>0</v>
      </c>
      <c r="BZ48" s="113"/>
      <c r="CA48" s="114"/>
      <c r="CB48" s="48">
        <f t="shared" si="67"/>
        <v>0</v>
      </c>
      <c r="CC48" s="76">
        <f t="shared" si="68"/>
        <v>0</v>
      </c>
      <c r="CD48" s="115"/>
      <c r="CE48" s="114"/>
      <c r="CF48" s="49">
        <f t="shared" si="28"/>
        <v>0</v>
      </c>
      <c r="CG48" s="116"/>
      <c r="CH48" s="49">
        <f t="shared" si="29"/>
        <v>0</v>
      </c>
    </row>
    <row r="49" spans="1:86" ht="15" thickBot="1" x14ac:dyDescent="0.25">
      <c r="A49" s="1">
        <v>19</v>
      </c>
      <c r="C49" s="7" t="s">
        <v>64</v>
      </c>
      <c r="D49" s="13">
        <v>1531</v>
      </c>
      <c r="E49" s="54"/>
      <c r="F49" s="55"/>
      <c r="G49" s="55"/>
      <c r="H49" s="55"/>
      <c r="I49" s="45">
        <f t="shared" si="41"/>
        <v>0</v>
      </c>
      <c r="J49" s="55"/>
      <c r="K49" s="55"/>
      <c r="L49" s="55"/>
      <c r="M49" s="55"/>
      <c r="N49" s="46">
        <f t="shared" si="42"/>
        <v>0</v>
      </c>
      <c r="O49" s="47"/>
      <c r="P49" s="55"/>
      <c r="Q49" s="55"/>
      <c r="R49" s="55"/>
      <c r="S49" s="45">
        <f t="shared" si="44"/>
        <v>0</v>
      </c>
      <c r="T49" s="48">
        <f t="shared" si="45"/>
        <v>0</v>
      </c>
      <c r="U49" s="55"/>
      <c r="V49" s="55"/>
      <c r="W49" s="55"/>
      <c r="X49" s="46">
        <f t="shared" si="46"/>
        <v>0</v>
      </c>
      <c r="Y49" s="47"/>
      <c r="Z49" s="55"/>
      <c r="AA49" s="55"/>
      <c r="AB49" s="55"/>
      <c r="AC49" s="45">
        <f t="shared" si="48"/>
        <v>0</v>
      </c>
      <c r="AD49" s="55"/>
      <c r="AE49" s="55"/>
      <c r="AF49" s="55"/>
      <c r="AG49" s="55"/>
      <c r="AH49" s="46">
        <f t="shared" si="50"/>
        <v>0</v>
      </c>
      <c r="AI49" s="47"/>
      <c r="AJ49" s="55"/>
      <c r="AK49" s="55"/>
      <c r="AL49" s="55"/>
      <c r="AM49" s="45">
        <f t="shared" si="52"/>
        <v>0</v>
      </c>
      <c r="AN49" s="55"/>
      <c r="AO49" s="55"/>
      <c r="AP49" s="55"/>
      <c r="AQ49" s="55"/>
      <c r="AR49" s="46">
        <f t="shared" si="54"/>
        <v>0</v>
      </c>
      <c r="AS49" s="119"/>
      <c r="AT49" s="118"/>
      <c r="AU49" s="118"/>
      <c r="AV49" s="118"/>
      <c r="AW49" s="45">
        <f t="shared" si="56"/>
        <v>0</v>
      </c>
      <c r="AX49" s="48">
        <f t="shared" si="57"/>
        <v>0</v>
      </c>
      <c r="AY49" s="118"/>
      <c r="AZ49" s="118"/>
      <c r="BA49" s="118"/>
      <c r="BB49" s="46">
        <f t="shared" si="58"/>
        <v>0</v>
      </c>
      <c r="BC49" s="47">
        <f t="shared" si="66"/>
        <v>0</v>
      </c>
      <c r="BD49" s="114"/>
      <c r="BE49" s="114"/>
      <c r="BF49" s="114"/>
      <c r="BG49" s="45">
        <f t="shared" si="59"/>
        <v>0</v>
      </c>
      <c r="BH49" s="48">
        <f t="shared" si="60"/>
        <v>0</v>
      </c>
      <c r="BI49" s="114"/>
      <c r="BJ49" s="114"/>
      <c r="BK49" s="114"/>
      <c r="BL49" s="46">
        <f t="shared" si="61"/>
        <v>0</v>
      </c>
      <c r="BM49" s="47">
        <f t="shared" si="69"/>
        <v>0</v>
      </c>
      <c r="BN49" s="114"/>
      <c r="BO49" s="114"/>
      <c r="BP49" s="114"/>
      <c r="BQ49" s="114"/>
      <c r="BR49" s="114"/>
      <c r="BS49" s="114"/>
      <c r="BT49" s="45">
        <f t="shared" si="63"/>
        <v>0</v>
      </c>
      <c r="BU49" s="48">
        <f t="shared" si="64"/>
        <v>0</v>
      </c>
      <c r="BV49" s="114"/>
      <c r="BW49" s="114"/>
      <c r="BX49" s="118"/>
      <c r="BY49" s="46">
        <f t="shared" si="70"/>
        <v>0</v>
      </c>
      <c r="BZ49" s="114"/>
      <c r="CA49" s="114"/>
      <c r="CB49" s="48">
        <f t="shared" ref="CB49:CB54" si="71">BT49-BZ49</f>
        <v>0</v>
      </c>
      <c r="CC49" s="76">
        <f t="shared" ref="CC49:CC54" si="72">BY49-CA49</f>
        <v>0</v>
      </c>
      <c r="CD49" s="115"/>
      <c r="CE49" s="114"/>
      <c r="CF49" s="49">
        <f t="shared" si="28"/>
        <v>0</v>
      </c>
      <c r="CG49" s="116"/>
      <c r="CH49" s="49">
        <f t="shared" si="29"/>
        <v>0</v>
      </c>
    </row>
    <row r="50" spans="1:86" ht="15" thickBot="1" x14ac:dyDescent="0.25">
      <c r="A50" s="1">
        <v>20</v>
      </c>
      <c r="C50" s="7" t="s">
        <v>65</v>
      </c>
      <c r="D50" s="13">
        <v>1532</v>
      </c>
      <c r="E50" s="54"/>
      <c r="F50" s="55"/>
      <c r="G50" s="55"/>
      <c r="H50" s="55"/>
      <c r="I50" s="45">
        <f t="shared" si="41"/>
        <v>0</v>
      </c>
      <c r="J50" s="55"/>
      <c r="K50" s="55"/>
      <c r="L50" s="55"/>
      <c r="M50" s="55"/>
      <c r="N50" s="46">
        <f t="shared" si="42"/>
        <v>0</v>
      </c>
      <c r="O50" s="47"/>
      <c r="P50" s="55"/>
      <c r="Q50" s="55"/>
      <c r="R50" s="55"/>
      <c r="S50" s="45">
        <f t="shared" si="44"/>
        <v>0</v>
      </c>
      <c r="T50" s="48">
        <f t="shared" si="45"/>
        <v>0</v>
      </c>
      <c r="U50" s="55"/>
      <c r="V50" s="55"/>
      <c r="W50" s="55"/>
      <c r="X50" s="46">
        <f t="shared" si="46"/>
        <v>0</v>
      </c>
      <c r="Y50" s="47"/>
      <c r="Z50" s="55"/>
      <c r="AA50" s="55"/>
      <c r="AB50" s="55"/>
      <c r="AC50" s="45">
        <f t="shared" si="48"/>
        <v>0</v>
      </c>
      <c r="AD50" s="55"/>
      <c r="AE50" s="55"/>
      <c r="AF50" s="55"/>
      <c r="AG50" s="55"/>
      <c r="AH50" s="46">
        <f t="shared" si="50"/>
        <v>0</v>
      </c>
      <c r="AI50" s="47"/>
      <c r="AJ50" s="55"/>
      <c r="AK50" s="55"/>
      <c r="AL50" s="55"/>
      <c r="AM50" s="45">
        <f t="shared" si="52"/>
        <v>0</v>
      </c>
      <c r="AN50" s="55"/>
      <c r="AO50" s="55"/>
      <c r="AP50" s="55"/>
      <c r="AQ50" s="55"/>
      <c r="AR50" s="46">
        <f t="shared" si="54"/>
        <v>0</v>
      </c>
      <c r="AS50" s="119"/>
      <c r="AT50" s="118"/>
      <c r="AU50" s="118"/>
      <c r="AV50" s="118"/>
      <c r="AW50" s="45">
        <f t="shared" si="56"/>
        <v>0</v>
      </c>
      <c r="AX50" s="48">
        <f t="shared" si="57"/>
        <v>0</v>
      </c>
      <c r="AY50" s="118"/>
      <c r="AZ50" s="118"/>
      <c r="BA50" s="118"/>
      <c r="BB50" s="46">
        <f t="shared" si="58"/>
        <v>0</v>
      </c>
      <c r="BC50" s="47">
        <f t="shared" si="66"/>
        <v>0</v>
      </c>
      <c r="BD50" s="114"/>
      <c r="BE50" s="114"/>
      <c r="BF50" s="114"/>
      <c r="BG50" s="45">
        <f t="shared" si="59"/>
        <v>0</v>
      </c>
      <c r="BH50" s="48">
        <f t="shared" si="60"/>
        <v>0</v>
      </c>
      <c r="BI50" s="114"/>
      <c r="BJ50" s="114"/>
      <c r="BK50" s="114"/>
      <c r="BL50" s="46">
        <f t="shared" si="61"/>
        <v>0</v>
      </c>
      <c r="BM50" s="47">
        <f t="shared" si="69"/>
        <v>0</v>
      </c>
      <c r="BN50" s="114"/>
      <c r="BO50" s="114"/>
      <c r="BP50" s="114"/>
      <c r="BQ50" s="114"/>
      <c r="BR50" s="114"/>
      <c r="BS50" s="114"/>
      <c r="BT50" s="45">
        <f t="shared" si="63"/>
        <v>0</v>
      </c>
      <c r="BU50" s="48">
        <f t="shared" si="64"/>
        <v>0</v>
      </c>
      <c r="BV50" s="114"/>
      <c r="BW50" s="114"/>
      <c r="BX50" s="118"/>
      <c r="BY50" s="46">
        <f t="shared" si="70"/>
        <v>0</v>
      </c>
      <c r="BZ50" s="114"/>
      <c r="CA50" s="114"/>
      <c r="CB50" s="48">
        <f t="shared" si="71"/>
        <v>0</v>
      </c>
      <c r="CC50" s="76">
        <f t="shared" si="72"/>
        <v>0</v>
      </c>
      <c r="CD50" s="115"/>
      <c r="CE50" s="114"/>
      <c r="CF50" s="49">
        <f t="shared" si="28"/>
        <v>0</v>
      </c>
      <c r="CG50" s="116"/>
      <c r="CH50" s="49">
        <f t="shared" si="29"/>
        <v>0</v>
      </c>
    </row>
    <row r="51" spans="1:86" ht="15" thickBot="1" x14ac:dyDescent="0.25">
      <c r="A51" s="1">
        <v>21</v>
      </c>
      <c r="C51" s="15" t="s">
        <v>41</v>
      </c>
      <c r="D51" s="13">
        <v>1533</v>
      </c>
      <c r="E51" s="54"/>
      <c r="F51" s="55"/>
      <c r="G51" s="55"/>
      <c r="H51" s="55"/>
      <c r="I51" s="45">
        <f t="shared" si="41"/>
        <v>0</v>
      </c>
      <c r="J51" s="55"/>
      <c r="K51" s="55"/>
      <c r="L51" s="55"/>
      <c r="M51" s="55"/>
      <c r="N51" s="46">
        <f t="shared" si="42"/>
        <v>0</v>
      </c>
      <c r="O51" s="47"/>
      <c r="P51" s="55"/>
      <c r="Q51" s="55"/>
      <c r="R51" s="55"/>
      <c r="S51" s="45">
        <f t="shared" si="44"/>
        <v>0</v>
      </c>
      <c r="T51" s="48">
        <f t="shared" si="45"/>
        <v>0</v>
      </c>
      <c r="U51" s="55"/>
      <c r="V51" s="55"/>
      <c r="W51" s="55"/>
      <c r="X51" s="46">
        <f t="shared" si="46"/>
        <v>0</v>
      </c>
      <c r="Y51" s="47"/>
      <c r="Z51" s="55"/>
      <c r="AA51" s="55"/>
      <c r="AB51" s="55"/>
      <c r="AC51" s="45">
        <f t="shared" si="48"/>
        <v>0</v>
      </c>
      <c r="AD51" s="55"/>
      <c r="AE51" s="55"/>
      <c r="AF51" s="55"/>
      <c r="AG51" s="55"/>
      <c r="AH51" s="46">
        <f t="shared" si="50"/>
        <v>0</v>
      </c>
      <c r="AI51" s="47"/>
      <c r="AJ51" s="55"/>
      <c r="AK51" s="55"/>
      <c r="AL51" s="55"/>
      <c r="AM51" s="45">
        <f t="shared" si="52"/>
        <v>0</v>
      </c>
      <c r="AN51" s="55"/>
      <c r="AO51" s="55"/>
      <c r="AP51" s="55"/>
      <c r="AQ51" s="55"/>
      <c r="AR51" s="46">
        <f t="shared" si="54"/>
        <v>0</v>
      </c>
      <c r="AS51" s="119"/>
      <c r="AT51" s="118"/>
      <c r="AU51" s="118"/>
      <c r="AV51" s="118"/>
      <c r="AW51" s="45">
        <f t="shared" si="56"/>
        <v>0</v>
      </c>
      <c r="AX51" s="48">
        <f t="shared" si="57"/>
        <v>0</v>
      </c>
      <c r="AY51" s="118"/>
      <c r="AZ51" s="118"/>
      <c r="BA51" s="118"/>
      <c r="BB51" s="46">
        <f t="shared" si="58"/>
        <v>0</v>
      </c>
      <c r="BC51" s="47">
        <f t="shared" si="66"/>
        <v>0</v>
      </c>
      <c r="BD51" s="114"/>
      <c r="BE51" s="114"/>
      <c r="BF51" s="114"/>
      <c r="BG51" s="45">
        <f t="shared" si="59"/>
        <v>0</v>
      </c>
      <c r="BH51" s="48">
        <f t="shared" si="60"/>
        <v>0</v>
      </c>
      <c r="BI51" s="114"/>
      <c r="BJ51" s="114"/>
      <c r="BK51" s="114"/>
      <c r="BL51" s="46">
        <f t="shared" si="61"/>
        <v>0</v>
      </c>
      <c r="BM51" s="47">
        <f t="shared" si="69"/>
        <v>0</v>
      </c>
      <c r="BN51" s="114"/>
      <c r="BO51" s="114"/>
      <c r="BP51" s="114"/>
      <c r="BQ51" s="114"/>
      <c r="BR51" s="114"/>
      <c r="BS51" s="114"/>
      <c r="BT51" s="45">
        <f t="shared" si="63"/>
        <v>0</v>
      </c>
      <c r="BU51" s="48">
        <f t="shared" si="64"/>
        <v>0</v>
      </c>
      <c r="BV51" s="114"/>
      <c r="BW51" s="114"/>
      <c r="BX51" s="118"/>
      <c r="BY51" s="46">
        <f t="shared" si="70"/>
        <v>0</v>
      </c>
      <c r="BZ51" s="114"/>
      <c r="CA51" s="114"/>
      <c r="CB51" s="48">
        <f t="shared" si="71"/>
        <v>0</v>
      </c>
      <c r="CC51" s="76">
        <f t="shared" si="72"/>
        <v>0</v>
      </c>
      <c r="CD51" s="115"/>
      <c r="CE51" s="114"/>
      <c r="CF51" s="49">
        <f t="shared" si="28"/>
        <v>0</v>
      </c>
      <c r="CG51" s="116"/>
      <c r="CH51" s="49">
        <f t="shared" si="29"/>
        <v>0</v>
      </c>
    </row>
    <row r="52" spans="1:86" ht="15" thickBot="1" x14ac:dyDescent="0.25">
      <c r="A52" s="1">
        <v>22</v>
      </c>
      <c r="C52" s="7" t="s">
        <v>32</v>
      </c>
      <c r="D52" s="13">
        <v>1534</v>
      </c>
      <c r="E52" s="54"/>
      <c r="F52" s="55"/>
      <c r="G52" s="55"/>
      <c r="H52" s="55"/>
      <c r="I52" s="45">
        <f t="shared" si="41"/>
        <v>0</v>
      </c>
      <c r="J52" s="55"/>
      <c r="K52" s="55"/>
      <c r="L52" s="55"/>
      <c r="M52" s="55"/>
      <c r="N52" s="46">
        <f t="shared" si="42"/>
        <v>0</v>
      </c>
      <c r="O52" s="47"/>
      <c r="P52" s="55"/>
      <c r="Q52" s="55"/>
      <c r="R52" s="55"/>
      <c r="S52" s="45">
        <f t="shared" si="44"/>
        <v>0</v>
      </c>
      <c r="T52" s="48">
        <f t="shared" si="45"/>
        <v>0</v>
      </c>
      <c r="U52" s="55"/>
      <c r="V52" s="55"/>
      <c r="W52" s="55"/>
      <c r="X52" s="46">
        <f t="shared" si="46"/>
        <v>0</v>
      </c>
      <c r="Y52" s="47"/>
      <c r="Z52" s="55"/>
      <c r="AA52" s="55"/>
      <c r="AB52" s="55"/>
      <c r="AC52" s="45">
        <f t="shared" si="48"/>
        <v>0</v>
      </c>
      <c r="AD52" s="55"/>
      <c r="AE52" s="55"/>
      <c r="AF52" s="55"/>
      <c r="AG52" s="55"/>
      <c r="AH52" s="46">
        <f t="shared" si="50"/>
        <v>0</v>
      </c>
      <c r="AI52" s="47"/>
      <c r="AJ52" s="55"/>
      <c r="AK52" s="55"/>
      <c r="AL52" s="55"/>
      <c r="AM52" s="45">
        <f t="shared" si="52"/>
        <v>0</v>
      </c>
      <c r="AN52" s="55"/>
      <c r="AO52" s="55"/>
      <c r="AP52" s="55"/>
      <c r="AQ52" s="55"/>
      <c r="AR52" s="46">
        <f t="shared" si="54"/>
        <v>0</v>
      </c>
      <c r="AS52" s="119"/>
      <c r="AT52" s="118"/>
      <c r="AU52" s="118"/>
      <c r="AV52" s="118"/>
      <c r="AW52" s="45">
        <f t="shared" si="56"/>
        <v>0</v>
      </c>
      <c r="AX52" s="48">
        <f t="shared" si="57"/>
        <v>0</v>
      </c>
      <c r="AY52" s="118"/>
      <c r="AZ52" s="118"/>
      <c r="BA52" s="118"/>
      <c r="BB52" s="46">
        <f t="shared" si="58"/>
        <v>0</v>
      </c>
      <c r="BC52" s="47">
        <f t="shared" si="66"/>
        <v>0</v>
      </c>
      <c r="BD52" s="114"/>
      <c r="BE52" s="114"/>
      <c r="BF52" s="114"/>
      <c r="BG52" s="45">
        <f t="shared" si="59"/>
        <v>0</v>
      </c>
      <c r="BH52" s="48">
        <f t="shared" si="60"/>
        <v>0</v>
      </c>
      <c r="BI52" s="114"/>
      <c r="BJ52" s="114"/>
      <c r="BK52" s="114"/>
      <c r="BL52" s="46">
        <f t="shared" si="61"/>
        <v>0</v>
      </c>
      <c r="BM52" s="47">
        <f t="shared" si="69"/>
        <v>0</v>
      </c>
      <c r="BN52" s="114"/>
      <c r="BO52" s="114"/>
      <c r="BP52" s="114"/>
      <c r="BQ52" s="114"/>
      <c r="BR52" s="114"/>
      <c r="BS52" s="114"/>
      <c r="BT52" s="45">
        <f t="shared" si="63"/>
        <v>0</v>
      </c>
      <c r="BU52" s="48">
        <f t="shared" si="64"/>
        <v>0</v>
      </c>
      <c r="BV52" s="114"/>
      <c r="BW52" s="114"/>
      <c r="BX52" s="118"/>
      <c r="BY52" s="46">
        <f t="shared" si="70"/>
        <v>0</v>
      </c>
      <c r="BZ52" s="114"/>
      <c r="CA52" s="114"/>
      <c r="CB52" s="48">
        <f t="shared" si="71"/>
        <v>0</v>
      </c>
      <c r="CC52" s="76">
        <f t="shared" si="72"/>
        <v>0</v>
      </c>
      <c r="CD52" s="115"/>
      <c r="CE52" s="114"/>
      <c r="CF52" s="49">
        <f t="shared" si="28"/>
        <v>0</v>
      </c>
      <c r="CG52" s="116"/>
      <c r="CH52" s="49">
        <f t="shared" si="29"/>
        <v>0</v>
      </c>
    </row>
    <row r="53" spans="1:86" ht="15" thickBot="1" x14ac:dyDescent="0.25">
      <c r="A53" s="1">
        <v>23</v>
      </c>
      <c r="C53" s="7" t="s">
        <v>33</v>
      </c>
      <c r="D53" s="13">
        <v>1535</v>
      </c>
      <c r="E53" s="54"/>
      <c r="F53" s="55"/>
      <c r="G53" s="55"/>
      <c r="H53" s="55"/>
      <c r="I53" s="45">
        <f t="shared" si="41"/>
        <v>0</v>
      </c>
      <c r="J53" s="55"/>
      <c r="K53" s="55"/>
      <c r="L53" s="55"/>
      <c r="M53" s="55"/>
      <c r="N53" s="46">
        <f t="shared" si="42"/>
        <v>0</v>
      </c>
      <c r="O53" s="47"/>
      <c r="P53" s="55"/>
      <c r="Q53" s="55"/>
      <c r="R53" s="55"/>
      <c r="S53" s="45">
        <f t="shared" si="44"/>
        <v>0</v>
      </c>
      <c r="T53" s="48">
        <f t="shared" si="45"/>
        <v>0</v>
      </c>
      <c r="U53" s="55"/>
      <c r="V53" s="55"/>
      <c r="W53" s="55"/>
      <c r="X53" s="46">
        <f t="shared" si="46"/>
        <v>0</v>
      </c>
      <c r="Y53" s="47"/>
      <c r="Z53" s="55"/>
      <c r="AA53" s="55"/>
      <c r="AB53" s="55"/>
      <c r="AC53" s="45">
        <f t="shared" si="48"/>
        <v>0</v>
      </c>
      <c r="AD53" s="55"/>
      <c r="AE53" s="55"/>
      <c r="AF53" s="55"/>
      <c r="AG53" s="55"/>
      <c r="AH53" s="46">
        <f t="shared" si="50"/>
        <v>0</v>
      </c>
      <c r="AI53" s="47"/>
      <c r="AJ53" s="55"/>
      <c r="AK53" s="55"/>
      <c r="AL53" s="55"/>
      <c r="AM53" s="45">
        <f t="shared" si="52"/>
        <v>0</v>
      </c>
      <c r="AN53" s="55"/>
      <c r="AO53" s="55"/>
      <c r="AP53" s="55"/>
      <c r="AQ53" s="55"/>
      <c r="AR53" s="46">
        <f t="shared" si="54"/>
        <v>0</v>
      </c>
      <c r="AS53" s="119"/>
      <c r="AT53" s="118"/>
      <c r="AU53" s="118"/>
      <c r="AV53" s="118"/>
      <c r="AW53" s="45">
        <f t="shared" si="56"/>
        <v>0</v>
      </c>
      <c r="AX53" s="48">
        <f t="shared" si="57"/>
        <v>0</v>
      </c>
      <c r="AY53" s="118"/>
      <c r="AZ53" s="118"/>
      <c r="BA53" s="118"/>
      <c r="BB53" s="46">
        <f t="shared" si="58"/>
        <v>0</v>
      </c>
      <c r="BC53" s="47">
        <f t="shared" si="66"/>
        <v>0</v>
      </c>
      <c r="BD53" s="114"/>
      <c r="BE53" s="114"/>
      <c r="BF53" s="114"/>
      <c r="BG53" s="45">
        <f t="shared" si="59"/>
        <v>0</v>
      </c>
      <c r="BH53" s="48">
        <f t="shared" si="60"/>
        <v>0</v>
      </c>
      <c r="BI53" s="114"/>
      <c r="BJ53" s="114"/>
      <c r="BK53" s="114"/>
      <c r="BL53" s="46">
        <f t="shared" si="61"/>
        <v>0</v>
      </c>
      <c r="BM53" s="47">
        <f t="shared" si="69"/>
        <v>0</v>
      </c>
      <c r="BN53" s="114"/>
      <c r="BO53" s="114"/>
      <c r="BP53" s="114"/>
      <c r="BQ53" s="114"/>
      <c r="BR53" s="114"/>
      <c r="BS53" s="114"/>
      <c r="BT53" s="45">
        <f t="shared" si="63"/>
        <v>0</v>
      </c>
      <c r="BU53" s="48">
        <f t="shared" si="64"/>
        <v>0</v>
      </c>
      <c r="BV53" s="114"/>
      <c r="BW53" s="114"/>
      <c r="BX53" s="118"/>
      <c r="BY53" s="46">
        <f t="shared" si="70"/>
        <v>0</v>
      </c>
      <c r="BZ53" s="114"/>
      <c r="CA53" s="114"/>
      <c r="CB53" s="48">
        <f t="shared" si="71"/>
        <v>0</v>
      </c>
      <c r="CC53" s="76">
        <f t="shared" si="72"/>
        <v>0</v>
      </c>
      <c r="CD53" s="115"/>
      <c r="CE53" s="114"/>
      <c r="CF53" s="49">
        <f t="shared" si="28"/>
        <v>0</v>
      </c>
      <c r="CG53" s="116"/>
      <c r="CH53" s="49">
        <f t="shared" si="29"/>
        <v>0</v>
      </c>
    </row>
    <row r="54" spans="1:86" ht="15" thickBot="1" x14ac:dyDescent="0.25">
      <c r="A54" s="1">
        <v>24</v>
      </c>
      <c r="C54" s="7" t="s">
        <v>39</v>
      </c>
      <c r="D54" s="13">
        <v>1536</v>
      </c>
      <c r="E54" s="54"/>
      <c r="F54" s="55"/>
      <c r="G54" s="55"/>
      <c r="H54" s="55"/>
      <c r="I54" s="45">
        <f t="shared" si="41"/>
        <v>0</v>
      </c>
      <c r="J54" s="55"/>
      <c r="K54" s="55"/>
      <c r="L54" s="55"/>
      <c r="M54" s="55"/>
      <c r="N54" s="46">
        <f t="shared" si="42"/>
        <v>0</v>
      </c>
      <c r="O54" s="47"/>
      <c r="P54" s="55"/>
      <c r="Q54" s="55"/>
      <c r="R54" s="55"/>
      <c r="S54" s="45">
        <f t="shared" si="44"/>
        <v>0</v>
      </c>
      <c r="T54" s="48">
        <f t="shared" si="45"/>
        <v>0</v>
      </c>
      <c r="U54" s="55"/>
      <c r="V54" s="55"/>
      <c r="W54" s="55"/>
      <c r="X54" s="46">
        <f t="shared" si="46"/>
        <v>0</v>
      </c>
      <c r="Y54" s="47"/>
      <c r="Z54" s="55"/>
      <c r="AA54" s="55"/>
      <c r="AB54" s="55"/>
      <c r="AC54" s="45">
        <f t="shared" si="48"/>
        <v>0</v>
      </c>
      <c r="AD54" s="55"/>
      <c r="AE54" s="55"/>
      <c r="AF54" s="55"/>
      <c r="AG54" s="55"/>
      <c r="AH54" s="46">
        <f t="shared" si="50"/>
        <v>0</v>
      </c>
      <c r="AI54" s="47"/>
      <c r="AJ54" s="55"/>
      <c r="AK54" s="55"/>
      <c r="AL54" s="55"/>
      <c r="AM54" s="45">
        <f t="shared" si="52"/>
        <v>0</v>
      </c>
      <c r="AN54" s="55"/>
      <c r="AO54" s="55"/>
      <c r="AP54" s="55"/>
      <c r="AQ54" s="55"/>
      <c r="AR54" s="46">
        <f t="shared" si="54"/>
        <v>0</v>
      </c>
      <c r="AS54" s="119"/>
      <c r="AT54" s="118"/>
      <c r="AU54" s="118"/>
      <c r="AV54" s="118"/>
      <c r="AW54" s="45">
        <f t="shared" si="56"/>
        <v>0</v>
      </c>
      <c r="AX54" s="48">
        <f t="shared" si="57"/>
        <v>0</v>
      </c>
      <c r="AY54" s="118"/>
      <c r="AZ54" s="118"/>
      <c r="BA54" s="118"/>
      <c r="BB54" s="46">
        <f t="shared" si="58"/>
        <v>0</v>
      </c>
      <c r="BC54" s="47">
        <f t="shared" si="66"/>
        <v>0</v>
      </c>
      <c r="BD54" s="114"/>
      <c r="BE54" s="114"/>
      <c r="BF54" s="114"/>
      <c r="BG54" s="45">
        <f t="shared" si="59"/>
        <v>0</v>
      </c>
      <c r="BH54" s="48">
        <f t="shared" si="60"/>
        <v>0</v>
      </c>
      <c r="BI54" s="114"/>
      <c r="BJ54" s="114"/>
      <c r="BK54" s="114"/>
      <c r="BL54" s="46">
        <f t="shared" si="61"/>
        <v>0</v>
      </c>
      <c r="BM54" s="47">
        <f t="shared" si="69"/>
        <v>0</v>
      </c>
      <c r="BN54" s="114"/>
      <c r="BO54" s="114"/>
      <c r="BP54" s="114"/>
      <c r="BQ54" s="114"/>
      <c r="BR54" s="114"/>
      <c r="BS54" s="114"/>
      <c r="BT54" s="45">
        <f t="shared" si="63"/>
        <v>0</v>
      </c>
      <c r="BU54" s="48">
        <f t="shared" si="64"/>
        <v>0</v>
      </c>
      <c r="BV54" s="114"/>
      <c r="BW54" s="114"/>
      <c r="BX54" s="118"/>
      <c r="BY54" s="46">
        <f t="shared" si="70"/>
        <v>0</v>
      </c>
      <c r="BZ54" s="114"/>
      <c r="CA54" s="114"/>
      <c r="CB54" s="48">
        <f t="shared" si="71"/>
        <v>0</v>
      </c>
      <c r="CC54" s="76">
        <f t="shared" si="72"/>
        <v>0</v>
      </c>
      <c r="CD54" s="115"/>
      <c r="CE54" s="114"/>
      <c r="CF54" s="49">
        <f t="shared" si="28"/>
        <v>0</v>
      </c>
      <c r="CG54" s="116"/>
      <c r="CH54" s="49">
        <f t="shared" si="29"/>
        <v>0</v>
      </c>
    </row>
    <row r="55" spans="1:86" ht="15" thickBot="1" x14ac:dyDescent="0.25">
      <c r="A55" s="1">
        <v>25</v>
      </c>
      <c r="C55" s="7" t="s">
        <v>5</v>
      </c>
      <c r="D55" s="13">
        <v>1548</v>
      </c>
      <c r="E55" s="120"/>
      <c r="F55" s="119"/>
      <c r="G55" s="119"/>
      <c r="H55" s="119"/>
      <c r="I55" s="45">
        <f t="shared" si="41"/>
        <v>0</v>
      </c>
      <c r="J55" s="119"/>
      <c r="K55" s="119"/>
      <c r="L55" s="119"/>
      <c r="M55" s="119"/>
      <c r="N55" s="46">
        <f t="shared" si="42"/>
        <v>0</v>
      </c>
      <c r="O55" s="47">
        <f t="shared" ref="O55:O60" si="73">I55</f>
        <v>0</v>
      </c>
      <c r="P55" s="119"/>
      <c r="Q55" s="119"/>
      <c r="R55" s="119"/>
      <c r="S55" s="45">
        <f t="shared" si="44"/>
        <v>0</v>
      </c>
      <c r="T55" s="48">
        <f t="shared" si="45"/>
        <v>0</v>
      </c>
      <c r="U55" s="119"/>
      <c r="V55" s="119"/>
      <c r="W55" s="119"/>
      <c r="X55" s="46">
        <f t="shared" si="46"/>
        <v>0</v>
      </c>
      <c r="Y55" s="47">
        <f>S55</f>
        <v>0</v>
      </c>
      <c r="Z55" s="119"/>
      <c r="AA55" s="119"/>
      <c r="AB55" s="119"/>
      <c r="AC55" s="45">
        <f t="shared" si="48"/>
        <v>0</v>
      </c>
      <c r="AD55" s="48">
        <f>X55</f>
        <v>0</v>
      </c>
      <c r="AE55" s="119"/>
      <c r="AF55" s="119"/>
      <c r="AG55" s="119"/>
      <c r="AH55" s="46">
        <f t="shared" si="50"/>
        <v>0</v>
      </c>
      <c r="AI55" s="47">
        <f>AC55</f>
        <v>0</v>
      </c>
      <c r="AJ55" s="119"/>
      <c r="AK55" s="119"/>
      <c r="AL55" s="119"/>
      <c r="AM55" s="45">
        <f t="shared" si="52"/>
        <v>0</v>
      </c>
      <c r="AN55" s="48">
        <f>AH55</f>
        <v>0</v>
      </c>
      <c r="AO55" s="119"/>
      <c r="AP55" s="119"/>
      <c r="AQ55" s="119"/>
      <c r="AR55" s="46">
        <f t="shared" si="54"/>
        <v>0</v>
      </c>
      <c r="AS55" s="47">
        <f>AM55</f>
        <v>0</v>
      </c>
      <c r="AT55" s="118"/>
      <c r="AU55" s="118"/>
      <c r="AV55" s="118"/>
      <c r="AW55" s="45">
        <f t="shared" si="56"/>
        <v>0</v>
      </c>
      <c r="AX55" s="48">
        <f t="shared" si="57"/>
        <v>0</v>
      </c>
      <c r="AY55" s="114"/>
      <c r="AZ55" s="114"/>
      <c r="BA55" s="114"/>
      <c r="BB55" s="46">
        <f t="shared" si="58"/>
        <v>0</v>
      </c>
      <c r="BC55" s="47">
        <f t="shared" si="66"/>
        <v>0</v>
      </c>
      <c r="BD55" s="114"/>
      <c r="BE55" s="114"/>
      <c r="BF55" s="114"/>
      <c r="BG55" s="45">
        <f t="shared" si="59"/>
        <v>0</v>
      </c>
      <c r="BH55" s="48">
        <f t="shared" si="60"/>
        <v>0</v>
      </c>
      <c r="BI55" s="114"/>
      <c r="BJ55" s="119"/>
      <c r="BK55" s="119"/>
      <c r="BL55" s="46">
        <f t="shared" si="61"/>
        <v>0</v>
      </c>
      <c r="BM55" s="47">
        <f t="shared" si="69"/>
        <v>0</v>
      </c>
      <c r="BN55" s="114"/>
      <c r="BO55" s="114"/>
      <c r="BP55" s="114"/>
      <c r="BQ55" s="114"/>
      <c r="BR55" s="114"/>
      <c r="BS55" s="114"/>
      <c r="BT55" s="45">
        <f t="shared" si="63"/>
        <v>0</v>
      </c>
      <c r="BU55" s="48">
        <f t="shared" si="64"/>
        <v>0</v>
      </c>
      <c r="BV55" s="114"/>
      <c r="BW55" s="119"/>
      <c r="BX55" s="118"/>
      <c r="BY55" s="46">
        <f t="shared" si="70"/>
        <v>0</v>
      </c>
      <c r="BZ55" s="113"/>
      <c r="CA55" s="114"/>
      <c r="CB55" s="48">
        <f t="shared" ref="CB55:CB60" si="74">BT55-BZ55</f>
        <v>0</v>
      </c>
      <c r="CC55" s="76">
        <f t="shared" ref="CC55:CC60" si="75">BY55-CA55</f>
        <v>0</v>
      </c>
      <c r="CD55" s="115"/>
      <c r="CE55" s="114"/>
      <c r="CF55" s="49">
        <f t="shared" si="28"/>
        <v>0</v>
      </c>
      <c r="CG55" s="116"/>
      <c r="CH55" s="49">
        <f t="shared" si="29"/>
        <v>0</v>
      </c>
    </row>
    <row r="56" spans="1:86" ht="15" thickBot="1" x14ac:dyDescent="0.25">
      <c r="A56" s="1">
        <v>26</v>
      </c>
      <c r="C56" s="7" t="s">
        <v>66</v>
      </c>
      <c r="D56" s="13">
        <v>1567</v>
      </c>
      <c r="E56" s="54"/>
      <c r="F56" s="55"/>
      <c r="G56" s="55"/>
      <c r="H56" s="55"/>
      <c r="I56" s="45"/>
      <c r="J56" s="55"/>
      <c r="K56" s="55"/>
      <c r="L56" s="55"/>
      <c r="M56" s="55"/>
      <c r="N56" s="46"/>
      <c r="O56" s="47"/>
      <c r="P56" s="55"/>
      <c r="Q56" s="55"/>
      <c r="R56" s="55"/>
      <c r="S56" s="45"/>
      <c r="T56" s="48"/>
      <c r="U56" s="55"/>
      <c r="V56" s="55"/>
      <c r="W56" s="55"/>
      <c r="X56" s="46"/>
      <c r="Y56" s="47"/>
      <c r="Z56" s="55"/>
      <c r="AA56" s="55"/>
      <c r="AB56" s="55"/>
      <c r="AC56" s="45"/>
      <c r="AD56" s="55"/>
      <c r="AE56" s="55"/>
      <c r="AF56" s="55"/>
      <c r="AG56" s="55"/>
      <c r="AH56" s="46"/>
      <c r="AI56" s="47"/>
      <c r="AJ56" s="55"/>
      <c r="AK56" s="55"/>
      <c r="AL56" s="55"/>
      <c r="AM56" s="45"/>
      <c r="AN56" s="55"/>
      <c r="AO56" s="55"/>
      <c r="AP56" s="55"/>
      <c r="AQ56" s="55"/>
      <c r="AR56" s="46"/>
      <c r="AS56" s="77"/>
      <c r="AT56" s="78"/>
      <c r="AU56" s="78"/>
      <c r="AV56" s="78"/>
      <c r="AW56" s="45"/>
      <c r="AX56" s="48"/>
      <c r="AY56" s="78"/>
      <c r="AZ56" s="78"/>
      <c r="BA56" s="78"/>
      <c r="BB56" s="46">
        <f t="shared" si="58"/>
        <v>0</v>
      </c>
      <c r="BC56" s="113"/>
      <c r="BD56" s="114"/>
      <c r="BE56" s="114"/>
      <c r="BF56" s="114"/>
      <c r="BG56" s="45">
        <f t="shared" si="59"/>
        <v>0</v>
      </c>
      <c r="BH56" s="48">
        <f t="shared" si="60"/>
        <v>0</v>
      </c>
      <c r="BI56" s="114"/>
      <c r="BJ56" s="114"/>
      <c r="BK56" s="114"/>
      <c r="BL56" s="46">
        <f>BH56+BI56-BJ56+BK56</f>
        <v>0</v>
      </c>
      <c r="BM56" s="47">
        <f t="shared" si="69"/>
        <v>0</v>
      </c>
      <c r="BN56" s="114"/>
      <c r="BO56" s="114"/>
      <c r="BP56" s="114"/>
      <c r="BQ56" s="114"/>
      <c r="BR56" s="114"/>
      <c r="BS56" s="114"/>
      <c r="BT56" s="45">
        <f>BM56+BN56-BO56+SUM(BP56:BS56)</f>
        <v>0</v>
      </c>
      <c r="BU56" s="48">
        <f>BL56</f>
        <v>0</v>
      </c>
      <c r="BV56" s="114"/>
      <c r="BW56" s="114"/>
      <c r="BX56" s="114"/>
      <c r="BY56" s="46">
        <f>BU56+BV56-BW56+BX56</f>
        <v>0</v>
      </c>
      <c r="BZ56" s="113"/>
      <c r="CA56" s="114"/>
      <c r="CB56" s="48">
        <f t="shared" si="74"/>
        <v>0</v>
      </c>
      <c r="CC56" s="76">
        <f t="shared" si="75"/>
        <v>0</v>
      </c>
      <c r="CD56" s="115"/>
      <c r="CE56" s="114"/>
      <c r="CF56" s="49">
        <f t="shared" si="28"/>
        <v>0</v>
      </c>
      <c r="CG56" s="116"/>
      <c r="CH56" s="49">
        <f>CG56-SUM(BT56,BY56)</f>
        <v>0</v>
      </c>
    </row>
    <row r="57" spans="1:86" ht="15" thickBot="1" x14ac:dyDescent="0.25">
      <c r="A57" s="1">
        <v>27</v>
      </c>
      <c r="C57" s="7" t="s">
        <v>18</v>
      </c>
      <c r="D57" s="13">
        <v>1572</v>
      </c>
      <c r="E57" s="113"/>
      <c r="F57" s="114"/>
      <c r="G57" s="114"/>
      <c r="H57" s="114"/>
      <c r="I57" s="45">
        <f t="shared" si="41"/>
        <v>0</v>
      </c>
      <c r="J57" s="114"/>
      <c r="K57" s="114"/>
      <c r="L57" s="114"/>
      <c r="M57" s="114"/>
      <c r="N57" s="46">
        <f t="shared" si="42"/>
        <v>0</v>
      </c>
      <c r="O57" s="47">
        <f t="shared" si="73"/>
        <v>0</v>
      </c>
      <c r="P57" s="114"/>
      <c r="Q57" s="114"/>
      <c r="R57" s="114"/>
      <c r="S57" s="45">
        <f t="shared" si="44"/>
        <v>0</v>
      </c>
      <c r="T57" s="48">
        <f t="shared" si="45"/>
        <v>0</v>
      </c>
      <c r="U57" s="114"/>
      <c r="V57" s="114"/>
      <c r="W57" s="114"/>
      <c r="X57" s="46">
        <f t="shared" si="46"/>
        <v>0</v>
      </c>
      <c r="Y57" s="47">
        <f>S57</f>
        <v>0</v>
      </c>
      <c r="Z57" s="114"/>
      <c r="AA57" s="114"/>
      <c r="AB57" s="114"/>
      <c r="AC57" s="45">
        <f t="shared" si="48"/>
        <v>0</v>
      </c>
      <c r="AD57" s="48">
        <f>X57</f>
        <v>0</v>
      </c>
      <c r="AE57" s="114"/>
      <c r="AF57" s="114"/>
      <c r="AG57" s="114"/>
      <c r="AH57" s="46">
        <f t="shared" si="50"/>
        <v>0</v>
      </c>
      <c r="AI57" s="47">
        <f>AC57</f>
        <v>0</v>
      </c>
      <c r="AJ57" s="114"/>
      <c r="AK57" s="114"/>
      <c r="AL57" s="114"/>
      <c r="AM57" s="45">
        <f t="shared" si="52"/>
        <v>0</v>
      </c>
      <c r="AN57" s="48">
        <f>AH57</f>
        <v>0</v>
      </c>
      <c r="AO57" s="114"/>
      <c r="AP57" s="114"/>
      <c r="AQ57" s="114"/>
      <c r="AR57" s="46">
        <f t="shared" si="54"/>
        <v>0</v>
      </c>
      <c r="AS57" s="47">
        <f>AM57</f>
        <v>0</v>
      </c>
      <c r="AT57" s="114">
        <v>-273487</v>
      </c>
      <c r="AU57" s="114"/>
      <c r="AV57" s="114"/>
      <c r="AW57" s="45">
        <f t="shared" si="56"/>
        <v>-273487</v>
      </c>
      <c r="AX57" s="48">
        <f>AR57</f>
        <v>0</v>
      </c>
      <c r="AY57" s="114">
        <v>-890</v>
      </c>
      <c r="AZ57" s="114"/>
      <c r="BA57" s="114"/>
      <c r="BB57" s="46">
        <f t="shared" si="58"/>
        <v>-890</v>
      </c>
      <c r="BC57" s="47">
        <f>AW57</f>
        <v>-273487</v>
      </c>
      <c r="BD57" s="114">
        <v>-49615</v>
      </c>
      <c r="BE57" s="114"/>
      <c r="BF57" s="114"/>
      <c r="BG57" s="45">
        <f t="shared" si="59"/>
        <v>-323102</v>
      </c>
      <c r="BH57" s="48">
        <f t="shared" si="60"/>
        <v>-890</v>
      </c>
      <c r="BI57" s="114">
        <v>-2397</v>
      </c>
      <c r="BJ57" s="114"/>
      <c r="BK57" s="114"/>
      <c r="BL57" s="46">
        <f t="shared" si="61"/>
        <v>-3287</v>
      </c>
      <c r="BM57" s="47">
        <f>BG57</f>
        <v>-323102</v>
      </c>
      <c r="BN57" s="114">
        <v>-18999</v>
      </c>
      <c r="BO57" s="114"/>
      <c r="BP57" s="114"/>
      <c r="BQ57" s="114"/>
      <c r="BR57" s="114"/>
      <c r="BS57" s="208">
        <v>-13569</v>
      </c>
      <c r="BT57" s="45">
        <f t="shared" si="63"/>
        <v>-355670</v>
      </c>
      <c r="BU57" s="48">
        <f t="shared" si="64"/>
        <v>-3287</v>
      </c>
      <c r="BV57" s="114">
        <v>-4914</v>
      </c>
      <c r="BW57" s="114"/>
      <c r="BX57" s="118"/>
      <c r="BY57" s="46">
        <f>BU57+BV57-BW57+BX57</f>
        <v>-8201</v>
      </c>
      <c r="BZ57" s="113"/>
      <c r="CA57" s="114"/>
      <c r="CB57" s="48">
        <f t="shared" si="74"/>
        <v>-355670</v>
      </c>
      <c r="CC57" s="76">
        <f t="shared" si="75"/>
        <v>-8201</v>
      </c>
      <c r="CD57" s="115">
        <v>-5129</v>
      </c>
      <c r="CE57" s="114">
        <v>-1742</v>
      </c>
      <c r="CF57" s="49">
        <f t="shared" si="28"/>
        <v>-370742</v>
      </c>
      <c r="CG57" s="116">
        <v>-350302</v>
      </c>
      <c r="CH57" s="49">
        <f t="shared" si="29"/>
        <v>13569</v>
      </c>
    </row>
    <row r="58" spans="1:86" ht="15" thickBot="1" x14ac:dyDescent="0.25">
      <c r="A58" s="1">
        <v>28</v>
      </c>
      <c r="C58" s="7" t="s">
        <v>6</v>
      </c>
      <c r="D58" s="13">
        <v>1574</v>
      </c>
      <c r="E58" s="113"/>
      <c r="F58" s="114"/>
      <c r="G58" s="114"/>
      <c r="H58" s="114"/>
      <c r="I58" s="45">
        <f t="shared" si="41"/>
        <v>0</v>
      </c>
      <c r="J58" s="114"/>
      <c r="K58" s="114"/>
      <c r="L58" s="114"/>
      <c r="M58" s="114"/>
      <c r="N58" s="46">
        <f t="shared" si="42"/>
        <v>0</v>
      </c>
      <c r="O58" s="47">
        <f t="shared" si="73"/>
        <v>0</v>
      </c>
      <c r="P58" s="114"/>
      <c r="Q58" s="114"/>
      <c r="R58" s="114"/>
      <c r="S58" s="45">
        <f t="shared" si="44"/>
        <v>0</v>
      </c>
      <c r="T58" s="48">
        <f t="shared" si="45"/>
        <v>0</v>
      </c>
      <c r="U58" s="114"/>
      <c r="V58" s="114"/>
      <c r="W58" s="114"/>
      <c r="X58" s="46">
        <f t="shared" si="46"/>
        <v>0</v>
      </c>
      <c r="Y58" s="47">
        <f>S58</f>
        <v>0</v>
      </c>
      <c r="Z58" s="114"/>
      <c r="AA58" s="114"/>
      <c r="AB58" s="114"/>
      <c r="AC58" s="45">
        <f t="shared" si="48"/>
        <v>0</v>
      </c>
      <c r="AD58" s="48">
        <f>X58</f>
        <v>0</v>
      </c>
      <c r="AE58" s="114"/>
      <c r="AF58" s="114"/>
      <c r="AG58" s="114"/>
      <c r="AH58" s="46">
        <f t="shared" si="50"/>
        <v>0</v>
      </c>
      <c r="AI58" s="47">
        <f>AC58</f>
        <v>0</v>
      </c>
      <c r="AJ58" s="114"/>
      <c r="AK58" s="114"/>
      <c r="AL58" s="114"/>
      <c r="AM58" s="45">
        <f t="shared" si="52"/>
        <v>0</v>
      </c>
      <c r="AN58" s="48">
        <f>AH58</f>
        <v>0</v>
      </c>
      <c r="AO58" s="114"/>
      <c r="AP58" s="114"/>
      <c r="AQ58" s="114"/>
      <c r="AR58" s="46">
        <f t="shared" si="54"/>
        <v>0</v>
      </c>
      <c r="AS58" s="47">
        <f>AM58</f>
        <v>0</v>
      </c>
      <c r="AT58" s="114"/>
      <c r="AU58" s="114"/>
      <c r="AV58" s="114"/>
      <c r="AW58" s="45">
        <f t="shared" si="56"/>
        <v>0</v>
      </c>
      <c r="AX58" s="48">
        <f>AR58</f>
        <v>0</v>
      </c>
      <c r="AY58" s="114"/>
      <c r="AZ58" s="114"/>
      <c r="BA58" s="114"/>
      <c r="BB58" s="46">
        <f t="shared" si="58"/>
        <v>0</v>
      </c>
      <c r="BC58" s="47">
        <f>AW58</f>
        <v>0</v>
      </c>
      <c r="BD58" s="114"/>
      <c r="BE58" s="114"/>
      <c r="BF58" s="114"/>
      <c r="BG58" s="45">
        <f t="shared" si="59"/>
        <v>0</v>
      </c>
      <c r="BH58" s="48">
        <f t="shared" si="60"/>
        <v>0</v>
      </c>
      <c r="BI58" s="114"/>
      <c r="BJ58" s="114"/>
      <c r="BK58" s="114"/>
      <c r="BL58" s="46">
        <f t="shared" si="61"/>
        <v>0</v>
      </c>
      <c r="BM58" s="47">
        <f>BG58</f>
        <v>0</v>
      </c>
      <c r="BN58" s="114"/>
      <c r="BO58" s="114"/>
      <c r="BP58" s="114"/>
      <c r="BQ58" s="114"/>
      <c r="BR58" s="114"/>
      <c r="BS58" s="114"/>
      <c r="BT58" s="45">
        <f t="shared" si="63"/>
        <v>0</v>
      </c>
      <c r="BU58" s="48">
        <f t="shared" si="64"/>
        <v>0</v>
      </c>
      <c r="BV58" s="114"/>
      <c r="BW58" s="114"/>
      <c r="BX58" s="114"/>
      <c r="BY58" s="46">
        <f>BU58+BV58-BW58+BX58</f>
        <v>0</v>
      </c>
      <c r="BZ58" s="113"/>
      <c r="CA58" s="114"/>
      <c r="CB58" s="48">
        <f t="shared" si="74"/>
        <v>0</v>
      </c>
      <c r="CC58" s="76">
        <f t="shared" si="75"/>
        <v>0</v>
      </c>
      <c r="CD58" s="115"/>
      <c r="CE58" s="114"/>
      <c r="CF58" s="49">
        <f t="shared" si="28"/>
        <v>0</v>
      </c>
      <c r="CG58" s="116"/>
      <c r="CH58" s="49">
        <f t="shared" si="29"/>
        <v>0</v>
      </c>
    </row>
    <row r="59" spans="1:86" ht="15" thickBot="1" x14ac:dyDescent="0.25">
      <c r="A59" s="1">
        <v>29</v>
      </c>
      <c r="C59" s="15" t="s">
        <v>63</v>
      </c>
      <c r="D59" s="13">
        <v>1582</v>
      </c>
      <c r="E59" s="113"/>
      <c r="F59" s="121"/>
      <c r="G59" s="114"/>
      <c r="H59" s="114"/>
      <c r="I59" s="45">
        <f t="shared" si="41"/>
        <v>0</v>
      </c>
      <c r="J59" s="114"/>
      <c r="K59" s="114"/>
      <c r="L59" s="114"/>
      <c r="M59" s="114"/>
      <c r="N59" s="46">
        <f t="shared" si="42"/>
        <v>0</v>
      </c>
      <c r="O59" s="47">
        <f t="shared" si="73"/>
        <v>0</v>
      </c>
      <c r="P59" s="114"/>
      <c r="Q59" s="114"/>
      <c r="R59" s="114"/>
      <c r="S59" s="45">
        <f t="shared" si="44"/>
        <v>0</v>
      </c>
      <c r="T59" s="48">
        <f t="shared" si="45"/>
        <v>0</v>
      </c>
      <c r="U59" s="114"/>
      <c r="V59" s="114"/>
      <c r="W59" s="114"/>
      <c r="X59" s="46">
        <f t="shared" si="46"/>
        <v>0</v>
      </c>
      <c r="Y59" s="47">
        <f>S59</f>
        <v>0</v>
      </c>
      <c r="Z59" s="114"/>
      <c r="AA59" s="114"/>
      <c r="AB59" s="114"/>
      <c r="AC59" s="45">
        <f t="shared" si="48"/>
        <v>0</v>
      </c>
      <c r="AD59" s="48">
        <f>X59</f>
        <v>0</v>
      </c>
      <c r="AE59" s="114"/>
      <c r="AF59" s="114"/>
      <c r="AG59" s="114"/>
      <c r="AH59" s="46">
        <f t="shared" si="50"/>
        <v>0</v>
      </c>
      <c r="AI59" s="47">
        <f>AC59</f>
        <v>0</v>
      </c>
      <c r="AJ59" s="114"/>
      <c r="AK59" s="114"/>
      <c r="AL59" s="114"/>
      <c r="AM59" s="45">
        <f t="shared" si="52"/>
        <v>0</v>
      </c>
      <c r="AN59" s="48">
        <f>AH59</f>
        <v>0</v>
      </c>
      <c r="AO59" s="114"/>
      <c r="AP59" s="114"/>
      <c r="AQ59" s="114"/>
      <c r="AR59" s="46">
        <f t="shared" si="54"/>
        <v>0</v>
      </c>
      <c r="AS59" s="47">
        <f>AM59</f>
        <v>0</v>
      </c>
      <c r="AT59" s="114"/>
      <c r="AU59" s="114"/>
      <c r="AV59" s="114"/>
      <c r="AW59" s="45">
        <f t="shared" si="56"/>
        <v>0</v>
      </c>
      <c r="AX59" s="48">
        <f>AR59</f>
        <v>0</v>
      </c>
      <c r="AY59" s="114"/>
      <c r="AZ59" s="114"/>
      <c r="BA59" s="114"/>
      <c r="BB59" s="46">
        <f t="shared" si="58"/>
        <v>0</v>
      </c>
      <c r="BC59" s="47">
        <f>AW59</f>
        <v>0</v>
      </c>
      <c r="BD59" s="114"/>
      <c r="BE59" s="114"/>
      <c r="BF59" s="114"/>
      <c r="BG59" s="45">
        <f t="shared" si="59"/>
        <v>0</v>
      </c>
      <c r="BH59" s="48">
        <f t="shared" si="60"/>
        <v>0</v>
      </c>
      <c r="BI59" s="114"/>
      <c r="BJ59" s="114"/>
      <c r="BK59" s="114"/>
      <c r="BL59" s="46">
        <f t="shared" si="61"/>
        <v>0</v>
      </c>
      <c r="BM59" s="47">
        <f>BG59</f>
        <v>0</v>
      </c>
      <c r="BN59" s="114"/>
      <c r="BO59" s="114"/>
      <c r="BP59" s="114"/>
      <c r="BQ59" s="114"/>
      <c r="BR59" s="114"/>
      <c r="BS59" s="114"/>
      <c r="BT59" s="45">
        <f t="shared" si="63"/>
        <v>0</v>
      </c>
      <c r="BU59" s="48">
        <f t="shared" si="64"/>
        <v>0</v>
      </c>
      <c r="BV59" s="114"/>
      <c r="BW59" s="114"/>
      <c r="BX59" s="114"/>
      <c r="BY59" s="46">
        <f>BU59+BV59-BW59+BX59</f>
        <v>0</v>
      </c>
      <c r="BZ59" s="113"/>
      <c r="CA59" s="114"/>
      <c r="CB59" s="48">
        <f t="shared" si="74"/>
        <v>0</v>
      </c>
      <c r="CC59" s="76">
        <f t="shared" si="75"/>
        <v>0</v>
      </c>
      <c r="CD59" s="115"/>
      <c r="CE59" s="114"/>
      <c r="CF59" s="49">
        <f t="shared" si="28"/>
        <v>0</v>
      </c>
      <c r="CG59" s="116"/>
      <c r="CH59" s="49">
        <f t="shared" si="29"/>
        <v>0</v>
      </c>
    </row>
    <row r="60" spans="1:86" ht="15" thickBot="1" x14ac:dyDescent="0.25">
      <c r="A60" s="1">
        <v>30</v>
      </c>
      <c r="C60" s="9" t="s">
        <v>7</v>
      </c>
      <c r="D60" s="20">
        <v>2425</v>
      </c>
      <c r="E60" s="113"/>
      <c r="F60" s="114"/>
      <c r="G60" s="114"/>
      <c r="H60" s="114"/>
      <c r="I60" s="45">
        <f t="shared" si="41"/>
        <v>0</v>
      </c>
      <c r="J60" s="114"/>
      <c r="K60" s="114"/>
      <c r="L60" s="114"/>
      <c r="M60" s="114"/>
      <c r="N60" s="46">
        <f t="shared" si="42"/>
        <v>0</v>
      </c>
      <c r="O60" s="47">
        <f t="shared" si="73"/>
        <v>0</v>
      </c>
      <c r="P60" s="114"/>
      <c r="Q60" s="114"/>
      <c r="R60" s="114"/>
      <c r="S60" s="45">
        <f t="shared" si="44"/>
        <v>0</v>
      </c>
      <c r="T60" s="48">
        <f t="shared" si="45"/>
        <v>0</v>
      </c>
      <c r="U60" s="114"/>
      <c r="V60" s="114"/>
      <c r="W60" s="114"/>
      <c r="X60" s="46">
        <f t="shared" si="46"/>
        <v>0</v>
      </c>
      <c r="Y60" s="47">
        <f>S60</f>
        <v>0</v>
      </c>
      <c r="Z60" s="114"/>
      <c r="AA60" s="114"/>
      <c r="AB60" s="114"/>
      <c r="AC60" s="45">
        <f t="shared" si="48"/>
        <v>0</v>
      </c>
      <c r="AD60" s="48">
        <f>X60</f>
        <v>0</v>
      </c>
      <c r="AE60" s="114"/>
      <c r="AF60" s="114"/>
      <c r="AG60" s="114"/>
      <c r="AH60" s="46">
        <f t="shared" si="50"/>
        <v>0</v>
      </c>
      <c r="AI60" s="47">
        <f>AC60</f>
        <v>0</v>
      </c>
      <c r="AJ60" s="114"/>
      <c r="AK60" s="114"/>
      <c r="AL60" s="114"/>
      <c r="AM60" s="45">
        <f t="shared" si="52"/>
        <v>0</v>
      </c>
      <c r="AN60" s="48">
        <f>AH60</f>
        <v>0</v>
      </c>
      <c r="AO60" s="114"/>
      <c r="AP60" s="114"/>
      <c r="AQ60" s="114"/>
      <c r="AR60" s="46">
        <f t="shared" si="54"/>
        <v>0</v>
      </c>
      <c r="AS60" s="47">
        <f>AM60</f>
        <v>0</v>
      </c>
      <c r="AT60" s="114"/>
      <c r="AU60" s="114"/>
      <c r="AV60" s="114"/>
      <c r="AW60" s="45">
        <f t="shared" si="56"/>
        <v>0</v>
      </c>
      <c r="AX60" s="48">
        <f>AR60</f>
        <v>0</v>
      </c>
      <c r="AY60" s="114"/>
      <c r="AZ60" s="114"/>
      <c r="BA60" s="114"/>
      <c r="BB60" s="46">
        <f t="shared" si="58"/>
        <v>0</v>
      </c>
      <c r="BC60" s="47">
        <f>AW60</f>
        <v>0</v>
      </c>
      <c r="BD60" s="114"/>
      <c r="BE60" s="114"/>
      <c r="BF60" s="114"/>
      <c r="BG60" s="45">
        <f t="shared" si="59"/>
        <v>0</v>
      </c>
      <c r="BH60" s="48">
        <f t="shared" si="60"/>
        <v>0</v>
      </c>
      <c r="BI60" s="114"/>
      <c r="BJ60" s="114"/>
      <c r="BK60" s="114"/>
      <c r="BL60" s="46">
        <f t="shared" si="61"/>
        <v>0</v>
      </c>
      <c r="BM60" s="47">
        <f>BG60</f>
        <v>0</v>
      </c>
      <c r="BN60" s="114"/>
      <c r="BO60" s="114"/>
      <c r="BP60" s="114"/>
      <c r="BQ60" s="114"/>
      <c r="BR60" s="114"/>
      <c r="BS60" s="114"/>
      <c r="BT60" s="45">
        <f t="shared" si="63"/>
        <v>0</v>
      </c>
      <c r="BU60" s="48">
        <f t="shared" si="64"/>
        <v>0</v>
      </c>
      <c r="BV60" s="114"/>
      <c r="BW60" s="114"/>
      <c r="BX60" s="114"/>
      <c r="BY60" s="46">
        <f>BU60+BV60-BW60+BX60</f>
        <v>0</v>
      </c>
      <c r="BZ60" s="113"/>
      <c r="CA60" s="114"/>
      <c r="CB60" s="48">
        <f t="shared" si="74"/>
        <v>0</v>
      </c>
      <c r="CC60" s="76">
        <f t="shared" si="75"/>
        <v>0</v>
      </c>
      <c r="CD60" s="115"/>
      <c r="CE60" s="114"/>
      <c r="CF60" s="49">
        <f t="shared" si="28"/>
        <v>0</v>
      </c>
      <c r="CG60" s="116"/>
      <c r="CH60" s="49">
        <f t="shared" si="29"/>
        <v>0</v>
      </c>
    </row>
    <row r="61" spans="1:86" ht="14.25" x14ac:dyDescent="0.2">
      <c r="C61" s="9"/>
      <c r="D61" s="9"/>
      <c r="E61" s="50"/>
      <c r="F61" s="45"/>
      <c r="G61" s="45"/>
      <c r="H61" s="45"/>
      <c r="I61" s="45"/>
      <c r="J61" s="45"/>
      <c r="K61" s="45"/>
      <c r="L61" s="45"/>
      <c r="M61" s="45"/>
      <c r="N61" s="46"/>
      <c r="O61" s="50"/>
      <c r="P61" s="45"/>
      <c r="Q61" s="45"/>
      <c r="R61" s="45"/>
      <c r="S61" s="45"/>
      <c r="T61" s="45"/>
      <c r="U61" s="45"/>
      <c r="V61" s="45"/>
      <c r="W61" s="45"/>
      <c r="X61" s="46"/>
      <c r="Y61" s="50"/>
      <c r="Z61" s="45"/>
      <c r="AA61" s="45"/>
      <c r="AB61" s="45"/>
      <c r="AC61" s="45"/>
      <c r="AD61" s="45"/>
      <c r="AE61" s="45"/>
      <c r="AF61" s="45"/>
      <c r="AG61" s="45"/>
      <c r="AH61" s="46"/>
      <c r="AI61" s="50"/>
      <c r="AJ61" s="45"/>
      <c r="AK61" s="45"/>
      <c r="AL61" s="45"/>
      <c r="AM61" s="45"/>
      <c r="AN61" s="45"/>
      <c r="AO61" s="45"/>
      <c r="AP61" s="45"/>
      <c r="AQ61" s="45"/>
      <c r="AR61" s="46"/>
      <c r="AS61" s="50"/>
      <c r="AT61" s="45"/>
      <c r="AU61" s="45"/>
      <c r="AV61" s="45"/>
      <c r="AW61" s="45"/>
      <c r="AX61" s="45"/>
      <c r="AY61" s="45"/>
      <c r="AZ61" s="45"/>
      <c r="BA61" s="45"/>
      <c r="BB61" s="46"/>
      <c r="BC61" s="50"/>
      <c r="BD61" s="45"/>
      <c r="BE61" s="45"/>
      <c r="BF61" s="45"/>
      <c r="BG61" s="45"/>
      <c r="BH61" s="45"/>
      <c r="BI61" s="45"/>
      <c r="BJ61" s="45"/>
      <c r="BK61" s="45"/>
      <c r="BL61" s="46"/>
      <c r="BM61" s="50"/>
      <c r="BN61" s="45"/>
      <c r="BO61" s="45"/>
      <c r="BP61" s="45"/>
      <c r="BQ61" s="45"/>
      <c r="BR61" s="45"/>
      <c r="BS61" s="45"/>
      <c r="BT61" s="45"/>
      <c r="BU61" s="45"/>
      <c r="BV61" s="45"/>
      <c r="BW61" s="45"/>
      <c r="BX61" s="45"/>
      <c r="BY61" s="46"/>
      <c r="BZ61" s="50"/>
      <c r="CA61" s="45"/>
      <c r="CB61" s="45"/>
      <c r="CC61" s="46"/>
      <c r="CD61" s="51"/>
      <c r="CE61" s="51"/>
      <c r="CF61" s="49"/>
      <c r="CG61" s="52"/>
      <c r="CH61" s="49"/>
    </row>
    <row r="62" spans="1:86" ht="15" x14ac:dyDescent="0.25">
      <c r="C62" s="21" t="s">
        <v>34</v>
      </c>
      <c r="D62" s="9"/>
      <c r="E62" s="50">
        <f t="shared" ref="E62:K62" si="76">SUM(E40:E60)</f>
        <v>0</v>
      </c>
      <c r="F62" s="45">
        <f t="shared" si="76"/>
        <v>0</v>
      </c>
      <c r="G62" s="45">
        <f t="shared" si="76"/>
        <v>0</v>
      </c>
      <c r="H62" s="45">
        <f t="shared" si="76"/>
        <v>0</v>
      </c>
      <c r="I62" s="45">
        <f t="shared" si="76"/>
        <v>0</v>
      </c>
      <c r="J62" s="45">
        <f t="shared" si="76"/>
        <v>0</v>
      </c>
      <c r="K62" s="45">
        <f t="shared" si="76"/>
        <v>0</v>
      </c>
      <c r="L62" s="45">
        <f>SUM(L40:L60)</f>
        <v>0</v>
      </c>
      <c r="M62" s="45">
        <f>SUM(M40:M60)</f>
        <v>0</v>
      </c>
      <c r="N62" s="45">
        <f>SUM(N40:N60)</f>
        <v>0</v>
      </c>
      <c r="O62" s="50">
        <f t="shared" ref="O62:X62" si="77">SUM(O40:O60)</f>
        <v>0</v>
      </c>
      <c r="P62" s="45">
        <f t="shared" si="77"/>
        <v>0</v>
      </c>
      <c r="Q62" s="45">
        <f t="shared" si="77"/>
        <v>0</v>
      </c>
      <c r="R62" s="45">
        <f t="shared" si="77"/>
        <v>0</v>
      </c>
      <c r="S62" s="45">
        <f t="shared" si="77"/>
        <v>0</v>
      </c>
      <c r="T62" s="45">
        <f t="shared" si="77"/>
        <v>0</v>
      </c>
      <c r="U62" s="45">
        <f t="shared" si="77"/>
        <v>0</v>
      </c>
      <c r="V62" s="45">
        <f t="shared" si="77"/>
        <v>0</v>
      </c>
      <c r="W62" s="45">
        <f t="shared" si="77"/>
        <v>0</v>
      </c>
      <c r="X62" s="46">
        <f t="shared" si="77"/>
        <v>0</v>
      </c>
      <c r="Y62" s="50">
        <f t="shared" ref="Y62:BB62" si="78">SUM(Y40:Y60)</f>
        <v>0</v>
      </c>
      <c r="Z62" s="45">
        <f t="shared" si="78"/>
        <v>0</v>
      </c>
      <c r="AA62" s="45">
        <f t="shared" si="78"/>
        <v>0</v>
      </c>
      <c r="AB62" s="45">
        <f t="shared" si="78"/>
        <v>0</v>
      </c>
      <c r="AC62" s="45">
        <f t="shared" si="78"/>
        <v>0</v>
      </c>
      <c r="AD62" s="45">
        <f t="shared" si="78"/>
        <v>0</v>
      </c>
      <c r="AE62" s="45">
        <f t="shared" si="78"/>
        <v>0</v>
      </c>
      <c r="AF62" s="45">
        <f t="shared" si="78"/>
        <v>0</v>
      </c>
      <c r="AG62" s="45">
        <f t="shared" si="78"/>
        <v>0</v>
      </c>
      <c r="AH62" s="46">
        <f t="shared" si="78"/>
        <v>0</v>
      </c>
      <c r="AI62" s="50">
        <f t="shared" si="78"/>
        <v>0</v>
      </c>
      <c r="AJ62" s="45">
        <f t="shared" si="78"/>
        <v>0</v>
      </c>
      <c r="AK62" s="45">
        <f t="shared" si="78"/>
        <v>0</v>
      </c>
      <c r="AL62" s="45">
        <f t="shared" si="78"/>
        <v>0</v>
      </c>
      <c r="AM62" s="45">
        <f t="shared" si="78"/>
        <v>0</v>
      </c>
      <c r="AN62" s="45">
        <f t="shared" si="78"/>
        <v>0</v>
      </c>
      <c r="AO62" s="45">
        <f t="shared" si="78"/>
        <v>0</v>
      </c>
      <c r="AP62" s="45">
        <f>SUM(AP40:AP60)</f>
        <v>0</v>
      </c>
      <c r="AQ62" s="45">
        <f>SUM(AQ40:AQ60)</f>
        <v>0</v>
      </c>
      <c r="AR62" s="46">
        <f t="shared" si="78"/>
        <v>0</v>
      </c>
      <c r="AS62" s="50">
        <f t="shared" si="78"/>
        <v>0</v>
      </c>
      <c r="AT62" s="45">
        <f t="shared" si="78"/>
        <v>37483</v>
      </c>
      <c r="AU62" s="45">
        <f t="shared" si="78"/>
        <v>0</v>
      </c>
      <c r="AV62" s="45">
        <f t="shared" si="78"/>
        <v>0</v>
      </c>
      <c r="AW62" s="45">
        <f t="shared" si="78"/>
        <v>37483</v>
      </c>
      <c r="AX62" s="45">
        <f t="shared" si="78"/>
        <v>0</v>
      </c>
      <c r="AY62" s="45">
        <f t="shared" si="78"/>
        <v>-688</v>
      </c>
      <c r="AZ62" s="45">
        <f t="shared" si="78"/>
        <v>0</v>
      </c>
      <c r="BA62" s="45">
        <f t="shared" si="78"/>
        <v>0</v>
      </c>
      <c r="BB62" s="46">
        <f t="shared" si="78"/>
        <v>-688</v>
      </c>
      <c r="BC62" s="50">
        <f t="shared" ref="BC62:BL62" si="79">SUM(BC40:BC60)</f>
        <v>37483</v>
      </c>
      <c r="BD62" s="45">
        <f t="shared" si="79"/>
        <v>268105</v>
      </c>
      <c r="BE62" s="45">
        <f t="shared" si="79"/>
        <v>0</v>
      </c>
      <c r="BF62" s="45">
        <f t="shared" si="79"/>
        <v>0</v>
      </c>
      <c r="BG62" s="45">
        <f t="shared" si="79"/>
        <v>305588</v>
      </c>
      <c r="BH62" s="45">
        <f t="shared" si="79"/>
        <v>-688</v>
      </c>
      <c r="BI62" s="45">
        <f t="shared" si="79"/>
        <v>2034</v>
      </c>
      <c r="BJ62" s="45">
        <f t="shared" si="79"/>
        <v>0</v>
      </c>
      <c r="BK62" s="45">
        <f t="shared" si="79"/>
        <v>0</v>
      </c>
      <c r="BL62" s="46">
        <f t="shared" si="79"/>
        <v>1346</v>
      </c>
      <c r="BM62" s="50">
        <f t="shared" ref="BM62:BY62" si="80">SUM(BM40:BM60)</f>
        <v>305588</v>
      </c>
      <c r="BN62" s="45">
        <f t="shared" si="80"/>
        <v>-12898</v>
      </c>
      <c r="BO62" s="45">
        <f t="shared" si="80"/>
        <v>0</v>
      </c>
      <c r="BP62" s="45">
        <f t="shared" si="80"/>
        <v>0</v>
      </c>
      <c r="BQ62" s="45">
        <f t="shared" si="80"/>
        <v>0</v>
      </c>
      <c r="BR62" s="45">
        <f t="shared" si="80"/>
        <v>0</v>
      </c>
      <c r="BS62" s="45">
        <f t="shared" si="80"/>
        <v>-527955</v>
      </c>
      <c r="BT62" s="45">
        <f t="shared" si="80"/>
        <v>-235265</v>
      </c>
      <c r="BU62" s="45">
        <f t="shared" si="80"/>
        <v>1346</v>
      </c>
      <c r="BV62" s="45">
        <f t="shared" si="80"/>
        <v>4375</v>
      </c>
      <c r="BW62" s="45">
        <f t="shared" si="80"/>
        <v>0</v>
      </c>
      <c r="BX62" s="45">
        <f t="shared" si="80"/>
        <v>-11480</v>
      </c>
      <c r="BY62" s="46">
        <f t="shared" si="80"/>
        <v>-5759</v>
      </c>
      <c r="BZ62" s="50">
        <f t="shared" ref="BZ62:CG62" si="81">SUM(BZ40:BZ60)</f>
        <v>0</v>
      </c>
      <c r="CA62" s="45">
        <f t="shared" si="81"/>
        <v>0</v>
      </c>
      <c r="CB62" s="45">
        <f t="shared" si="81"/>
        <v>-235265</v>
      </c>
      <c r="CC62" s="46">
        <f t="shared" si="81"/>
        <v>-5759</v>
      </c>
      <c r="CD62" s="45">
        <f t="shared" si="81"/>
        <v>-3778</v>
      </c>
      <c r="CE62" s="45">
        <f t="shared" si="81"/>
        <v>-1291</v>
      </c>
      <c r="CF62" s="49">
        <f t="shared" si="28"/>
        <v>-246093</v>
      </c>
      <c r="CG62" s="53">
        <f t="shared" si="81"/>
        <v>298411</v>
      </c>
      <c r="CH62" s="49">
        <f t="shared" si="29"/>
        <v>539435</v>
      </c>
    </row>
    <row r="63" spans="1:86" ht="15" thickBot="1" x14ac:dyDescent="0.25">
      <c r="C63" s="9"/>
      <c r="D63" s="9"/>
      <c r="E63" s="50"/>
      <c r="F63" s="45"/>
      <c r="G63" s="45"/>
      <c r="H63" s="45"/>
      <c r="I63" s="45"/>
      <c r="J63" s="45"/>
      <c r="K63" s="45"/>
      <c r="L63" s="45"/>
      <c r="M63" s="45"/>
      <c r="N63" s="46"/>
      <c r="O63" s="50"/>
      <c r="P63" s="45"/>
      <c r="Q63" s="45"/>
      <c r="R63" s="45"/>
      <c r="S63" s="45"/>
      <c r="T63" s="45"/>
      <c r="U63" s="45"/>
      <c r="V63" s="45"/>
      <c r="W63" s="45"/>
      <c r="X63" s="46"/>
      <c r="Y63" s="50"/>
      <c r="Z63" s="45"/>
      <c r="AA63" s="45"/>
      <c r="AB63" s="45"/>
      <c r="AC63" s="45"/>
      <c r="AD63" s="45"/>
      <c r="AE63" s="45"/>
      <c r="AF63" s="45"/>
      <c r="AG63" s="45"/>
      <c r="AH63" s="46"/>
      <c r="AI63" s="50"/>
      <c r="AJ63" s="45"/>
      <c r="AK63" s="45"/>
      <c r="AL63" s="45"/>
      <c r="AM63" s="45"/>
      <c r="AN63" s="45"/>
      <c r="AO63" s="45"/>
      <c r="AP63" s="45"/>
      <c r="AQ63" s="45"/>
      <c r="AR63" s="46"/>
      <c r="AS63" s="50"/>
      <c r="AT63" s="45"/>
      <c r="AU63" s="45"/>
      <c r="AV63" s="45"/>
      <c r="AW63" s="45"/>
      <c r="AX63" s="45"/>
      <c r="AY63" s="45"/>
      <c r="AZ63" s="45"/>
      <c r="BA63" s="45"/>
      <c r="BB63" s="46"/>
      <c r="BC63" s="50"/>
      <c r="BD63" s="45"/>
      <c r="BE63" s="45"/>
      <c r="BF63" s="45"/>
      <c r="BG63" s="45"/>
      <c r="BH63" s="45"/>
      <c r="BI63" s="45"/>
      <c r="BJ63" s="45"/>
      <c r="BK63" s="45"/>
      <c r="BL63" s="46"/>
      <c r="BM63" s="50"/>
      <c r="BN63" s="45"/>
      <c r="BO63" s="45"/>
      <c r="BP63" s="45"/>
      <c r="BQ63" s="45"/>
      <c r="BR63" s="45"/>
      <c r="BS63" s="45"/>
      <c r="BT63" s="45"/>
      <c r="BU63" s="45"/>
      <c r="BV63" s="45"/>
      <c r="BW63" s="45"/>
      <c r="BX63" s="45"/>
      <c r="BY63" s="46"/>
      <c r="BZ63" s="50"/>
      <c r="CA63" s="45"/>
      <c r="CB63" s="45"/>
      <c r="CC63" s="46"/>
      <c r="CD63" s="51"/>
      <c r="CE63" s="51"/>
      <c r="CF63" s="49"/>
      <c r="CG63" s="52"/>
      <c r="CH63" s="49"/>
    </row>
    <row r="64" spans="1:86" ht="15" thickBot="1" x14ac:dyDescent="0.25">
      <c r="A64" s="1">
        <v>31</v>
      </c>
      <c r="C64" s="9" t="s">
        <v>16</v>
      </c>
      <c r="D64" s="13">
        <v>1562</v>
      </c>
      <c r="E64" s="113"/>
      <c r="F64" s="121"/>
      <c r="G64" s="114"/>
      <c r="H64" s="114"/>
      <c r="I64" s="45">
        <f>E64+F64-G64+H64</f>
        <v>0</v>
      </c>
      <c r="J64" s="114"/>
      <c r="K64" s="114"/>
      <c r="L64" s="114"/>
      <c r="M64" s="114"/>
      <c r="N64" s="46">
        <f>J64+K64-L64+M64</f>
        <v>0</v>
      </c>
      <c r="O64" s="47">
        <f>I64</f>
        <v>0</v>
      </c>
      <c r="P64" s="114"/>
      <c r="Q64" s="114"/>
      <c r="R64" s="114"/>
      <c r="S64" s="45">
        <f>O64+P64-Q64+R64</f>
        <v>0</v>
      </c>
      <c r="T64" s="48">
        <f>N64</f>
        <v>0</v>
      </c>
      <c r="U64" s="114"/>
      <c r="V64" s="114"/>
      <c r="W64" s="114"/>
      <c r="X64" s="46">
        <f>T64+U64-V64+W64</f>
        <v>0</v>
      </c>
      <c r="Y64" s="47">
        <f>S64</f>
        <v>0</v>
      </c>
      <c r="Z64" s="114"/>
      <c r="AA64" s="114"/>
      <c r="AB64" s="114"/>
      <c r="AC64" s="45">
        <f>Y64+Z64-AA64+AB64</f>
        <v>0</v>
      </c>
      <c r="AD64" s="48">
        <f>X64</f>
        <v>0</v>
      </c>
      <c r="AE64" s="114"/>
      <c r="AF64" s="114"/>
      <c r="AG64" s="114"/>
      <c r="AH64" s="46">
        <f>AD64+AE64-AF64+AG64</f>
        <v>0</v>
      </c>
      <c r="AI64" s="47">
        <f>AC64</f>
        <v>0</v>
      </c>
      <c r="AJ64" s="114"/>
      <c r="AK64" s="114"/>
      <c r="AL64" s="114"/>
      <c r="AM64" s="45">
        <f>AI64+AJ64-AK64+AL64</f>
        <v>0</v>
      </c>
      <c r="AN64" s="48">
        <f>AH64</f>
        <v>0</v>
      </c>
      <c r="AO64" s="114"/>
      <c r="AP64" s="114"/>
      <c r="AQ64" s="114"/>
      <c r="AR64" s="46">
        <f>AN64+AO64-AP64+AQ64</f>
        <v>0</v>
      </c>
      <c r="AS64" s="47">
        <f>AM64</f>
        <v>0</v>
      </c>
      <c r="AT64" s="114"/>
      <c r="AU64" s="114"/>
      <c r="AV64" s="114"/>
      <c r="AW64" s="45">
        <f>AS64+AT64-AU64+AV64</f>
        <v>0</v>
      </c>
      <c r="AX64" s="48">
        <f>AR64</f>
        <v>0</v>
      </c>
      <c r="AY64" s="114"/>
      <c r="AZ64" s="114"/>
      <c r="BA64" s="114"/>
      <c r="BB64" s="46">
        <f>AX64+AY64-AZ64+BA64</f>
        <v>0</v>
      </c>
      <c r="BC64" s="47">
        <f>AW64</f>
        <v>0</v>
      </c>
      <c r="BD64" s="114"/>
      <c r="BE64" s="114"/>
      <c r="BF64" s="114"/>
      <c r="BG64" s="45">
        <f>BC64+BD64-BE64+SUM(BF64:BF64)</f>
        <v>0</v>
      </c>
      <c r="BH64" s="48">
        <f>BB64</f>
        <v>0</v>
      </c>
      <c r="BI64" s="114"/>
      <c r="BJ64" s="114"/>
      <c r="BK64" s="114"/>
      <c r="BL64" s="46">
        <f>BH64+BI64-BJ64+BK64</f>
        <v>0</v>
      </c>
      <c r="BM64" s="47">
        <f>BG64</f>
        <v>0</v>
      </c>
      <c r="BN64" s="114">
        <v>-614040</v>
      </c>
      <c r="BO64" s="114"/>
      <c r="BP64" s="114"/>
      <c r="BQ64" s="114"/>
      <c r="BR64" s="114"/>
      <c r="BS64" s="114"/>
      <c r="BT64" s="45">
        <f>BM64+BN64-BO64+SUM(BP64:BS64)</f>
        <v>-614040</v>
      </c>
      <c r="BU64" s="48">
        <f>BL64</f>
        <v>0</v>
      </c>
      <c r="BV64" s="114">
        <v>-92189</v>
      </c>
      <c r="BW64" s="114"/>
      <c r="BX64" s="114"/>
      <c r="BY64" s="46">
        <f>BU64+BV64-BW64+BX64</f>
        <v>-92189</v>
      </c>
      <c r="BZ64" s="113">
        <v>-614040</v>
      </c>
      <c r="CA64" s="114">
        <v>-92189</v>
      </c>
      <c r="CB64" s="48">
        <f>BT64-BZ64</f>
        <v>0</v>
      </c>
      <c r="CC64" s="76">
        <f>BY64-CA64</f>
        <v>0</v>
      </c>
      <c r="CD64" s="115"/>
      <c r="CE64" s="114"/>
      <c r="CF64" s="49">
        <f t="shared" si="28"/>
        <v>0</v>
      </c>
      <c r="CG64" s="116">
        <v>-706229</v>
      </c>
      <c r="CH64" s="49">
        <f t="shared" si="29"/>
        <v>0</v>
      </c>
    </row>
    <row r="65" spans="1:86" ht="29.25" thickBot="1" x14ac:dyDescent="0.25">
      <c r="A65" s="1">
        <v>32</v>
      </c>
      <c r="C65" s="69" t="s">
        <v>71</v>
      </c>
      <c r="D65" s="70">
        <v>1592</v>
      </c>
      <c r="E65" s="113"/>
      <c r="F65" s="114"/>
      <c r="G65" s="114"/>
      <c r="H65" s="114"/>
      <c r="I65" s="45">
        <f>E65+F65-G65+H65</f>
        <v>0</v>
      </c>
      <c r="J65" s="114"/>
      <c r="K65" s="114"/>
      <c r="L65" s="114"/>
      <c r="M65" s="114"/>
      <c r="N65" s="46">
        <f>J65+K65-L65+M65</f>
        <v>0</v>
      </c>
      <c r="O65" s="47">
        <f>I65</f>
        <v>0</v>
      </c>
      <c r="P65" s="114"/>
      <c r="Q65" s="114"/>
      <c r="R65" s="114"/>
      <c r="S65" s="45">
        <f>O65+P65-Q65+R65</f>
        <v>0</v>
      </c>
      <c r="T65" s="48">
        <f>N65</f>
        <v>0</v>
      </c>
      <c r="U65" s="114"/>
      <c r="V65" s="114"/>
      <c r="W65" s="114"/>
      <c r="X65" s="46">
        <f>T65+U65-V65+W65</f>
        <v>0</v>
      </c>
      <c r="Y65" s="47">
        <f>S65</f>
        <v>0</v>
      </c>
      <c r="Z65" s="114"/>
      <c r="AA65" s="114"/>
      <c r="AB65" s="114"/>
      <c r="AC65" s="45">
        <f>Y65+Z65-AA65+AB65</f>
        <v>0</v>
      </c>
      <c r="AD65" s="48">
        <f>X65</f>
        <v>0</v>
      </c>
      <c r="AE65" s="114"/>
      <c r="AF65" s="114"/>
      <c r="AG65" s="114"/>
      <c r="AH65" s="46">
        <f>AD65+AE65-AF65+AG65</f>
        <v>0</v>
      </c>
      <c r="AI65" s="47">
        <f>AC65</f>
        <v>0</v>
      </c>
      <c r="AJ65" s="114"/>
      <c r="AK65" s="114"/>
      <c r="AL65" s="114"/>
      <c r="AM65" s="45">
        <f>AI65+AJ65-AK65+AL65</f>
        <v>0</v>
      </c>
      <c r="AN65" s="48">
        <f>AH65</f>
        <v>0</v>
      </c>
      <c r="AO65" s="114"/>
      <c r="AP65" s="114"/>
      <c r="AQ65" s="114"/>
      <c r="AR65" s="46">
        <f>AN65+AO65-AP65+AQ65</f>
        <v>0</v>
      </c>
      <c r="AS65" s="47">
        <f>AM65</f>
        <v>0</v>
      </c>
      <c r="AT65" s="114"/>
      <c r="AU65" s="114"/>
      <c r="AV65" s="114"/>
      <c r="AW65" s="45">
        <f>AS65+AT65-AU65+AV65</f>
        <v>0</v>
      </c>
      <c r="AX65" s="48">
        <f>AR65</f>
        <v>0</v>
      </c>
      <c r="AY65" s="114"/>
      <c r="AZ65" s="114"/>
      <c r="BA65" s="114"/>
      <c r="BB65" s="46">
        <f>AX65+AY65-AZ65+BA65</f>
        <v>0</v>
      </c>
      <c r="BC65" s="47">
        <f>AW65</f>
        <v>0</v>
      </c>
      <c r="BD65" s="114"/>
      <c r="BE65" s="114"/>
      <c r="BF65" s="114"/>
      <c r="BG65" s="45">
        <f>BC65+BD65-BE65+SUM(BF65:BF65)</f>
        <v>0</v>
      </c>
      <c r="BH65" s="48">
        <f>BB65</f>
        <v>0</v>
      </c>
      <c r="BI65" s="114"/>
      <c r="BJ65" s="114"/>
      <c r="BK65" s="114"/>
      <c r="BL65" s="46">
        <f>BH65+BI65-BJ65+BK65</f>
        <v>0</v>
      </c>
      <c r="BM65" s="47">
        <f>BG65</f>
        <v>0</v>
      </c>
      <c r="BN65" s="114"/>
      <c r="BO65" s="114"/>
      <c r="BP65" s="114"/>
      <c r="BQ65" s="114"/>
      <c r="BR65" s="114"/>
      <c r="BS65" s="208">
        <v>-133418</v>
      </c>
      <c r="BT65" s="45">
        <f>BM65+BN65-BO65+SUM(BP65:BS65)</f>
        <v>-133418</v>
      </c>
      <c r="BU65" s="48">
        <f>BL65</f>
        <v>0</v>
      </c>
      <c r="BV65" s="114"/>
      <c r="BW65" s="114"/>
      <c r="BX65" s="208">
        <v>-5700</v>
      </c>
      <c r="BY65" s="46">
        <f>BU65+BV65-BW65+BX65</f>
        <v>-5700</v>
      </c>
      <c r="BZ65" s="113"/>
      <c r="CA65" s="114"/>
      <c r="CB65" s="48">
        <f>BT65-BZ65</f>
        <v>-133418</v>
      </c>
      <c r="CC65" s="76">
        <f>BY65-CA65</f>
        <v>-5700</v>
      </c>
      <c r="CD65" s="115">
        <v>-1961</v>
      </c>
      <c r="CE65" s="114">
        <v>-654</v>
      </c>
      <c r="CF65" s="49">
        <f t="shared" si="28"/>
        <v>-141733</v>
      </c>
      <c r="CG65" s="116">
        <v>0</v>
      </c>
      <c r="CH65" s="49">
        <f t="shared" si="29"/>
        <v>139118</v>
      </c>
    </row>
    <row r="66" spans="1:86" ht="29.25" thickBot="1" x14ac:dyDescent="0.25">
      <c r="A66" s="1">
        <v>33</v>
      </c>
      <c r="C66" s="69" t="s">
        <v>70</v>
      </c>
      <c r="D66" s="70">
        <v>1592</v>
      </c>
      <c r="E66" s="113"/>
      <c r="F66" s="114"/>
      <c r="G66" s="114"/>
      <c r="H66" s="114"/>
      <c r="I66" s="45">
        <f>E66+F66-G66+H66</f>
        <v>0</v>
      </c>
      <c r="J66" s="114"/>
      <c r="K66" s="114"/>
      <c r="L66" s="114"/>
      <c r="M66" s="114"/>
      <c r="N66" s="46">
        <f>J66+K66-L66+M66</f>
        <v>0</v>
      </c>
      <c r="O66" s="47">
        <f>I66</f>
        <v>0</v>
      </c>
      <c r="P66" s="114"/>
      <c r="Q66" s="114"/>
      <c r="R66" s="114"/>
      <c r="S66" s="45">
        <f>O66+P66-Q66+R66</f>
        <v>0</v>
      </c>
      <c r="T66" s="48">
        <f>N66</f>
        <v>0</v>
      </c>
      <c r="U66" s="114"/>
      <c r="V66" s="114"/>
      <c r="W66" s="114"/>
      <c r="X66" s="46">
        <f>T66+U66-V66+W66</f>
        <v>0</v>
      </c>
      <c r="Y66" s="47">
        <f>S66</f>
        <v>0</v>
      </c>
      <c r="Z66" s="114"/>
      <c r="AA66" s="114"/>
      <c r="AB66" s="114"/>
      <c r="AC66" s="45">
        <f>Y66+Z66-AA66+AB66</f>
        <v>0</v>
      </c>
      <c r="AD66" s="48">
        <f>X66</f>
        <v>0</v>
      </c>
      <c r="AE66" s="114"/>
      <c r="AF66" s="114"/>
      <c r="AG66" s="114"/>
      <c r="AH66" s="46">
        <f>AD66+AE66-AF66+AG66</f>
        <v>0</v>
      </c>
      <c r="AI66" s="47">
        <f>AC66</f>
        <v>0</v>
      </c>
      <c r="AJ66" s="114"/>
      <c r="AK66" s="114"/>
      <c r="AL66" s="114"/>
      <c r="AM66" s="45">
        <f>AI66+AJ66-AK66+AL66</f>
        <v>0</v>
      </c>
      <c r="AN66" s="48">
        <f>AH66</f>
        <v>0</v>
      </c>
      <c r="AO66" s="114"/>
      <c r="AP66" s="114"/>
      <c r="AQ66" s="114"/>
      <c r="AR66" s="46">
        <f>AN66+AO66-AP66+AQ66</f>
        <v>0</v>
      </c>
      <c r="AS66" s="47">
        <f>AM66</f>
        <v>0</v>
      </c>
      <c r="AT66" s="114"/>
      <c r="AU66" s="114"/>
      <c r="AV66" s="114"/>
      <c r="AW66" s="45">
        <f>AS66+AT66-AU66+AV66</f>
        <v>0</v>
      </c>
      <c r="AX66" s="48">
        <f>AR66</f>
        <v>0</v>
      </c>
      <c r="AY66" s="114"/>
      <c r="AZ66" s="114"/>
      <c r="BA66" s="114"/>
      <c r="BB66" s="46">
        <f>AX66+AY66-AZ66+BA66</f>
        <v>0</v>
      </c>
      <c r="BC66" s="47">
        <f>AW66</f>
        <v>0</v>
      </c>
      <c r="BD66" s="114"/>
      <c r="BE66" s="114"/>
      <c r="BF66" s="114"/>
      <c r="BG66" s="45">
        <f>BC66+BD66-BE66+SUM(BF66:BF66)</f>
        <v>0</v>
      </c>
      <c r="BH66" s="48">
        <f>BB66</f>
        <v>0</v>
      </c>
      <c r="BI66" s="114"/>
      <c r="BJ66" s="114"/>
      <c r="BK66" s="114"/>
      <c r="BL66" s="46">
        <f>BH66+BI66-BJ66+BK66</f>
        <v>0</v>
      </c>
      <c r="BM66" s="47">
        <f>BG66</f>
        <v>0</v>
      </c>
      <c r="BN66" s="114"/>
      <c r="BO66" s="114"/>
      <c r="BP66" s="114"/>
      <c r="BQ66" s="114"/>
      <c r="BR66" s="114"/>
      <c r="BS66" s="208">
        <f>-210760*0.5</f>
        <v>-105380</v>
      </c>
      <c r="BT66" s="45">
        <f>BM66+BN66-BO66+SUM(BP66:BS66)</f>
        <v>-105380</v>
      </c>
      <c r="BU66" s="48">
        <f>BL66</f>
        <v>0</v>
      </c>
      <c r="BV66" s="114"/>
      <c r="BW66" s="114"/>
      <c r="BX66" s="208">
        <v>-568</v>
      </c>
      <c r="BY66" s="46">
        <f>BU66+BV66-BW66+BX66</f>
        <v>-568</v>
      </c>
      <c r="BZ66" s="113"/>
      <c r="CA66" s="114"/>
      <c r="CB66" s="79">
        <f>BT66-BZ66</f>
        <v>-105380</v>
      </c>
      <c r="CC66" s="80">
        <f>BY66-CA66</f>
        <v>-568</v>
      </c>
      <c r="CD66" s="115">
        <v>-1071</v>
      </c>
      <c r="CE66" s="114">
        <v>-478</v>
      </c>
      <c r="CF66" s="49">
        <f t="shared" si="28"/>
        <v>-107497</v>
      </c>
      <c r="CG66" s="116">
        <v>0</v>
      </c>
      <c r="CH66" s="49">
        <f t="shared" si="29"/>
        <v>105948</v>
      </c>
    </row>
    <row r="67" spans="1:86" ht="14.25" x14ac:dyDescent="0.2">
      <c r="C67" s="9"/>
      <c r="D67" s="9"/>
      <c r="E67" s="50"/>
      <c r="F67" s="45"/>
      <c r="G67" s="45"/>
      <c r="H67" s="45"/>
      <c r="I67" s="45"/>
      <c r="J67" s="45"/>
      <c r="K67" s="45"/>
      <c r="L67" s="45"/>
      <c r="M67" s="45"/>
      <c r="N67" s="46"/>
      <c r="O67" s="50"/>
      <c r="P67" s="45"/>
      <c r="Q67" s="45"/>
      <c r="R67" s="45"/>
      <c r="S67" s="45"/>
      <c r="T67" s="45"/>
      <c r="U67" s="45"/>
      <c r="V67" s="45"/>
      <c r="W67" s="45"/>
      <c r="X67" s="46"/>
      <c r="Y67" s="50"/>
      <c r="Z67" s="45"/>
      <c r="AA67" s="45"/>
      <c r="AB67" s="45"/>
      <c r="AC67" s="45"/>
      <c r="AD67" s="45"/>
      <c r="AE67" s="45"/>
      <c r="AF67" s="45"/>
      <c r="AG67" s="45"/>
      <c r="AH67" s="46"/>
      <c r="AI67" s="50"/>
      <c r="AJ67" s="45"/>
      <c r="AK67" s="45"/>
      <c r="AL67" s="45"/>
      <c r="AM67" s="45"/>
      <c r="AN67" s="45"/>
      <c r="AO67" s="45"/>
      <c r="AP67" s="45"/>
      <c r="AQ67" s="45"/>
      <c r="AR67" s="46"/>
      <c r="AS67" s="50"/>
      <c r="AT67" s="45"/>
      <c r="AU67" s="45"/>
      <c r="AV67" s="45"/>
      <c r="AW67" s="45"/>
      <c r="AX67" s="45"/>
      <c r="AY67" s="45"/>
      <c r="AZ67" s="45"/>
      <c r="BA67" s="45"/>
      <c r="BB67" s="46"/>
      <c r="BC67" s="50"/>
      <c r="BD67" s="45"/>
      <c r="BE67" s="45"/>
      <c r="BF67" s="45"/>
      <c r="BG67" s="45"/>
      <c r="BH67" s="45"/>
      <c r="BI67" s="45"/>
      <c r="BJ67" s="45"/>
      <c r="BK67" s="45"/>
      <c r="BL67" s="46"/>
      <c r="BM67" s="50"/>
      <c r="BN67" s="45"/>
      <c r="BO67" s="45"/>
      <c r="BP67" s="45"/>
      <c r="BQ67" s="45"/>
      <c r="BR67" s="45"/>
      <c r="BS67" s="45"/>
      <c r="BT67" s="45"/>
      <c r="BU67" s="45"/>
      <c r="BV67" s="45"/>
      <c r="BW67" s="45"/>
      <c r="BX67" s="45"/>
      <c r="BY67" s="46"/>
      <c r="BZ67" s="50"/>
      <c r="CA67" s="45"/>
      <c r="CB67" s="45"/>
      <c r="CC67" s="46"/>
      <c r="CD67" s="51"/>
      <c r="CE67" s="51"/>
      <c r="CF67" s="49"/>
      <c r="CG67" s="52"/>
      <c r="CH67" s="49">
        <f t="shared" si="29"/>
        <v>0</v>
      </c>
    </row>
    <row r="68" spans="1:86" ht="15" x14ac:dyDescent="0.25">
      <c r="C68" s="21" t="s">
        <v>59</v>
      </c>
      <c r="D68" s="9"/>
      <c r="E68" s="50">
        <f>+E62+E35+E64+E65+E66</f>
        <v>0</v>
      </c>
      <c r="F68" s="45">
        <f t="shared" ref="F68:BQ68" si="82">+F62+F35+F64+F65+F66</f>
        <v>0</v>
      </c>
      <c r="G68" s="45">
        <f t="shared" si="82"/>
        <v>0</v>
      </c>
      <c r="H68" s="45">
        <f t="shared" si="82"/>
        <v>0</v>
      </c>
      <c r="I68" s="45">
        <f t="shared" si="82"/>
        <v>0</v>
      </c>
      <c r="J68" s="45">
        <f t="shared" si="82"/>
        <v>0</v>
      </c>
      <c r="K68" s="45">
        <f t="shared" si="82"/>
        <v>0</v>
      </c>
      <c r="L68" s="45">
        <f t="shared" si="82"/>
        <v>0</v>
      </c>
      <c r="M68" s="45">
        <f t="shared" si="82"/>
        <v>0</v>
      </c>
      <c r="N68" s="46">
        <f t="shared" si="82"/>
        <v>0</v>
      </c>
      <c r="O68" s="50">
        <f t="shared" si="82"/>
        <v>0</v>
      </c>
      <c r="P68" s="45">
        <f t="shared" si="82"/>
        <v>0</v>
      </c>
      <c r="Q68" s="45">
        <f t="shared" si="82"/>
        <v>0</v>
      </c>
      <c r="R68" s="45">
        <f t="shared" si="82"/>
        <v>0</v>
      </c>
      <c r="S68" s="45">
        <f t="shared" si="82"/>
        <v>0</v>
      </c>
      <c r="T68" s="45">
        <f t="shared" si="82"/>
        <v>0</v>
      </c>
      <c r="U68" s="45">
        <f t="shared" si="82"/>
        <v>0</v>
      </c>
      <c r="V68" s="45">
        <f t="shared" si="82"/>
        <v>0</v>
      </c>
      <c r="W68" s="45">
        <f t="shared" si="82"/>
        <v>0</v>
      </c>
      <c r="X68" s="46">
        <f t="shared" si="82"/>
        <v>0</v>
      </c>
      <c r="Y68" s="50">
        <f t="shared" si="82"/>
        <v>0</v>
      </c>
      <c r="Z68" s="45">
        <f t="shared" si="82"/>
        <v>-4294251</v>
      </c>
      <c r="AA68" s="45">
        <f t="shared" si="82"/>
        <v>0</v>
      </c>
      <c r="AB68" s="45">
        <f t="shared" si="82"/>
        <v>0</v>
      </c>
      <c r="AC68" s="45">
        <f t="shared" si="82"/>
        <v>-4294251</v>
      </c>
      <c r="AD68" s="45">
        <f t="shared" si="82"/>
        <v>0</v>
      </c>
      <c r="AE68" s="45">
        <f t="shared" si="82"/>
        <v>-493108</v>
      </c>
      <c r="AF68" s="45">
        <f t="shared" si="82"/>
        <v>0</v>
      </c>
      <c r="AG68" s="45">
        <f t="shared" si="82"/>
        <v>0</v>
      </c>
      <c r="AH68" s="46">
        <f t="shared" si="82"/>
        <v>-493108</v>
      </c>
      <c r="AI68" s="50">
        <f t="shared" si="82"/>
        <v>-4294251</v>
      </c>
      <c r="AJ68" s="45">
        <f t="shared" si="82"/>
        <v>-4402815</v>
      </c>
      <c r="AK68" s="45">
        <f t="shared" si="82"/>
        <v>0</v>
      </c>
      <c r="AL68" s="45">
        <f t="shared" si="82"/>
        <v>0</v>
      </c>
      <c r="AM68" s="45">
        <f t="shared" si="82"/>
        <v>-8697066</v>
      </c>
      <c r="AN68" s="45">
        <f t="shared" si="82"/>
        <v>-493108</v>
      </c>
      <c r="AO68" s="45">
        <f t="shared" si="82"/>
        <v>1676898</v>
      </c>
      <c r="AP68" s="45">
        <f t="shared" si="82"/>
        <v>0</v>
      </c>
      <c r="AQ68" s="45">
        <f t="shared" si="82"/>
        <v>0</v>
      </c>
      <c r="AR68" s="46">
        <f t="shared" si="82"/>
        <v>1183790</v>
      </c>
      <c r="AS68" s="50">
        <f t="shared" si="82"/>
        <v>-8697066</v>
      </c>
      <c r="AT68" s="45">
        <f t="shared" si="82"/>
        <v>5650275</v>
      </c>
      <c r="AU68" s="45">
        <f t="shared" si="82"/>
        <v>-723300</v>
      </c>
      <c r="AV68" s="45">
        <f t="shared" si="82"/>
        <v>0</v>
      </c>
      <c r="AW68" s="45">
        <f t="shared" si="82"/>
        <v>-2323491</v>
      </c>
      <c r="AX68" s="45">
        <f t="shared" si="82"/>
        <v>1183790</v>
      </c>
      <c r="AY68" s="45">
        <f t="shared" si="82"/>
        <v>82879</v>
      </c>
      <c r="AZ68" s="45">
        <f t="shared" si="82"/>
        <v>-89715</v>
      </c>
      <c r="BA68" s="45">
        <f t="shared" si="82"/>
        <v>0</v>
      </c>
      <c r="BB68" s="46">
        <f t="shared" si="82"/>
        <v>1356384</v>
      </c>
      <c r="BC68" s="50">
        <f t="shared" si="82"/>
        <v>-2323491</v>
      </c>
      <c r="BD68" s="45">
        <f t="shared" si="82"/>
        <v>908221</v>
      </c>
      <c r="BE68" s="45">
        <f t="shared" si="82"/>
        <v>-1772391</v>
      </c>
      <c r="BF68" s="45">
        <f t="shared" si="82"/>
        <v>0</v>
      </c>
      <c r="BG68" s="45">
        <f t="shared" si="82"/>
        <v>357121</v>
      </c>
      <c r="BH68" s="45">
        <f t="shared" si="82"/>
        <v>1356384</v>
      </c>
      <c r="BI68" s="45">
        <f t="shared" si="82"/>
        <v>1871</v>
      </c>
      <c r="BJ68" s="45">
        <f t="shared" si="82"/>
        <v>1772391</v>
      </c>
      <c r="BK68" s="45">
        <f t="shared" si="82"/>
        <v>0</v>
      </c>
      <c r="BL68" s="46">
        <f t="shared" si="82"/>
        <v>-414136</v>
      </c>
      <c r="BM68" s="50">
        <f t="shared" si="82"/>
        <v>357121</v>
      </c>
      <c r="BN68" s="45">
        <f t="shared" si="82"/>
        <v>369621</v>
      </c>
      <c r="BO68" s="45">
        <f t="shared" si="82"/>
        <v>4541635</v>
      </c>
      <c r="BP68" s="45">
        <f t="shared" si="82"/>
        <v>0</v>
      </c>
      <c r="BQ68" s="45">
        <f t="shared" si="82"/>
        <v>0</v>
      </c>
      <c r="BR68" s="45">
        <f t="shared" ref="BR68:CH68" si="83">+BR62+BR35+BR64+BR65+BR66</f>
        <v>0</v>
      </c>
      <c r="BS68" s="45">
        <f t="shared" si="83"/>
        <v>-189131</v>
      </c>
      <c r="BT68" s="45">
        <f t="shared" si="83"/>
        <v>-4004024</v>
      </c>
      <c r="BU68" s="45">
        <f t="shared" si="83"/>
        <v>-414136</v>
      </c>
      <c r="BV68" s="45">
        <f t="shared" si="83"/>
        <v>-102824</v>
      </c>
      <c r="BW68" s="45">
        <f t="shared" si="83"/>
        <v>94934</v>
      </c>
      <c r="BX68" s="45">
        <f t="shared" si="83"/>
        <v>-17748</v>
      </c>
      <c r="BY68" s="46">
        <f t="shared" si="83"/>
        <v>-629642</v>
      </c>
      <c r="BZ68" s="50">
        <f t="shared" si="83"/>
        <v>-2709565</v>
      </c>
      <c r="CA68" s="45">
        <f t="shared" si="83"/>
        <v>-109125</v>
      </c>
      <c r="CB68" s="45">
        <f t="shared" si="83"/>
        <v>-1294459</v>
      </c>
      <c r="CC68" s="46">
        <f t="shared" si="83"/>
        <v>-520517</v>
      </c>
      <c r="CD68" s="45">
        <f t="shared" si="83"/>
        <v>-26990</v>
      </c>
      <c r="CE68" s="45">
        <f t="shared" si="83"/>
        <v>-8578</v>
      </c>
      <c r="CF68" s="49">
        <f>+CF62+CF35+CF64+CF65+CF66</f>
        <v>-1850544</v>
      </c>
      <c r="CG68" s="52">
        <f t="shared" si="83"/>
        <v>-4472036</v>
      </c>
      <c r="CH68" s="49">
        <f t="shared" si="83"/>
        <v>161630</v>
      </c>
    </row>
    <row r="69" spans="1:86" ht="14.25" x14ac:dyDescent="0.2">
      <c r="C69" s="22"/>
      <c r="D69" s="22"/>
      <c r="E69" s="50"/>
      <c r="F69" s="45"/>
      <c r="G69" s="45"/>
      <c r="H69" s="45"/>
      <c r="I69" s="45"/>
      <c r="J69" s="45"/>
      <c r="K69" s="45"/>
      <c r="L69" s="45"/>
      <c r="M69" s="45"/>
      <c r="N69" s="46"/>
      <c r="O69" s="50"/>
      <c r="P69" s="45"/>
      <c r="Q69" s="45"/>
      <c r="R69" s="45"/>
      <c r="S69" s="45"/>
      <c r="T69" s="45"/>
      <c r="U69" s="45"/>
      <c r="V69" s="45"/>
      <c r="W69" s="45"/>
      <c r="X69" s="46"/>
      <c r="Y69" s="50"/>
      <c r="Z69" s="45"/>
      <c r="AA69" s="45"/>
      <c r="AB69" s="45"/>
      <c r="AC69" s="45"/>
      <c r="AD69" s="45"/>
      <c r="AE69" s="45"/>
      <c r="AF69" s="45"/>
      <c r="AG69" s="45"/>
      <c r="AH69" s="46"/>
      <c r="AI69" s="50"/>
      <c r="AJ69" s="45"/>
      <c r="AK69" s="45"/>
      <c r="AL69" s="45"/>
      <c r="AM69" s="45"/>
      <c r="AN69" s="45"/>
      <c r="AO69" s="45"/>
      <c r="AP69" s="45"/>
      <c r="AQ69" s="45"/>
      <c r="AR69" s="46"/>
      <c r="AS69" s="50"/>
      <c r="AT69" s="45"/>
      <c r="AU69" s="45"/>
      <c r="AV69" s="45"/>
      <c r="AW69" s="45"/>
      <c r="AX69" s="45"/>
      <c r="AY69" s="45"/>
      <c r="AZ69" s="45"/>
      <c r="BA69" s="45"/>
      <c r="BB69" s="46"/>
      <c r="BC69" s="50"/>
      <c r="BD69" s="45"/>
      <c r="BE69" s="45"/>
      <c r="BF69" s="45"/>
      <c r="BG69" s="45"/>
      <c r="BH69" s="45"/>
      <c r="BI69" s="45"/>
      <c r="BJ69" s="45"/>
      <c r="BK69" s="45"/>
      <c r="BL69" s="46"/>
      <c r="BM69" s="50"/>
      <c r="BN69" s="45"/>
      <c r="BO69" s="45"/>
      <c r="BP69" s="45"/>
      <c r="BQ69" s="45"/>
      <c r="BR69" s="45"/>
      <c r="BS69" s="45"/>
      <c r="BT69" s="45"/>
      <c r="BU69" s="45"/>
      <c r="BV69" s="45"/>
      <c r="BW69" s="45"/>
      <c r="BX69" s="45"/>
      <c r="BY69" s="46"/>
      <c r="BZ69" s="50"/>
      <c r="CA69" s="45"/>
      <c r="CB69" s="45"/>
      <c r="CC69" s="46"/>
      <c r="CD69" s="51"/>
      <c r="CE69" s="51"/>
      <c r="CF69" s="49"/>
      <c r="CG69" s="52"/>
      <c r="CH69" s="49"/>
    </row>
    <row r="70" spans="1:86" ht="15" thickBot="1" x14ac:dyDescent="0.25">
      <c r="C70" s="22"/>
      <c r="D70" s="22"/>
      <c r="E70" s="50"/>
      <c r="F70" s="45"/>
      <c r="G70" s="45"/>
      <c r="H70" s="45"/>
      <c r="I70" s="45"/>
      <c r="J70" s="45"/>
      <c r="K70" s="45"/>
      <c r="L70" s="45"/>
      <c r="M70" s="45"/>
      <c r="N70" s="46"/>
      <c r="O70" s="50"/>
      <c r="P70" s="45"/>
      <c r="Q70" s="45"/>
      <c r="R70" s="45"/>
      <c r="S70" s="45"/>
      <c r="T70" s="45"/>
      <c r="U70" s="45"/>
      <c r="V70" s="45"/>
      <c r="W70" s="45"/>
      <c r="X70" s="46"/>
      <c r="Y70" s="50"/>
      <c r="Z70" s="45"/>
      <c r="AA70" s="45"/>
      <c r="AB70" s="45"/>
      <c r="AC70" s="45"/>
      <c r="AD70" s="45"/>
      <c r="AE70" s="45"/>
      <c r="AF70" s="45"/>
      <c r="AG70" s="45"/>
      <c r="AH70" s="46"/>
      <c r="AI70" s="50"/>
      <c r="AJ70" s="45"/>
      <c r="AK70" s="45"/>
      <c r="AL70" s="45"/>
      <c r="AM70" s="45"/>
      <c r="AN70" s="45"/>
      <c r="AO70" s="45"/>
      <c r="AP70" s="45"/>
      <c r="AQ70" s="45"/>
      <c r="AR70" s="46"/>
      <c r="AS70" s="50"/>
      <c r="AT70" s="45"/>
      <c r="AU70" s="45"/>
      <c r="AV70" s="45"/>
      <c r="AW70" s="45"/>
      <c r="AX70" s="45"/>
      <c r="AY70" s="45"/>
      <c r="AZ70" s="45"/>
      <c r="BA70" s="45"/>
      <c r="BB70" s="46"/>
      <c r="BC70" s="50"/>
      <c r="BD70" s="45"/>
      <c r="BE70" s="45"/>
      <c r="BF70" s="45"/>
      <c r="BG70" s="45"/>
      <c r="BH70" s="45"/>
      <c r="BI70" s="45"/>
      <c r="BJ70" s="45"/>
      <c r="BK70" s="45"/>
      <c r="BL70" s="46"/>
      <c r="BM70" s="50"/>
      <c r="BN70" s="45"/>
      <c r="BO70" s="45"/>
      <c r="BP70" s="45"/>
      <c r="BQ70" s="45"/>
      <c r="BR70" s="45"/>
      <c r="BS70" s="45"/>
      <c r="BT70" s="45"/>
      <c r="BU70" s="45"/>
      <c r="BV70" s="45"/>
      <c r="BW70" s="45"/>
      <c r="BX70" s="45"/>
      <c r="BY70" s="46"/>
      <c r="BZ70" s="50"/>
      <c r="CA70" s="45"/>
      <c r="CB70" s="45"/>
      <c r="CC70" s="46"/>
      <c r="CD70" s="51"/>
      <c r="CE70" s="51"/>
      <c r="CF70" s="49"/>
      <c r="CG70" s="52"/>
      <c r="CH70" s="49"/>
    </row>
    <row r="71" spans="1:86" ht="18" thickBot="1" x14ac:dyDescent="0.3">
      <c r="A71" s="1">
        <v>34</v>
      </c>
      <c r="C71" s="23" t="s">
        <v>123</v>
      </c>
      <c r="D71" s="24">
        <v>1521</v>
      </c>
      <c r="E71" s="56"/>
      <c r="F71" s="57"/>
      <c r="G71" s="57"/>
      <c r="H71" s="57"/>
      <c r="I71" s="57"/>
      <c r="J71" s="57"/>
      <c r="K71" s="57"/>
      <c r="L71" s="57"/>
      <c r="M71" s="57"/>
      <c r="N71" s="58"/>
      <c r="O71" s="56"/>
      <c r="P71" s="57"/>
      <c r="Q71" s="57"/>
      <c r="R71" s="57"/>
      <c r="S71" s="57"/>
      <c r="T71" s="57"/>
      <c r="U71" s="57"/>
      <c r="V71" s="57"/>
      <c r="W71" s="57"/>
      <c r="X71" s="58"/>
      <c r="Y71" s="56"/>
      <c r="Z71" s="57"/>
      <c r="AA71" s="57"/>
      <c r="AB71" s="57"/>
      <c r="AC71" s="57"/>
      <c r="AD71" s="57"/>
      <c r="AE71" s="57"/>
      <c r="AF71" s="57"/>
      <c r="AG71" s="57"/>
      <c r="AH71" s="58"/>
      <c r="AI71" s="56"/>
      <c r="AJ71" s="57"/>
      <c r="AK71" s="57"/>
      <c r="AL71" s="57"/>
      <c r="AM71" s="57"/>
      <c r="AN71" s="57"/>
      <c r="AO71" s="57"/>
      <c r="AP71" s="57"/>
      <c r="AQ71" s="57"/>
      <c r="AR71" s="58"/>
      <c r="AS71" s="56"/>
      <c r="AT71" s="57"/>
      <c r="AU71" s="57"/>
      <c r="AV71" s="57"/>
      <c r="AW71" s="57"/>
      <c r="AX71" s="57"/>
      <c r="AY71" s="57"/>
      <c r="AZ71" s="57"/>
      <c r="BA71" s="57"/>
      <c r="BB71" s="58"/>
      <c r="BC71" s="122">
        <v>416987</v>
      </c>
      <c r="BD71" s="123">
        <v>-419251</v>
      </c>
      <c r="BE71" s="123"/>
      <c r="BF71" s="123"/>
      <c r="BG71" s="45">
        <f>BC71+BD71-BE71+SUM(BF71:BF71)</f>
        <v>-2264</v>
      </c>
      <c r="BH71" s="123"/>
      <c r="BI71" s="123">
        <v>1869</v>
      </c>
      <c r="BJ71" s="123"/>
      <c r="BK71" s="123"/>
      <c r="BL71" s="46">
        <f>BH71+BI71-BJ71+BK71</f>
        <v>1869</v>
      </c>
      <c r="BM71" s="47">
        <f>BG71</f>
        <v>-2264</v>
      </c>
      <c r="BN71" s="123"/>
      <c r="BO71" s="123"/>
      <c r="BP71" s="123"/>
      <c r="BQ71" s="123"/>
      <c r="BR71" s="123"/>
      <c r="BS71" s="123"/>
      <c r="BT71" s="45">
        <f>BM71+BN71-BO71+SUM(BP71:BS71)</f>
        <v>-2264</v>
      </c>
      <c r="BU71" s="45">
        <f>BL71</f>
        <v>1869</v>
      </c>
      <c r="BV71" s="123">
        <v>3104</v>
      </c>
      <c r="BW71" s="123"/>
      <c r="BX71" s="114"/>
      <c r="BY71" s="46">
        <f>BU71+BV71-BW71+BX71</f>
        <v>4973</v>
      </c>
      <c r="BZ71" s="123">
        <v>-2264</v>
      </c>
      <c r="CA71" s="123">
        <v>4973</v>
      </c>
      <c r="CB71" s="79">
        <f>BT71-BZ71</f>
        <v>0</v>
      </c>
      <c r="CC71" s="80">
        <f>BY71-CA71</f>
        <v>0</v>
      </c>
      <c r="CD71" s="124"/>
      <c r="CE71" s="123"/>
      <c r="CF71" s="49">
        <f t="shared" si="28"/>
        <v>0</v>
      </c>
      <c r="CG71" s="125">
        <v>30657</v>
      </c>
      <c r="CH71" s="49">
        <f t="shared" si="29"/>
        <v>27948</v>
      </c>
    </row>
    <row r="72" spans="1:86" ht="15" thickBot="1" x14ac:dyDescent="0.25">
      <c r="C72" s="22"/>
      <c r="D72" s="22"/>
      <c r="E72" s="50"/>
      <c r="F72" s="45"/>
      <c r="G72" s="45"/>
      <c r="H72" s="45"/>
      <c r="I72" s="45"/>
      <c r="J72" s="45"/>
      <c r="K72" s="45"/>
      <c r="L72" s="45"/>
      <c r="M72" s="45"/>
      <c r="N72" s="46"/>
      <c r="O72" s="50"/>
      <c r="P72" s="45"/>
      <c r="Q72" s="45"/>
      <c r="R72" s="45"/>
      <c r="S72" s="45"/>
      <c r="T72" s="45"/>
      <c r="U72" s="45"/>
      <c r="V72" s="45"/>
      <c r="W72" s="45"/>
      <c r="X72" s="46"/>
      <c r="Y72" s="50"/>
      <c r="Z72" s="45"/>
      <c r="AA72" s="45"/>
      <c r="AB72" s="45"/>
      <c r="AC72" s="45"/>
      <c r="AD72" s="45"/>
      <c r="AE72" s="45"/>
      <c r="AF72" s="45"/>
      <c r="AG72" s="45"/>
      <c r="AH72" s="46"/>
      <c r="AI72" s="50"/>
      <c r="AJ72" s="45"/>
      <c r="AK72" s="45"/>
      <c r="AL72" s="45"/>
      <c r="AM72" s="45"/>
      <c r="AN72" s="45"/>
      <c r="AO72" s="45"/>
      <c r="AP72" s="45"/>
      <c r="AQ72" s="45"/>
      <c r="AR72" s="46"/>
      <c r="AS72" s="50"/>
      <c r="AT72" s="45"/>
      <c r="AU72" s="45"/>
      <c r="AV72" s="45"/>
      <c r="AW72" s="45"/>
      <c r="AX72" s="45"/>
      <c r="AY72" s="45"/>
      <c r="AZ72" s="45"/>
      <c r="BA72" s="45"/>
      <c r="BB72" s="46"/>
      <c r="BC72" s="50"/>
      <c r="BD72" s="45"/>
      <c r="BE72" s="45"/>
      <c r="BF72" s="45"/>
      <c r="BG72" s="45"/>
      <c r="BH72" s="45"/>
      <c r="BI72" s="45"/>
      <c r="BJ72" s="45"/>
      <c r="BK72" s="45"/>
      <c r="BL72" s="46"/>
      <c r="BM72" s="50"/>
      <c r="BN72" s="45"/>
      <c r="BO72" s="45"/>
      <c r="BP72" s="45"/>
      <c r="BQ72" s="45"/>
      <c r="BR72" s="45"/>
      <c r="BS72" s="45"/>
      <c r="BT72" s="45"/>
      <c r="BU72" s="45"/>
      <c r="BV72" s="45"/>
      <c r="BW72" s="45"/>
      <c r="BX72" s="45"/>
      <c r="BY72" s="46"/>
      <c r="BZ72" s="50"/>
      <c r="CA72" s="45"/>
      <c r="CB72" s="45"/>
      <c r="CC72" s="46"/>
      <c r="CD72" s="51"/>
      <c r="CE72" s="51"/>
      <c r="CF72" s="49"/>
      <c r="CG72" s="52"/>
      <c r="CH72" s="49">
        <f t="shared" si="29"/>
        <v>0</v>
      </c>
    </row>
    <row r="73" spans="1:86" ht="15.75" thickBot="1" x14ac:dyDescent="0.3">
      <c r="C73" s="136" t="s">
        <v>169</v>
      </c>
      <c r="D73" s="135">
        <v>1568</v>
      </c>
      <c r="E73" s="56"/>
      <c r="F73" s="57"/>
      <c r="G73" s="57"/>
      <c r="H73" s="57"/>
      <c r="I73" s="57"/>
      <c r="J73" s="57"/>
      <c r="K73" s="57"/>
      <c r="L73" s="57"/>
      <c r="M73" s="57"/>
      <c r="N73" s="58"/>
      <c r="O73" s="56"/>
      <c r="P73" s="57"/>
      <c r="Q73" s="57"/>
      <c r="R73" s="57"/>
      <c r="S73" s="57"/>
      <c r="T73" s="57"/>
      <c r="U73" s="57"/>
      <c r="V73" s="57"/>
      <c r="W73" s="57"/>
      <c r="X73" s="58"/>
      <c r="Y73" s="56"/>
      <c r="Z73" s="57"/>
      <c r="AA73" s="57"/>
      <c r="AB73" s="57"/>
      <c r="AC73" s="57"/>
      <c r="AD73" s="57"/>
      <c r="AE73" s="57"/>
      <c r="AF73" s="57"/>
      <c r="AG73" s="57"/>
      <c r="AH73" s="58"/>
      <c r="AI73" s="56"/>
      <c r="AJ73" s="57"/>
      <c r="AK73" s="57"/>
      <c r="AL73" s="57"/>
      <c r="AM73" s="57"/>
      <c r="AN73" s="57"/>
      <c r="AO73" s="57"/>
      <c r="AP73" s="57"/>
      <c r="AQ73" s="57"/>
      <c r="AR73" s="58"/>
      <c r="AS73" s="56"/>
      <c r="AT73" s="57"/>
      <c r="AU73" s="57"/>
      <c r="AV73" s="57"/>
      <c r="AW73" s="57"/>
      <c r="AX73" s="57"/>
      <c r="AY73" s="57"/>
      <c r="AZ73" s="57"/>
      <c r="BA73" s="57"/>
      <c r="BB73" s="58"/>
      <c r="BC73" s="122"/>
      <c r="BD73" s="123"/>
      <c r="BE73" s="123"/>
      <c r="BF73" s="123"/>
      <c r="BG73" s="45">
        <f>BC73+BD73-BE73+SUM(BF73:BF73)</f>
        <v>0</v>
      </c>
      <c r="BH73" s="123"/>
      <c r="BI73" s="123"/>
      <c r="BJ73" s="123"/>
      <c r="BK73" s="123"/>
      <c r="BL73" s="46">
        <f>BH73+BI73-BJ73+BK73</f>
        <v>0</v>
      </c>
      <c r="BM73" s="47">
        <f>BG73</f>
        <v>0</v>
      </c>
      <c r="BN73" s="123"/>
      <c r="BO73" s="123"/>
      <c r="BP73" s="123"/>
      <c r="BQ73" s="123"/>
      <c r="BR73" s="123"/>
      <c r="BS73" s="123"/>
      <c r="BT73" s="45">
        <f>BM73+BN73-BO73+SUM(BP73:BS73)</f>
        <v>0</v>
      </c>
      <c r="BU73" s="45">
        <f>BL73</f>
        <v>0</v>
      </c>
      <c r="BV73" s="123"/>
      <c r="BW73" s="123"/>
      <c r="BX73" s="114"/>
      <c r="BY73" s="46">
        <f>BU73+BV73-BW73+BX73</f>
        <v>0</v>
      </c>
      <c r="BZ73" s="123"/>
      <c r="CA73" s="123"/>
      <c r="CB73" s="79">
        <f>BT73-BZ73</f>
        <v>0</v>
      </c>
      <c r="CC73" s="80">
        <f>BY73-CA73</f>
        <v>0</v>
      </c>
      <c r="CD73" s="124"/>
      <c r="CE73" s="123"/>
      <c r="CF73" s="49">
        <f t="shared" ref="CF73" si="84">SUM(CB73:CE73)</f>
        <v>0</v>
      </c>
      <c r="CG73" s="125"/>
      <c r="CH73" s="49">
        <f t="shared" ref="CH73" si="85">CG73-SUM(BT73,BY73)</f>
        <v>0</v>
      </c>
    </row>
    <row r="74" spans="1:86" ht="15" x14ac:dyDescent="0.25">
      <c r="C74" s="136"/>
      <c r="D74" s="137"/>
      <c r="E74" s="50"/>
      <c r="F74" s="45"/>
      <c r="G74" s="45"/>
      <c r="H74" s="45"/>
      <c r="I74" s="45"/>
      <c r="J74" s="45"/>
      <c r="K74" s="45"/>
      <c r="L74" s="45"/>
      <c r="M74" s="45"/>
      <c r="N74" s="45"/>
      <c r="O74" s="50"/>
      <c r="P74" s="45"/>
      <c r="Q74" s="45"/>
      <c r="R74" s="45"/>
      <c r="S74" s="45"/>
      <c r="T74" s="45"/>
      <c r="U74" s="45"/>
      <c r="V74" s="45"/>
      <c r="W74" s="45"/>
      <c r="X74" s="45"/>
      <c r="Y74" s="50"/>
      <c r="Z74" s="45"/>
      <c r="AA74" s="45"/>
      <c r="AB74" s="45"/>
      <c r="AC74" s="45"/>
      <c r="AD74" s="45"/>
      <c r="AE74" s="45"/>
      <c r="AF74" s="45"/>
      <c r="AG74" s="45"/>
      <c r="AH74" s="45"/>
      <c r="AI74" s="50"/>
      <c r="AJ74" s="45"/>
      <c r="AK74" s="45"/>
      <c r="AL74" s="45"/>
      <c r="AM74" s="45"/>
      <c r="AN74" s="45"/>
      <c r="AO74" s="45"/>
      <c r="AP74" s="45"/>
      <c r="AQ74" s="45"/>
      <c r="AR74" s="45"/>
      <c r="AS74" s="50"/>
      <c r="AT74" s="45"/>
      <c r="AU74" s="45"/>
      <c r="AV74" s="45"/>
      <c r="AW74" s="45"/>
      <c r="AX74" s="45"/>
      <c r="AY74" s="45"/>
      <c r="AZ74" s="45"/>
      <c r="BA74" s="45"/>
      <c r="BB74" s="45"/>
      <c r="BC74" s="50"/>
      <c r="BD74" s="45"/>
      <c r="BE74" s="45"/>
      <c r="BF74" s="45"/>
      <c r="BG74" s="45"/>
      <c r="BH74" s="45"/>
      <c r="BI74" s="45"/>
      <c r="BJ74" s="45"/>
      <c r="BK74" s="45"/>
      <c r="BL74" s="45"/>
      <c r="BM74" s="50"/>
      <c r="BN74" s="45"/>
      <c r="BO74" s="45"/>
      <c r="BP74" s="45"/>
      <c r="BQ74" s="45"/>
      <c r="BR74" s="45"/>
      <c r="BS74" s="45"/>
      <c r="BT74" s="45"/>
      <c r="BU74" s="45"/>
      <c r="BV74" s="45"/>
      <c r="BW74" s="45"/>
      <c r="BX74" s="45"/>
      <c r="BY74" s="45"/>
      <c r="BZ74" s="50"/>
      <c r="CA74" s="45"/>
      <c r="CB74" s="45"/>
      <c r="CC74" s="46"/>
      <c r="CD74" s="51"/>
      <c r="CE74" s="51"/>
      <c r="CF74" s="49"/>
      <c r="CG74" s="52"/>
      <c r="CH74" s="49"/>
    </row>
    <row r="75" spans="1:86" ht="15" x14ac:dyDescent="0.25">
      <c r="C75" s="136"/>
      <c r="D75" s="137"/>
      <c r="E75" s="50"/>
      <c r="F75" s="45"/>
      <c r="G75" s="45"/>
      <c r="H75" s="45"/>
      <c r="I75" s="45"/>
      <c r="J75" s="45"/>
      <c r="K75" s="45"/>
      <c r="L75" s="45"/>
      <c r="M75" s="45"/>
      <c r="N75" s="45"/>
      <c r="O75" s="50"/>
      <c r="P75" s="45"/>
      <c r="Q75" s="45"/>
      <c r="R75" s="45"/>
      <c r="S75" s="45"/>
      <c r="T75" s="45"/>
      <c r="U75" s="45"/>
      <c r="V75" s="45"/>
      <c r="W75" s="45"/>
      <c r="X75" s="45"/>
      <c r="Y75" s="50"/>
      <c r="Z75" s="45"/>
      <c r="AA75" s="45"/>
      <c r="AB75" s="45"/>
      <c r="AC75" s="45"/>
      <c r="AD75" s="45"/>
      <c r="AE75" s="45"/>
      <c r="AF75" s="45"/>
      <c r="AG75" s="45"/>
      <c r="AH75" s="45"/>
      <c r="AI75" s="50"/>
      <c r="AJ75" s="45"/>
      <c r="AK75" s="45"/>
      <c r="AL75" s="45"/>
      <c r="AM75" s="45"/>
      <c r="AN75" s="45"/>
      <c r="AO75" s="45"/>
      <c r="AP75" s="45"/>
      <c r="AQ75" s="45"/>
      <c r="AR75" s="45"/>
      <c r="AS75" s="50"/>
      <c r="AT75" s="45"/>
      <c r="AU75" s="45"/>
      <c r="AV75" s="45"/>
      <c r="AW75" s="45"/>
      <c r="AX75" s="45"/>
      <c r="AY75" s="45"/>
      <c r="AZ75" s="45"/>
      <c r="BA75" s="45"/>
      <c r="BB75" s="45"/>
      <c r="BC75" s="50"/>
      <c r="BD75" s="45"/>
      <c r="BE75" s="45"/>
      <c r="BF75" s="45"/>
      <c r="BG75" s="45"/>
      <c r="BH75" s="45"/>
      <c r="BI75" s="45"/>
      <c r="BJ75" s="45"/>
      <c r="BK75" s="45"/>
      <c r="BL75" s="45"/>
      <c r="BM75" s="50"/>
      <c r="BN75" s="45"/>
      <c r="BO75" s="45"/>
      <c r="BP75" s="45"/>
      <c r="BQ75" s="45"/>
      <c r="BR75" s="45"/>
      <c r="BS75" s="45"/>
      <c r="BT75" s="45"/>
      <c r="BU75" s="45"/>
      <c r="BV75" s="45"/>
      <c r="BW75" s="45"/>
      <c r="BX75" s="45"/>
      <c r="BY75" s="45"/>
      <c r="BZ75" s="50"/>
      <c r="CA75" s="45"/>
      <c r="CB75" s="45"/>
      <c r="CC75" s="46"/>
      <c r="CD75" s="51"/>
      <c r="CE75" s="51"/>
      <c r="CF75" s="49"/>
      <c r="CG75" s="52"/>
      <c r="CH75" s="49"/>
    </row>
    <row r="76" spans="1:86" ht="15" x14ac:dyDescent="0.25">
      <c r="C76" s="25" t="s">
        <v>170</v>
      </c>
      <c r="D76" s="22"/>
      <c r="E76" s="50">
        <f>E71+E68+E73</f>
        <v>0</v>
      </c>
      <c r="F76" s="45">
        <f t="shared" ref="F76:BQ76" si="86">F71+F68+F73</f>
        <v>0</v>
      </c>
      <c r="G76" s="45">
        <f t="shared" si="86"/>
        <v>0</v>
      </c>
      <c r="H76" s="45">
        <f t="shared" si="86"/>
        <v>0</v>
      </c>
      <c r="I76" s="45">
        <f t="shared" si="86"/>
        <v>0</v>
      </c>
      <c r="J76" s="45">
        <f t="shared" si="86"/>
        <v>0</v>
      </c>
      <c r="K76" s="45">
        <f t="shared" si="86"/>
        <v>0</v>
      </c>
      <c r="L76" s="45">
        <f t="shared" si="86"/>
        <v>0</v>
      </c>
      <c r="M76" s="45">
        <f t="shared" si="86"/>
        <v>0</v>
      </c>
      <c r="N76" s="45">
        <f t="shared" si="86"/>
        <v>0</v>
      </c>
      <c r="O76" s="50">
        <f t="shared" si="86"/>
        <v>0</v>
      </c>
      <c r="P76" s="45">
        <f t="shared" si="86"/>
        <v>0</v>
      </c>
      <c r="Q76" s="45">
        <f t="shared" si="86"/>
        <v>0</v>
      </c>
      <c r="R76" s="45">
        <f t="shared" si="86"/>
        <v>0</v>
      </c>
      <c r="S76" s="45">
        <f t="shared" si="86"/>
        <v>0</v>
      </c>
      <c r="T76" s="45">
        <f t="shared" si="86"/>
        <v>0</v>
      </c>
      <c r="U76" s="45">
        <f t="shared" si="86"/>
        <v>0</v>
      </c>
      <c r="V76" s="45">
        <f t="shared" si="86"/>
        <v>0</v>
      </c>
      <c r="W76" s="45">
        <f t="shared" si="86"/>
        <v>0</v>
      </c>
      <c r="X76" s="45">
        <f t="shared" si="86"/>
        <v>0</v>
      </c>
      <c r="Y76" s="50">
        <f t="shared" si="86"/>
        <v>0</v>
      </c>
      <c r="Z76" s="45">
        <f t="shared" si="86"/>
        <v>-4294251</v>
      </c>
      <c r="AA76" s="45">
        <f t="shared" si="86"/>
        <v>0</v>
      </c>
      <c r="AB76" s="45">
        <f t="shared" si="86"/>
        <v>0</v>
      </c>
      <c r="AC76" s="45">
        <f t="shared" si="86"/>
        <v>-4294251</v>
      </c>
      <c r="AD76" s="45">
        <f t="shared" si="86"/>
        <v>0</v>
      </c>
      <c r="AE76" s="45">
        <f t="shared" si="86"/>
        <v>-493108</v>
      </c>
      <c r="AF76" s="45">
        <f t="shared" si="86"/>
        <v>0</v>
      </c>
      <c r="AG76" s="45">
        <f t="shared" si="86"/>
        <v>0</v>
      </c>
      <c r="AH76" s="45">
        <f t="shared" si="86"/>
        <v>-493108</v>
      </c>
      <c r="AI76" s="50">
        <f t="shared" si="86"/>
        <v>-4294251</v>
      </c>
      <c r="AJ76" s="45">
        <f t="shared" si="86"/>
        <v>-4402815</v>
      </c>
      <c r="AK76" s="45">
        <f t="shared" si="86"/>
        <v>0</v>
      </c>
      <c r="AL76" s="45">
        <f t="shared" si="86"/>
        <v>0</v>
      </c>
      <c r="AM76" s="45">
        <f t="shared" si="86"/>
        <v>-8697066</v>
      </c>
      <c r="AN76" s="45">
        <f t="shared" si="86"/>
        <v>-493108</v>
      </c>
      <c r="AO76" s="45">
        <f t="shared" si="86"/>
        <v>1676898</v>
      </c>
      <c r="AP76" s="45">
        <f t="shared" si="86"/>
        <v>0</v>
      </c>
      <c r="AQ76" s="45">
        <f t="shared" si="86"/>
        <v>0</v>
      </c>
      <c r="AR76" s="45">
        <f t="shared" si="86"/>
        <v>1183790</v>
      </c>
      <c r="AS76" s="50">
        <f t="shared" si="86"/>
        <v>-8697066</v>
      </c>
      <c r="AT76" s="45">
        <f t="shared" si="86"/>
        <v>5650275</v>
      </c>
      <c r="AU76" s="45">
        <f t="shared" si="86"/>
        <v>-723300</v>
      </c>
      <c r="AV76" s="45">
        <f t="shared" si="86"/>
        <v>0</v>
      </c>
      <c r="AW76" s="45">
        <f t="shared" si="86"/>
        <v>-2323491</v>
      </c>
      <c r="AX76" s="45">
        <f t="shared" si="86"/>
        <v>1183790</v>
      </c>
      <c r="AY76" s="45">
        <f t="shared" si="86"/>
        <v>82879</v>
      </c>
      <c r="AZ76" s="45">
        <f t="shared" si="86"/>
        <v>-89715</v>
      </c>
      <c r="BA76" s="45">
        <f t="shared" si="86"/>
        <v>0</v>
      </c>
      <c r="BB76" s="45">
        <f t="shared" si="86"/>
        <v>1356384</v>
      </c>
      <c r="BC76" s="50">
        <f t="shared" si="86"/>
        <v>-1906504</v>
      </c>
      <c r="BD76" s="45">
        <f t="shared" si="86"/>
        <v>488970</v>
      </c>
      <c r="BE76" s="45">
        <f t="shared" si="86"/>
        <v>-1772391</v>
      </c>
      <c r="BF76" s="45">
        <f t="shared" si="86"/>
        <v>0</v>
      </c>
      <c r="BG76" s="45">
        <f t="shared" si="86"/>
        <v>354857</v>
      </c>
      <c r="BH76" s="45">
        <f t="shared" si="86"/>
        <v>1356384</v>
      </c>
      <c r="BI76" s="45">
        <f t="shared" si="86"/>
        <v>3740</v>
      </c>
      <c r="BJ76" s="45">
        <f t="shared" si="86"/>
        <v>1772391</v>
      </c>
      <c r="BK76" s="45">
        <f t="shared" si="86"/>
        <v>0</v>
      </c>
      <c r="BL76" s="45">
        <f t="shared" si="86"/>
        <v>-412267</v>
      </c>
      <c r="BM76" s="50">
        <f t="shared" si="86"/>
        <v>354857</v>
      </c>
      <c r="BN76" s="45">
        <f t="shared" si="86"/>
        <v>369621</v>
      </c>
      <c r="BO76" s="45">
        <f t="shared" si="86"/>
        <v>4541635</v>
      </c>
      <c r="BP76" s="45">
        <f t="shared" si="86"/>
        <v>0</v>
      </c>
      <c r="BQ76" s="45">
        <f t="shared" si="86"/>
        <v>0</v>
      </c>
      <c r="BR76" s="45">
        <f t="shared" ref="BR76:CH76" si="87">BR71+BR68+BR73</f>
        <v>0</v>
      </c>
      <c r="BS76" s="45">
        <f t="shared" si="87"/>
        <v>-189131</v>
      </c>
      <c r="BT76" s="45">
        <f t="shared" si="87"/>
        <v>-4006288</v>
      </c>
      <c r="BU76" s="45">
        <f t="shared" si="87"/>
        <v>-412267</v>
      </c>
      <c r="BV76" s="45">
        <f t="shared" si="87"/>
        <v>-99720</v>
      </c>
      <c r="BW76" s="45">
        <f t="shared" si="87"/>
        <v>94934</v>
      </c>
      <c r="BX76" s="45">
        <f t="shared" si="87"/>
        <v>-17748</v>
      </c>
      <c r="BY76" s="45">
        <f t="shared" si="87"/>
        <v>-624669</v>
      </c>
      <c r="BZ76" s="50">
        <f t="shared" si="87"/>
        <v>-2711829</v>
      </c>
      <c r="CA76" s="45">
        <f t="shared" si="87"/>
        <v>-104152</v>
      </c>
      <c r="CB76" s="45">
        <f t="shared" si="87"/>
        <v>-1294459</v>
      </c>
      <c r="CC76" s="45">
        <f t="shared" si="87"/>
        <v>-520517</v>
      </c>
      <c r="CD76" s="50">
        <f t="shared" si="87"/>
        <v>-26990</v>
      </c>
      <c r="CE76" s="45">
        <f t="shared" si="87"/>
        <v>-8578</v>
      </c>
      <c r="CF76" s="45">
        <f t="shared" si="87"/>
        <v>-1850544</v>
      </c>
      <c r="CG76" s="50">
        <f t="shared" si="87"/>
        <v>-4441379</v>
      </c>
      <c r="CH76" s="53">
        <f t="shared" si="87"/>
        <v>189578</v>
      </c>
    </row>
    <row r="77" spans="1:86" ht="15" thickBot="1" x14ac:dyDescent="0.25">
      <c r="C77" s="22"/>
      <c r="D77" s="22"/>
      <c r="E77" s="50"/>
      <c r="F77" s="45"/>
      <c r="G77" s="45"/>
      <c r="H77" s="45"/>
      <c r="I77" s="45"/>
      <c r="J77" s="45"/>
      <c r="K77" s="45"/>
      <c r="L77" s="45"/>
      <c r="M77" s="45"/>
      <c r="N77" s="46"/>
      <c r="O77" s="50"/>
      <c r="P77" s="45"/>
      <c r="Q77" s="45"/>
      <c r="R77" s="45"/>
      <c r="S77" s="45"/>
      <c r="T77" s="45"/>
      <c r="U77" s="45"/>
      <c r="V77" s="45"/>
      <c r="W77" s="45"/>
      <c r="X77" s="46"/>
      <c r="Y77" s="50"/>
      <c r="Z77" s="45"/>
      <c r="AA77" s="45"/>
      <c r="AB77" s="45"/>
      <c r="AC77" s="45"/>
      <c r="AD77" s="45"/>
      <c r="AE77" s="45"/>
      <c r="AF77" s="45"/>
      <c r="AG77" s="45"/>
      <c r="AH77" s="46"/>
      <c r="AI77" s="50"/>
      <c r="AJ77" s="45"/>
      <c r="AK77" s="45"/>
      <c r="AL77" s="45"/>
      <c r="AM77" s="45"/>
      <c r="AN77" s="45"/>
      <c r="AO77" s="45"/>
      <c r="AP77" s="45"/>
      <c r="AQ77" s="45"/>
      <c r="AR77" s="46"/>
      <c r="AS77" s="50"/>
      <c r="AT77" s="45"/>
      <c r="AU77" s="45"/>
      <c r="AV77" s="45"/>
      <c r="AW77" s="45"/>
      <c r="AX77" s="45"/>
      <c r="AY77" s="45"/>
      <c r="AZ77" s="45"/>
      <c r="BA77" s="45"/>
      <c r="BB77" s="46"/>
      <c r="BC77" s="50"/>
      <c r="BD77" s="45"/>
      <c r="BE77" s="45"/>
      <c r="BF77" s="45"/>
      <c r="BG77" s="45"/>
      <c r="BH77" s="45"/>
      <c r="BI77" s="45"/>
      <c r="BJ77" s="45"/>
      <c r="BK77" s="45"/>
      <c r="BL77" s="46"/>
      <c r="BM77" s="50"/>
      <c r="BN77" s="45"/>
      <c r="BO77" s="45"/>
      <c r="BP77" s="45"/>
      <c r="BQ77" s="45"/>
      <c r="BR77" s="45"/>
      <c r="BS77" s="45"/>
      <c r="BT77" s="45"/>
      <c r="BU77" s="45"/>
      <c r="BV77" s="45"/>
      <c r="BW77" s="45"/>
      <c r="BX77" s="45"/>
      <c r="BY77" s="46"/>
      <c r="BZ77" s="50"/>
      <c r="CA77" s="45"/>
      <c r="CB77" s="45"/>
      <c r="CC77" s="46"/>
      <c r="CD77" s="51"/>
      <c r="CE77" s="51"/>
      <c r="CF77" s="49"/>
      <c r="CG77" s="52"/>
      <c r="CH77" s="49"/>
    </row>
    <row r="78" spans="1:86" ht="17.25" thickBot="1" x14ac:dyDescent="0.25">
      <c r="A78" s="1">
        <v>35</v>
      </c>
      <c r="C78" s="7" t="s">
        <v>129</v>
      </c>
      <c r="D78" s="13">
        <v>1555</v>
      </c>
      <c r="E78" s="120"/>
      <c r="F78" s="119"/>
      <c r="G78" s="119"/>
      <c r="H78" s="119"/>
      <c r="I78" s="45">
        <f>E78+F78-G78+H78</f>
        <v>0</v>
      </c>
      <c r="J78" s="119"/>
      <c r="K78" s="119"/>
      <c r="L78" s="119"/>
      <c r="M78" s="119"/>
      <c r="N78" s="46">
        <f>J78+K78-L78+M78</f>
        <v>0</v>
      </c>
      <c r="O78" s="47">
        <f>I78</f>
        <v>0</v>
      </c>
      <c r="P78" s="119"/>
      <c r="Q78" s="119"/>
      <c r="R78" s="119"/>
      <c r="S78" s="45">
        <f>O78+P78-Q78+R78</f>
        <v>0</v>
      </c>
      <c r="T78" s="48">
        <f>N78</f>
        <v>0</v>
      </c>
      <c r="U78" s="119"/>
      <c r="V78" s="119"/>
      <c r="W78" s="119"/>
      <c r="X78" s="46">
        <f>T78+U78-V78+W78</f>
        <v>0</v>
      </c>
      <c r="Y78" s="47">
        <f>S78</f>
        <v>0</v>
      </c>
      <c r="Z78" s="119"/>
      <c r="AA78" s="119"/>
      <c r="AB78" s="119"/>
      <c r="AC78" s="45">
        <f>Y78+Z78-AA78+AB78</f>
        <v>0</v>
      </c>
      <c r="AD78" s="48">
        <f>X78</f>
        <v>0</v>
      </c>
      <c r="AE78" s="119"/>
      <c r="AF78" s="119"/>
      <c r="AG78" s="119"/>
      <c r="AH78" s="46">
        <f>AD78+AE78-AF78+AG78</f>
        <v>0</v>
      </c>
      <c r="AI78" s="47">
        <f>AC78</f>
        <v>0</v>
      </c>
      <c r="AJ78" s="119"/>
      <c r="AK78" s="119"/>
      <c r="AL78" s="119"/>
      <c r="AM78" s="45">
        <f>AI78+AJ78-AK78+AL78</f>
        <v>0</v>
      </c>
      <c r="AN78" s="48">
        <f>AH78</f>
        <v>0</v>
      </c>
      <c r="AO78" s="119"/>
      <c r="AP78" s="119"/>
      <c r="AQ78" s="119"/>
      <c r="AR78" s="46">
        <f>AN78+AO78-AP78+AQ78</f>
        <v>0</v>
      </c>
      <c r="AS78" s="47">
        <f>AM78</f>
        <v>0</v>
      </c>
      <c r="AT78" s="118"/>
      <c r="AU78" s="118"/>
      <c r="AV78" s="118"/>
      <c r="AW78" s="45">
        <f>AS78+AT78-AU78+AV78</f>
        <v>0</v>
      </c>
      <c r="AX78" s="48">
        <f>AR78</f>
        <v>0</v>
      </c>
      <c r="AY78" s="114"/>
      <c r="AZ78" s="114"/>
      <c r="BA78" s="114"/>
      <c r="BB78" s="46">
        <f>AX78+AY78-AZ78+BA78</f>
        <v>0</v>
      </c>
      <c r="BC78" s="47">
        <f>AW78</f>
        <v>0</v>
      </c>
      <c r="BD78" s="114"/>
      <c r="BE78" s="114"/>
      <c r="BF78" s="114"/>
      <c r="BG78" s="45">
        <f>BC78+BD78-BE78+SUM(BF78:BF78)</f>
        <v>0</v>
      </c>
      <c r="BH78" s="48">
        <f>BB78</f>
        <v>0</v>
      </c>
      <c r="BI78" s="114"/>
      <c r="BJ78" s="119"/>
      <c r="BK78" s="119"/>
      <c r="BL78" s="46">
        <f>BH78+BI78-BJ78+BK78</f>
        <v>0</v>
      </c>
      <c r="BM78" s="47">
        <f>BG78</f>
        <v>0</v>
      </c>
      <c r="BN78" s="114"/>
      <c r="BO78" s="114"/>
      <c r="BP78" s="114"/>
      <c r="BQ78" s="114"/>
      <c r="BR78" s="114"/>
      <c r="BS78" s="114"/>
      <c r="BT78" s="45">
        <f>BM78+BN78-BO78+SUM(BP78:BS78)</f>
        <v>0</v>
      </c>
      <c r="BU78" s="48">
        <f>BL78</f>
        <v>0</v>
      </c>
      <c r="BV78" s="114"/>
      <c r="BW78" s="119"/>
      <c r="BX78" s="119"/>
      <c r="BY78" s="46">
        <f>BU78+BV78-BW78+BX78</f>
        <v>0</v>
      </c>
      <c r="BZ78" s="113"/>
      <c r="CA78" s="114"/>
      <c r="CB78" s="48">
        <f>BT78-BZ78</f>
        <v>0</v>
      </c>
      <c r="CC78" s="76">
        <f>BY78-CA78</f>
        <v>0</v>
      </c>
      <c r="CD78" s="115"/>
      <c r="CE78" s="114"/>
      <c r="CF78" s="49">
        <f t="shared" si="28"/>
        <v>0</v>
      </c>
      <c r="CG78" s="116">
        <v>7754576</v>
      </c>
      <c r="CH78" s="49">
        <f>CG78-SUM(BT78,BY78)</f>
        <v>7754576</v>
      </c>
    </row>
    <row r="79" spans="1:86" ht="17.25" thickBot="1" x14ac:dyDescent="0.25">
      <c r="A79" s="1">
        <v>36</v>
      </c>
      <c r="C79" s="7" t="s">
        <v>130</v>
      </c>
      <c r="D79" s="13">
        <v>1555</v>
      </c>
      <c r="E79" s="120"/>
      <c r="F79" s="119"/>
      <c r="G79" s="119"/>
      <c r="H79" s="119"/>
      <c r="I79" s="45">
        <f>E79+F79-G79+H79</f>
        <v>0</v>
      </c>
      <c r="J79" s="119"/>
      <c r="K79" s="119"/>
      <c r="L79" s="119"/>
      <c r="M79" s="119"/>
      <c r="N79" s="46">
        <f>J79+K79-L79+M79</f>
        <v>0</v>
      </c>
      <c r="O79" s="47">
        <f>I79</f>
        <v>0</v>
      </c>
      <c r="P79" s="119"/>
      <c r="Q79" s="119"/>
      <c r="R79" s="119"/>
      <c r="S79" s="45">
        <f>O79+P79-Q79+R79</f>
        <v>0</v>
      </c>
      <c r="T79" s="48">
        <f>N79</f>
        <v>0</v>
      </c>
      <c r="U79" s="119"/>
      <c r="V79" s="119"/>
      <c r="W79" s="119"/>
      <c r="X79" s="46">
        <f>T79+U79-V79+W79</f>
        <v>0</v>
      </c>
      <c r="Y79" s="47">
        <f>S79</f>
        <v>0</v>
      </c>
      <c r="Z79" s="119"/>
      <c r="AA79" s="119"/>
      <c r="AB79" s="119"/>
      <c r="AC79" s="45">
        <f>Y79+Z79-AA79+AB79</f>
        <v>0</v>
      </c>
      <c r="AD79" s="48">
        <f>X79</f>
        <v>0</v>
      </c>
      <c r="AE79" s="119"/>
      <c r="AF79" s="119"/>
      <c r="AG79" s="119"/>
      <c r="AH79" s="46">
        <f>AD79+AE79-AF79+AG79</f>
        <v>0</v>
      </c>
      <c r="AI79" s="47">
        <f>AC79</f>
        <v>0</v>
      </c>
      <c r="AJ79" s="119"/>
      <c r="AK79" s="119"/>
      <c r="AL79" s="119"/>
      <c r="AM79" s="45">
        <f>AI79+AJ79-AK79+AL79</f>
        <v>0</v>
      </c>
      <c r="AN79" s="48">
        <f>AH79</f>
        <v>0</v>
      </c>
      <c r="AO79" s="119"/>
      <c r="AP79" s="119"/>
      <c r="AQ79" s="119"/>
      <c r="AR79" s="46">
        <f>AN79+AO79-AP79+AQ79</f>
        <v>0</v>
      </c>
      <c r="AS79" s="47">
        <f>AM79</f>
        <v>0</v>
      </c>
      <c r="AT79" s="118"/>
      <c r="AU79" s="118"/>
      <c r="AV79" s="118"/>
      <c r="AW79" s="45">
        <f>AS79+AT79-AU79+AV79</f>
        <v>0</v>
      </c>
      <c r="AX79" s="48">
        <f>AR79</f>
        <v>0</v>
      </c>
      <c r="AY79" s="114"/>
      <c r="AZ79" s="114"/>
      <c r="BA79" s="114"/>
      <c r="BB79" s="46">
        <f>AX79+AY79-AZ79+BA79</f>
        <v>0</v>
      </c>
      <c r="BC79" s="47">
        <f>AW79</f>
        <v>0</v>
      </c>
      <c r="BD79" s="114"/>
      <c r="BE79" s="114"/>
      <c r="BF79" s="114"/>
      <c r="BG79" s="45">
        <f>BC79+BD79-BE79+SUM(BF79:BF79)</f>
        <v>0</v>
      </c>
      <c r="BH79" s="48">
        <f>BB79</f>
        <v>0</v>
      </c>
      <c r="BI79" s="114"/>
      <c r="BJ79" s="119"/>
      <c r="BK79" s="119"/>
      <c r="BL79" s="46">
        <f>BH79+BI79-BJ79+BK79</f>
        <v>0</v>
      </c>
      <c r="BM79" s="47">
        <f>BG79</f>
        <v>0</v>
      </c>
      <c r="BN79" s="114"/>
      <c r="BO79" s="114"/>
      <c r="BP79" s="114"/>
      <c r="BQ79" s="114"/>
      <c r="BR79" s="114"/>
      <c r="BS79" s="114"/>
      <c r="BT79" s="45">
        <f>BM79+BN79-BO79+SUM(BP79:BS79)</f>
        <v>0</v>
      </c>
      <c r="BU79" s="48">
        <f>BL79</f>
        <v>0</v>
      </c>
      <c r="BV79" s="114"/>
      <c r="BW79" s="119"/>
      <c r="BX79" s="119"/>
      <c r="BY79" s="46">
        <f>BU79+BV79-BW79+BX79</f>
        <v>0</v>
      </c>
      <c r="BZ79" s="113"/>
      <c r="CA79" s="114"/>
      <c r="CB79" s="48">
        <f>BT79-BZ79</f>
        <v>0</v>
      </c>
      <c r="CC79" s="76">
        <f>BY79-CA79</f>
        <v>0</v>
      </c>
      <c r="CD79" s="115"/>
      <c r="CE79" s="114"/>
      <c r="CF79" s="49">
        <f t="shared" si="28"/>
        <v>0</v>
      </c>
      <c r="CG79" s="116">
        <v>-1347446</v>
      </c>
      <c r="CH79" s="49">
        <f>CG79-SUM(BT79,BY79)</f>
        <v>-1347446</v>
      </c>
    </row>
    <row r="80" spans="1:86" ht="17.25" thickBot="1" x14ac:dyDescent="0.25">
      <c r="A80" s="1">
        <v>37</v>
      </c>
      <c r="C80" s="7" t="s">
        <v>131</v>
      </c>
      <c r="D80" s="13">
        <v>1555</v>
      </c>
      <c r="E80" s="113"/>
      <c r="F80" s="114"/>
      <c r="G80" s="114"/>
      <c r="H80" s="114"/>
      <c r="I80" s="45">
        <f>E80+F80-G80+H80</f>
        <v>0</v>
      </c>
      <c r="J80" s="114"/>
      <c r="K80" s="114"/>
      <c r="L80" s="114"/>
      <c r="M80" s="114"/>
      <c r="N80" s="46">
        <f>J80+K80-L80+M80</f>
        <v>0</v>
      </c>
      <c r="O80" s="47">
        <f>I80</f>
        <v>0</v>
      </c>
      <c r="P80" s="114"/>
      <c r="Q80" s="114"/>
      <c r="R80" s="114"/>
      <c r="S80" s="45">
        <f>O80+P80-Q80+R80</f>
        <v>0</v>
      </c>
      <c r="T80" s="48">
        <f>N80</f>
        <v>0</v>
      </c>
      <c r="U80" s="114"/>
      <c r="V80" s="114"/>
      <c r="W80" s="114"/>
      <c r="X80" s="46">
        <f>T80+U80-V80+W80</f>
        <v>0</v>
      </c>
      <c r="Y80" s="47">
        <f>S80</f>
        <v>0</v>
      </c>
      <c r="Z80" s="114"/>
      <c r="AA80" s="114"/>
      <c r="AB80" s="114"/>
      <c r="AC80" s="45">
        <f>Y80+Z80-AA80+AB80</f>
        <v>0</v>
      </c>
      <c r="AD80" s="48">
        <f>X80</f>
        <v>0</v>
      </c>
      <c r="AE80" s="114"/>
      <c r="AF80" s="114"/>
      <c r="AG80" s="114"/>
      <c r="AH80" s="46">
        <f>AD80+AE80-AF80+AG80</f>
        <v>0</v>
      </c>
      <c r="AI80" s="47">
        <f>AC80</f>
        <v>0</v>
      </c>
      <c r="AJ80" s="114"/>
      <c r="AK80" s="114"/>
      <c r="AL80" s="114"/>
      <c r="AM80" s="45">
        <f>AI80+AJ80-AK80+AL80</f>
        <v>0</v>
      </c>
      <c r="AN80" s="48">
        <f>AH80</f>
        <v>0</v>
      </c>
      <c r="AO80" s="114"/>
      <c r="AP80" s="114"/>
      <c r="AQ80" s="114"/>
      <c r="AR80" s="46">
        <f>AN80+AO80-AP80+AQ80</f>
        <v>0</v>
      </c>
      <c r="AS80" s="47">
        <f>AM80</f>
        <v>0</v>
      </c>
      <c r="AT80" s="118"/>
      <c r="AU80" s="118"/>
      <c r="AV80" s="118"/>
      <c r="AW80" s="45">
        <f>AS80+AT80-AU80+AV80</f>
        <v>0</v>
      </c>
      <c r="AX80" s="48">
        <f>AR80</f>
        <v>0</v>
      </c>
      <c r="AY80" s="114"/>
      <c r="AZ80" s="114"/>
      <c r="BA80" s="114"/>
      <c r="BB80" s="46">
        <f>AX80+AY80-AZ80+BA80</f>
        <v>0</v>
      </c>
      <c r="BC80" s="47">
        <f>AW80</f>
        <v>0</v>
      </c>
      <c r="BD80" s="114"/>
      <c r="BE80" s="114"/>
      <c r="BF80" s="114"/>
      <c r="BG80" s="45">
        <f>BC80+BD80-BE80+SUM(BF80:BF80)</f>
        <v>0</v>
      </c>
      <c r="BH80" s="48">
        <f>BB80</f>
        <v>0</v>
      </c>
      <c r="BI80" s="114"/>
      <c r="BJ80" s="114"/>
      <c r="BK80" s="114"/>
      <c r="BL80" s="46">
        <f>BH80+BI80-BJ80+BK80</f>
        <v>0</v>
      </c>
      <c r="BM80" s="47">
        <f>BG80</f>
        <v>0</v>
      </c>
      <c r="BN80" s="114"/>
      <c r="BO80" s="114"/>
      <c r="BP80" s="114"/>
      <c r="BQ80" s="114"/>
      <c r="BR80" s="114"/>
      <c r="BS80" s="208">
        <v>1926645</v>
      </c>
      <c r="BT80" s="45">
        <f>BM80+BN80-BO80+SUM(BP80:BS80)</f>
        <v>1926645</v>
      </c>
      <c r="BU80" s="48">
        <f>BL80</f>
        <v>0</v>
      </c>
      <c r="BV80" s="114"/>
      <c r="BW80" s="114"/>
      <c r="BX80" s="119"/>
      <c r="BY80" s="46">
        <f>BU80+BV80-BW80+BX80</f>
        <v>0</v>
      </c>
      <c r="BZ80" s="113"/>
      <c r="CA80" s="114"/>
      <c r="CB80" s="48">
        <f>BT80-BZ80</f>
        <v>1926645</v>
      </c>
      <c r="CC80" s="76">
        <f>BY80-CA80</f>
        <v>0</v>
      </c>
      <c r="CD80" s="115"/>
      <c r="CE80" s="114"/>
      <c r="CF80" s="49">
        <f t="shared" si="28"/>
        <v>1926645</v>
      </c>
      <c r="CG80" s="116">
        <v>0</v>
      </c>
      <c r="CH80" s="49">
        <f>CG80-SUM(BT80,BY80)</f>
        <v>-1926645</v>
      </c>
    </row>
    <row r="81" spans="1:86" ht="17.25" thickBot="1" x14ac:dyDescent="0.25">
      <c r="A81" s="1">
        <v>38</v>
      </c>
      <c r="C81" s="7" t="s">
        <v>132</v>
      </c>
      <c r="D81" s="13">
        <v>1556</v>
      </c>
      <c r="E81" s="113"/>
      <c r="F81" s="114"/>
      <c r="G81" s="114"/>
      <c r="H81" s="114"/>
      <c r="I81" s="45">
        <f>E81+F81-G81+H81</f>
        <v>0</v>
      </c>
      <c r="J81" s="114"/>
      <c r="K81" s="114"/>
      <c r="L81" s="114"/>
      <c r="M81" s="114"/>
      <c r="N81" s="46">
        <f>J81+K81-L81+M81</f>
        <v>0</v>
      </c>
      <c r="O81" s="47">
        <f>I81</f>
        <v>0</v>
      </c>
      <c r="P81" s="114"/>
      <c r="Q81" s="114"/>
      <c r="R81" s="114"/>
      <c r="S81" s="45">
        <f>O81+P81-Q81+R81</f>
        <v>0</v>
      </c>
      <c r="T81" s="48">
        <f>N81</f>
        <v>0</v>
      </c>
      <c r="U81" s="114"/>
      <c r="V81" s="114"/>
      <c r="W81" s="114"/>
      <c r="X81" s="46">
        <f>T81+U81-V81+W81</f>
        <v>0</v>
      </c>
      <c r="Y81" s="47">
        <f>S81</f>
        <v>0</v>
      </c>
      <c r="Z81" s="114"/>
      <c r="AA81" s="114"/>
      <c r="AB81" s="114"/>
      <c r="AC81" s="45">
        <f>Y81+Z81-AA81+AB81</f>
        <v>0</v>
      </c>
      <c r="AD81" s="48">
        <f>X81</f>
        <v>0</v>
      </c>
      <c r="AE81" s="114"/>
      <c r="AF81" s="114"/>
      <c r="AG81" s="114"/>
      <c r="AH81" s="46">
        <f>AD81+AE81-AF81+AG81</f>
        <v>0</v>
      </c>
      <c r="AI81" s="47">
        <f>AC81</f>
        <v>0</v>
      </c>
      <c r="AJ81" s="114"/>
      <c r="AK81" s="114"/>
      <c r="AL81" s="114"/>
      <c r="AM81" s="45">
        <f>AI81+AJ81-AK81+AL81</f>
        <v>0</v>
      </c>
      <c r="AN81" s="48">
        <f>AH81</f>
        <v>0</v>
      </c>
      <c r="AO81" s="114"/>
      <c r="AP81" s="114"/>
      <c r="AQ81" s="114"/>
      <c r="AR81" s="46">
        <f>AN81+AO81-AP81+AQ81</f>
        <v>0</v>
      </c>
      <c r="AS81" s="47">
        <f>AM81</f>
        <v>0</v>
      </c>
      <c r="AT81" s="114"/>
      <c r="AU81" s="114"/>
      <c r="AV81" s="114"/>
      <c r="AW81" s="45">
        <f>AS81+AT81-AU81+AV81</f>
        <v>0</v>
      </c>
      <c r="AX81" s="48">
        <f>AR81</f>
        <v>0</v>
      </c>
      <c r="AY81" s="114"/>
      <c r="AZ81" s="114"/>
      <c r="BA81" s="114"/>
      <c r="BB81" s="46">
        <f>AX81+AY81-AZ81+BA81</f>
        <v>0</v>
      </c>
      <c r="BC81" s="47">
        <f>AW81</f>
        <v>0</v>
      </c>
      <c r="BD81" s="114"/>
      <c r="BE81" s="114"/>
      <c r="BF81" s="114"/>
      <c r="BG81" s="45">
        <f>BC81+BD81-BE81+SUM(BF81:BF81)</f>
        <v>0</v>
      </c>
      <c r="BH81" s="48">
        <f>BB81</f>
        <v>0</v>
      </c>
      <c r="BI81" s="114"/>
      <c r="BJ81" s="114"/>
      <c r="BK81" s="114"/>
      <c r="BL81" s="46">
        <f>BH81+BI81-BJ81+BK81</f>
        <v>0</v>
      </c>
      <c r="BM81" s="47">
        <f>BG81</f>
        <v>0</v>
      </c>
      <c r="BN81" s="114"/>
      <c r="BO81" s="114"/>
      <c r="BP81" s="114"/>
      <c r="BQ81" s="114"/>
      <c r="BR81" s="114"/>
      <c r="BS81" s="114"/>
      <c r="BT81" s="45">
        <f>BM81+BN81-BO81+SUM(BP81:BS81)</f>
        <v>0</v>
      </c>
      <c r="BU81" s="48">
        <f>BL81</f>
        <v>0</v>
      </c>
      <c r="BV81" s="114"/>
      <c r="BW81" s="114"/>
      <c r="BX81" s="119"/>
      <c r="BY81" s="46">
        <f>BU81+BV81-BW81+BX81</f>
        <v>0</v>
      </c>
      <c r="BZ81" s="113"/>
      <c r="CA81" s="114"/>
      <c r="CB81" s="48">
        <f>BT81-BZ81</f>
        <v>0</v>
      </c>
      <c r="CC81" s="76">
        <f>BY81-CA81</f>
        <v>0</v>
      </c>
      <c r="CD81" s="115"/>
      <c r="CE81" s="114"/>
      <c r="CF81" s="49">
        <f t="shared" si="28"/>
        <v>0</v>
      </c>
      <c r="CG81" s="116">
        <v>1260285</v>
      </c>
      <c r="CH81" s="49">
        <f>CG81-SUM(BT81,BY81)</f>
        <v>1260285</v>
      </c>
    </row>
    <row r="82" spans="1:86" ht="14.25" x14ac:dyDescent="0.2">
      <c r="C82" s="7"/>
      <c r="D82" s="13"/>
      <c r="E82" s="50"/>
      <c r="F82" s="45"/>
      <c r="G82" s="45"/>
      <c r="H82" s="45"/>
      <c r="I82" s="45"/>
      <c r="J82" s="45"/>
      <c r="K82" s="45"/>
      <c r="L82" s="45"/>
      <c r="M82" s="45"/>
      <c r="N82" s="45"/>
      <c r="O82" s="92"/>
      <c r="P82" s="45"/>
      <c r="Q82" s="45"/>
      <c r="R82" s="45"/>
      <c r="S82" s="45"/>
      <c r="T82" s="45"/>
      <c r="U82" s="45"/>
      <c r="V82" s="45"/>
      <c r="W82" s="45"/>
      <c r="X82" s="45"/>
      <c r="Y82" s="92"/>
      <c r="Z82" s="45"/>
      <c r="AA82" s="45"/>
      <c r="AB82" s="45"/>
      <c r="AC82" s="45"/>
      <c r="AD82" s="45"/>
      <c r="AE82" s="45"/>
      <c r="AF82" s="45"/>
      <c r="AG82" s="45"/>
      <c r="AH82" s="45"/>
      <c r="AI82" s="92"/>
      <c r="AJ82" s="45"/>
      <c r="AK82" s="45"/>
      <c r="AL82" s="45"/>
      <c r="AM82" s="45"/>
      <c r="AN82" s="45"/>
      <c r="AO82" s="45"/>
      <c r="AP82" s="45"/>
      <c r="AQ82" s="45"/>
      <c r="AR82" s="45"/>
      <c r="AS82" s="89"/>
      <c r="AT82" s="45"/>
      <c r="AU82" s="45"/>
      <c r="AV82" s="45"/>
      <c r="AW82" s="45"/>
      <c r="AX82" s="45"/>
      <c r="AY82" s="45"/>
      <c r="AZ82" s="45"/>
      <c r="BA82" s="45"/>
      <c r="BB82" s="45"/>
      <c r="BC82" s="92"/>
      <c r="BD82" s="45"/>
      <c r="BE82" s="45"/>
      <c r="BF82" s="45"/>
      <c r="BG82" s="45"/>
      <c r="BH82" s="45"/>
      <c r="BI82" s="45"/>
      <c r="BJ82" s="45"/>
      <c r="BK82" s="45"/>
      <c r="BL82" s="45"/>
      <c r="BM82" s="92"/>
      <c r="BN82" s="45"/>
      <c r="BO82" s="45"/>
      <c r="BP82" s="45"/>
      <c r="BQ82" s="45"/>
      <c r="BR82" s="45"/>
      <c r="BS82" s="45"/>
      <c r="BT82" s="45"/>
      <c r="BU82" s="45"/>
      <c r="BV82" s="45"/>
      <c r="BW82" s="45"/>
      <c r="BX82" s="45"/>
      <c r="BY82" s="45"/>
      <c r="BZ82" s="92"/>
      <c r="CA82" s="45"/>
      <c r="CB82" s="45"/>
      <c r="CC82" s="45"/>
      <c r="CD82" s="92"/>
      <c r="CE82" s="45"/>
      <c r="CF82" s="49"/>
      <c r="CG82" s="45"/>
      <c r="CH82" s="53"/>
    </row>
    <row r="83" spans="1:86" ht="15.75" thickBot="1" x14ac:dyDescent="0.3">
      <c r="C83" s="5" t="s">
        <v>35</v>
      </c>
      <c r="D83" s="7"/>
      <c r="E83" s="59"/>
      <c r="F83" s="60"/>
      <c r="G83" s="60"/>
      <c r="H83" s="60"/>
      <c r="I83" s="45"/>
      <c r="J83" s="60"/>
      <c r="K83" s="60"/>
      <c r="L83" s="60"/>
      <c r="M83" s="60"/>
      <c r="N83" s="46"/>
      <c r="O83" s="59"/>
      <c r="P83" s="60"/>
      <c r="Q83" s="60"/>
      <c r="R83" s="60"/>
      <c r="S83" s="45"/>
      <c r="T83" s="60"/>
      <c r="U83" s="60"/>
      <c r="V83" s="60"/>
      <c r="W83" s="60"/>
      <c r="X83" s="46"/>
      <c r="Y83" s="59"/>
      <c r="Z83" s="60"/>
      <c r="AA83" s="60"/>
      <c r="AB83" s="60"/>
      <c r="AC83" s="45"/>
      <c r="AD83" s="60"/>
      <c r="AE83" s="60"/>
      <c r="AF83" s="60"/>
      <c r="AG83" s="60"/>
      <c r="AH83" s="46"/>
      <c r="AI83" s="59"/>
      <c r="AJ83" s="60"/>
      <c r="AK83" s="60"/>
      <c r="AL83" s="60"/>
      <c r="AM83" s="45"/>
      <c r="AN83" s="60"/>
      <c r="AO83" s="60"/>
      <c r="AP83" s="60"/>
      <c r="AQ83" s="60"/>
      <c r="AR83" s="46"/>
      <c r="AS83" s="59"/>
      <c r="AT83" s="60"/>
      <c r="AU83" s="60"/>
      <c r="AV83" s="60"/>
      <c r="AW83" s="45"/>
      <c r="AX83" s="60"/>
      <c r="AY83" s="60"/>
      <c r="AZ83" s="60"/>
      <c r="BA83" s="60"/>
      <c r="BB83" s="46"/>
      <c r="BC83" s="59"/>
      <c r="BD83" s="60"/>
      <c r="BE83" s="60"/>
      <c r="BF83" s="60"/>
      <c r="BG83" s="45"/>
      <c r="BH83" s="60"/>
      <c r="BI83" s="60"/>
      <c r="BJ83" s="60"/>
      <c r="BK83" s="60"/>
      <c r="BL83" s="46"/>
      <c r="BM83" s="59"/>
      <c r="BN83" s="60"/>
      <c r="BO83" s="60"/>
      <c r="BP83" s="60"/>
      <c r="BQ83" s="60"/>
      <c r="BR83" s="60"/>
      <c r="BS83" s="60"/>
      <c r="BT83" s="45"/>
      <c r="BU83" s="60"/>
      <c r="BV83" s="60"/>
      <c r="BW83" s="60"/>
      <c r="BX83" s="60"/>
      <c r="BY83" s="46"/>
      <c r="BZ83" s="59"/>
      <c r="CA83" s="60"/>
      <c r="CB83" s="60"/>
      <c r="CC83" s="61"/>
      <c r="CD83" s="51"/>
      <c r="CE83" s="51"/>
      <c r="CF83" s="49"/>
      <c r="CG83" s="52"/>
      <c r="CH83" s="49"/>
    </row>
    <row r="84" spans="1:86" ht="17.25" thickBot="1" x14ac:dyDescent="0.25">
      <c r="A84" s="1">
        <v>39</v>
      </c>
      <c r="C84" s="7" t="s">
        <v>120</v>
      </c>
      <c r="D84" s="13">
        <v>1563</v>
      </c>
      <c r="E84" s="113"/>
      <c r="F84" s="114"/>
      <c r="G84" s="114"/>
      <c r="H84" s="114"/>
      <c r="I84" s="45">
        <f>E84+F84-G84+H84</f>
        <v>0</v>
      </c>
      <c r="J84" s="114"/>
      <c r="K84" s="114"/>
      <c r="L84" s="114"/>
      <c r="M84" s="114"/>
      <c r="N84" s="46">
        <f>J84+K84-L84+M84</f>
        <v>0</v>
      </c>
      <c r="O84" s="47">
        <f>I84</f>
        <v>0</v>
      </c>
      <c r="P84" s="114"/>
      <c r="Q84" s="114"/>
      <c r="R84" s="114"/>
      <c r="S84" s="45">
        <f>O84+P84-Q84+R84</f>
        <v>0</v>
      </c>
      <c r="T84" s="48">
        <f>N84</f>
        <v>0</v>
      </c>
      <c r="U84" s="114"/>
      <c r="V84" s="114"/>
      <c r="W84" s="114"/>
      <c r="X84" s="46">
        <f>T84+U84-V84+W84</f>
        <v>0</v>
      </c>
      <c r="Y84" s="47">
        <f>S84</f>
        <v>0</v>
      </c>
      <c r="Z84" s="114"/>
      <c r="AA84" s="114"/>
      <c r="AB84" s="114"/>
      <c r="AC84" s="45">
        <f>Y84+Z84-AA84+AB84</f>
        <v>0</v>
      </c>
      <c r="AD84" s="48">
        <f>X84</f>
        <v>0</v>
      </c>
      <c r="AE84" s="114"/>
      <c r="AF84" s="114"/>
      <c r="AG84" s="114"/>
      <c r="AH84" s="46">
        <f>AD84+AE84-AF84+AG84</f>
        <v>0</v>
      </c>
      <c r="AI84" s="47">
        <f>AC84</f>
        <v>0</v>
      </c>
      <c r="AJ84" s="114"/>
      <c r="AK84" s="114"/>
      <c r="AL84" s="114"/>
      <c r="AM84" s="45">
        <f>AI84+AJ84-AK84+AL84</f>
        <v>0</v>
      </c>
      <c r="AN84" s="48">
        <f>AH84</f>
        <v>0</v>
      </c>
      <c r="AO84" s="114"/>
      <c r="AP84" s="114"/>
      <c r="AQ84" s="114"/>
      <c r="AR84" s="46">
        <f>AN84+AO84-AP84+AQ84</f>
        <v>0</v>
      </c>
      <c r="AS84" s="47">
        <f>AM84</f>
        <v>0</v>
      </c>
      <c r="AT84" s="114"/>
      <c r="AU84" s="114"/>
      <c r="AV84" s="114"/>
      <c r="AW84" s="45">
        <f>AS84+AT84-AU84+AV84</f>
        <v>0</v>
      </c>
      <c r="AX84" s="48">
        <f>AR84</f>
        <v>0</v>
      </c>
      <c r="AY84" s="114"/>
      <c r="AZ84" s="114"/>
      <c r="BA84" s="114"/>
      <c r="BB84" s="46">
        <f>AX84+AY84-AZ84+BA84</f>
        <v>0</v>
      </c>
      <c r="BC84" s="47">
        <f>AW84</f>
        <v>0</v>
      </c>
      <c r="BD84" s="114"/>
      <c r="BE84" s="114"/>
      <c r="BF84" s="114"/>
      <c r="BG84" s="45">
        <f>BC84+BD84-BE84+SUM(BF84:BF84)</f>
        <v>0</v>
      </c>
      <c r="BH84" s="48">
        <f>BB84</f>
        <v>0</v>
      </c>
      <c r="BI84" s="114"/>
      <c r="BJ84" s="114"/>
      <c r="BK84" s="114"/>
      <c r="BL84" s="46">
        <f>BH84+BI84-BJ84+BK84</f>
        <v>0</v>
      </c>
      <c r="BM84" s="47">
        <f>BG84</f>
        <v>0</v>
      </c>
      <c r="BN84" s="114"/>
      <c r="BO84" s="114"/>
      <c r="BP84" s="114"/>
      <c r="BQ84" s="114"/>
      <c r="BR84" s="114"/>
      <c r="BS84" s="114"/>
      <c r="BT84" s="45">
        <f>BM84+BN84-BO84+SUM(BP84:BS84)</f>
        <v>0</v>
      </c>
      <c r="BU84" s="48">
        <f>BL84</f>
        <v>0</v>
      </c>
      <c r="BV84" s="114"/>
      <c r="BW84" s="114"/>
      <c r="BX84" s="114"/>
      <c r="BY84" s="46">
        <f>BU84+BV84-BW84+BX84</f>
        <v>0</v>
      </c>
      <c r="BZ84" s="113"/>
      <c r="CA84" s="114"/>
      <c r="CB84" s="48">
        <f>BT84-BZ84</f>
        <v>0</v>
      </c>
      <c r="CC84" s="76">
        <f>BY84-CA84</f>
        <v>0</v>
      </c>
      <c r="CD84" s="115"/>
      <c r="CE84" s="114"/>
      <c r="CF84" s="49">
        <f t="shared" si="28"/>
        <v>0</v>
      </c>
      <c r="CG84" s="116"/>
      <c r="CH84" s="49">
        <f t="shared" si="29"/>
        <v>0</v>
      </c>
    </row>
    <row r="85" spans="1:86" ht="17.25" thickBot="1" x14ac:dyDescent="0.25">
      <c r="A85" s="1">
        <v>40</v>
      </c>
      <c r="C85" s="69" t="s">
        <v>124</v>
      </c>
      <c r="D85" s="70">
        <v>1575</v>
      </c>
      <c r="E85" s="113"/>
      <c r="F85" s="114"/>
      <c r="G85" s="114"/>
      <c r="H85" s="114"/>
      <c r="I85" s="45">
        <f>E85+F85-G85+H85</f>
        <v>0</v>
      </c>
      <c r="J85" s="114"/>
      <c r="K85" s="114"/>
      <c r="L85" s="114"/>
      <c r="M85" s="114"/>
      <c r="N85" s="46">
        <f>J85+K85-L85+M85</f>
        <v>0</v>
      </c>
      <c r="O85" s="47">
        <f>I85</f>
        <v>0</v>
      </c>
      <c r="P85" s="114"/>
      <c r="Q85" s="114"/>
      <c r="R85" s="114"/>
      <c r="S85" s="45">
        <f>O85+P85-Q85+R85</f>
        <v>0</v>
      </c>
      <c r="T85" s="48">
        <f>N85</f>
        <v>0</v>
      </c>
      <c r="U85" s="114"/>
      <c r="V85" s="114"/>
      <c r="W85" s="114"/>
      <c r="X85" s="46">
        <f>T85+U85-V85+W85</f>
        <v>0</v>
      </c>
      <c r="Y85" s="47">
        <f>S85</f>
        <v>0</v>
      </c>
      <c r="Z85" s="114"/>
      <c r="AA85" s="114"/>
      <c r="AB85" s="114"/>
      <c r="AC85" s="45">
        <f>Y85+Z85-AA85+AB85</f>
        <v>0</v>
      </c>
      <c r="AD85" s="48">
        <f>X85</f>
        <v>0</v>
      </c>
      <c r="AE85" s="114"/>
      <c r="AF85" s="114"/>
      <c r="AG85" s="114"/>
      <c r="AH85" s="46">
        <f>AD85+AE85-AF85+AG85</f>
        <v>0</v>
      </c>
      <c r="AI85" s="47">
        <f>AC85</f>
        <v>0</v>
      </c>
      <c r="AJ85" s="114"/>
      <c r="AK85" s="114"/>
      <c r="AL85" s="114"/>
      <c r="AM85" s="45">
        <f>AI85+AJ85-AK85+AL85</f>
        <v>0</v>
      </c>
      <c r="AN85" s="48">
        <f>AH85</f>
        <v>0</v>
      </c>
      <c r="AO85" s="114"/>
      <c r="AP85" s="114"/>
      <c r="AQ85" s="114"/>
      <c r="AR85" s="46">
        <f>AN85+AO85-AP85+AQ85</f>
        <v>0</v>
      </c>
      <c r="AS85" s="47">
        <f>AM85</f>
        <v>0</v>
      </c>
      <c r="AT85" s="114"/>
      <c r="AU85" s="114"/>
      <c r="AV85" s="114"/>
      <c r="AW85" s="45">
        <f>AS85+AT85-AU85+AV85</f>
        <v>0</v>
      </c>
      <c r="AX85" s="48">
        <f>AR85</f>
        <v>0</v>
      </c>
      <c r="AY85" s="114"/>
      <c r="AZ85" s="114"/>
      <c r="BA85" s="114"/>
      <c r="BB85" s="46">
        <f>AX85+AY85-AZ85+BA85</f>
        <v>0</v>
      </c>
      <c r="BC85" s="47">
        <f>AW85</f>
        <v>0</v>
      </c>
      <c r="BD85" s="114"/>
      <c r="BE85" s="114"/>
      <c r="BF85" s="114"/>
      <c r="BG85" s="45">
        <f>BC85+BD85-BE85+SUM(BF85:BF85)</f>
        <v>0</v>
      </c>
      <c r="BH85" s="48">
        <f>BB85</f>
        <v>0</v>
      </c>
      <c r="BI85" s="114"/>
      <c r="BJ85" s="114"/>
      <c r="BK85" s="114"/>
      <c r="BL85" s="46">
        <f>BH85+BI85-BJ85+BK85</f>
        <v>0</v>
      </c>
      <c r="BM85" s="47">
        <f>BG85</f>
        <v>0</v>
      </c>
      <c r="BN85" s="114"/>
      <c r="BO85" s="114"/>
      <c r="BP85" s="114"/>
      <c r="BQ85" s="114"/>
      <c r="BR85" s="114"/>
      <c r="BS85" s="114"/>
      <c r="BT85" s="45">
        <f>BM85+BN85-BO85+SUM(BP85:BS85)</f>
        <v>0</v>
      </c>
      <c r="BU85" s="48">
        <f>BL85</f>
        <v>0</v>
      </c>
      <c r="BV85" s="114"/>
      <c r="BW85" s="114"/>
      <c r="BX85" s="114"/>
      <c r="BY85" s="46">
        <f>BU85+BV85-BW85+BX85</f>
        <v>0</v>
      </c>
      <c r="BZ85" s="113"/>
      <c r="CA85" s="114"/>
      <c r="CB85" s="48">
        <f>BT85-BZ85</f>
        <v>0</v>
      </c>
      <c r="CC85" s="76">
        <f>BY85-CA85</f>
        <v>0</v>
      </c>
      <c r="CD85" s="115"/>
      <c r="CE85" s="114"/>
      <c r="CF85" s="49">
        <f t="shared" si="28"/>
        <v>0</v>
      </c>
      <c r="CG85" s="116"/>
      <c r="CH85" s="49">
        <f>CG85-SUM(BT85,BY85)</f>
        <v>0</v>
      </c>
    </row>
    <row r="86" spans="1:86" ht="29.25" thickBot="1" x14ac:dyDescent="0.25">
      <c r="A86" s="1">
        <v>41</v>
      </c>
      <c r="C86" s="69" t="s">
        <v>72</v>
      </c>
      <c r="D86" s="70">
        <v>1592</v>
      </c>
      <c r="E86" s="113"/>
      <c r="F86" s="114"/>
      <c r="G86" s="114"/>
      <c r="H86" s="114"/>
      <c r="I86" s="45">
        <f>E86+F86-G86+H86</f>
        <v>0</v>
      </c>
      <c r="J86" s="114"/>
      <c r="K86" s="114"/>
      <c r="L86" s="114"/>
      <c r="M86" s="114"/>
      <c r="N86" s="46">
        <f>J86+K86-L86+M86</f>
        <v>0</v>
      </c>
      <c r="O86" s="47">
        <f>I86</f>
        <v>0</v>
      </c>
      <c r="P86" s="114"/>
      <c r="Q86" s="114"/>
      <c r="R86" s="114"/>
      <c r="S86" s="45">
        <f>O86+P86-Q86+R86</f>
        <v>0</v>
      </c>
      <c r="T86" s="48">
        <f>N86</f>
        <v>0</v>
      </c>
      <c r="U86" s="114"/>
      <c r="V86" s="114"/>
      <c r="W86" s="114"/>
      <c r="X86" s="46">
        <f>T86+U86-V86+W86</f>
        <v>0</v>
      </c>
      <c r="Y86" s="47">
        <f>S86</f>
        <v>0</v>
      </c>
      <c r="Z86" s="114"/>
      <c r="AA86" s="114"/>
      <c r="AB86" s="114"/>
      <c r="AC86" s="45">
        <f>Y86+Z86-AA86+AB86</f>
        <v>0</v>
      </c>
      <c r="AD86" s="48">
        <f>X86</f>
        <v>0</v>
      </c>
      <c r="AE86" s="114"/>
      <c r="AF86" s="114"/>
      <c r="AG86" s="114"/>
      <c r="AH86" s="46">
        <f>AD86+AE86-AF86+AG86</f>
        <v>0</v>
      </c>
      <c r="AI86" s="47">
        <f>AC86</f>
        <v>0</v>
      </c>
      <c r="AJ86" s="114"/>
      <c r="AK86" s="114"/>
      <c r="AL86" s="114"/>
      <c r="AM86" s="45">
        <f>AI86+AJ86-AK86+AL86</f>
        <v>0</v>
      </c>
      <c r="AN86" s="48">
        <f>AH86</f>
        <v>0</v>
      </c>
      <c r="AO86" s="114"/>
      <c r="AP86" s="114"/>
      <c r="AQ86" s="114"/>
      <c r="AR86" s="46">
        <f>AN86+AO86-AP86+AQ86</f>
        <v>0</v>
      </c>
      <c r="AS86" s="47">
        <f>AM86</f>
        <v>0</v>
      </c>
      <c r="AT86" s="114"/>
      <c r="AU86" s="114"/>
      <c r="AV86" s="114"/>
      <c r="AW86" s="45">
        <f>AS86+AT86-AU86+AV86</f>
        <v>0</v>
      </c>
      <c r="AX86" s="48">
        <f>AR86</f>
        <v>0</v>
      </c>
      <c r="AY86" s="114"/>
      <c r="AZ86" s="114"/>
      <c r="BA86" s="114"/>
      <c r="BB86" s="46">
        <f>AX86+AY86-AZ86+BA86</f>
        <v>0</v>
      </c>
      <c r="BC86" s="47">
        <f>AW86</f>
        <v>0</v>
      </c>
      <c r="BD86" s="114"/>
      <c r="BE86" s="114"/>
      <c r="BF86" s="114"/>
      <c r="BG86" s="45">
        <f>BC86+BD86-BE86+SUM(BF86:BF86)</f>
        <v>0</v>
      </c>
      <c r="BH86" s="48">
        <f>BB86</f>
        <v>0</v>
      </c>
      <c r="BI86" s="114"/>
      <c r="BJ86" s="114"/>
      <c r="BK86" s="114"/>
      <c r="BL86" s="46">
        <f>BH86+BI86-BJ86+BK86</f>
        <v>0</v>
      </c>
      <c r="BM86" s="47">
        <f>BG86</f>
        <v>0</v>
      </c>
      <c r="BN86" s="114"/>
      <c r="BO86" s="114"/>
      <c r="BP86" s="114"/>
      <c r="BQ86" s="114"/>
      <c r="BR86" s="114"/>
      <c r="BS86" s="208">
        <v>210760</v>
      </c>
      <c r="BT86" s="45">
        <f>BM86+BN86-BO86+SUM(BP86:BS86)</f>
        <v>210760</v>
      </c>
      <c r="BU86" s="48">
        <f>BL86</f>
        <v>0</v>
      </c>
      <c r="BV86" s="114"/>
      <c r="BW86" s="114"/>
      <c r="BX86" s="114"/>
      <c r="BY86" s="46">
        <f>BU86+BV86-BW86+BX86</f>
        <v>0</v>
      </c>
      <c r="BZ86" s="113"/>
      <c r="CA86" s="114"/>
      <c r="CB86" s="48">
        <f>BT86-BZ86</f>
        <v>210760</v>
      </c>
      <c r="CC86" s="76">
        <f>BY86-CA86</f>
        <v>0</v>
      </c>
      <c r="CD86" s="115"/>
      <c r="CE86" s="114"/>
      <c r="CF86" s="49">
        <f t="shared" si="28"/>
        <v>210760</v>
      </c>
      <c r="CG86" s="116"/>
      <c r="CH86" s="49">
        <f t="shared" si="29"/>
        <v>-210760</v>
      </c>
    </row>
    <row r="87" spans="1:86" ht="17.25" thickBot="1" x14ac:dyDescent="0.25">
      <c r="A87" s="1">
        <v>42</v>
      </c>
      <c r="C87" s="7" t="s">
        <v>125</v>
      </c>
      <c r="D87" s="13">
        <v>1595</v>
      </c>
      <c r="E87" s="126"/>
      <c r="F87" s="127"/>
      <c r="G87" s="127"/>
      <c r="H87" s="127"/>
      <c r="I87" s="62">
        <f>E87+F87-G87+H87</f>
        <v>0</v>
      </c>
      <c r="J87" s="127"/>
      <c r="K87" s="127"/>
      <c r="L87" s="127"/>
      <c r="M87" s="127"/>
      <c r="N87" s="63">
        <f>J87+K87-L87+M87</f>
        <v>0</v>
      </c>
      <c r="O87" s="71">
        <f>I87</f>
        <v>0</v>
      </c>
      <c r="P87" s="127"/>
      <c r="Q87" s="127"/>
      <c r="R87" s="127"/>
      <c r="S87" s="62">
        <f>O87+P87-Q87+R87</f>
        <v>0</v>
      </c>
      <c r="T87" s="72">
        <f>N87</f>
        <v>0</v>
      </c>
      <c r="U87" s="127"/>
      <c r="V87" s="127"/>
      <c r="W87" s="127"/>
      <c r="X87" s="64">
        <f>T87+U87-V87+W87</f>
        <v>0</v>
      </c>
      <c r="Y87" s="71">
        <f>S87</f>
        <v>0</v>
      </c>
      <c r="Z87" s="127"/>
      <c r="AA87" s="127"/>
      <c r="AB87" s="127"/>
      <c r="AC87" s="64">
        <f>Y87+Z87-AA87+AB87</f>
        <v>0</v>
      </c>
      <c r="AD87" s="72">
        <f>X87</f>
        <v>0</v>
      </c>
      <c r="AE87" s="127"/>
      <c r="AF87" s="127"/>
      <c r="AG87" s="127"/>
      <c r="AH87" s="64">
        <f>AD87+AE87-AF87+AG87</f>
        <v>0</v>
      </c>
      <c r="AI87" s="71">
        <f>AC87</f>
        <v>0</v>
      </c>
      <c r="AJ87" s="127"/>
      <c r="AK87" s="127"/>
      <c r="AL87" s="127"/>
      <c r="AM87" s="64">
        <f>AI87+AJ87-AK87+AL87</f>
        <v>0</v>
      </c>
      <c r="AN87" s="72">
        <f>AH87</f>
        <v>0</v>
      </c>
      <c r="AO87" s="127"/>
      <c r="AP87" s="127"/>
      <c r="AQ87" s="127"/>
      <c r="AR87" s="64">
        <f>AN87+AO87-AP87+AQ87</f>
        <v>0</v>
      </c>
      <c r="AS87" s="71">
        <f>AM87</f>
        <v>0</v>
      </c>
      <c r="AT87" s="127"/>
      <c r="AU87" s="127"/>
      <c r="AV87" s="127"/>
      <c r="AW87" s="93">
        <f>AS87+AT87-AU87+AV87</f>
        <v>0</v>
      </c>
      <c r="AX87" s="94">
        <f>AR87</f>
        <v>0</v>
      </c>
      <c r="AY87" s="127"/>
      <c r="AZ87" s="127"/>
      <c r="BA87" s="127"/>
      <c r="BB87" s="64">
        <f>AX87+AY87-AZ87+BA87</f>
        <v>0</v>
      </c>
      <c r="BC87" s="71">
        <f>AW87</f>
        <v>0</v>
      </c>
      <c r="BD87" s="127"/>
      <c r="BE87" s="127"/>
      <c r="BF87" s="127"/>
      <c r="BG87" s="62">
        <f>BC87+BD87-BE87+SUM(BF87:BF87)</f>
        <v>0</v>
      </c>
      <c r="BH87" s="72">
        <f>BB87</f>
        <v>0</v>
      </c>
      <c r="BI87" s="127"/>
      <c r="BJ87" s="127"/>
      <c r="BK87" s="127"/>
      <c r="BL87" s="63">
        <f>BH87+BI87-BJ87+BK87</f>
        <v>0</v>
      </c>
      <c r="BM87" s="71">
        <f>BG87</f>
        <v>0</v>
      </c>
      <c r="BN87" s="127">
        <v>-1381985</v>
      </c>
      <c r="BO87" s="127">
        <v>-4541635</v>
      </c>
      <c r="BP87" s="127"/>
      <c r="BQ87" s="127"/>
      <c r="BR87" s="127"/>
      <c r="BS87" s="127"/>
      <c r="BT87" s="62">
        <f>BM87+BN87-BO87+SUM(BP87:BS87)</f>
        <v>3159650</v>
      </c>
      <c r="BU87" s="72">
        <f>BL87</f>
        <v>0</v>
      </c>
      <c r="BV87" s="127">
        <v>33902</v>
      </c>
      <c r="BW87" s="127">
        <v>-94934</v>
      </c>
      <c r="BX87" s="127"/>
      <c r="BY87" s="63">
        <f>BU87+BV87-BW87+BX87</f>
        <v>128836</v>
      </c>
      <c r="BZ87" s="128">
        <v>2711829</v>
      </c>
      <c r="CA87" s="129">
        <v>104152</v>
      </c>
      <c r="CB87" s="90">
        <f>BT87-BZ87</f>
        <v>447821</v>
      </c>
      <c r="CC87" s="91">
        <f>BY87-CA87</f>
        <v>24684</v>
      </c>
      <c r="CD87" s="130"/>
      <c r="CE87" s="127"/>
      <c r="CF87" s="139">
        <f t="shared" si="28"/>
        <v>472505</v>
      </c>
      <c r="CG87" s="131">
        <v>3288486</v>
      </c>
      <c r="CH87" s="138">
        <f t="shared" si="29"/>
        <v>0</v>
      </c>
    </row>
    <row r="88" spans="1:86" x14ac:dyDescent="0.2">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row>
    <row r="90" spans="1:86" ht="30.75" customHeight="1" x14ac:dyDescent="0.2">
      <c r="B90" s="2"/>
      <c r="C90" s="290" t="s">
        <v>79</v>
      </c>
      <c r="D90" s="290"/>
      <c r="E90" s="290"/>
      <c r="F90" s="290"/>
      <c r="G90" s="290"/>
      <c r="H90" s="290"/>
    </row>
    <row r="91" spans="1:86" ht="16.5" x14ac:dyDescent="0.2">
      <c r="B91" s="26">
        <v>1</v>
      </c>
      <c r="C91" s="27" t="s">
        <v>56</v>
      </c>
      <c r="E91" s="27"/>
      <c r="F91" s="7"/>
      <c r="G91" s="7"/>
      <c r="H91" s="14"/>
      <c r="I91" s="7"/>
      <c r="J91" s="7"/>
      <c r="K91" s="14"/>
      <c r="L91" s="14"/>
      <c r="M91" s="14"/>
      <c r="N91" s="14"/>
      <c r="O91" s="29"/>
      <c r="P91" s="29"/>
      <c r="Q91" s="29"/>
      <c r="R91" s="29"/>
      <c r="V91" s="14"/>
      <c r="W91" s="14"/>
      <c r="AF91" s="14"/>
      <c r="AG91" s="14"/>
      <c r="AP91" s="14"/>
      <c r="AQ91" s="14"/>
      <c r="AZ91" s="14"/>
      <c r="BA91" s="14"/>
      <c r="BJ91" s="14"/>
      <c r="BK91" s="14"/>
      <c r="BW91" s="14"/>
      <c r="BX91" s="14"/>
      <c r="BZ91" s="14"/>
      <c r="CA91" s="14"/>
      <c r="CB91" s="14"/>
      <c r="CC91" s="14"/>
    </row>
    <row r="92" spans="1:86" ht="16.5" x14ac:dyDescent="0.2">
      <c r="B92" s="30" t="s">
        <v>99</v>
      </c>
      <c r="C92" s="27" t="s">
        <v>69</v>
      </c>
      <c r="E92" s="27"/>
      <c r="F92" s="7"/>
      <c r="G92" s="7"/>
      <c r="H92" s="14"/>
      <c r="I92" s="7"/>
      <c r="J92" s="7"/>
      <c r="K92" s="14"/>
      <c r="L92" s="14"/>
      <c r="M92" s="14"/>
      <c r="N92" s="14"/>
      <c r="O92" s="29"/>
      <c r="P92" s="29"/>
      <c r="Q92" s="29"/>
      <c r="R92" s="29"/>
      <c r="V92" s="14"/>
      <c r="W92" s="14"/>
      <c r="AF92" s="14"/>
      <c r="AG92" s="14"/>
      <c r="AP92" s="14"/>
      <c r="AQ92" s="14"/>
      <c r="AZ92" s="14"/>
      <c r="BA92" s="14"/>
      <c r="BJ92" s="14"/>
      <c r="BK92" s="14"/>
      <c r="BW92" s="14"/>
      <c r="BX92" s="14"/>
      <c r="BZ92" s="14"/>
      <c r="CA92" s="14"/>
      <c r="CB92" s="14"/>
      <c r="CC92" s="14"/>
      <c r="CH92" s="75"/>
    </row>
    <row r="93" spans="1:86" ht="16.5" x14ac:dyDescent="0.2">
      <c r="B93" s="26">
        <v>2</v>
      </c>
      <c r="C93" s="1" t="s">
        <v>58</v>
      </c>
      <c r="E93" s="27"/>
      <c r="F93" s="7"/>
      <c r="G93" s="7"/>
      <c r="H93" s="14"/>
      <c r="I93" s="7"/>
      <c r="J93" s="7"/>
      <c r="K93" s="14"/>
      <c r="L93" s="14"/>
      <c r="M93" s="14"/>
      <c r="N93" s="14"/>
      <c r="O93" s="29"/>
      <c r="P93" s="29"/>
      <c r="Q93" s="29"/>
      <c r="R93" s="29"/>
      <c r="V93" s="14"/>
      <c r="W93" s="14"/>
      <c r="AF93" s="14"/>
      <c r="AG93" s="14"/>
      <c r="AP93" s="14"/>
      <c r="AQ93" s="14"/>
      <c r="AZ93" s="14"/>
      <c r="BA93" s="14"/>
      <c r="BJ93" s="14"/>
      <c r="BK93" s="14"/>
      <c r="BW93" s="14"/>
      <c r="BX93" s="14"/>
      <c r="BZ93" s="14"/>
      <c r="CA93" s="14"/>
      <c r="CB93" s="14"/>
      <c r="CC93" s="14"/>
    </row>
    <row r="94" spans="1:86" ht="16.5" x14ac:dyDescent="0.2">
      <c r="B94" s="26">
        <v>3</v>
      </c>
      <c r="C94" s="27" t="s">
        <v>57</v>
      </c>
      <c r="E94" s="27"/>
      <c r="F94" s="7"/>
      <c r="G94" s="7"/>
      <c r="H94" s="14"/>
      <c r="I94" s="7"/>
      <c r="J94" s="7"/>
      <c r="K94" s="14"/>
      <c r="L94" s="14"/>
      <c r="M94" s="14"/>
      <c r="N94" s="14"/>
      <c r="O94" s="29"/>
      <c r="P94" s="29"/>
      <c r="Q94" s="29"/>
      <c r="R94" s="29"/>
      <c r="V94" s="14"/>
      <c r="W94" s="14"/>
      <c r="AF94" s="14"/>
      <c r="AG94" s="14"/>
      <c r="AP94" s="14"/>
      <c r="AQ94" s="14"/>
      <c r="AZ94" s="14"/>
      <c r="BA94" s="14"/>
      <c r="BJ94" s="14"/>
      <c r="BK94" s="14"/>
      <c r="BW94" s="14"/>
      <c r="BX94" s="14"/>
      <c r="BZ94" s="14"/>
      <c r="CA94" s="14"/>
      <c r="CB94" s="14"/>
      <c r="CC94" s="14"/>
    </row>
    <row r="95" spans="1:86" ht="16.5" x14ac:dyDescent="0.2">
      <c r="B95" s="26">
        <v>4</v>
      </c>
      <c r="C95" s="27" t="s">
        <v>20</v>
      </c>
      <c r="E95" s="7"/>
      <c r="F95" s="7"/>
      <c r="G95" s="7"/>
      <c r="H95" s="14"/>
      <c r="I95" s="7"/>
      <c r="J95" s="7"/>
      <c r="K95" s="14"/>
      <c r="L95" s="14"/>
      <c r="M95" s="14"/>
      <c r="N95" s="14"/>
      <c r="O95" s="29"/>
      <c r="P95" s="29"/>
      <c r="Q95" s="29"/>
      <c r="R95" s="29"/>
      <c r="V95" s="14"/>
      <c r="W95" s="14"/>
      <c r="AF95" s="14"/>
      <c r="AG95" s="14"/>
      <c r="AP95" s="14"/>
      <c r="AQ95" s="14"/>
      <c r="AZ95" s="14"/>
      <c r="BA95" s="14"/>
      <c r="BJ95" s="14"/>
      <c r="BK95" s="14"/>
      <c r="BW95" s="14"/>
      <c r="BX95" s="14"/>
      <c r="BZ95" s="14"/>
      <c r="CA95" s="14"/>
      <c r="CB95" s="14"/>
      <c r="CC95" s="14"/>
    </row>
    <row r="96" spans="1:86" ht="16.5" x14ac:dyDescent="0.2">
      <c r="B96" s="26">
        <v>5</v>
      </c>
      <c r="C96" s="27" t="s">
        <v>21</v>
      </c>
      <c r="E96" s="7"/>
      <c r="F96" s="7"/>
      <c r="G96" s="7"/>
      <c r="H96" s="14"/>
      <c r="I96" s="7"/>
      <c r="J96" s="7"/>
      <c r="K96" s="14"/>
      <c r="L96" s="14"/>
      <c r="M96" s="14"/>
      <c r="N96" s="14"/>
      <c r="O96" s="31"/>
      <c r="P96" s="31"/>
      <c r="Q96" s="31"/>
      <c r="R96" s="31"/>
      <c r="V96" s="14"/>
      <c r="W96" s="14"/>
      <c r="AF96" s="14"/>
      <c r="AG96" s="14"/>
      <c r="AP96" s="14"/>
      <c r="AQ96" s="14"/>
      <c r="AZ96" s="14"/>
      <c r="BA96" s="14"/>
      <c r="BJ96" s="14"/>
      <c r="BK96" s="14"/>
      <c r="BW96" s="14"/>
      <c r="BX96" s="14"/>
      <c r="BZ96" s="14"/>
      <c r="CA96" s="14"/>
      <c r="CB96" s="14"/>
      <c r="CC96" s="14"/>
    </row>
    <row r="97" spans="2:81" ht="16.5" customHeight="1" x14ac:dyDescent="0.2">
      <c r="B97" s="26">
        <v>6</v>
      </c>
      <c r="C97" s="280" t="s">
        <v>140</v>
      </c>
      <c r="D97" s="280"/>
      <c r="E97" s="280"/>
      <c r="F97" s="280"/>
      <c r="G97" s="280"/>
      <c r="H97" s="280"/>
      <c r="I97" s="7"/>
      <c r="J97" s="7"/>
      <c r="K97" s="14"/>
      <c r="L97" s="14"/>
      <c r="M97" s="14"/>
      <c r="N97" s="14"/>
      <c r="O97" s="28"/>
      <c r="P97" s="28"/>
      <c r="Q97" s="28"/>
      <c r="R97" s="28"/>
      <c r="V97" s="14"/>
      <c r="W97" s="14"/>
      <c r="AF97" s="14"/>
      <c r="AG97" s="14"/>
      <c r="AP97" s="14"/>
      <c r="AQ97" s="14"/>
      <c r="AZ97" s="14"/>
      <c r="BA97" s="14"/>
      <c r="BJ97" s="14"/>
      <c r="BK97" s="14"/>
      <c r="BW97" s="14"/>
      <c r="BX97" s="14"/>
      <c r="BZ97" s="14"/>
      <c r="CA97" s="14"/>
      <c r="CB97" s="14"/>
      <c r="CC97" s="14"/>
    </row>
    <row r="98" spans="2:81" ht="19.5" customHeight="1" x14ac:dyDescent="0.2">
      <c r="B98" s="26"/>
      <c r="C98" s="280"/>
      <c r="D98" s="280"/>
      <c r="E98" s="280"/>
      <c r="F98" s="280"/>
      <c r="G98" s="280"/>
      <c r="H98" s="280"/>
      <c r="I98" s="7"/>
      <c r="J98" s="7"/>
      <c r="K98" s="14"/>
      <c r="L98" s="14"/>
      <c r="M98" s="14"/>
      <c r="N98" s="14"/>
      <c r="O98" s="28"/>
      <c r="P98" s="28"/>
      <c r="Q98" s="28"/>
      <c r="R98" s="28"/>
      <c r="V98" s="14"/>
      <c r="W98" s="14"/>
      <c r="AF98" s="14"/>
      <c r="AG98" s="14"/>
      <c r="AP98" s="14"/>
      <c r="AQ98" s="14"/>
      <c r="AZ98" s="14"/>
      <c r="BA98" s="14"/>
      <c r="BJ98" s="14"/>
      <c r="BK98" s="14"/>
      <c r="BW98" s="14"/>
      <c r="BX98" s="14"/>
      <c r="BZ98" s="14"/>
      <c r="CA98" s="14"/>
      <c r="CB98" s="14"/>
      <c r="CC98" s="14"/>
    </row>
    <row r="99" spans="2:81" ht="3.75" customHeight="1" x14ac:dyDescent="0.2">
      <c r="B99" s="26"/>
      <c r="C99" s="280"/>
      <c r="D99" s="280"/>
      <c r="E99" s="280"/>
      <c r="F99" s="280"/>
      <c r="G99" s="280"/>
      <c r="H99" s="280"/>
      <c r="I99" s="7"/>
      <c r="J99" s="7"/>
      <c r="K99" s="14"/>
      <c r="L99" s="14"/>
      <c r="M99" s="14"/>
      <c r="N99" s="14"/>
      <c r="O99" s="28"/>
      <c r="P99" s="28"/>
      <c r="Q99" s="28"/>
      <c r="R99" s="28"/>
      <c r="V99" s="14"/>
      <c r="W99" s="14"/>
      <c r="AF99" s="14"/>
      <c r="AG99" s="14"/>
      <c r="AP99" s="14"/>
      <c r="AQ99" s="14"/>
      <c r="AZ99" s="14"/>
      <c r="BA99" s="14"/>
      <c r="BJ99" s="14"/>
      <c r="BK99" s="14"/>
      <c r="BW99" s="14"/>
      <c r="BX99" s="14"/>
      <c r="BZ99" s="14"/>
      <c r="CA99" s="14"/>
      <c r="CB99" s="14"/>
      <c r="CC99" s="14"/>
    </row>
    <row r="100" spans="2:81" ht="16.5" x14ac:dyDescent="0.2">
      <c r="B100" s="26">
        <v>7</v>
      </c>
      <c r="C100" s="27" t="s">
        <v>142</v>
      </c>
      <c r="E100" s="7"/>
      <c r="F100" s="7"/>
      <c r="G100" s="7"/>
      <c r="H100" s="14"/>
      <c r="I100" s="7"/>
      <c r="J100" s="7"/>
      <c r="K100" s="14"/>
      <c r="L100" s="14"/>
      <c r="M100" s="14"/>
      <c r="N100" s="14"/>
      <c r="O100" s="28"/>
      <c r="P100" s="28"/>
      <c r="Q100" s="28"/>
      <c r="R100" s="28"/>
      <c r="V100" s="14"/>
      <c r="W100" s="14"/>
      <c r="AF100" s="14"/>
      <c r="AG100" s="14"/>
      <c r="AP100" s="14"/>
      <c r="AQ100" s="14"/>
      <c r="AZ100" s="14"/>
      <c r="BA100" s="14"/>
      <c r="BJ100" s="14"/>
      <c r="BK100" s="14"/>
      <c r="BW100" s="14"/>
      <c r="BX100" s="14"/>
      <c r="BZ100" s="14"/>
      <c r="CA100" s="14"/>
      <c r="CB100" s="14"/>
      <c r="CC100" s="14"/>
    </row>
    <row r="101" spans="2:81" ht="16.5" x14ac:dyDescent="0.2">
      <c r="B101" s="26"/>
      <c r="C101" s="27" t="s">
        <v>141</v>
      </c>
      <c r="E101" s="7"/>
      <c r="F101" s="7"/>
      <c r="G101" s="7"/>
      <c r="H101" s="14"/>
      <c r="I101" s="7"/>
      <c r="J101" s="7"/>
      <c r="K101" s="14"/>
      <c r="L101" s="14"/>
      <c r="M101" s="14"/>
      <c r="N101" s="14"/>
      <c r="O101" s="29"/>
      <c r="P101" s="29"/>
      <c r="Q101" s="29"/>
      <c r="R101" s="29"/>
      <c r="V101" s="14"/>
      <c r="W101" s="14"/>
      <c r="AF101" s="14"/>
      <c r="AG101" s="14"/>
      <c r="AP101" s="14"/>
      <c r="AQ101" s="14"/>
      <c r="AZ101" s="14"/>
      <c r="BA101" s="14"/>
      <c r="BJ101" s="14"/>
      <c r="BK101" s="14"/>
      <c r="BW101" s="14"/>
      <c r="BX101" s="14"/>
      <c r="BZ101" s="14"/>
      <c r="CA101" s="14"/>
      <c r="CB101" s="14"/>
      <c r="CC101" s="14"/>
    </row>
    <row r="102" spans="2:81" ht="16.5" x14ac:dyDescent="0.2">
      <c r="B102" s="26">
        <v>8</v>
      </c>
      <c r="C102" s="27" t="s">
        <v>93</v>
      </c>
    </row>
    <row r="103" spans="2:81" x14ac:dyDescent="0.2">
      <c r="C103" s="27" t="s">
        <v>143</v>
      </c>
    </row>
    <row r="104" spans="2:81" ht="14.25" x14ac:dyDescent="0.2">
      <c r="C104" s="27" t="s">
        <v>94</v>
      </c>
      <c r="D104" s="13"/>
    </row>
    <row r="105" spans="2:81" ht="16.5" x14ac:dyDescent="0.2">
      <c r="B105" s="26">
        <v>9</v>
      </c>
      <c r="C105" s="27" t="s">
        <v>95</v>
      </c>
    </row>
    <row r="106" spans="2:81" x14ac:dyDescent="0.2">
      <c r="C106" s="27" t="s">
        <v>96</v>
      </c>
    </row>
    <row r="107" spans="2:81" ht="16.5" x14ac:dyDescent="0.2">
      <c r="B107" s="26">
        <v>10</v>
      </c>
      <c r="C107" s="27" t="s">
        <v>97</v>
      </c>
    </row>
    <row r="108" spans="2:81" ht="16.5" x14ac:dyDescent="0.2">
      <c r="B108" s="26">
        <v>11</v>
      </c>
      <c r="C108" s="27" t="s">
        <v>136</v>
      </c>
    </row>
    <row r="109" spans="2:81" x14ac:dyDescent="0.2">
      <c r="C109" s="27" t="s">
        <v>137</v>
      </c>
    </row>
  </sheetData>
  <mergeCells count="95">
    <mergeCell ref="C90:H90"/>
    <mergeCell ref="AD20:AD22"/>
    <mergeCell ref="BZ19:CC19"/>
    <mergeCell ref="CB20:CB22"/>
    <mergeCell ref="CC20:CC22"/>
    <mergeCell ref="AK20:AK22"/>
    <mergeCell ref="BC19:BL19"/>
    <mergeCell ref="X20:X22"/>
    <mergeCell ref="Y20:Y22"/>
    <mergeCell ref="Z20:Z22"/>
    <mergeCell ref="AS19:BB19"/>
    <mergeCell ref="AS20:AS22"/>
    <mergeCell ref="AT20:AT22"/>
    <mergeCell ref="E19:N19"/>
    <mergeCell ref="Y19:AH19"/>
    <mergeCell ref="AI19:AR19"/>
    <mergeCell ref="CG20:CG22"/>
    <mergeCell ref="CH20:CH22"/>
    <mergeCell ref="CD19:CF19"/>
    <mergeCell ref="CF20:CF22"/>
    <mergeCell ref="CE20:CE22"/>
    <mergeCell ref="CD20:CD22"/>
    <mergeCell ref="E20:E22"/>
    <mergeCell ref="O19:X19"/>
    <mergeCell ref="O20:O22"/>
    <mergeCell ref="P20:P22"/>
    <mergeCell ref="Q20:Q22"/>
    <mergeCell ref="R20:R22"/>
    <mergeCell ref="I20:I22"/>
    <mergeCell ref="T20:T22"/>
    <mergeCell ref="U20:U22"/>
    <mergeCell ref="M20:M22"/>
    <mergeCell ref="V20:V22"/>
    <mergeCell ref="W20:W22"/>
    <mergeCell ref="H20:H22"/>
    <mergeCell ref="AH20:AH22"/>
    <mergeCell ref="AN20:AN22"/>
    <mergeCell ref="AA20:AA22"/>
    <mergeCell ref="AB20:AB22"/>
    <mergeCell ref="AF20:AF22"/>
    <mergeCell ref="AJ20:AJ22"/>
    <mergeCell ref="AI20:AI22"/>
    <mergeCell ref="AG20:AG22"/>
    <mergeCell ref="BK20:BK22"/>
    <mergeCell ref="BF20:BF22"/>
    <mergeCell ref="BG20:BG22"/>
    <mergeCell ref="AM20:AM22"/>
    <mergeCell ref="BH20:BH22"/>
    <mergeCell ref="BE20:BE22"/>
    <mergeCell ref="AY20:AY22"/>
    <mergeCell ref="AX20:AX22"/>
    <mergeCell ref="AU20:AU22"/>
    <mergeCell ref="AV20:AV22"/>
    <mergeCell ref="C97:H99"/>
    <mergeCell ref="C20:C22"/>
    <mergeCell ref="D20:D22"/>
    <mergeCell ref="BB20:BB22"/>
    <mergeCell ref="AZ20:AZ22"/>
    <mergeCell ref="BA20:BA22"/>
    <mergeCell ref="AW20:AW22"/>
    <mergeCell ref="F20:F22"/>
    <mergeCell ref="G20:G22"/>
    <mergeCell ref="J20:J22"/>
    <mergeCell ref="K20:K22"/>
    <mergeCell ref="N20:N22"/>
    <mergeCell ref="L20:L22"/>
    <mergeCell ref="AE20:AE22"/>
    <mergeCell ref="AC20:AC22"/>
    <mergeCell ref="S20:S22"/>
    <mergeCell ref="CA20:CA22"/>
    <mergeCell ref="AL20:AL22"/>
    <mergeCell ref="AP20:AP22"/>
    <mergeCell ref="AQ20:AQ22"/>
    <mergeCell ref="AO20:AO22"/>
    <mergeCell ref="AR20:AR22"/>
    <mergeCell ref="BZ20:BZ22"/>
    <mergeCell ref="BW20:BW22"/>
    <mergeCell ref="BX20:BX22"/>
    <mergeCell ref="BY20:BY22"/>
    <mergeCell ref="BI20:BI22"/>
    <mergeCell ref="BV20:BV22"/>
    <mergeCell ref="BL20:BL22"/>
    <mergeCell ref="BJ20:BJ22"/>
    <mergeCell ref="BC20:BC22"/>
    <mergeCell ref="BD20:BD22"/>
    <mergeCell ref="BM19:BY19"/>
    <mergeCell ref="BM20:BM22"/>
    <mergeCell ref="BN20:BN22"/>
    <mergeCell ref="BO20:BO22"/>
    <mergeCell ref="BP20:BP22"/>
    <mergeCell ref="BQ20:BQ22"/>
    <mergeCell ref="BR20:BR22"/>
    <mergeCell ref="BS20:BS22"/>
    <mergeCell ref="BT20:BT22"/>
    <mergeCell ref="BU20:BU22"/>
  </mergeCells>
  <phoneticPr fontId="13" type="noConversion"/>
  <pageMargins left="0.36" right="0.41" top="0.64" bottom="0.98425196850393704" header="0.32" footer="0.511811023622047"/>
  <pageSetup scale="35" fitToWidth="0" orientation="landscape" r:id="rId1"/>
  <headerFooter alignWithMargins="0"/>
  <rowBreaks count="1" manualBreakCount="1">
    <brk id="69" max="16383" man="1"/>
  </rowBreaks>
  <colBreaks count="7" manualBreakCount="7">
    <brk id="14" max="1048575" man="1"/>
    <brk id="24" max="1048575" man="1"/>
    <brk id="34" max="1048575" man="1"/>
    <brk id="44" max="1048575" man="1"/>
    <brk id="54" max="1048575" man="1"/>
    <brk id="64" max="1048575" man="1"/>
    <brk id="7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6:F68"/>
  <sheetViews>
    <sheetView showGridLines="0" topLeftCell="B24" zoomScaleNormal="115" workbookViewId="0">
      <selection activeCell="F52" sqref="F52"/>
    </sheetView>
  </sheetViews>
  <sheetFormatPr defaultRowHeight="12.75" x14ac:dyDescent="0.2"/>
  <cols>
    <col min="1" max="1" width="6" style="1" hidden="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x14ac:dyDescent="0.2">
      <c r="B16" s="297" t="s">
        <v>160</v>
      </c>
      <c r="C16" s="297"/>
      <c r="D16" s="297"/>
      <c r="E16" s="297"/>
    </row>
    <row r="18" spans="1:6" ht="38.25" customHeight="1" thickBot="1" x14ac:dyDescent="0.25">
      <c r="B18"/>
      <c r="C18"/>
      <c r="D18"/>
    </row>
    <row r="19" spans="1:6" ht="29.25" thickBot="1" x14ac:dyDescent="0.5">
      <c r="C19" s="42"/>
      <c r="D19" s="37"/>
      <c r="E19" s="38"/>
      <c r="F19" s="37"/>
    </row>
    <row r="20" spans="1:6" ht="14.25" customHeight="1" x14ac:dyDescent="0.2">
      <c r="C20" s="295" t="s">
        <v>40</v>
      </c>
      <c r="D20" s="278" t="s">
        <v>0</v>
      </c>
      <c r="E20" s="284" t="s">
        <v>90</v>
      </c>
      <c r="F20" s="277" t="s">
        <v>50</v>
      </c>
    </row>
    <row r="21" spans="1:6" ht="24.75" customHeight="1" x14ac:dyDescent="0.2">
      <c r="C21" s="295"/>
      <c r="D21" s="278"/>
      <c r="E21" s="285"/>
      <c r="F21" s="278"/>
    </row>
    <row r="22" spans="1:6" ht="36.75" customHeight="1" thickBot="1" x14ac:dyDescent="0.25">
      <c r="B22" s="32"/>
      <c r="C22" s="296"/>
      <c r="D22" s="279"/>
      <c r="E22" s="294"/>
      <c r="F22" s="279"/>
    </row>
    <row r="23" spans="1:6" ht="33.75" customHeight="1" x14ac:dyDescent="0.2">
      <c r="C23" s="68" t="s">
        <v>60</v>
      </c>
      <c r="D23" s="36"/>
      <c r="E23" s="41"/>
      <c r="F23" s="12"/>
    </row>
    <row r="24" spans="1:6" ht="30.75" customHeight="1" x14ac:dyDescent="0.2">
      <c r="A24" s="1">
        <v>1</v>
      </c>
      <c r="C24" s="83" t="s">
        <v>62</v>
      </c>
      <c r="D24" s="82">
        <v>1550</v>
      </c>
      <c r="E24" s="65">
        <f>IF(ISERROR(VLOOKUP($A24, '2. 2013 Continuity Schedule'!$A$20:$CH$89, MATCH('3. Appendix A'!$E$20, '2. 2013 Continuity Schedule'!$A$20:$CH$20,0),FALSE)), 0, VLOOKUP($A24, '2. 2013 Continuity Schedule'!$A$20:$CH$89, MATCH('3. Appendix A'!$E$20, '2. 2013 Continuity Schedule'!$A$20:$CH$20,0),FALSE))</f>
        <v>1574</v>
      </c>
      <c r="F24" s="245" t="s">
        <v>234</v>
      </c>
    </row>
    <row r="25" spans="1:6" ht="30.75" customHeight="1" x14ac:dyDescent="0.2">
      <c r="A25" s="1">
        <v>2</v>
      </c>
      <c r="C25" s="83" t="s">
        <v>1</v>
      </c>
      <c r="D25" s="82">
        <v>1580</v>
      </c>
      <c r="E25" s="65">
        <f>IF(ISERROR(VLOOKUP($A25, '2. 2013 Continuity Schedule'!$A$20:$CH$89, MATCH('3. Appendix A'!$E$20, '2. 2013 Continuity Schedule'!$A$20:$CH$20,0),FALSE)), 0, VLOOKUP($A25, '2. 2013 Continuity Schedule'!$A$20:$CH$89, MATCH('3. Appendix A'!$E$20, '2. 2013 Continuity Schedule'!$A$20:$CH$20,0),FALSE))</f>
        <v>4076</v>
      </c>
      <c r="F25" s="245" t="s">
        <v>234</v>
      </c>
    </row>
    <row r="26" spans="1:6" ht="30.75" customHeight="1" x14ac:dyDescent="0.2">
      <c r="A26" s="1">
        <v>3</v>
      </c>
      <c r="C26" s="83" t="s">
        <v>2</v>
      </c>
      <c r="D26" s="82">
        <v>1584</v>
      </c>
      <c r="E26" s="65">
        <f>IF(ISERROR(VLOOKUP($A26, '2. 2013 Continuity Schedule'!$A$20:$CH$89, MATCH('3. Appendix A'!$E$20, '2. 2013 Continuity Schedule'!$A$20:$CH$20,0),FALSE)), 0, VLOOKUP($A26, '2. 2013 Continuity Schedule'!$A$20:$CH$89, MATCH('3. Appendix A'!$E$20, '2. 2013 Continuity Schedule'!$A$20:$CH$20,0),FALSE))</f>
        <v>-772</v>
      </c>
      <c r="F26" s="245" t="s">
        <v>234</v>
      </c>
    </row>
    <row r="27" spans="1:6" ht="30.75" customHeight="1" x14ac:dyDescent="0.2">
      <c r="A27" s="1">
        <v>4</v>
      </c>
      <c r="C27" s="83" t="s">
        <v>3</v>
      </c>
      <c r="D27" s="82">
        <v>1586</v>
      </c>
      <c r="E27" s="65">
        <f>IF(ISERROR(VLOOKUP($A27, '2. 2013 Continuity Schedule'!$A$20:$CH$89, MATCH('3. Appendix A'!$E$20, '2. 2013 Continuity Schedule'!$A$20:$CH$20,0),FALSE)), 0, VLOOKUP($A27, '2. 2013 Continuity Schedule'!$A$20:$CH$89, MATCH('3. Appendix A'!$E$20, '2. 2013 Continuity Schedule'!$A$20:$CH$20,0),FALSE))</f>
        <v>1783</v>
      </c>
      <c r="F27" s="245" t="s">
        <v>234</v>
      </c>
    </row>
    <row r="28" spans="1:6" ht="30.75" customHeight="1" x14ac:dyDescent="0.2">
      <c r="A28" s="1">
        <v>5</v>
      </c>
      <c r="C28" s="83" t="s">
        <v>91</v>
      </c>
      <c r="D28" s="82">
        <v>1588</v>
      </c>
      <c r="E28" s="65">
        <f>IF(ISERROR(VLOOKUP($A28, '2. 2013 Continuity Schedule'!$A$20:$CH$89, MATCH('3. Appendix A'!$E$20, '2. 2013 Continuity Schedule'!$A$20:$CH$20,0),FALSE)), 0, VLOOKUP($A28, '2. 2013 Continuity Schedule'!$A$20:$CH$89, MATCH('3. Appendix A'!$E$20, '2. 2013 Continuity Schedule'!$A$20:$CH$20,0),FALSE))</f>
        <v>-25833</v>
      </c>
      <c r="F28" s="245" t="s">
        <v>234</v>
      </c>
    </row>
    <row r="29" spans="1:6" ht="30.75" customHeight="1" x14ac:dyDescent="0.2">
      <c r="A29" s="1">
        <v>6</v>
      </c>
      <c r="C29" s="83" t="s">
        <v>144</v>
      </c>
      <c r="D29" s="82">
        <v>1588</v>
      </c>
      <c r="E29" s="65">
        <f>IF(ISERROR(VLOOKUP($A29, '2. 2013 Continuity Schedule'!$A$20:$CH$89, MATCH('3. Appendix A'!$E$20, '2. 2013 Continuity Schedule'!$A$20:$CH$20,0),FALSE)), 0, VLOOKUP($A29, '2. 2013 Continuity Schedule'!$A$20:$CH$89, MATCH('3. Appendix A'!$E$20, '2. 2013 Continuity Schedule'!$A$20:$CH$20,0),FALSE))</f>
        <v>-26077</v>
      </c>
      <c r="F29" s="245" t="s">
        <v>234</v>
      </c>
    </row>
    <row r="30" spans="1:6" ht="30.75" hidden="1" customHeight="1" x14ac:dyDescent="0.2">
      <c r="A30" s="1">
        <v>7</v>
      </c>
      <c r="C30" s="83" t="s">
        <v>19</v>
      </c>
      <c r="D30" s="82">
        <v>1590</v>
      </c>
      <c r="E30" s="65">
        <f>IF(ISERROR(VLOOKUP($A30, '2. 2013 Continuity Schedule'!$A$20:$CH$89, MATCH('3. Appendix A'!$E$20, '2. 2013 Continuity Schedule'!$A$20:$CH$20,0),FALSE)), 0, VLOOKUP($A30, '2. 2013 Continuity Schedule'!$A$20:$CH$89, MATCH('3. Appendix A'!$E$20, '2. 2013 Continuity Schedule'!$A$20:$CH$20,0),FALSE))</f>
        <v>0</v>
      </c>
      <c r="F30" s="73"/>
    </row>
    <row r="31" spans="1:6" ht="30.75" hidden="1" customHeight="1" x14ac:dyDescent="0.2">
      <c r="A31" s="1">
        <v>8</v>
      </c>
      <c r="C31" s="85" t="s">
        <v>126</v>
      </c>
      <c r="D31" s="82">
        <v>1595</v>
      </c>
      <c r="E31" s="65">
        <f>IF(ISERROR(VLOOKUP($A31, '2. 2013 Continuity Schedule'!$A$20:$CH$89, MATCH('3. Appendix A'!$E$20, '2. 2013 Continuity Schedule'!$A$20:$CH$20,0),FALSE)), 0, VLOOKUP($A31, '2. 2013 Continuity Schedule'!$A$20:$CH$89, MATCH('3. Appendix A'!$E$20, '2. 2013 Continuity Schedule'!$A$20:$CH$20,0),FALSE))</f>
        <v>0</v>
      </c>
      <c r="F31" s="73"/>
    </row>
    <row r="32" spans="1:6" ht="30.75" hidden="1" customHeight="1" x14ac:dyDescent="0.2">
      <c r="A32" s="1">
        <v>9</v>
      </c>
      <c r="C32" s="85" t="s">
        <v>127</v>
      </c>
      <c r="D32" s="82">
        <v>1595</v>
      </c>
      <c r="E32" s="65">
        <f>IF(ISERROR(VLOOKUP($A32, '2. 2013 Continuity Schedule'!$A$20:$CH$89, MATCH('3. Appendix A'!$E$20, '2. 2013 Continuity Schedule'!$A$20:$CH$20,0),FALSE)), 0, VLOOKUP($A32, '2. 2013 Continuity Schedule'!$A$20:$CH$89, MATCH('3. Appendix A'!$E$20, '2. 2013 Continuity Schedule'!$A$20:$CH$20,0),FALSE))</f>
        <v>0</v>
      </c>
      <c r="F32" s="73"/>
    </row>
    <row r="33" spans="1:6" ht="30.75" hidden="1" customHeight="1" x14ac:dyDescent="0.2">
      <c r="A33" s="1">
        <v>9</v>
      </c>
      <c r="C33" s="85" t="s">
        <v>128</v>
      </c>
      <c r="D33" s="82">
        <v>1595</v>
      </c>
      <c r="E33" s="65">
        <f>IF(ISERROR(VLOOKUP($A33, '2. 2013 Continuity Schedule'!$A$20:$CH$89, MATCH('3. Appendix A'!$E$20, '2. 2013 Continuity Schedule'!$A$20:$CH$20,0),FALSE)), 0, VLOOKUP($A33, '2. 2013 Continuity Schedule'!$A$20:$CH$89, MATCH('3. Appendix A'!$E$20, '2. 2013 Continuity Schedule'!$A$20:$CH$20,0),FALSE))</f>
        <v>0</v>
      </c>
      <c r="F33" s="73"/>
    </row>
    <row r="34" spans="1:6" ht="30.75" customHeight="1" x14ac:dyDescent="0.2">
      <c r="C34" s="68" t="s">
        <v>61</v>
      </c>
      <c r="D34" s="67"/>
      <c r="E34" s="65"/>
      <c r="F34" s="87"/>
    </row>
    <row r="35" spans="1:6" ht="30.75" hidden="1" customHeight="1" x14ac:dyDescent="0.2">
      <c r="A35" s="1">
        <v>10</v>
      </c>
      <c r="C35" s="83" t="s">
        <v>14</v>
      </c>
      <c r="D35" s="82">
        <v>1508</v>
      </c>
      <c r="E35" s="65">
        <f>IF(ISERROR(VLOOKUP($A35, '2. 2013 Continuity Schedule'!$A$20:$CH$89, MATCH('3. Appendix A'!$E$20, '2. 2013 Continuity Schedule'!$A$20:$CH$20,0),FALSE)), 0, VLOOKUP($A35, '2. 2013 Continuity Schedule'!$A$20:$CH$89, MATCH('3. Appendix A'!$E$20, '2. 2013 Continuity Schedule'!$A$20:$CH$20,0),FALSE))</f>
        <v>0</v>
      </c>
      <c r="F35" s="73"/>
    </row>
    <row r="36" spans="1:6" ht="30.75" hidden="1" customHeight="1" x14ac:dyDescent="0.2">
      <c r="A36" s="1">
        <v>11</v>
      </c>
      <c r="C36" s="83" t="s">
        <v>15</v>
      </c>
      <c r="D36" s="82">
        <v>1508</v>
      </c>
      <c r="E36" s="65">
        <f>IF(ISERROR(VLOOKUP($A36, '2. 2013 Continuity Schedule'!$A$20:$CH$89, MATCH('3. Appendix A'!$E$20, '2. 2013 Continuity Schedule'!$A$20:$CH$20,0),FALSE)), 0, VLOOKUP($A36, '2. 2013 Continuity Schedule'!$A$20:$CH$89, MATCH('3. Appendix A'!$E$20, '2. 2013 Continuity Schedule'!$A$20:$CH$20,0),FALSE))</f>
        <v>0</v>
      </c>
      <c r="F36" s="73"/>
    </row>
    <row r="37" spans="1:6" ht="30.75" customHeight="1" x14ac:dyDescent="0.2">
      <c r="A37" s="1">
        <v>12</v>
      </c>
      <c r="C37" s="83" t="s">
        <v>67</v>
      </c>
      <c r="D37" s="82">
        <v>1508</v>
      </c>
      <c r="E37" s="65">
        <f>IF(ISERROR(VLOOKUP($A37, '2. 2013 Continuity Schedule'!$A$20:$CH$89, MATCH('3. Appendix A'!$E$20, '2. 2013 Continuity Schedule'!$A$20:$CH$20,0),FALSE)), 0, VLOOKUP($A37, '2. 2013 Continuity Schedule'!$A$20:$CH$89, MATCH('3. Appendix A'!$E$20, '2. 2013 Continuity Schedule'!$A$20:$CH$20,0),FALSE))</f>
        <v>525866</v>
      </c>
      <c r="F37" s="245" t="s">
        <v>243</v>
      </c>
    </row>
    <row r="38" spans="1:6" ht="30.75" hidden="1" customHeight="1" x14ac:dyDescent="0.2">
      <c r="A38" s="1">
        <v>13</v>
      </c>
      <c r="C38" s="83" t="s">
        <v>68</v>
      </c>
      <c r="D38" s="82">
        <v>1508</v>
      </c>
      <c r="E38" s="65">
        <f>IF(ISERROR(VLOOKUP($A38, '2. 2013 Continuity Schedule'!$A$20:$CH$89, MATCH('3. Appendix A'!$E$20, '2. 2013 Continuity Schedule'!$A$20:$CH$20,0),FALSE)), 0, VLOOKUP($A38, '2. 2013 Continuity Schedule'!$A$20:$CH$89, MATCH('3. Appendix A'!$E$20, '2. 2013 Continuity Schedule'!$A$20:$CH$20,0),FALSE))</f>
        <v>0</v>
      </c>
      <c r="F38" s="73"/>
    </row>
    <row r="39" spans="1:6" ht="30.75" hidden="1" customHeight="1" x14ac:dyDescent="0.2">
      <c r="A39" s="1">
        <v>14</v>
      </c>
      <c r="C39" s="84" t="s">
        <v>122</v>
      </c>
      <c r="D39" s="82">
        <v>1508</v>
      </c>
      <c r="E39" s="65">
        <f>IF(ISERROR(VLOOKUP($A39, '2. 2013 Continuity Schedule'!$A$20:$CH$89, MATCH('3. Appendix A'!$E$20, '2. 2013 Continuity Schedule'!$A$20:$CH$20,0),FALSE)), 0, VLOOKUP($A39, '2. 2013 Continuity Schedule'!$A$20:$CH$89, MATCH('3. Appendix A'!$E$20, '2. 2013 Continuity Schedule'!$A$20:$CH$20,0),FALSE))</f>
        <v>0</v>
      </c>
      <c r="F39" s="73"/>
    </row>
    <row r="40" spans="1:6" ht="30.75" hidden="1" customHeight="1" x14ac:dyDescent="0.2">
      <c r="A40" s="1">
        <v>15</v>
      </c>
      <c r="C40" s="84" t="s">
        <v>92</v>
      </c>
      <c r="D40" s="82">
        <v>1508</v>
      </c>
      <c r="E40" s="65">
        <f>IF(ISERROR(VLOOKUP($A40, '2. 2013 Continuity Schedule'!$A$20:$CH$89, MATCH('3. Appendix A'!$E$20, '2. 2013 Continuity Schedule'!$A$20:$CH$20,0),FALSE)), 0, VLOOKUP($A40, '2. 2013 Continuity Schedule'!$A$20:$CH$89, MATCH('3. Appendix A'!$E$20, '2. 2013 Continuity Schedule'!$A$20:$CH$20,0),FALSE))</f>
        <v>0</v>
      </c>
      <c r="F40" s="73"/>
    </row>
    <row r="41" spans="1:6" ht="30.75" hidden="1" customHeight="1" x14ac:dyDescent="0.2">
      <c r="A41" s="1">
        <v>16</v>
      </c>
      <c r="C41" s="83" t="s">
        <v>119</v>
      </c>
      <c r="D41" s="82">
        <v>1508</v>
      </c>
      <c r="E41" s="65">
        <f>IF(ISERROR(VLOOKUP($A41, '2. 2013 Continuity Schedule'!$A$20:$CH$89, MATCH('3. Appendix A'!$E$20, '2. 2013 Continuity Schedule'!$A$20:$CH$20,0),FALSE)), 0, VLOOKUP($A41, '2. 2013 Continuity Schedule'!$A$20:$CH$89, MATCH('3. Appendix A'!$E$20, '2. 2013 Continuity Schedule'!$A$20:$CH$20,0),FALSE))</f>
        <v>0</v>
      </c>
      <c r="F41" s="73"/>
    </row>
    <row r="42" spans="1:6" ht="30.75" hidden="1" customHeight="1" x14ac:dyDescent="0.2">
      <c r="A42" s="1">
        <v>17</v>
      </c>
      <c r="C42" s="83" t="s">
        <v>4</v>
      </c>
      <c r="D42" s="82">
        <v>1518</v>
      </c>
      <c r="E42" s="65">
        <f>IF(ISERROR(VLOOKUP($A42, '2. 2013 Continuity Schedule'!$A$20:$CH$89, MATCH('3. Appendix A'!$E$20, '2. 2013 Continuity Schedule'!$A$20:$CH$20,0),FALSE)), 0, VLOOKUP($A42, '2. 2013 Continuity Schedule'!$A$20:$CH$89, MATCH('3. Appendix A'!$E$20, '2. 2013 Continuity Schedule'!$A$20:$CH$20,0),FALSE))</f>
        <v>0</v>
      </c>
      <c r="F42" s="73"/>
    </row>
    <row r="43" spans="1:6" ht="30.75" hidden="1" customHeight="1" x14ac:dyDescent="0.2">
      <c r="A43" s="1">
        <v>18</v>
      </c>
      <c r="C43" s="83" t="s">
        <v>17</v>
      </c>
      <c r="D43" s="82">
        <v>1525</v>
      </c>
      <c r="E43" s="65">
        <f>IF(ISERROR(VLOOKUP($A43, '2. 2013 Continuity Schedule'!$A$20:$CH$89, MATCH('3. Appendix A'!$E$20, '2. 2013 Continuity Schedule'!$A$20:$CH$20,0),FALSE)), 0, VLOOKUP($A43, '2. 2013 Continuity Schedule'!$A$20:$CH$89, MATCH('3. Appendix A'!$E$20, '2. 2013 Continuity Schedule'!$A$20:$CH$20,0),FALSE))</f>
        <v>0</v>
      </c>
      <c r="F43" s="73"/>
    </row>
    <row r="44" spans="1:6" ht="30.75" hidden="1" customHeight="1" x14ac:dyDescent="0.2">
      <c r="A44" s="1">
        <v>19</v>
      </c>
      <c r="C44" s="83" t="s">
        <v>64</v>
      </c>
      <c r="D44" s="82">
        <v>1531</v>
      </c>
      <c r="E44" s="65">
        <f>IF(ISERROR(VLOOKUP($A44, '2. 2013 Continuity Schedule'!$A$20:$CH$89, MATCH('3. Appendix A'!$E$20, '2. 2013 Continuity Schedule'!$A$20:$CH$20,0),FALSE)), 0, VLOOKUP($A44, '2. 2013 Continuity Schedule'!$A$20:$CH$89, MATCH('3. Appendix A'!$E$20, '2. 2013 Continuity Schedule'!$A$20:$CH$20,0),FALSE))</f>
        <v>0</v>
      </c>
      <c r="F44" s="73"/>
    </row>
    <row r="45" spans="1:6" ht="30.75" hidden="1" customHeight="1" x14ac:dyDescent="0.2">
      <c r="A45" s="1">
        <v>20</v>
      </c>
      <c r="C45" s="83" t="s">
        <v>65</v>
      </c>
      <c r="D45" s="82">
        <v>1532</v>
      </c>
      <c r="E45" s="65">
        <f>IF(ISERROR(VLOOKUP($A45, '2. 2013 Continuity Schedule'!$A$20:$CH$89, MATCH('3. Appendix A'!$E$20, '2. 2013 Continuity Schedule'!$A$20:$CH$20,0),FALSE)), 0, VLOOKUP($A45, '2. 2013 Continuity Schedule'!$A$20:$CH$89, MATCH('3. Appendix A'!$E$20, '2. 2013 Continuity Schedule'!$A$20:$CH$20,0),FALSE))</f>
        <v>0</v>
      </c>
      <c r="F45" s="73"/>
    </row>
    <row r="46" spans="1:6" ht="30.75" hidden="1" customHeight="1" thickBot="1" x14ac:dyDescent="0.25">
      <c r="A46" s="1">
        <v>21</v>
      </c>
      <c r="C46" s="83" t="s">
        <v>41</v>
      </c>
      <c r="D46" s="82">
        <v>1533</v>
      </c>
      <c r="E46" s="65">
        <f>IF(ISERROR(VLOOKUP($A46, '2. 2013 Continuity Schedule'!$A$20:$CH$89, MATCH('3. Appendix A'!$E$20, '2. 2013 Continuity Schedule'!$A$20:$CH$20,0),FALSE)), 0, VLOOKUP($A46, '2. 2013 Continuity Schedule'!$A$20:$CH$89, MATCH('3. Appendix A'!$E$20, '2. 2013 Continuity Schedule'!$A$20:$CH$20,0),FALSE))</f>
        <v>0</v>
      </c>
      <c r="F46" s="73"/>
    </row>
    <row r="47" spans="1:6" ht="30.75" hidden="1" customHeight="1" x14ac:dyDescent="0.2">
      <c r="A47" s="1">
        <v>22</v>
      </c>
      <c r="C47" s="83" t="s">
        <v>32</v>
      </c>
      <c r="D47" s="82">
        <v>1534</v>
      </c>
      <c r="E47" s="65">
        <f>IF(ISERROR(VLOOKUP($A47, '2. 2013 Continuity Schedule'!$A$20:$CH$89, MATCH('3. Appendix A'!$E$20, '2. 2013 Continuity Schedule'!$A$20:$CH$20,0),FALSE)), 0, VLOOKUP($A47, '2. 2013 Continuity Schedule'!$A$20:$CH$89, MATCH('3. Appendix A'!$E$20, '2. 2013 Continuity Schedule'!$A$20:$CH$20,0),FALSE))</f>
        <v>0</v>
      </c>
      <c r="F47" s="73"/>
    </row>
    <row r="48" spans="1:6" ht="30.75" hidden="1" customHeight="1" x14ac:dyDescent="0.2">
      <c r="A48" s="1">
        <v>23</v>
      </c>
      <c r="C48" s="83" t="s">
        <v>33</v>
      </c>
      <c r="D48" s="82">
        <v>1535</v>
      </c>
      <c r="E48" s="65">
        <f>IF(ISERROR(VLOOKUP($A48, '2. 2013 Continuity Schedule'!$A$20:$CH$89, MATCH('3. Appendix A'!$E$20, '2. 2013 Continuity Schedule'!$A$20:$CH$20,0),FALSE)), 0, VLOOKUP($A48, '2. 2013 Continuity Schedule'!$A$20:$CH$89, MATCH('3. Appendix A'!$E$20, '2. 2013 Continuity Schedule'!$A$20:$CH$20,0),FALSE))</f>
        <v>0</v>
      </c>
      <c r="F48" s="73"/>
    </row>
    <row r="49" spans="1:6" ht="30.75" hidden="1" customHeight="1" x14ac:dyDescent="0.2">
      <c r="A49" s="1">
        <v>24</v>
      </c>
      <c r="C49" s="83" t="s">
        <v>39</v>
      </c>
      <c r="D49" s="82">
        <v>1536</v>
      </c>
      <c r="E49" s="65">
        <f>IF(ISERROR(VLOOKUP($A49, '2. 2013 Continuity Schedule'!$A$20:$CH$89, MATCH('3. Appendix A'!$E$20, '2. 2013 Continuity Schedule'!$A$20:$CH$20,0),FALSE)), 0, VLOOKUP($A49, '2. 2013 Continuity Schedule'!$A$20:$CH$89, MATCH('3. Appendix A'!$E$20, '2. 2013 Continuity Schedule'!$A$20:$CH$20,0),FALSE))</f>
        <v>0</v>
      </c>
      <c r="F49" s="73"/>
    </row>
    <row r="50" spans="1:6" ht="30.75" hidden="1" customHeight="1" x14ac:dyDescent="0.2">
      <c r="A50" s="1">
        <v>25</v>
      </c>
      <c r="C50" s="83" t="s">
        <v>5</v>
      </c>
      <c r="D50" s="82">
        <v>1548</v>
      </c>
      <c r="E50" s="65">
        <f>IF(ISERROR(VLOOKUP($A50, '2. 2013 Continuity Schedule'!$A$20:$CH$89, MATCH('3. Appendix A'!$E$20, '2. 2013 Continuity Schedule'!$A$20:$CH$20,0),FALSE)), 0, VLOOKUP($A50, '2. 2013 Continuity Schedule'!$A$20:$CH$89, MATCH('3. Appendix A'!$E$20, '2. 2013 Continuity Schedule'!$A$20:$CH$20,0),FALSE))</f>
        <v>0</v>
      </c>
      <c r="F50" s="73"/>
    </row>
    <row r="51" spans="1:6" ht="30.75" hidden="1" customHeight="1" x14ac:dyDescent="0.2">
      <c r="A51" s="1">
        <v>26</v>
      </c>
      <c r="C51" s="83" t="s">
        <v>66</v>
      </c>
      <c r="D51" s="82">
        <v>1567</v>
      </c>
      <c r="E51" s="65">
        <f>IF(ISERROR(VLOOKUP($A51, '2. 2013 Continuity Schedule'!$A$20:$CH$89, MATCH('3. Appendix A'!$E$20, '2. 2013 Continuity Schedule'!$A$20:$CH$20,0),FALSE)), 0, VLOOKUP($A51, '2. 2013 Continuity Schedule'!$A$20:$CH$89, MATCH('3. Appendix A'!$E$20, '2. 2013 Continuity Schedule'!$A$20:$CH$20,0),FALSE))</f>
        <v>0</v>
      </c>
      <c r="F51" s="73"/>
    </row>
    <row r="52" spans="1:6" ht="30.75" customHeight="1" x14ac:dyDescent="0.2">
      <c r="A52" s="1">
        <v>27</v>
      </c>
      <c r="C52" s="83" t="s">
        <v>18</v>
      </c>
      <c r="D52" s="82">
        <v>1572</v>
      </c>
      <c r="E52" s="65">
        <f>IF(ISERROR(VLOOKUP($A52, '2. 2013 Continuity Schedule'!$A$20:$CH$89, MATCH('3. Appendix A'!$E$20, '2. 2013 Continuity Schedule'!$A$20:$CH$20,0),FALSE)), 0, VLOOKUP($A52, '2. 2013 Continuity Schedule'!$A$20:$CH$89, MATCH('3. Appendix A'!$E$20, '2. 2013 Continuity Schedule'!$A$20:$CH$20,0),FALSE))</f>
        <v>13569</v>
      </c>
      <c r="F52" s="245" t="s">
        <v>232</v>
      </c>
    </row>
    <row r="53" spans="1:6" ht="30.75" hidden="1" customHeight="1" x14ac:dyDescent="0.2">
      <c r="A53" s="1">
        <v>28</v>
      </c>
      <c r="C53" s="83" t="s">
        <v>6</v>
      </c>
      <c r="D53" s="82">
        <v>1574</v>
      </c>
      <c r="E53" s="65">
        <f>IF(ISERROR(VLOOKUP($A53, '2. 2013 Continuity Schedule'!$A$20:$CH$89, MATCH('3. Appendix A'!$E$20, '2. 2013 Continuity Schedule'!$A$20:$CH$20,0),FALSE)), 0, VLOOKUP($A53, '2. 2013 Continuity Schedule'!$A$20:$CH$89, MATCH('3. Appendix A'!$E$20, '2. 2013 Continuity Schedule'!$A$20:$CH$20,0),FALSE))</f>
        <v>0</v>
      </c>
      <c r="F53" s="73"/>
    </row>
    <row r="54" spans="1:6" ht="30.75" hidden="1" customHeight="1" x14ac:dyDescent="0.2">
      <c r="A54" s="1">
        <v>29</v>
      </c>
      <c r="C54" s="83" t="s">
        <v>63</v>
      </c>
      <c r="D54" s="82">
        <v>1582</v>
      </c>
      <c r="E54" s="65">
        <f>IF(ISERROR(VLOOKUP($A54, '2. 2013 Continuity Schedule'!$A$20:$CH$89, MATCH('3. Appendix A'!$E$20, '2. 2013 Continuity Schedule'!$A$20:$CH$20,0),FALSE)), 0, VLOOKUP($A54, '2. 2013 Continuity Schedule'!$A$20:$CH$89, MATCH('3. Appendix A'!$E$20, '2. 2013 Continuity Schedule'!$A$20:$CH$20,0),FALSE))</f>
        <v>0</v>
      </c>
      <c r="F54" s="73"/>
    </row>
    <row r="55" spans="1:6" ht="30.75" hidden="1" customHeight="1" x14ac:dyDescent="0.2">
      <c r="A55" s="1">
        <v>30</v>
      </c>
      <c r="C55" s="83" t="s">
        <v>7</v>
      </c>
      <c r="D55" s="82">
        <v>2425</v>
      </c>
      <c r="E55" s="65">
        <f>IF(ISERROR(VLOOKUP($A55, '2. 2013 Continuity Schedule'!$A$20:$CH$89, MATCH('3. Appendix A'!$E$20, '2. 2013 Continuity Schedule'!$A$20:$CH$20,0),FALSE)), 0, VLOOKUP($A55, '2. 2013 Continuity Schedule'!$A$20:$CH$89, MATCH('3. Appendix A'!$E$20, '2. 2013 Continuity Schedule'!$A$20:$CH$20,0),FALSE))</f>
        <v>0</v>
      </c>
      <c r="F55" s="73"/>
    </row>
    <row r="56" spans="1:6" ht="30.75" hidden="1" customHeight="1" x14ac:dyDescent="0.2">
      <c r="A56" s="1">
        <v>31</v>
      </c>
      <c r="C56" s="83" t="s">
        <v>16</v>
      </c>
      <c r="D56" s="82">
        <v>1562</v>
      </c>
      <c r="E56" s="65">
        <f>IF(ISERROR(VLOOKUP($A56, '2. 2013 Continuity Schedule'!$A$20:$CH$89, MATCH('3. Appendix A'!$E$20, '2. 2013 Continuity Schedule'!$A$20:$CH$20,0),FALSE)), 0, VLOOKUP($A56, '2. 2013 Continuity Schedule'!$A$20:$CH$89, MATCH('3. Appendix A'!$E$20, '2. 2013 Continuity Schedule'!$A$20:$CH$20,0),FALSE))</f>
        <v>0</v>
      </c>
      <c r="F56" s="73"/>
    </row>
    <row r="57" spans="1:6" ht="30.75" customHeight="1" x14ac:dyDescent="0.2">
      <c r="A57" s="1">
        <v>32</v>
      </c>
      <c r="C57" s="83" t="s">
        <v>71</v>
      </c>
      <c r="D57" s="82">
        <v>1592</v>
      </c>
      <c r="E57" s="65">
        <f>IF(ISERROR(VLOOKUP($A57, '2. 2013 Continuity Schedule'!$A$20:$CH$89, MATCH('3. Appendix A'!$E$20, '2. 2013 Continuity Schedule'!$A$20:$CH$20,0),FALSE)), 0, VLOOKUP($A57, '2. 2013 Continuity Schedule'!$A$20:$CH$89, MATCH('3. Appendix A'!$E$20, '2. 2013 Continuity Schedule'!$A$20:$CH$20,0),FALSE))</f>
        <v>139118</v>
      </c>
      <c r="F57" s="245" t="s">
        <v>235</v>
      </c>
    </row>
    <row r="58" spans="1:6" ht="30.75" customHeight="1" x14ac:dyDescent="0.2">
      <c r="A58" s="1">
        <v>33</v>
      </c>
      <c r="C58" s="83" t="s">
        <v>70</v>
      </c>
      <c r="D58" s="82">
        <v>1592</v>
      </c>
      <c r="E58" s="65">
        <f>IF(ISERROR(VLOOKUP($A58, '2. 2013 Continuity Schedule'!$A$20:$CH$89, MATCH('3. Appendix A'!$E$20, '2. 2013 Continuity Schedule'!$A$20:$CH$20,0),FALSE)), 0, VLOOKUP($A58, '2. 2013 Continuity Schedule'!$A$20:$CH$89, MATCH('3. Appendix A'!$E$20, '2. 2013 Continuity Schedule'!$A$20:$CH$20,0),FALSE))</f>
        <v>105948</v>
      </c>
      <c r="F58" s="245" t="s">
        <v>236</v>
      </c>
    </row>
    <row r="59" spans="1:6" ht="30.75" customHeight="1" x14ac:dyDescent="0.2">
      <c r="A59" s="1">
        <v>34</v>
      </c>
      <c r="C59" s="83" t="s">
        <v>134</v>
      </c>
      <c r="D59" s="70">
        <v>1521</v>
      </c>
      <c r="E59" s="65">
        <f>IF(ISERROR(VLOOKUP($A59, '2. 2013 Continuity Schedule'!$A$20:$CH$89, MATCH('3. Appendix A'!$E$20, '2. 2013 Continuity Schedule'!$A$20:$CH$20,0),FALSE)), 0, VLOOKUP($A59, '2. 2013 Continuity Schedule'!$A$20:$CH$89, MATCH('3. Appendix A'!$E$20, '2. 2013 Continuity Schedule'!$A$20:$CH$20,0),FALSE))</f>
        <v>27948</v>
      </c>
      <c r="F59" s="245" t="s">
        <v>232</v>
      </c>
    </row>
    <row r="60" spans="1:6" ht="30.75" customHeight="1" x14ac:dyDescent="0.2">
      <c r="A60" s="1">
        <v>35</v>
      </c>
      <c r="C60" s="83" t="s">
        <v>129</v>
      </c>
      <c r="D60" s="82">
        <v>1555</v>
      </c>
      <c r="E60" s="65">
        <f>IF(ISERROR(VLOOKUP($A60, '2. 2013 Continuity Schedule'!$A$20:$CH$89, MATCH('3. Appendix A'!$E$20, '2. 2013 Continuity Schedule'!$A$20:$CH$20,0),FALSE)), 0, VLOOKUP($A60, '2. 2013 Continuity Schedule'!$A$20:$CH$89, MATCH('3. Appendix A'!$E$20, '2. 2013 Continuity Schedule'!$A$20:$CH$20,0),FALSE))</f>
        <v>7754576</v>
      </c>
      <c r="F60" s="245" t="s">
        <v>233</v>
      </c>
    </row>
    <row r="61" spans="1:6" ht="30.75" customHeight="1" x14ac:dyDescent="0.2">
      <c r="A61" s="1">
        <v>36</v>
      </c>
      <c r="C61" s="84" t="s">
        <v>130</v>
      </c>
      <c r="D61" s="70">
        <v>1555</v>
      </c>
      <c r="E61" s="65">
        <f>IF(ISERROR(VLOOKUP($A61, '2. 2013 Continuity Schedule'!$A$20:$CH$89, MATCH('3. Appendix A'!$E$20, '2. 2013 Continuity Schedule'!$A$20:$CH$20,0),FALSE)), 0, VLOOKUP($A61, '2. 2013 Continuity Schedule'!$A$20:$CH$89, MATCH('3. Appendix A'!$E$20, '2. 2013 Continuity Schedule'!$A$20:$CH$20,0),FALSE))</f>
        <v>-1347446</v>
      </c>
      <c r="F61" s="245" t="s">
        <v>232</v>
      </c>
    </row>
    <row r="62" spans="1:6" ht="30.75" customHeight="1" x14ac:dyDescent="0.2">
      <c r="A62" s="1">
        <v>37</v>
      </c>
      <c r="C62" s="84" t="s">
        <v>131</v>
      </c>
      <c r="D62" s="70">
        <v>1555</v>
      </c>
      <c r="E62" s="65">
        <f>IF(ISERROR(VLOOKUP($A62, '2. 2013 Continuity Schedule'!$A$20:$CH$89, MATCH('3. Appendix A'!$E$20, '2. 2013 Continuity Schedule'!$A$20:$CH$20,0),FALSE)), 0, VLOOKUP($A62, '2. 2013 Continuity Schedule'!$A$20:$CH$89, MATCH('3. Appendix A'!$E$20, '2. 2013 Continuity Schedule'!$A$20:$CH$20,0),FALSE))</f>
        <v>-1926645</v>
      </c>
      <c r="F62" s="245" t="s">
        <v>232</v>
      </c>
    </row>
    <row r="63" spans="1:6" ht="30.75" customHeight="1" x14ac:dyDescent="0.2">
      <c r="A63" s="1">
        <v>38</v>
      </c>
      <c r="C63" s="83" t="s">
        <v>132</v>
      </c>
      <c r="D63" s="82">
        <v>1556</v>
      </c>
      <c r="E63" s="65">
        <f>IF(ISERROR(VLOOKUP($A63, '2. 2013 Continuity Schedule'!$A$20:$CH$89, MATCH('3. Appendix A'!$E$20, '2. 2013 Continuity Schedule'!$A$20:$CH$20,0),FALSE)), 0, VLOOKUP($A63, '2. 2013 Continuity Schedule'!$A$20:$CH$89, MATCH('3. Appendix A'!$E$20, '2. 2013 Continuity Schedule'!$A$20:$CH$20,0),FALSE))</f>
        <v>1260285</v>
      </c>
      <c r="F63" s="245" t="s">
        <v>232</v>
      </c>
    </row>
    <row r="64" spans="1:6" ht="16.5" hidden="1" x14ac:dyDescent="0.2">
      <c r="A64" s="1">
        <v>39</v>
      </c>
      <c r="C64" s="84" t="s">
        <v>120</v>
      </c>
      <c r="D64" s="70">
        <v>1563</v>
      </c>
      <c r="E64" s="65">
        <f>IF(ISERROR(VLOOKUP($A64, '2. 2013 Continuity Schedule'!$A$20:$CH$89, MATCH('3. Appendix A'!$E$20, '2. 2013 Continuity Schedule'!$A$20:$CH$20,0),FALSE)), 0, VLOOKUP($A64, '2. 2013 Continuity Schedule'!$A$20:$CH$89, MATCH('3. Appendix A'!$E$20, '2. 2013 Continuity Schedule'!$A$20:$CH$20,0),FALSE))</f>
        <v>0</v>
      </c>
      <c r="F64" s="73"/>
    </row>
    <row r="65" spans="1:6" ht="16.5" hidden="1" x14ac:dyDescent="0.2">
      <c r="A65" s="1">
        <v>40</v>
      </c>
      <c r="C65" s="84" t="s">
        <v>124</v>
      </c>
      <c r="D65" s="70">
        <v>1575</v>
      </c>
      <c r="E65" s="65">
        <f>IF(ISERROR(VLOOKUP($A65, '2. 2013 Continuity Schedule'!$A$20:$CH$89, MATCH('3. Appendix A'!$E$20, '2. 2013 Continuity Schedule'!$A$20:$CH$20,0),FALSE)), 0, VLOOKUP($A65, '2. 2013 Continuity Schedule'!$A$20:$CH$89, MATCH('3. Appendix A'!$E$20, '2. 2013 Continuity Schedule'!$A$20:$CH$20,0),FALSE))</f>
        <v>0</v>
      </c>
      <c r="F65" s="86"/>
    </row>
    <row r="66" spans="1:6" ht="29.25" thickBot="1" x14ac:dyDescent="0.25">
      <c r="A66" s="1">
        <v>41</v>
      </c>
      <c r="C66" s="84" t="s">
        <v>135</v>
      </c>
      <c r="D66" s="82">
        <v>1592</v>
      </c>
      <c r="E66" s="65">
        <f>IF(ISERROR(VLOOKUP($A66, '2. 2013 Continuity Schedule'!$A$20:$CH$89, MATCH('3. Appendix A'!$E$20, '2. 2013 Continuity Schedule'!$A$20:$CH$20,0),FALSE)), 0, VLOOKUP($A66, '2. 2013 Continuity Schedule'!$A$20:$CH$89, MATCH('3. Appendix A'!$E$20, '2. 2013 Continuity Schedule'!$A$20:$CH$20,0),FALSE))</f>
        <v>-210760</v>
      </c>
      <c r="F66" s="245" t="s">
        <v>236</v>
      </c>
    </row>
    <row r="67" spans="1:6" ht="17.25" hidden="1" thickBot="1" x14ac:dyDescent="0.25">
      <c r="A67" s="1">
        <v>42</v>
      </c>
      <c r="C67" s="83" t="s">
        <v>125</v>
      </c>
      <c r="D67" s="82">
        <v>1595</v>
      </c>
      <c r="E67" s="66">
        <f>IF(ISERROR(VLOOKUP($A67, '2. 2013 Continuity Schedule'!$A$20:$CH$89, MATCH('3. Appendix A'!$E$20, '2. 2013 Continuity Schedule'!$A$20:$CH$20,0),FALSE)), 0, VLOOKUP($A67, '2. 2013 Continuity Schedule'!$A$20:$CH$89, MATCH('3. Appendix A'!$E$20, '2. 2013 Continuity Schedule'!$A$20:$CH$20,0),FALSE))</f>
        <v>0</v>
      </c>
      <c r="F67" s="74"/>
    </row>
    <row r="68" spans="1:6" x14ac:dyDescent="0.2">
      <c r="C68" s="88"/>
      <c r="D68" s="88"/>
      <c r="E68" s="88"/>
    </row>
  </sheetData>
  <sheetProtection password="F8BD" sheet="1" objects="1" scenarios="1"/>
  <mergeCells count="5">
    <mergeCell ref="E20:E22"/>
    <mergeCell ref="F20:F22"/>
    <mergeCell ref="C20:C22"/>
    <mergeCell ref="D20:D22"/>
    <mergeCell ref="B16:E16"/>
  </mergeCells>
  <phoneticPr fontId="13" type="noConversion"/>
  <conditionalFormatting sqref="F24:F33 F35:F63">
    <cfRule type="expression" dxfId="8" priority="6" stopIfTrue="1">
      <formula>ISBLANK(F24)</formula>
    </cfRule>
  </conditionalFormatting>
  <conditionalFormatting sqref="F64:F65">
    <cfRule type="expression" dxfId="7" priority="5" stopIfTrue="1">
      <formula>ISBLANK(F64)</formula>
    </cfRule>
  </conditionalFormatting>
  <conditionalFormatting sqref="F64">
    <cfRule type="expression" dxfId="6" priority="4" stopIfTrue="1">
      <formula>ISBLANK(F64)</formula>
    </cfRule>
  </conditionalFormatting>
  <conditionalFormatting sqref="F67">
    <cfRule type="expression" dxfId="5" priority="3" stopIfTrue="1">
      <formula>ISBLANK(F67)</formula>
    </cfRule>
  </conditionalFormatting>
  <conditionalFormatting sqref="F66">
    <cfRule type="expression" dxfId="4" priority="1" stopIfTrue="1">
      <formula>ISBLANK(F66)</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6:N47"/>
  <sheetViews>
    <sheetView showGridLines="0" topLeftCell="A7" workbookViewId="0">
      <selection activeCell="E21" sqref="E21"/>
    </sheetView>
  </sheetViews>
  <sheetFormatPr defaultRowHeight="12.75" x14ac:dyDescent="0.2"/>
  <cols>
    <col min="2" max="2" width="29.42578125" customWidth="1"/>
    <col min="3" max="3" width="6.5703125" customWidth="1"/>
    <col min="4" max="6" width="14.85546875" customWidth="1"/>
    <col min="7" max="7" width="19.42578125" customWidth="1"/>
    <col min="8" max="8" width="17.7109375" customWidth="1"/>
    <col min="9" max="9" width="17" customWidth="1"/>
    <col min="10" max="10" width="20.42578125" customWidth="1"/>
    <col min="11" max="11" width="21.28515625" customWidth="1"/>
    <col min="12" max="12" width="20.42578125" customWidth="1"/>
    <col min="13" max="13" width="23.28515625" customWidth="1"/>
    <col min="14" max="14" width="20" customWidth="1"/>
  </cols>
  <sheetData>
    <row r="16" spans="2:9" ht="12.75" customHeight="1" x14ac:dyDescent="0.2">
      <c r="B16" s="304" t="s">
        <v>176</v>
      </c>
      <c r="C16" s="304"/>
      <c r="D16" s="304"/>
      <c r="E16" s="304"/>
      <c r="F16" s="304"/>
      <c r="G16" s="304"/>
      <c r="H16" s="304"/>
      <c r="I16" s="304"/>
    </row>
    <row r="17" spans="2:14" x14ac:dyDescent="0.2">
      <c r="B17" s="304"/>
      <c r="C17" s="304"/>
      <c r="D17" s="304"/>
      <c r="E17" s="304"/>
      <c r="F17" s="304"/>
      <c r="G17" s="304"/>
      <c r="H17" s="304"/>
      <c r="I17" s="304"/>
    </row>
    <row r="18" spans="2:14" x14ac:dyDescent="0.2">
      <c r="E18" s="227" t="s">
        <v>229</v>
      </c>
    </row>
    <row r="19" spans="2:14" x14ac:dyDescent="0.2">
      <c r="B19" s="301" t="s">
        <v>191</v>
      </c>
      <c r="C19" s="300" t="s">
        <v>174</v>
      </c>
      <c r="D19" s="299" t="s">
        <v>190</v>
      </c>
      <c r="E19" s="299" t="s">
        <v>167</v>
      </c>
      <c r="F19" s="299" t="s">
        <v>168</v>
      </c>
      <c r="G19" s="303" t="s">
        <v>161</v>
      </c>
      <c r="H19" s="303" t="s">
        <v>162</v>
      </c>
      <c r="I19" s="303" t="s">
        <v>163</v>
      </c>
      <c r="J19" s="303" t="s">
        <v>177</v>
      </c>
      <c r="K19" s="305" t="s">
        <v>164</v>
      </c>
      <c r="L19" s="307" t="s">
        <v>165</v>
      </c>
      <c r="M19" s="305" t="s">
        <v>166</v>
      </c>
      <c r="N19" s="306" t="s">
        <v>171</v>
      </c>
    </row>
    <row r="20" spans="2:14" ht="45.75" customHeight="1" x14ac:dyDescent="0.2">
      <c r="B20" s="302"/>
      <c r="C20" s="300"/>
      <c r="D20" s="299"/>
      <c r="E20" s="299"/>
      <c r="F20" s="299"/>
      <c r="G20" s="303"/>
      <c r="H20" s="303"/>
      <c r="I20" s="303"/>
      <c r="J20" s="303"/>
      <c r="K20" s="305"/>
      <c r="L20" s="307"/>
      <c r="M20" s="305"/>
      <c r="N20" s="306"/>
    </row>
    <row r="21" spans="2:14" x14ac:dyDescent="0.2">
      <c r="B21" s="143" t="s">
        <v>210</v>
      </c>
      <c r="C21" s="144" t="s">
        <v>187</v>
      </c>
      <c r="D21" s="179">
        <v>31787</v>
      </c>
      <c r="E21" s="203">
        <v>257450968</v>
      </c>
      <c r="F21" s="203"/>
      <c r="G21" s="203">
        <v>31484477</v>
      </c>
      <c r="H21" s="204">
        <f>IF(ISERROR(F21/E21*G21), 0, F21/E21*G21)</f>
        <v>0</v>
      </c>
      <c r="I21" s="174">
        <v>10039409</v>
      </c>
      <c r="J21" s="175"/>
      <c r="K21" s="175"/>
      <c r="L21" s="215">
        <v>0.28799999999999998</v>
      </c>
      <c r="M21" s="215">
        <v>0.2850637546680419</v>
      </c>
      <c r="N21" s="174"/>
    </row>
    <row r="22" spans="2:14" x14ac:dyDescent="0.2">
      <c r="B22" s="143" t="s">
        <v>211</v>
      </c>
      <c r="C22" s="144" t="s">
        <v>187</v>
      </c>
      <c r="D22" s="179">
        <v>3507</v>
      </c>
      <c r="E22" s="203">
        <v>105807915</v>
      </c>
      <c r="F22" s="203"/>
      <c r="G22" s="203">
        <v>12086479</v>
      </c>
      <c r="H22" s="204">
        <f t="shared" ref="H22:H40" si="0">IF(ISERROR(F22/E22*G22), 0, F22/E22*G22)</f>
        <v>0</v>
      </c>
      <c r="I22" s="174">
        <v>3306729</v>
      </c>
      <c r="J22" s="175"/>
      <c r="K22" s="175"/>
      <c r="L22" s="215">
        <v>0.127</v>
      </c>
      <c r="M22" s="215">
        <v>0.11868120822268287</v>
      </c>
      <c r="N22" s="174"/>
    </row>
    <row r="23" spans="2:14" x14ac:dyDescent="0.2">
      <c r="B23" s="143" t="s">
        <v>212</v>
      </c>
      <c r="C23" s="144" t="s">
        <v>219</v>
      </c>
      <c r="D23" s="179">
        <f>409-1</f>
        <v>408</v>
      </c>
      <c r="E23" s="203">
        <f>225133479-E30</f>
        <v>219234948.75</v>
      </c>
      <c r="F23" s="203">
        <f>623028-F30</f>
        <v>612311.18090124801</v>
      </c>
      <c r="G23" s="203">
        <v>173496871</v>
      </c>
      <c r="H23" s="204">
        <f t="shared" si="0"/>
        <v>484567.23971424508</v>
      </c>
      <c r="I23" s="174">
        <v>2657066</v>
      </c>
      <c r="J23" s="175"/>
      <c r="K23" s="175"/>
      <c r="L23" s="215">
        <v>0.24199999999999999</v>
      </c>
      <c r="M23" s="215">
        <v>0.23682199499060491</v>
      </c>
      <c r="N23" s="174"/>
    </row>
    <row r="24" spans="2:14" x14ac:dyDescent="0.2">
      <c r="B24" s="143" t="s">
        <v>213</v>
      </c>
      <c r="C24" s="144" t="s">
        <v>219</v>
      </c>
      <c r="D24" s="179">
        <v>13</v>
      </c>
      <c r="E24" s="203">
        <v>160156759</v>
      </c>
      <c r="F24" s="203">
        <v>338998</v>
      </c>
      <c r="G24" s="203">
        <f>E24</f>
        <v>160156759</v>
      </c>
      <c r="H24" s="204">
        <f t="shared" si="0"/>
        <v>338998</v>
      </c>
      <c r="I24" s="174">
        <v>823088</v>
      </c>
      <c r="J24" s="175"/>
      <c r="K24" s="175"/>
      <c r="L24" s="215">
        <v>0.189</v>
      </c>
      <c r="M24" s="215">
        <v>0.19612520531336627</v>
      </c>
      <c r="N24" s="174"/>
    </row>
    <row r="25" spans="2:14" x14ac:dyDescent="0.2">
      <c r="B25" s="143" t="s">
        <v>214</v>
      </c>
      <c r="C25" s="144" t="s">
        <v>219</v>
      </c>
      <c r="D25" s="179">
        <v>2</v>
      </c>
      <c r="E25" s="203">
        <f>253729738-115662326</f>
        <v>138067412</v>
      </c>
      <c r="F25" s="203">
        <f>402202-193032</f>
        <v>209170</v>
      </c>
      <c r="G25" s="203">
        <f>E25</f>
        <v>138067412</v>
      </c>
      <c r="H25" s="204">
        <f t="shared" si="0"/>
        <v>209170</v>
      </c>
      <c r="I25" s="174">
        <v>628200</v>
      </c>
      <c r="J25" s="175"/>
      <c r="K25" s="175"/>
      <c r="L25" s="215">
        <v>0.14199999999999999</v>
      </c>
      <c r="M25" s="215">
        <v>0.1505537129095543</v>
      </c>
      <c r="N25" s="174"/>
    </row>
    <row r="26" spans="2:14" x14ac:dyDescent="0.2">
      <c r="B26" s="143" t="s">
        <v>215</v>
      </c>
      <c r="C26" s="144" t="s">
        <v>219</v>
      </c>
      <c r="D26" s="179">
        <v>1</v>
      </c>
      <c r="E26" s="203">
        <v>115662326</v>
      </c>
      <c r="F26" s="203">
        <v>193032</v>
      </c>
      <c r="G26" s="203">
        <v>0</v>
      </c>
      <c r="H26" s="204">
        <f t="shared" si="0"/>
        <v>0</v>
      </c>
      <c r="I26" s="174">
        <v>646857</v>
      </c>
      <c r="J26" s="175"/>
      <c r="K26" s="175"/>
      <c r="L26" s="215">
        <v>0</v>
      </c>
      <c r="M26" s="215">
        <v>0</v>
      </c>
      <c r="N26" s="174"/>
    </row>
    <row r="27" spans="2:14" x14ac:dyDescent="0.2">
      <c r="B27" s="143" t="s">
        <v>216</v>
      </c>
      <c r="C27" s="144" t="s">
        <v>187</v>
      </c>
      <c r="D27" s="179">
        <v>260</v>
      </c>
      <c r="E27" s="203">
        <v>2238935</v>
      </c>
      <c r="F27" s="203"/>
      <c r="G27" s="203">
        <v>0</v>
      </c>
      <c r="H27" s="204">
        <f t="shared" si="0"/>
        <v>0</v>
      </c>
      <c r="I27" s="174">
        <v>114970</v>
      </c>
      <c r="J27" s="175"/>
      <c r="K27" s="175"/>
      <c r="L27" s="215">
        <v>2E-3</v>
      </c>
      <c r="M27" s="215">
        <v>2.3834265093814308E-3</v>
      </c>
      <c r="N27" s="174"/>
    </row>
    <row r="28" spans="2:14" x14ac:dyDescent="0.2">
      <c r="B28" s="143" t="s">
        <v>217</v>
      </c>
      <c r="C28" s="144" t="s">
        <v>219</v>
      </c>
      <c r="D28" s="179">
        <v>497</v>
      </c>
      <c r="E28" s="203">
        <v>627674</v>
      </c>
      <c r="F28" s="203">
        <v>1452</v>
      </c>
      <c r="G28" s="203">
        <v>0</v>
      </c>
      <c r="H28" s="204">
        <f t="shared" si="0"/>
        <v>0</v>
      </c>
      <c r="I28" s="174">
        <v>31021</v>
      </c>
      <c r="J28" s="175"/>
      <c r="K28" s="175"/>
      <c r="L28" s="215">
        <v>1E-3</v>
      </c>
      <c r="M28" s="215">
        <v>6.9882144475655035E-4</v>
      </c>
      <c r="N28" s="174"/>
    </row>
    <row r="29" spans="2:14" x14ac:dyDescent="0.2">
      <c r="B29" s="143" t="s">
        <v>218</v>
      </c>
      <c r="C29" s="144" t="s">
        <v>219</v>
      </c>
      <c r="D29" s="179">
        <v>9965</v>
      </c>
      <c r="E29" s="203">
        <v>8979432</v>
      </c>
      <c r="F29" s="203">
        <v>24126</v>
      </c>
      <c r="G29" s="203">
        <f>E29</f>
        <v>8979432</v>
      </c>
      <c r="H29" s="204">
        <f t="shared" si="0"/>
        <v>24126</v>
      </c>
      <c r="I29" s="174">
        <v>413272</v>
      </c>
      <c r="J29" s="175"/>
      <c r="K29" s="175"/>
      <c r="L29" s="215">
        <v>0.01</v>
      </c>
      <c r="M29" s="215">
        <v>9.6718759416117451E-3</v>
      </c>
      <c r="N29" s="174"/>
    </row>
    <row r="30" spans="2:14" x14ac:dyDescent="0.2">
      <c r="B30" s="143" t="s">
        <v>220</v>
      </c>
      <c r="C30" s="144" t="s">
        <v>219</v>
      </c>
      <c r="D30" s="179">
        <v>1</v>
      </c>
      <c r="E30" s="203">
        <v>5898530.25</v>
      </c>
      <c r="F30" s="203">
        <v>10716.819098751936</v>
      </c>
      <c r="G30" s="203">
        <v>0</v>
      </c>
      <c r="H30" s="204">
        <f t="shared" si="0"/>
        <v>0</v>
      </c>
      <c r="I30" s="174"/>
      <c r="J30" s="175"/>
      <c r="K30" s="175"/>
      <c r="L30" s="175">
        <v>0</v>
      </c>
      <c r="M30" s="215">
        <v>0</v>
      </c>
      <c r="N30" s="174"/>
    </row>
    <row r="31" spans="2:14" x14ac:dyDescent="0.2">
      <c r="B31" s="143"/>
      <c r="C31" s="144"/>
      <c r="D31" s="179"/>
      <c r="E31" s="203"/>
      <c r="F31" s="203"/>
      <c r="G31" s="203"/>
      <c r="H31" s="204">
        <f t="shared" si="0"/>
        <v>0</v>
      </c>
      <c r="I31" s="174"/>
      <c r="J31" s="175"/>
      <c r="K31" s="175"/>
      <c r="L31" s="175"/>
      <c r="M31" s="175"/>
      <c r="N31" s="174"/>
    </row>
    <row r="32" spans="2:14" x14ac:dyDescent="0.2">
      <c r="B32" s="143"/>
      <c r="C32" s="144"/>
      <c r="D32" s="179"/>
      <c r="E32" s="203"/>
      <c r="F32" s="203"/>
      <c r="G32" s="203"/>
      <c r="H32" s="204">
        <f t="shared" si="0"/>
        <v>0</v>
      </c>
      <c r="I32" s="174"/>
      <c r="J32" s="175"/>
      <c r="K32" s="175"/>
      <c r="L32" s="175"/>
      <c r="M32" s="175"/>
      <c r="N32" s="174"/>
    </row>
    <row r="33" spans="1:14" x14ac:dyDescent="0.2">
      <c r="B33" s="143"/>
      <c r="C33" s="144"/>
      <c r="D33" s="179"/>
      <c r="E33" s="203"/>
      <c r="F33" s="203"/>
      <c r="G33" s="203"/>
      <c r="H33" s="204">
        <f t="shared" si="0"/>
        <v>0</v>
      </c>
      <c r="I33" s="174"/>
      <c r="J33" s="175"/>
      <c r="K33" s="175"/>
      <c r="L33" s="175"/>
      <c r="M33" s="175"/>
      <c r="N33" s="174"/>
    </row>
    <row r="34" spans="1:14" x14ac:dyDescent="0.2">
      <c r="B34" s="143"/>
      <c r="C34" s="144"/>
      <c r="D34" s="179"/>
      <c r="E34" s="203"/>
      <c r="F34" s="203"/>
      <c r="G34" s="203"/>
      <c r="H34" s="204">
        <f t="shared" si="0"/>
        <v>0</v>
      </c>
      <c r="I34" s="174"/>
      <c r="J34" s="175"/>
      <c r="K34" s="175"/>
      <c r="L34" s="175"/>
      <c r="M34" s="175"/>
      <c r="N34" s="174"/>
    </row>
    <row r="35" spans="1:14" x14ac:dyDescent="0.2">
      <c r="B35" s="143"/>
      <c r="C35" s="144"/>
      <c r="D35" s="179"/>
      <c r="E35" s="205"/>
      <c r="F35" s="205"/>
      <c r="G35" s="205"/>
      <c r="H35" s="204">
        <f t="shared" si="0"/>
        <v>0</v>
      </c>
      <c r="I35" s="176"/>
      <c r="J35" s="175"/>
      <c r="K35" s="175"/>
      <c r="L35" s="175"/>
      <c r="M35" s="175"/>
      <c r="N35" s="174"/>
    </row>
    <row r="36" spans="1:14" x14ac:dyDescent="0.2">
      <c r="B36" s="143"/>
      <c r="C36" s="144"/>
      <c r="D36" s="179"/>
      <c r="E36" s="203"/>
      <c r="F36" s="203"/>
      <c r="G36" s="203"/>
      <c r="H36" s="204">
        <f t="shared" si="0"/>
        <v>0</v>
      </c>
      <c r="I36" s="174"/>
      <c r="J36" s="175"/>
      <c r="K36" s="175"/>
      <c r="L36" s="175"/>
      <c r="M36" s="175"/>
      <c r="N36" s="174"/>
    </row>
    <row r="37" spans="1:14" x14ac:dyDescent="0.2">
      <c r="B37" s="143"/>
      <c r="C37" s="144"/>
      <c r="D37" s="179"/>
      <c r="E37" s="203"/>
      <c r="F37" s="203"/>
      <c r="G37" s="203"/>
      <c r="H37" s="204">
        <f t="shared" si="0"/>
        <v>0</v>
      </c>
      <c r="I37" s="174"/>
      <c r="J37" s="175"/>
      <c r="K37" s="175"/>
      <c r="L37" s="175"/>
      <c r="M37" s="175"/>
      <c r="N37" s="174"/>
    </row>
    <row r="38" spans="1:14" x14ac:dyDescent="0.2">
      <c r="B38" s="143"/>
      <c r="C38" s="144"/>
      <c r="D38" s="179"/>
      <c r="E38" s="203"/>
      <c r="F38" s="203"/>
      <c r="G38" s="203"/>
      <c r="H38" s="204">
        <f t="shared" si="0"/>
        <v>0</v>
      </c>
      <c r="I38" s="174"/>
      <c r="J38" s="175"/>
      <c r="K38" s="175"/>
      <c r="L38" s="175"/>
      <c r="M38" s="175"/>
      <c r="N38" s="174"/>
    </row>
    <row r="39" spans="1:14" x14ac:dyDescent="0.2">
      <c r="B39" s="143"/>
      <c r="C39" s="144"/>
      <c r="D39" s="179"/>
      <c r="E39" s="203"/>
      <c r="F39" s="203"/>
      <c r="G39" s="203"/>
      <c r="H39" s="204">
        <f t="shared" si="0"/>
        <v>0</v>
      </c>
      <c r="I39" s="174"/>
      <c r="J39" s="175"/>
      <c r="K39" s="175"/>
      <c r="L39" s="175"/>
      <c r="M39" s="175"/>
      <c r="N39" s="174"/>
    </row>
    <row r="40" spans="1:14" x14ac:dyDescent="0.2">
      <c r="B40" s="143"/>
      <c r="C40" s="144"/>
      <c r="D40" s="179"/>
      <c r="E40" s="203"/>
      <c r="F40" s="203"/>
      <c r="G40" s="203"/>
      <c r="H40" s="204">
        <f t="shared" si="0"/>
        <v>0</v>
      </c>
      <c r="I40" s="174"/>
      <c r="J40" s="175"/>
      <c r="K40" s="175"/>
      <c r="L40" s="175"/>
      <c r="M40" s="175"/>
      <c r="N40" s="174"/>
    </row>
    <row r="41" spans="1:14" x14ac:dyDescent="0.2">
      <c r="B41" s="141" t="s">
        <v>175</v>
      </c>
      <c r="C41" s="140"/>
      <c r="D41" s="177">
        <f>SUM(D21:D40)</f>
        <v>46441</v>
      </c>
      <c r="E41" s="177">
        <f>SUM(E21:E40)</f>
        <v>1014124900</v>
      </c>
      <c r="F41" s="177">
        <f t="shared" ref="F41:N41" si="1">SUM(F21:F40)</f>
        <v>1389806</v>
      </c>
      <c r="G41" s="177">
        <f t="shared" si="1"/>
        <v>524271430</v>
      </c>
      <c r="H41" s="177">
        <f t="shared" si="1"/>
        <v>1056861.2397142451</v>
      </c>
      <c r="I41" s="142">
        <f t="shared" si="1"/>
        <v>18660612</v>
      </c>
      <c r="J41" s="178">
        <f t="shared" si="1"/>
        <v>0</v>
      </c>
      <c r="K41" s="178">
        <f t="shared" si="1"/>
        <v>0</v>
      </c>
      <c r="L41" s="178">
        <f t="shared" si="1"/>
        <v>1.0010000000000001</v>
      </c>
      <c r="M41" s="178">
        <f t="shared" si="1"/>
        <v>1</v>
      </c>
      <c r="N41" s="142">
        <f t="shared" si="1"/>
        <v>0</v>
      </c>
    </row>
    <row r="42" spans="1:14" x14ac:dyDescent="0.2">
      <c r="B42" s="133"/>
      <c r="M42" s="145" t="s">
        <v>178</v>
      </c>
      <c r="N42" s="146">
        <f>'2. 2013 Continuity Schedule'!CF73</f>
        <v>0</v>
      </c>
    </row>
    <row r="43" spans="1:14" x14ac:dyDescent="0.2">
      <c r="B43" s="133"/>
      <c r="M43" s="145" t="s">
        <v>179</v>
      </c>
      <c r="N43" s="147">
        <f>N41-N42</f>
        <v>0</v>
      </c>
    </row>
    <row r="44" spans="1:14" x14ac:dyDescent="0.2">
      <c r="B44" s="133"/>
    </row>
    <row r="45" spans="1:14" x14ac:dyDescent="0.2">
      <c r="A45" s="298" t="s">
        <v>172</v>
      </c>
      <c r="B45" s="298"/>
      <c r="C45" s="298"/>
      <c r="D45" s="298"/>
      <c r="E45" s="298"/>
      <c r="F45" s="298"/>
      <c r="G45" s="298"/>
      <c r="H45" s="298"/>
    </row>
    <row r="46" spans="1:14" ht="25.5" customHeight="1" x14ac:dyDescent="0.2">
      <c r="A46" s="298"/>
      <c r="B46" s="298"/>
      <c r="C46" s="298"/>
      <c r="D46" s="298"/>
      <c r="E46" s="298"/>
      <c r="F46" s="298"/>
      <c r="G46" s="298"/>
      <c r="H46" s="298"/>
    </row>
    <row r="47" spans="1:14" ht="17.25" x14ac:dyDescent="0.2">
      <c r="A47" s="298" t="s">
        <v>173</v>
      </c>
      <c r="B47" s="298"/>
      <c r="C47" s="298"/>
      <c r="D47" s="298"/>
      <c r="E47" s="298"/>
      <c r="F47" s="298"/>
      <c r="G47" s="298"/>
      <c r="H47" s="298"/>
    </row>
  </sheetData>
  <mergeCells count="16">
    <mergeCell ref="B16:I17"/>
    <mergeCell ref="D19:D20"/>
    <mergeCell ref="M19:M20"/>
    <mergeCell ref="N19:N20"/>
    <mergeCell ref="A45:H46"/>
    <mergeCell ref="I19:I20"/>
    <mergeCell ref="J19:J20"/>
    <mergeCell ref="K19:K20"/>
    <mergeCell ref="L19:L20"/>
    <mergeCell ref="A47:H47"/>
    <mergeCell ref="F19:F20"/>
    <mergeCell ref="E19:E20"/>
    <mergeCell ref="C19:C20"/>
    <mergeCell ref="B19:B20"/>
    <mergeCell ref="G19:G20"/>
    <mergeCell ref="H19:H20"/>
  </mergeCells>
  <dataValidations count="1">
    <dataValidation type="list" allowBlank="1" showInputMessage="1" showErrorMessage="1" sqref="C21:C40">
      <formula1>"kW, kWh"</formula1>
    </dataValidation>
  </dataValidations>
  <pageMargins left="0.7" right="0.7" top="0.75" bottom="0.75" header="0.3" footer="0.3"/>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L32"/>
  <sheetViews>
    <sheetView workbookViewId="0">
      <selection activeCell="C24" sqref="C24"/>
    </sheetView>
  </sheetViews>
  <sheetFormatPr defaultRowHeight="12.75" x14ac:dyDescent="0.2"/>
  <cols>
    <col min="1" max="1" width="28" customWidth="1"/>
    <col min="2" max="2" width="15" bestFit="1" customWidth="1"/>
    <col min="3" max="3" width="14.5703125" customWidth="1"/>
    <col min="4" max="4" width="18.7109375" bestFit="1" customWidth="1"/>
    <col min="5" max="5" width="15" bestFit="1" customWidth="1"/>
    <col min="6" max="6" width="18.7109375" bestFit="1" customWidth="1"/>
    <col min="7" max="7" width="12.28515625" bestFit="1" customWidth="1"/>
    <col min="8" max="8" width="12.85546875" bestFit="1" customWidth="1"/>
    <col min="9" max="9" width="11.28515625" bestFit="1" customWidth="1"/>
    <col min="10" max="10" width="12.85546875" bestFit="1" customWidth="1"/>
    <col min="11" max="11" width="13.5703125" bestFit="1" customWidth="1"/>
    <col min="12" max="12" width="16" customWidth="1"/>
  </cols>
  <sheetData>
    <row r="2" spans="1:12" ht="15.75" x14ac:dyDescent="0.25">
      <c r="A2" s="246" t="s">
        <v>237</v>
      </c>
    </row>
    <row r="5" spans="1:12" x14ac:dyDescent="0.2">
      <c r="A5" s="140"/>
      <c r="B5" s="143" t="s">
        <v>210</v>
      </c>
      <c r="C5" s="143" t="s">
        <v>211</v>
      </c>
      <c r="D5" s="143" t="s">
        <v>212</v>
      </c>
      <c r="E5" s="143" t="s">
        <v>213</v>
      </c>
      <c r="F5" s="143" t="s">
        <v>214</v>
      </c>
      <c r="G5" s="143" t="s">
        <v>215</v>
      </c>
      <c r="H5" s="143" t="s">
        <v>216</v>
      </c>
      <c r="I5" s="143" t="s">
        <v>217</v>
      </c>
      <c r="J5" s="143" t="s">
        <v>218</v>
      </c>
      <c r="K5" s="143" t="s">
        <v>220</v>
      </c>
      <c r="L5" s="143" t="s">
        <v>175</v>
      </c>
    </row>
    <row r="6" spans="1:12" x14ac:dyDescent="0.2">
      <c r="A6" s="140" t="s">
        <v>222</v>
      </c>
      <c r="B6" s="218">
        <v>257450968</v>
      </c>
      <c r="C6" s="218">
        <v>105807915</v>
      </c>
      <c r="D6" s="218">
        <v>219234948.75</v>
      </c>
      <c r="E6" s="218">
        <v>160156759</v>
      </c>
      <c r="F6" s="218">
        <v>138067412</v>
      </c>
      <c r="G6" s="218">
        <v>115662326</v>
      </c>
      <c r="H6" s="218">
        <v>2238935</v>
      </c>
      <c r="I6" s="218">
        <v>627674</v>
      </c>
      <c r="J6" s="218">
        <v>8979432</v>
      </c>
      <c r="K6" s="218">
        <v>5898530.25</v>
      </c>
      <c r="L6" s="219">
        <f>SUM(B6:K6)</f>
        <v>1014124900</v>
      </c>
    </row>
    <row r="7" spans="1:12" x14ac:dyDescent="0.2">
      <c r="A7" s="140" t="s">
        <v>221</v>
      </c>
      <c r="B7" s="220">
        <f>B6/$L$6</f>
        <v>0.25386514816863287</v>
      </c>
      <c r="C7" s="220">
        <f t="shared" ref="C7:K7" si="0">C6/$L$6</f>
        <v>0.10433420479075112</v>
      </c>
      <c r="D7" s="220">
        <f t="shared" si="0"/>
        <v>0.21618140798041741</v>
      </c>
      <c r="E7" s="220">
        <f t="shared" si="0"/>
        <v>0.15792606906703505</v>
      </c>
      <c r="F7" s="220">
        <f t="shared" si="0"/>
        <v>0.1361443861599296</v>
      </c>
      <c r="G7" s="220">
        <f t="shared" si="0"/>
        <v>0.11405136191804383</v>
      </c>
      <c r="H7" s="220">
        <f t="shared" si="0"/>
        <v>2.2077507415506708E-3</v>
      </c>
      <c r="I7" s="220">
        <f t="shared" si="0"/>
        <v>6.1893165230436609E-4</v>
      </c>
      <c r="J7" s="220">
        <f t="shared" si="0"/>
        <v>8.8543649800926893E-3</v>
      </c>
      <c r="K7" s="220">
        <f t="shared" si="0"/>
        <v>5.8163745412424051E-3</v>
      </c>
      <c r="L7" s="221">
        <f>SUM(B7:K7)</f>
        <v>1.0000000000000002</v>
      </c>
    </row>
    <row r="8" spans="1:12" x14ac:dyDescent="0.2">
      <c r="A8" s="140"/>
      <c r="B8" s="213"/>
      <c r="C8" s="140"/>
      <c r="D8" s="140"/>
      <c r="E8" s="140"/>
      <c r="F8" s="140"/>
      <c r="G8" s="140"/>
      <c r="H8" s="140"/>
      <c r="I8" s="140"/>
      <c r="J8" s="140"/>
      <c r="K8" s="140"/>
      <c r="L8" s="140"/>
    </row>
    <row r="9" spans="1:12" x14ac:dyDescent="0.2">
      <c r="A9" s="140"/>
      <c r="B9" s="213"/>
      <c r="C9" s="140"/>
      <c r="D9" s="140"/>
      <c r="E9" s="140"/>
      <c r="F9" s="140"/>
      <c r="G9" s="140"/>
      <c r="H9" s="140"/>
      <c r="I9" s="140"/>
      <c r="J9" s="140"/>
      <c r="K9" s="140"/>
      <c r="L9" s="140"/>
    </row>
    <row r="10" spans="1:12" x14ac:dyDescent="0.2">
      <c r="A10" s="222" t="s">
        <v>223</v>
      </c>
      <c r="B10" s="223">
        <f>B6</f>
        <v>257450968</v>
      </c>
      <c r="C10" s="223">
        <f t="shared" ref="C10:J10" si="1">C6</f>
        <v>105807915</v>
      </c>
      <c r="D10" s="223">
        <f t="shared" si="1"/>
        <v>219234948.75</v>
      </c>
      <c r="E10" s="223">
        <f t="shared" si="1"/>
        <v>160156759</v>
      </c>
      <c r="F10" s="223">
        <f>F6</f>
        <v>138067412</v>
      </c>
      <c r="G10" s="223">
        <v>0</v>
      </c>
      <c r="H10" s="223">
        <f t="shared" si="1"/>
        <v>2238935</v>
      </c>
      <c r="I10" s="223">
        <f t="shared" si="1"/>
        <v>627674</v>
      </c>
      <c r="J10" s="223">
        <f t="shared" si="1"/>
        <v>8979432</v>
      </c>
      <c r="K10" s="223">
        <v>0</v>
      </c>
      <c r="L10" s="219">
        <f>SUM(B10:K10)</f>
        <v>892564043.75</v>
      </c>
    </row>
    <row r="11" spans="1:12" x14ac:dyDescent="0.2">
      <c r="A11" s="222" t="s">
        <v>221</v>
      </c>
      <c r="B11" s="220">
        <f>B10/$L$10</f>
        <v>0.28843977057192544</v>
      </c>
      <c r="C11" s="220">
        <f t="shared" ref="C11:K11" si="2">C10/$L$10</f>
        <v>0.11854377928496966</v>
      </c>
      <c r="D11" s="220">
        <f t="shared" si="2"/>
        <v>0.24562377376183658</v>
      </c>
      <c r="E11" s="220">
        <f t="shared" si="2"/>
        <v>0.17943447321395642</v>
      </c>
      <c r="F11" s="220">
        <f t="shared" si="2"/>
        <v>0.15468628045997287</v>
      </c>
      <c r="G11" s="220">
        <f t="shared" si="2"/>
        <v>0</v>
      </c>
      <c r="H11" s="220">
        <f t="shared" si="2"/>
        <v>2.5084306450362769E-3</v>
      </c>
      <c r="I11" s="220">
        <f t="shared" si="2"/>
        <v>7.0322572861315758E-4</v>
      </c>
      <c r="J11" s="220">
        <f t="shared" si="2"/>
        <v>1.0060266333689626E-2</v>
      </c>
      <c r="K11" s="220">
        <f t="shared" si="2"/>
        <v>0</v>
      </c>
      <c r="L11" s="221">
        <f>SUM(B11:K11)</f>
        <v>1.0000000000000002</v>
      </c>
    </row>
    <row r="12" spans="1:12" x14ac:dyDescent="0.2">
      <c r="A12" s="140"/>
      <c r="B12" s="213"/>
      <c r="C12" s="140"/>
      <c r="D12" s="140"/>
      <c r="E12" s="140"/>
      <c r="F12" s="140"/>
      <c r="G12" s="140"/>
      <c r="H12" s="140"/>
      <c r="I12" s="140"/>
      <c r="J12" s="140"/>
      <c r="K12" s="140"/>
      <c r="L12" s="140"/>
    </row>
    <row r="13" spans="1:12" x14ac:dyDescent="0.2">
      <c r="A13" s="140"/>
      <c r="B13" s="213"/>
      <c r="C13" s="140"/>
      <c r="D13" s="140"/>
      <c r="E13" s="140"/>
      <c r="F13" s="140"/>
      <c r="G13" s="140"/>
      <c r="H13" s="140"/>
      <c r="I13" s="140"/>
      <c r="J13" s="140"/>
      <c r="K13" s="140"/>
      <c r="L13" s="140"/>
    </row>
    <row r="14" spans="1:12" x14ac:dyDescent="0.2">
      <c r="A14" s="224" t="s">
        <v>224</v>
      </c>
      <c r="B14" s="213"/>
      <c r="C14" s="140"/>
      <c r="D14" s="140"/>
      <c r="E14" s="140"/>
      <c r="F14" s="140"/>
      <c r="G14" s="140"/>
      <c r="H14" s="140"/>
      <c r="I14" s="140"/>
      <c r="J14" s="140"/>
      <c r="K14" s="140"/>
      <c r="L14" s="140"/>
    </row>
    <row r="15" spans="1:12" x14ac:dyDescent="0.2">
      <c r="A15" s="140" t="s">
        <v>225</v>
      </c>
      <c r="B15" s="229">
        <v>0.14098281192505721</v>
      </c>
      <c r="C15" s="229">
        <v>3.7427891713289529E-2</v>
      </c>
      <c r="D15" s="220">
        <f>26.0803%*(D6/(D6+K6))</f>
        <v>0.25396992305549654</v>
      </c>
      <c r="E15" s="229">
        <v>0.16625820959204368</v>
      </c>
      <c r="F15" s="220">
        <f>38.5343%*(F6/(F6+G6))</f>
        <v>0.20968496307009943</v>
      </c>
      <c r="G15" s="220">
        <f>38.5343%*(G6/(F6+G6))</f>
        <v>0.17565803692990059</v>
      </c>
      <c r="H15" s="229">
        <v>5.00650055529146E-4</v>
      </c>
      <c r="I15" s="229">
        <v>6.3516601359350463E-4</v>
      </c>
      <c r="J15" s="229">
        <v>8.048885496580992E-3</v>
      </c>
      <c r="K15" s="220">
        <f>26.0803%*(K6/(D6+K6))</f>
        <v>6.8330769445034429E-3</v>
      </c>
      <c r="L15" s="221">
        <f>SUM(B15:K15)</f>
        <v>0.99999961479609401</v>
      </c>
    </row>
    <row r="16" spans="1:12" x14ac:dyDescent="0.2">
      <c r="A16" s="140"/>
      <c r="B16" s="213"/>
      <c r="C16" s="140"/>
      <c r="D16" s="140"/>
      <c r="E16" s="140"/>
      <c r="F16" s="140"/>
      <c r="G16" s="140"/>
      <c r="H16" s="140"/>
      <c r="I16" s="140"/>
      <c r="J16" s="140"/>
      <c r="K16" s="140"/>
      <c r="L16" s="140"/>
    </row>
    <row r="17" spans="1:12" x14ac:dyDescent="0.2">
      <c r="A17" s="140"/>
      <c r="B17" s="140"/>
      <c r="C17" s="140"/>
      <c r="D17" s="140"/>
      <c r="E17" s="140"/>
      <c r="F17" s="140"/>
      <c r="G17" s="140"/>
      <c r="H17" s="140"/>
      <c r="I17" s="140"/>
      <c r="J17" s="140"/>
      <c r="K17" s="140"/>
      <c r="L17" s="140"/>
    </row>
    <row r="18" spans="1:12" x14ac:dyDescent="0.2">
      <c r="A18" s="225" t="s">
        <v>226</v>
      </c>
      <c r="B18" s="218">
        <v>256212050</v>
      </c>
      <c r="C18" s="218">
        <v>112787581</v>
      </c>
      <c r="D18" s="218">
        <v>215198957</v>
      </c>
      <c r="E18" s="218">
        <v>168112239</v>
      </c>
      <c r="F18" s="218">
        <v>126871903</v>
      </c>
      <c r="G18" s="218"/>
      <c r="H18" s="218">
        <v>2155483</v>
      </c>
      <c r="I18" s="218">
        <v>655494</v>
      </c>
      <c r="J18" s="218">
        <v>8841203</v>
      </c>
      <c r="K18" s="218">
        <v>0</v>
      </c>
      <c r="L18" s="218">
        <f>SUM(B18:K18)</f>
        <v>890834910</v>
      </c>
    </row>
    <row r="19" spans="1:12" x14ac:dyDescent="0.2">
      <c r="A19" s="140" t="s">
        <v>221</v>
      </c>
      <c r="B19" s="229">
        <f>B18/$L$18</f>
        <v>0.28760890163139208</v>
      </c>
      <c r="C19" s="229">
        <f t="shared" ref="C19:K19" si="3">C18/$L$18</f>
        <v>0.12660884719930879</v>
      </c>
      <c r="D19" s="229">
        <f t="shared" si="3"/>
        <v>0.24156996384436707</v>
      </c>
      <c r="E19" s="229">
        <f t="shared" si="3"/>
        <v>0.18871312418593925</v>
      </c>
      <c r="F19" s="229">
        <f t="shared" si="3"/>
        <v>0.14241909648556544</v>
      </c>
      <c r="G19" s="229">
        <f t="shared" si="3"/>
        <v>0</v>
      </c>
      <c r="H19" s="229">
        <f t="shared" si="3"/>
        <v>2.4196211619052963E-3</v>
      </c>
      <c r="I19" s="229">
        <f t="shared" si="3"/>
        <v>7.3581983894187536E-4</v>
      </c>
      <c r="J19" s="229">
        <f t="shared" si="3"/>
        <v>9.9246256525802289E-3</v>
      </c>
      <c r="K19" s="229">
        <f t="shared" si="3"/>
        <v>0</v>
      </c>
      <c r="L19" s="221">
        <f>SUM(B19:K19)</f>
        <v>1</v>
      </c>
    </row>
    <row r="20" spans="1:12" x14ac:dyDescent="0.2">
      <c r="A20" s="140"/>
      <c r="B20" s="140"/>
      <c r="C20" s="140"/>
      <c r="D20" s="140"/>
      <c r="E20" s="140"/>
      <c r="F20" s="140"/>
      <c r="G20" s="140"/>
      <c r="H20" s="140"/>
      <c r="I20" s="140"/>
      <c r="J20" s="140"/>
      <c r="K20" s="140"/>
      <c r="L20" s="140"/>
    </row>
    <row r="21" spans="1:12" x14ac:dyDescent="0.2">
      <c r="A21" s="226" t="s">
        <v>227</v>
      </c>
      <c r="B21" s="218">
        <v>262967731</v>
      </c>
      <c r="C21" s="218">
        <v>109481923</v>
      </c>
      <c r="D21" s="218">
        <v>218465314</v>
      </c>
      <c r="E21" s="218">
        <v>180923037</v>
      </c>
      <c r="F21" s="218">
        <v>138883908</v>
      </c>
      <c r="G21" s="218"/>
      <c r="H21" s="218">
        <v>2198681</v>
      </c>
      <c r="I21" s="218">
        <v>644654</v>
      </c>
      <c r="J21" s="218">
        <v>8922184</v>
      </c>
      <c r="K21" s="218"/>
      <c r="L21" s="218">
        <f>SUM(B21:K21)</f>
        <v>922487432</v>
      </c>
    </row>
    <row r="22" spans="1:12" x14ac:dyDescent="0.2">
      <c r="A22" s="140" t="s">
        <v>221</v>
      </c>
      <c r="B22" s="229">
        <f>B21/$L$21</f>
        <v>0.2850637546680419</v>
      </c>
      <c r="C22" s="229">
        <f t="shared" ref="C22:K22" si="4">C21/$L$21</f>
        <v>0.11868120822268287</v>
      </c>
      <c r="D22" s="229">
        <f t="shared" si="4"/>
        <v>0.23682199499060491</v>
      </c>
      <c r="E22" s="229">
        <f t="shared" si="4"/>
        <v>0.19612520531336627</v>
      </c>
      <c r="F22" s="229">
        <f t="shared" si="4"/>
        <v>0.1505537129095543</v>
      </c>
      <c r="G22" s="229">
        <f t="shared" si="4"/>
        <v>0</v>
      </c>
      <c r="H22" s="229">
        <f t="shared" si="4"/>
        <v>2.3834265093814308E-3</v>
      </c>
      <c r="I22" s="229">
        <f t="shared" si="4"/>
        <v>6.9882144475655035E-4</v>
      </c>
      <c r="J22" s="229">
        <f t="shared" si="4"/>
        <v>9.6718759416117451E-3</v>
      </c>
      <c r="K22" s="229">
        <f t="shared" si="4"/>
        <v>0</v>
      </c>
      <c r="L22" s="221">
        <f>SUM(B22:K22)</f>
        <v>1</v>
      </c>
    </row>
    <row r="23" spans="1:12" x14ac:dyDescent="0.2">
      <c r="C23" s="209"/>
      <c r="D23" s="210"/>
      <c r="G23" s="207"/>
      <c r="H23" s="210"/>
    </row>
    <row r="24" spans="1:12" x14ac:dyDescent="0.2">
      <c r="A24" s="133" t="s">
        <v>230</v>
      </c>
      <c r="C24" s="209"/>
      <c r="D24" s="210"/>
      <c r="G24" s="207"/>
      <c r="H24" s="210"/>
    </row>
    <row r="25" spans="1:12" x14ac:dyDescent="0.2">
      <c r="C25" s="209"/>
      <c r="D25" s="210"/>
      <c r="G25" s="207"/>
      <c r="H25" s="210"/>
    </row>
    <row r="26" spans="1:12" x14ac:dyDescent="0.2">
      <c r="C26" s="209"/>
      <c r="D26" s="210"/>
      <c r="G26" s="207"/>
      <c r="H26" s="210"/>
    </row>
    <row r="27" spans="1:12" x14ac:dyDescent="0.2">
      <c r="C27" s="209"/>
      <c r="D27" s="210"/>
      <c r="G27" s="207"/>
      <c r="H27" s="210"/>
    </row>
    <row r="28" spans="1:12" x14ac:dyDescent="0.2">
      <c r="C28" s="209"/>
      <c r="D28" s="210"/>
      <c r="G28" s="207"/>
      <c r="H28" s="210"/>
    </row>
    <row r="29" spans="1:12" x14ac:dyDescent="0.2">
      <c r="C29" s="209"/>
      <c r="D29" s="210"/>
      <c r="G29" s="207"/>
      <c r="H29" s="210"/>
    </row>
    <row r="30" spans="1:12" x14ac:dyDescent="0.2">
      <c r="C30" s="209"/>
      <c r="D30" s="210"/>
      <c r="G30" s="207"/>
      <c r="H30" s="210"/>
    </row>
    <row r="31" spans="1:12" x14ac:dyDescent="0.2">
      <c r="C31" s="207"/>
      <c r="D31" s="211"/>
      <c r="G31" s="207"/>
      <c r="H31" s="210"/>
    </row>
    <row r="32" spans="1:12" x14ac:dyDescent="0.2">
      <c r="G32" s="207"/>
      <c r="H32" s="211"/>
    </row>
  </sheetData>
  <pageMargins left="0.7" right="0.7" top="0.75" bottom="0.75" header="0.3" footer="0.3"/>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53"/>
  <sheetViews>
    <sheetView showGridLines="0" zoomScale="75" zoomScaleNormal="75" workbookViewId="0">
      <selection activeCell="E12" sqref="E12"/>
    </sheetView>
  </sheetViews>
  <sheetFormatPr defaultRowHeight="12.75" x14ac:dyDescent="0.2"/>
  <cols>
    <col min="1" max="1" width="1.140625" style="133" customWidth="1"/>
    <col min="2" max="2" width="66.28515625" style="133" bestFit="1" customWidth="1"/>
    <col min="3" max="3" width="9.140625" style="133"/>
    <col min="4" max="4" width="14.5703125" style="133" customWidth="1"/>
    <col min="5" max="5" width="14.7109375" style="133" customWidth="1"/>
    <col min="6" max="15" width="24.140625" style="133" customWidth="1"/>
    <col min="16" max="25" width="24.140625" style="133" hidden="1" customWidth="1"/>
    <col min="26" max="16384" width="9.140625" style="133"/>
  </cols>
  <sheetData>
    <row r="1" spans="2:25" ht="143.25" customHeight="1" x14ac:dyDescent="0.2"/>
    <row r="4" spans="2:25" ht="39" customHeight="1" x14ac:dyDescent="0.2">
      <c r="D4" s="149" t="s">
        <v>196</v>
      </c>
      <c r="E4" s="148" t="s">
        <v>186</v>
      </c>
      <c r="F4" s="149" t="str">
        <f>IF(LEN(TRIM('4. Billing Determinants'!$B21))=0, "", '4. Billing Determinants'!$B21)</f>
        <v>Residential</v>
      </c>
      <c r="G4" s="149" t="str">
        <f>IF(LEN(TRIM('4. Billing Determinants'!$B22))=0, "", '4. Billing Determinants'!$B22)</f>
        <v>GS&lt;50</v>
      </c>
      <c r="H4" s="149" t="str">
        <f>IF(LEN(TRIM('4. Billing Determinants'!$B23))=0, "", '4. Billing Determinants'!$B23)</f>
        <v>GS&gt;50</v>
      </c>
      <c r="I4" s="149" t="str">
        <f>IF(LEN(TRIM('4. Billing Determinants'!$B24))=0, "", '4. Billing Determinants'!$B24)</f>
        <v>Intermediate</v>
      </c>
      <c r="J4" s="149" t="str">
        <f>IF(LEN(TRIM('4. Billing Determinants'!$B25))=0, "", '4. Billing Determinants'!$B25)</f>
        <v>Large</v>
      </c>
      <c r="K4" s="149" t="str">
        <f>IF(LEN(TRIM('4. Billing Determinants'!$B26))=0, "", '4. Billing Determinants'!$B26)</f>
        <v>Large - WMP</v>
      </c>
      <c r="L4" s="149" t="str">
        <f>IF(LEN(TRIM('4. Billing Determinants'!$B27))=0, "", '4. Billing Determinants'!$B27)</f>
        <v>USL</v>
      </c>
      <c r="M4" s="149" t="str">
        <f>IF(LEN(TRIM('4. Billing Determinants'!$B28))=0, "", '4. Billing Determinants'!$B28)</f>
        <v>Sentinel</v>
      </c>
      <c r="N4" s="149" t="str">
        <f>IF(LEN(TRIM('4. Billing Determinants'!$B29))=0, "", '4. Billing Determinants'!$B29)</f>
        <v>Streetlight</v>
      </c>
      <c r="O4" s="149" t="str">
        <f>IF(LEN(TRIM('4. Billing Determinants'!$B30))=0, "", '4. Billing Determinants'!$B30)</f>
        <v>GS&gt;50 - WMP</v>
      </c>
      <c r="P4" s="149" t="str">
        <f>IF(LEN(TRIM('4. Billing Determinants'!$B31))=0, "", '4. Billing Determinants'!$B31)</f>
        <v/>
      </c>
      <c r="Q4" s="149" t="str">
        <f>IF(LEN(TRIM('4. Billing Determinants'!$B32))=0, "", '4. Billing Determinants'!$B32)</f>
        <v/>
      </c>
      <c r="R4" s="149" t="str">
        <f>IF(LEN(TRIM('4. Billing Determinants'!$B33))=0, "", '4. Billing Determinants'!$B33)</f>
        <v/>
      </c>
      <c r="S4" s="149" t="str">
        <f>IF(LEN(TRIM('4. Billing Determinants'!$B34))=0, "", '4. Billing Determinants'!$B34)</f>
        <v/>
      </c>
      <c r="T4" s="149" t="str">
        <f>IF(LEN(TRIM('4. Billing Determinants'!$B35))=0, "", '4. Billing Determinants'!$B35)</f>
        <v/>
      </c>
      <c r="U4" s="149" t="str">
        <f>IF(LEN(TRIM('4. Billing Determinants'!$B36))=0, "", '4. Billing Determinants'!$B36)</f>
        <v/>
      </c>
      <c r="V4" s="149" t="str">
        <f>IF(LEN(TRIM('4. Billing Determinants'!$B37))=0, "", '4. Billing Determinants'!$B37)</f>
        <v/>
      </c>
      <c r="W4" s="149" t="str">
        <f>IF(LEN(TRIM('4. Billing Determinants'!$B38))=0, "", '4. Billing Determinants'!$B38)</f>
        <v/>
      </c>
      <c r="X4" s="149" t="str">
        <f>IF(LEN(TRIM('4. Billing Determinants'!$B39))=0, "", '4. Billing Determinants'!$B39)</f>
        <v/>
      </c>
      <c r="Y4" s="149" t="str">
        <f>IF(LEN(TRIM('4. Billing Determinants'!$B40))=0, "", '4. Billing Determinants'!$B40)</f>
        <v/>
      </c>
    </row>
    <row r="5" spans="2:25" x14ac:dyDescent="0.2">
      <c r="B5" s="150" t="s">
        <v>62</v>
      </c>
      <c r="C5" s="151">
        <v>1550</v>
      </c>
      <c r="D5" s="152">
        <f>'2. 2013 Continuity Schedule'!CF24</f>
        <v>-14693</v>
      </c>
      <c r="E5" s="170" t="s">
        <v>187</v>
      </c>
      <c r="F5" s="152">
        <f>IF(F$4="",0,IF($E5="kWh",VLOOKUP(F$4,'4. Billing Determinants'!$B$19:$N$41,4,0)/'4. Billing Determinants'!$E$41*$D5,IF($E5="kW",VLOOKUP(F$4,'4. Billing Determinants'!$B$19:$N$41,5,0)/'4. Billing Determinants'!$F$41*$D5,IF($E5="Non-RPP kWh",VLOOKUP(F$4,'4. Billing Determinants'!$B$19:$N$41,6,0)/'4. Billing Determinants'!$G$41*$D5,IF($E5="Distribution Rev.",VLOOKUP(F$4,'4. Billing Determinants'!$B$19:$N$41,8,0)/'4. Billing Determinants'!$I$41*$D5, VLOOKUP(F$4,'4. Billing Determinants'!$B$19:$N$41,3,0)/'4. Billing Determinants'!$D$41*$D5)))))</f>
        <v>-3730.0406220417226</v>
      </c>
      <c r="G5" s="152">
        <f>IF(G$4="",0,IF($E5="kWh",VLOOKUP(G$4,'4. Billing Determinants'!$B$19:$N$41,4,0)/'4. Billing Determinants'!$E$41*$D5,IF($E5="kW",VLOOKUP(G$4,'4. Billing Determinants'!$B$19:$N$41,5,0)/'4. Billing Determinants'!$F$41*$D5,IF($E5="Non-RPP kWh",VLOOKUP(G$4,'4. Billing Determinants'!$B$19:$N$41,6,0)/'4. Billing Determinants'!$G$41*$D5,IF($E5="Distribution Rev.",VLOOKUP(G$4,'4. Billing Determinants'!$B$19:$N$41,8,0)/'4. Billing Determinants'!$I$41*$D5, VLOOKUP(G$4,'4. Billing Determinants'!$B$19:$N$41,3,0)/'4. Billing Determinants'!$D$41*$D5)))))</f>
        <v>-1532.9824709905063</v>
      </c>
      <c r="H5" s="152">
        <f>IF(H$4="",0,IF($E5="kWh",VLOOKUP(H$4,'4. Billing Determinants'!$B$19:$N$41,4,0)/'4. Billing Determinants'!$E$41*$D5,IF($E5="kW",VLOOKUP(H$4,'4. Billing Determinants'!$B$19:$N$41,5,0)/'4. Billing Determinants'!$F$41*$D5,IF($E5="Non-RPP kWh",VLOOKUP(H$4,'4. Billing Determinants'!$B$19:$N$41,6,0)/'4. Billing Determinants'!$G$41*$D5,IF($E5="Distribution Rev.",VLOOKUP(H$4,'4. Billing Determinants'!$B$19:$N$41,8,0)/'4. Billing Determinants'!$I$41*$D5, VLOOKUP(H$4,'4. Billing Determinants'!$B$19:$N$41,3,0)/'4. Billing Determinants'!$D$41*$D5)))))</f>
        <v>-3176.353427456273</v>
      </c>
      <c r="I5" s="152">
        <f>IF(I$4="",0,IF($E5="kWh",VLOOKUP(I$4,'4. Billing Determinants'!$B$19:$N$41,4,0)/'4. Billing Determinants'!$E$41*$D5,IF($E5="kW",VLOOKUP(I$4,'4. Billing Determinants'!$B$19:$N$41,5,0)/'4. Billing Determinants'!$F$41*$D5,IF($E5="Non-RPP kWh",VLOOKUP(I$4,'4. Billing Determinants'!$B$19:$N$41,6,0)/'4. Billing Determinants'!$G$41*$D5,IF($E5="Distribution Rev.",VLOOKUP(I$4,'4. Billing Determinants'!$B$19:$N$41,8,0)/'4. Billing Determinants'!$I$41*$D5, VLOOKUP(I$4,'4. Billing Determinants'!$B$19:$N$41,3,0)/'4. Billing Determinants'!$D$41*$D5)))))</f>
        <v>-2320.4077328019457</v>
      </c>
      <c r="J5" s="152">
        <f>IF(J$4="",0,IF($E5="kWh",VLOOKUP(J$4,'4. Billing Determinants'!$B$19:$N$41,4,0)/'4. Billing Determinants'!$E$41*$D5,IF($E5="kW",VLOOKUP(J$4,'4. Billing Determinants'!$B$19:$N$41,5,0)/'4. Billing Determinants'!$F$41*$D5,IF($E5="Non-RPP kWh",VLOOKUP(J$4,'4. Billing Determinants'!$B$19:$N$41,6,0)/'4. Billing Determinants'!$G$41*$D5,IF($E5="Distribution Rev.",VLOOKUP(J$4,'4. Billing Determinants'!$B$19:$N$41,8,0)/'4. Billing Determinants'!$I$41*$D5, VLOOKUP(J$4,'4. Billing Determinants'!$B$19:$N$41,3,0)/'4. Billing Determinants'!$D$41*$D5)))))</f>
        <v>-2000.3694658478457</v>
      </c>
      <c r="K5" s="152">
        <f>IF(K$4="",0,IF($E5="kWh",VLOOKUP(K$4,'4. Billing Determinants'!$B$19:$N$41,4,0)/'4. Billing Determinants'!$E$41*$D5,IF($E5="kW",VLOOKUP(K$4,'4. Billing Determinants'!$B$19:$N$41,5,0)/'4. Billing Determinants'!$F$41*$D5,IF($E5="Non-RPP kWh",VLOOKUP(K$4,'4. Billing Determinants'!$B$19:$N$41,6,0)/'4. Billing Determinants'!$G$41*$D5,IF($E5="Distribution Rev.",VLOOKUP(K$4,'4. Billing Determinants'!$B$19:$N$41,8,0)/'4. Billing Determinants'!$I$41*$D5, VLOOKUP(K$4,'4. Billing Determinants'!$B$19:$N$41,3,0)/'4. Billing Determinants'!$D$41*$D5)))))</f>
        <v>-1675.7566606618179</v>
      </c>
      <c r="L5" s="152">
        <f>IF(L$4="",0,IF($E5="kWh",VLOOKUP(L$4,'4. Billing Determinants'!$B$19:$N$41,4,0)/'4. Billing Determinants'!$E$41*$D5,IF($E5="kW",VLOOKUP(L$4,'4. Billing Determinants'!$B$19:$N$41,5,0)/'4. Billing Determinants'!$F$41*$D5,IF($E5="Non-RPP kWh",VLOOKUP(L$4,'4. Billing Determinants'!$B$19:$N$41,6,0)/'4. Billing Determinants'!$G$41*$D5,IF($E5="Distribution Rev.",VLOOKUP(L$4,'4. Billing Determinants'!$B$19:$N$41,8,0)/'4. Billing Determinants'!$I$41*$D5, VLOOKUP(L$4,'4. Billing Determinants'!$B$19:$N$41,3,0)/'4. Billing Determinants'!$D$41*$D5)))))</f>
        <v>-32.438481645604007</v>
      </c>
      <c r="M5" s="152">
        <f>IF(M$4="",0,IF($E5="kWh",VLOOKUP(M$4,'4. Billing Determinants'!$B$19:$N$41,4,0)/'4. Billing Determinants'!$E$41*$D5,IF($E5="kW",VLOOKUP(M$4,'4. Billing Determinants'!$B$19:$N$41,5,0)/'4. Billing Determinants'!$F$41*$D5,IF($E5="Non-RPP kWh",VLOOKUP(M$4,'4. Billing Determinants'!$B$19:$N$41,6,0)/'4. Billing Determinants'!$G$41*$D5,IF($E5="Distribution Rev.",VLOOKUP(M$4,'4. Billing Determinants'!$B$19:$N$41,8,0)/'4. Billing Determinants'!$I$41*$D5, VLOOKUP(M$4,'4. Billing Determinants'!$B$19:$N$41,3,0)/'4. Billing Determinants'!$D$41*$D5)))))</f>
        <v>-9.0939627673080512</v>
      </c>
      <c r="N5" s="152">
        <f>IF(N$4="",0,IF($E5="kWh",VLOOKUP(N$4,'4. Billing Determinants'!$B$19:$N$41,4,0)/'4. Billing Determinants'!$E$41*$D5,IF($E5="kW",VLOOKUP(N$4,'4. Billing Determinants'!$B$19:$N$41,5,0)/'4. Billing Determinants'!$F$41*$D5,IF($E5="Non-RPP kWh",VLOOKUP(N$4,'4. Billing Determinants'!$B$19:$N$41,6,0)/'4. Billing Determinants'!$G$41*$D5,IF($E5="Distribution Rev.",VLOOKUP(N$4,'4. Billing Determinants'!$B$19:$N$41,8,0)/'4. Billing Determinants'!$I$41*$D5, VLOOKUP(N$4,'4. Billing Determinants'!$B$19:$N$41,3,0)/'4. Billing Determinants'!$D$41*$D5)))))</f>
        <v>-130.09718465250188</v>
      </c>
      <c r="O5" s="152">
        <f>IF(O$4="",0,IF($E5="kWh",VLOOKUP(O$4,'4. Billing Determinants'!$B$19:$N$41,4,0)/'4. Billing Determinants'!$E$41*$D5,IF($E5="kW",VLOOKUP(O$4,'4. Billing Determinants'!$B$19:$N$41,5,0)/'4. Billing Determinants'!$F$41*$D5,IF($E5="Non-RPP kWh",VLOOKUP(O$4,'4. Billing Determinants'!$B$19:$N$41,6,0)/'4. Billing Determinants'!$G$41*$D5,IF($E5="Distribution Rev.",VLOOKUP(O$4,'4. Billing Determinants'!$B$19:$N$41,8,0)/'4. Billing Determinants'!$I$41*$D5, VLOOKUP(O$4,'4. Billing Determinants'!$B$19:$N$41,3,0)/'4. Billing Determinants'!$D$41*$D5)))))</f>
        <v>-85.459991134474663</v>
      </c>
      <c r="P5" s="152">
        <f>IF(P$4="",0,IF($E5="kWh",VLOOKUP(P$4,'4. Billing Determinants'!$B$19:$N$41,4,0)/'4. Billing Determinants'!$E$41*$D5,IF($E5="kW",VLOOKUP(P$4,'4. Billing Determinants'!$B$19:$N$41,5,0)/'4. Billing Determinants'!$F$41*$D5,IF($E5="Non-RPP kWh",VLOOKUP(P$4,'4. Billing Determinants'!$B$19:$N$41,6,0)/'4. Billing Determinants'!$G$41*$D5,IF($E5="Distribution Rev.",VLOOKUP(P$4,'4. Billing Determinants'!$B$19:$N$41,8,0)/'4. Billing Determinants'!$I$41*$D5, VLOOKUP(P$4,'4. Billing Determinants'!$B$19:$N$41,3,0)/'4. Billing Determinants'!$D$41*$D5)))))</f>
        <v>0</v>
      </c>
      <c r="Q5" s="152">
        <f>IF(Q$4="",0,IF($E5="kWh",VLOOKUP(Q$4,'4. Billing Determinants'!$B$19:$N$41,4,0)/'4. Billing Determinants'!$E$41*$D5,IF($E5="kW",VLOOKUP(Q$4,'4. Billing Determinants'!$B$19:$N$41,5,0)/'4. Billing Determinants'!$F$41*$D5,IF($E5="Non-RPP kWh",VLOOKUP(Q$4,'4. Billing Determinants'!$B$19:$N$41,6,0)/'4. Billing Determinants'!$G$41*$D5,IF($E5="Distribution Rev.",VLOOKUP(Q$4,'4. Billing Determinants'!$B$19:$N$41,8,0)/'4. Billing Determinants'!$I$41*$D5, VLOOKUP(Q$4,'4. Billing Determinants'!$B$19:$N$41,3,0)/'4. Billing Determinants'!$D$41*$D5)))))</f>
        <v>0</v>
      </c>
      <c r="R5" s="152">
        <f>IF(R$4="",0,IF($E5="kWh",VLOOKUP(R$4,'4. Billing Determinants'!$B$19:$N$41,4,0)/'4. Billing Determinants'!$E$41*$D5,IF($E5="kW",VLOOKUP(R$4,'4. Billing Determinants'!$B$19:$N$41,5,0)/'4. Billing Determinants'!$F$41*$D5,IF($E5="Non-RPP kWh",VLOOKUP(R$4,'4. Billing Determinants'!$B$19:$N$41,6,0)/'4. Billing Determinants'!$G$41*$D5,IF($E5="Distribution Rev.",VLOOKUP(R$4,'4. Billing Determinants'!$B$19:$N$41,8,0)/'4. Billing Determinants'!$I$41*$D5, VLOOKUP(R$4,'4. Billing Determinants'!$B$19:$N$41,3,0)/'4. Billing Determinants'!$D$41*$D5)))))</f>
        <v>0</v>
      </c>
      <c r="S5" s="152">
        <f>IF(S$4="",0,IF($E5="kWh",VLOOKUP(S$4,'4. Billing Determinants'!$B$19:$N$41,4,0)/'4. Billing Determinants'!$E$41*$D5,IF($E5="kW",VLOOKUP(S$4,'4. Billing Determinants'!$B$19:$N$41,5,0)/'4. Billing Determinants'!$F$41*$D5,IF($E5="Non-RPP kWh",VLOOKUP(S$4,'4. Billing Determinants'!$B$19:$N$41,6,0)/'4. Billing Determinants'!$G$41*$D5,IF($E5="Distribution Rev.",VLOOKUP(S$4,'4. Billing Determinants'!$B$19:$N$41,8,0)/'4. Billing Determinants'!$I$41*$D5, VLOOKUP(S$4,'4. Billing Determinants'!$B$19:$N$41,3,0)/'4. Billing Determinants'!$D$41*$D5)))))</f>
        <v>0</v>
      </c>
      <c r="T5" s="152">
        <f>IF(T$4="",0,IF($E5="kWh",VLOOKUP(T$4,'4. Billing Determinants'!$B$19:$N$41,4,0)/'4. Billing Determinants'!$E$41*$D5,IF($E5="kW",VLOOKUP(T$4,'4. Billing Determinants'!$B$19:$N$41,5,0)/'4. Billing Determinants'!$F$41*$D5,IF($E5="Non-RPP kWh",VLOOKUP(T$4,'4. Billing Determinants'!$B$19:$N$41,6,0)/'4. Billing Determinants'!$G$41*$D5,IF($E5="Distribution Rev.",VLOOKUP(T$4,'4. Billing Determinants'!$B$19:$N$41,8,0)/'4. Billing Determinants'!$I$41*$D5, VLOOKUP(T$4,'4. Billing Determinants'!$B$19:$N$41,3,0)/'4. Billing Determinants'!$D$41*$D5)))))</f>
        <v>0</v>
      </c>
      <c r="U5" s="152">
        <f>IF(U$4="",0,IF($E5="kWh",VLOOKUP(U$4,'4. Billing Determinants'!$B$19:$N$41,4,0)/'4. Billing Determinants'!$E$41*$D5,IF($E5="kW",VLOOKUP(U$4,'4. Billing Determinants'!$B$19:$N$41,5,0)/'4. Billing Determinants'!$F$41*$D5,IF($E5="Non-RPP kWh",VLOOKUP(U$4,'4. Billing Determinants'!$B$19:$N$41,6,0)/'4. Billing Determinants'!$G$41*$D5,IF($E5="Distribution Rev.",VLOOKUP(U$4,'4. Billing Determinants'!$B$19:$N$41,8,0)/'4. Billing Determinants'!$I$41*$D5, VLOOKUP(U$4,'4. Billing Determinants'!$B$19:$N$41,3,0)/'4. Billing Determinants'!$D$41*$D5)))))</f>
        <v>0</v>
      </c>
      <c r="V5" s="152">
        <f>IF(V$4="",0,IF($E5="kWh",VLOOKUP(V$4,'4. Billing Determinants'!$B$19:$N$41,4,0)/'4. Billing Determinants'!$E$41*$D5,IF($E5="kW",VLOOKUP(V$4,'4. Billing Determinants'!$B$19:$N$41,5,0)/'4. Billing Determinants'!$F$41*$D5,IF($E5="Non-RPP kWh",VLOOKUP(V$4,'4. Billing Determinants'!$B$19:$N$41,6,0)/'4. Billing Determinants'!$G$41*$D5,IF($E5="Distribution Rev.",VLOOKUP(V$4,'4. Billing Determinants'!$B$19:$N$41,8,0)/'4. Billing Determinants'!$I$41*$D5, VLOOKUP(V$4,'4. Billing Determinants'!$B$19:$N$41,3,0)/'4. Billing Determinants'!$D$41*$D5)))))</f>
        <v>0</v>
      </c>
      <c r="W5" s="152">
        <f>IF(W$4="",0,IF($E5="kWh",VLOOKUP(W$4,'4. Billing Determinants'!$B$19:$N$41,4,0)/'4. Billing Determinants'!$E$41*$D5,IF($E5="kW",VLOOKUP(W$4,'4. Billing Determinants'!$B$19:$N$41,5,0)/'4. Billing Determinants'!$F$41*$D5,IF($E5="Non-RPP kWh",VLOOKUP(W$4,'4. Billing Determinants'!$B$19:$N$41,6,0)/'4. Billing Determinants'!$G$41*$D5,IF($E5="Distribution Rev.",VLOOKUP(W$4,'4. Billing Determinants'!$B$19:$N$41,8,0)/'4. Billing Determinants'!$I$41*$D5, VLOOKUP(W$4,'4. Billing Determinants'!$B$19:$N$41,3,0)/'4. Billing Determinants'!$D$41*$D5)))))</f>
        <v>0</v>
      </c>
      <c r="X5" s="152">
        <f>IF(X$4="",0,IF($E5="kWh",VLOOKUP(X$4,'4. Billing Determinants'!$B$19:$N$41,4,0)/'4. Billing Determinants'!$E$41*$D5,IF($E5="kW",VLOOKUP(X$4,'4. Billing Determinants'!$B$19:$N$41,5,0)/'4. Billing Determinants'!$F$41*$D5,IF($E5="Non-RPP kWh",VLOOKUP(X$4,'4. Billing Determinants'!$B$19:$N$41,6,0)/'4. Billing Determinants'!$G$41*$D5,IF($E5="Distribution Rev.",VLOOKUP(X$4,'4. Billing Determinants'!$B$19:$N$41,8,0)/'4. Billing Determinants'!$I$41*$D5, VLOOKUP(X$4,'4. Billing Determinants'!$B$19:$N$41,3,0)/'4. Billing Determinants'!$D$41*$D5)))))</f>
        <v>0</v>
      </c>
      <c r="Y5" s="152">
        <f>IF(Y$4="",0,IF($E5="kWh",VLOOKUP(Y$4,'4. Billing Determinants'!$B$19:$N$41,4,0)/'4. Billing Determinants'!$E$41*$D5,IF($E5="kW",VLOOKUP(Y$4,'4. Billing Determinants'!$B$19:$N$41,5,0)/'4. Billing Determinants'!$F$41*$D5,IF($E5="Non-RPP kWh",VLOOKUP(Y$4,'4. Billing Determinants'!$B$19:$N$41,6,0)/'4. Billing Determinants'!$G$41*$D5,IF($E5="Distribution Rev.",VLOOKUP(Y$4,'4. Billing Determinants'!$B$19:$N$41,8,0)/'4. Billing Determinants'!$I$41*$D5, VLOOKUP(Y$4,'4. Billing Determinants'!$B$19:$N$41,3,0)/'4. Billing Determinants'!$D$41*$D5)))))</f>
        <v>0</v>
      </c>
    </row>
    <row r="6" spans="2:25" x14ac:dyDescent="0.2">
      <c r="B6" s="153" t="s">
        <v>1</v>
      </c>
      <c r="C6" s="212">
        <v>1580</v>
      </c>
      <c r="D6" s="152">
        <f>'2. 2013 Continuity Schedule'!CF25</f>
        <v>-1648458</v>
      </c>
      <c r="E6" s="170"/>
      <c r="F6" s="152">
        <f>$D$6*'Other Allocators'!B11</f>
        <v>-475480.84731745505</v>
      </c>
      <c r="G6" s="152">
        <f>$D$6*'Other Allocators'!C11</f>
        <v>-195414.44131254251</v>
      </c>
      <c r="H6" s="152">
        <f>$D$6*'Other Allocators'!D11</f>
        <v>-404900.47484788962</v>
      </c>
      <c r="I6" s="152">
        <f>$D$6*'Other Allocators'!E11</f>
        <v>-295790.19284533215</v>
      </c>
      <c r="J6" s="152">
        <f>$D$6*'Other Allocators'!F11</f>
        <v>-254993.83651448597</v>
      </c>
      <c r="K6" s="152">
        <f>$D$6*'Other Allocators'!G11</f>
        <v>0</v>
      </c>
      <c r="L6" s="152">
        <f>$D$6*'Other Allocators'!H11</f>
        <v>-4135.0425642552109</v>
      </c>
      <c r="M6" s="152">
        <f>$D$6*'Other Allocators'!I11</f>
        <v>-1159.2380781381885</v>
      </c>
      <c r="N6" s="152">
        <f>$D$6*'Other Allocators'!J11</f>
        <v>-16583.926519901335</v>
      </c>
      <c r="O6" s="152">
        <f>$D$6*'Other Allocators'!K11</f>
        <v>0</v>
      </c>
      <c r="P6" s="152">
        <f>IF(P$4="",0,IF($E6="kWh",VLOOKUP(P$4,'4. Billing Determinants'!$B$19:$N$41,4,0)/'4. Billing Determinants'!$E$41*$D6,IF($E6="kW",VLOOKUP(P$4,'4. Billing Determinants'!$B$19:$N$41,5,0)/'4. Billing Determinants'!$F$41*$D6,IF($E6="Non-RPP kWh",VLOOKUP(P$4,'4. Billing Determinants'!$B$19:$N$41,6,0)/'4. Billing Determinants'!$G$41*$D6,IF($E6="Distribution Rev.",VLOOKUP(P$4,'4. Billing Determinants'!$B$19:$N$41,8,0)/'4. Billing Determinants'!$I$41*$D6, VLOOKUP(P$4,'4. Billing Determinants'!$B$19:$N$41,3,0)/'4. Billing Determinants'!$D$41*$D6)))))</f>
        <v>0</v>
      </c>
      <c r="Q6" s="152">
        <f>IF(Q$4="",0,IF($E6="kWh",VLOOKUP(Q$4,'4. Billing Determinants'!$B$19:$N$41,4,0)/'4. Billing Determinants'!$E$41*$D6,IF($E6="kW",VLOOKUP(Q$4,'4. Billing Determinants'!$B$19:$N$41,5,0)/'4. Billing Determinants'!$F$41*$D6,IF($E6="Non-RPP kWh",VLOOKUP(Q$4,'4. Billing Determinants'!$B$19:$N$41,6,0)/'4. Billing Determinants'!$G$41*$D6,IF($E6="Distribution Rev.",VLOOKUP(Q$4,'4. Billing Determinants'!$B$19:$N$41,8,0)/'4. Billing Determinants'!$I$41*$D6, VLOOKUP(Q$4,'4. Billing Determinants'!$B$19:$N$41,3,0)/'4. Billing Determinants'!$D$41*$D6)))))</f>
        <v>0</v>
      </c>
      <c r="R6" s="152">
        <f>IF(R$4="",0,IF($E6="kWh",VLOOKUP(R$4,'4. Billing Determinants'!$B$19:$N$41,4,0)/'4. Billing Determinants'!$E$41*$D6,IF($E6="kW",VLOOKUP(R$4,'4. Billing Determinants'!$B$19:$N$41,5,0)/'4. Billing Determinants'!$F$41*$D6,IF($E6="Non-RPP kWh",VLOOKUP(R$4,'4. Billing Determinants'!$B$19:$N$41,6,0)/'4. Billing Determinants'!$G$41*$D6,IF($E6="Distribution Rev.",VLOOKUP(R$4,'4. Billing Determinants'!$B$19:$N$41,8,0)/'4. Billing Determinants'!$I$41*$D6, VLOOKUP(R$4,'4. Billing Determinants'!$B$19:$N$41,3,0)/'4. Billing Determinants'!$D$41*$D6)))))</f>
        <v>0</v>
      </c>
      <c r="S6" s="152">
        <f>IF(S$4="",0,IF($E6="kWh",VLOOKUP(S$4,'4. Billing Determinants'!$B$19:$N$41,4,0)/'4. Billing Determinants'!$E$41*$D6,IF($E6="kW",VLOOKUP(S$4,'4. Billing Determinants'!$B$19:$N$41,5,0)/'4. Billing Determinants'!$F$41*$D6,IF($E6="Non-RPP kWh",VLOOKUP(S$4,'4. Billing Determinants'!$B$19:$N$41,6,0)/'4. Billing Determinants'!$G$41*$D6,IF($E6="Distribution Rev.",VLOOKUP(S$4,'4. Billing Determinants'!$B$19:$N$41,8,0)/'4. Billing Determinants'!$I$41*$D6, VLOOKUP(S$4,'4. Billing Determinants'!$B$19:$N$41,3,0)/'4. Billing Determinants'!$D$41*$D6)))))</f>
        <v>0</v>
      </c>
      <c r="T6" s="152">
        <f>IF(T$4="",0,IF($E6="kWh",VLOOKUP(T$4,'4. Billing Determinants'!$B$19:$N$41,4,0)/'4. Billing Determinants'!$E$41*$D6,IF($E6="kW",VLOOKUP(T$4,'4. Billing Determinants'!$B$19:$N$41,5,0)/'4. Billing Determinants'!$F$41*$D6,IF($E6="Non-RPP kWh",VLOOKUP(T$4,'4. Billing Determinants'!$B$19:$N$41,6,0)/'4. Billing Determinants'!$G$41*$D6,IF($E6="Distribution Rev.",VLOOKUP(T$4,'4. Billing Determinants'!$B$19:$N$41,8,0)/'4. Billing Determinants'!$I$41*$D6, VLOOKUP(T$4,'4. Billing Determinants'!$B$19:$N$41,3,0)/'4. Billing Determinants'!$D$41*$D6)))))</f>
        <v>0</v>
      </c>
      <c r="U6" s="152">
        <f>IF(U$4="",0,IF($E6="kWh",VLOOKUP(U$4,'4. Billing Determinants'!$B$19:$N$41,4,0)/'4. Billing Determinants'!$E$41*$D6,IF($E6="kW",VLOOKUP(U$4,'4. Billing Determinants'!$B$19:$N$41,5,0)/'4. Billing Determinants'!$F$41*$D6,IF($E6="Non-RPP kWh",VLOOKUP(U$4,'4. Billing Determinants'!$B$19:$N$41,6,0)/'4. Billing Determinants'!$G$41*$D6,IF($E6="Distribution Rev.",VLOOKUP(U$4,'4. Billing Determinants'!$B$19:$N$41,8,0)/'4. Billing Determinants'!$I$41*$D6, VLOOKUP(U$4,'4. Billing Determinants'!$B$19:$N$41,3,0)/'4. Billing Determinants'!$D$41*$D6)))))</f>
        <v>0</v>
      </c>
      <c r="V6" s="152">
        <f>IF(V$4="",0,IF($E6="kWh",VLOOKUP(V$4,'4. Billing Determinants'!$B$19:$N$41,4,0)/'4. Billing Determinants'!$E$41*$D6,IF($E6="kW",VLOOKUP(V$4,'4. Billing Determinants'!$B$19:$N$41,5,0)/'4. Billing Determinants'!$F$41*$D6,IF($E6="Non-RPP kWh",VLOOKUP(V$4,'4. Billing Determinants'!$B$19:$N$41,6,0)/'4. Billing Determinants'!$G$41*$D6,IF($E6="Distribution Rev.",VLOOKUP(V$4,'4. Billing Determinants'!$B$19:$N$41,8,0)/'4. Billing Determinants'!$I$41*$D6, VLOOKUP(V$4,'4. Billing Determinants'!$B$19:$N$41,3,0)/'4. Billing Determinants'!$D$41*$D6)))))</f>
        <v>0</v>
      </c>
      <c r="W6" s="152">
        <f>IF(W$4="",0,IF($E6="kWh",VLOOKUP(W$4,'4. Billing Determinants'!$B$19:$N$41,4,0)/'4. Billing Determinants'!$E$41*$D6,IF($E6="kW",VLOOKUP(W$4,'4. Billing Determinants'!$B$19:$N$41,5,0)/'4. Billing Determinants'!$F$41*$D6,IF($E6="Non-RPP kWh",VLOOKUP(W$4,'4. Billing Determinants'!$B$19:$N$41,6,0)/'4. Billing Determinants'!$G$41*$D6,IF($E6="Distribution Rev.",VLOOKUP(W$4,'4. Billing Determinants'!$B$19:$N$41,8,0)/'4. Billing Determinants'!$I$41*$D6, VLOOKUP(W$4,'4. Billing Determinants'!$B$19:$N$41,3,0)/'4. Billing Determinants'!$D$41*$D6)))))</f>
        <v>0</v>
      </c>
      <c r="X6" s="152">
        <f>IF(X$4="",0,IF($E6="kWh",VLOOKUP(X$4,'4. Billing Determinants'!$B$19:$N$41,4,0)/'4. Billing Determinants'!$E$41*$D6,IF($E6="kW",VLOOKUP(X$4,'4. Billing Determinants'!$B$19:$N$41,5,0)/'4. Billing Determinants'!$F$41*$D6,IF($E6="Non-RPP kWh",VLOOKUP(X$4,'4. Billing Determinants'!$B$19:$N$41,6,0)/'4. Billing Determinants'!$G$41*$D6,IF($E6="Distribution Rev.",VLOOKUP(X$4,'4. Billing Determinants'!$B$19:$N$41,8,0)/'4. Billing Determinants'!$I$41*$D6, VLOOKUP(X$4,'4. Billing Determinants'!$B$19:$N$41,3,0)/'4. Billing Determinants'!$D$41*$D6)))))</f>
        <v>0</v>
      </c>
      <c r="Y6" s="152">
        <f>IF(Y$4="",0,IF($E6="kWh",VLOOKUP(Y$4,'4. Billing Determinants'!$B$19:$N$41,4,0)/'4. Billing Determinants'!$E$41*$D6,IF($E6="kW",VLOOKUP(Y$4,'4. Billing Determinants'!$B$19:$N$41,5,0)/'4. Billing Determinants'!$F$41*$D6,IF($E6="Non-RPP kWh",VLOOKUP(Y$4,'4. Billing Determinants'!$B$19:$N$41,6,0)/'4. Billing Determinants'!$G$41*$D6,IF($E6="Distribution Rev.",VLOOKUP(Y$4,'4. Billing Determinants'!$B$19:$N$41,8,0)/'4. Billing Determinants'!$I$41*$D6, VLOOKUP(Y$4,'4. Billing Determinants'!$B$19:$N$41,3,0)/'4. Billing Determinants'!$D$41*$D6)))))</f>
        <v>0</v>
      </c>
    </row>
    <row r="7" spans="2:25" x14ac:dyDescent="0.2">
      <c r="B7" s="153" t="s">
        <v>2</v>
      </c>
      <c r="C7" s="151">
        <v>1584</v>
      </c>
      <c r="D7" s="152">
        <f>'2. 2013 Continuity Schedule'!CF26</f>
        <v>-364059</v>
      </c>
      <c r="E7" s="170" t="s">
        <v>187</v>
      </c>
      <c r="F7" s="152">
        <f>IF(F$4="",0,IF($E7="kWh",VLOOKUP(F$4,'4. Billing Determinants'!$B$19:$N$41,4,0)/'4. Billing Determinants'!$E$41*$D7,IF($E7="kW",VLOOKUP(F$4,'4. Billing Determinants'!$B$19:$N$41,5,0)/'4. Billing Determinants'!$F$41*$D7,IF($E7="Non-RPP kWh",VLOOKUP(F$4,'4. Billing Determinants'!$B$19:$N$41,6,0)/'4. Billing Determinants'!$G$41*$D7,IF($E7="Distribution Rev.",VLOOKUP(F$4,'4. Billing Determinants'!$B$19:$N$41,8,0)/'4. Billing Determinants'!$I$41*$D7, VLOOKUP(F$4,'4. Billing Determinants'!$B$19:$N$41,3,0)/'4. Billing Determinants'!$D$41*$D7)))))</f>
        <v>-92421.891977124309</v>
      </c>
      <c r="G7" s="152">
        <f>IF(G$4="",0,IF($E7="kWh",VLOOKUP(G$4,'4. Billing Determinants'!$B$19:$N$41,4,0)/'4. Billing Determinants'!$E$41*$D7,IF($E7="kW",VLOOKUP(G$4,'4. Billing Determinants'!$B$19:$N$41,5,0)/'4. Billing Determinants'!$F$41*$D7,IF($E7="Non-RPP kWh",VLOOKUP(G$4,'4. Billing Determinants'!$B$19:$N$41,6,0)/'4. Billing Determinants'!$G$41*$D7,IF($E7="Distribution Rev.",VLOOKUP(G$4,'4. Billing Determinants'!$B$19:$N$41,8,0)/'4. Billing Determinants'!$I$41*$D7, VLOOKUP(G$4,'4. Billing Determinants'!$B$19:$N$41,3,0)/'4. Billing Determinants'!$D$41*$D7)))))</f>
        <v>-37983.806261916063</v>
      </c>
      <c r="H7" s="152">
        <f>IF(H$4="",0,IF($E7="kWh",VLOOKUP(H$4,'4. Billing Determinants'!$B$19:$N$41,4,0)/'4. Billing Determinants'!$E$41*$D7,IF($E7="kW",VLOOKUP(H$4,'4. Billing Determinants'!$B$19:$N$41,5,0)/'4. Billing Determinants'!$F$41*$D7,IF($E7="Non-RPP kWh",VLOOKUP(H$4,'4. Billing Determinants'!$B$19:$N$41,6,0)/'4. Billing Determinants'!$G$41*$D7,IF($E7="Distribution Rev.",VLOOKUP(H$4,'4. Billing Determinants'!$B$19:$N$41,8,0)/'4. Billing Determinants'!$I$41*$D7, VLOOKUP(H$4,'4. Billing Determinants'!$B$19:$N$41,3,0)/'4. Billing Determinants'!$D$41*$D7)))))</f>
        <v>-78702.787207942776</v>
      </c>
      <c r="I7" s="152">
        <f>IF(I$4="",0,IF($E7="kWh",VLOOKUP(I$4,'4. Billing Determinants'!$B$19:$N$41,4,0)/'4. Billing Determinants'!$E$41*$D7,IF($E7="kW",VLOOKUP(I$4,'4. Billing Determinants'!$B$19:$N$41,5,0)/'4. Billing Determinants'!$F$41*$D7,IF($E7="Non-RPP kWh",VLOOKUP(I$4,'4. Billing Determinants'!$B$19:$N$41,6,0)/'4. Billing Determinants'!$G$41*$D7,IF($E7="Distribution Rev.",VLOOKUP(I$4,'4. Billing Determinants'!$B$19:$N$41,8,0)/'4. Billing Determinants'!$I$41*$D7, VLOOKUP(I$4,'4. Billing Determinants'!$B$19:$N$41,3,0)/'4. Billing Determinants'!$D$41*$D7)))))</f>
        <v>-57494.406778475714</v>
      </c>
      <c r="J7" s="152">
        <f>IF(J$4="",0,IF($E7="kWh",VLOOKUP(J$4,'4. Billing Determinants'!$B$19:$N$41,4,0)/'4. Billing Determinants'!$E$41*$D7,IF($E7="kW",VLOOKUP(J$4,'4. Billing Determinants'!$B$19:$N$41,5,0)/'4. Billing Determinants'!$F$41*$D7,IF($E7="Non-RPP kWh",VLOOKUP(J$4,'4. Billing Determinants'!$B$19:$N$41,6,0)/'4. Billing Determinants'!$G$41*$D7,IF($E7="Distribution Rev.",VLOOKUP(J$4,'4. Billing Determinants'!$B$19:$N$41,8,0)/'4. Billing Determinants'!$I$41*$D7, VLOOKUP(J$4,'4. Billing Determinants'!$B$19:$N$41,3,0)/'4. Billing Determinants'!$D$41*$D7)))))</f>
        <v>-49564.589080997808</v>
      </c>
      <c r="K7" s="152">
        <f>IF(K$4="",0,IF($E7="kWh",VLOOKUP(K$4,'4. Billing Determinants'!$B$19:$N$41,4,0)/'4. Billing Determinants'!$E$41*$D7,IF($E7="kW",VLOOKUP(K$4,'4. Billing Determinants'!$B$19:$N$41,5,0)/'4. Billing Determinants'!$F$41*$D7,IF($E7="Non-RPP kWh",VLOOKUP(K$4,'4. Billing Determinants'!$B$19:$N$41,6,0)/'4. Billing Determinants'!$G$41*$D7,IF($E7="Distribution Rev.",VLOOKUP(K$4,'4. Billing Determinants'!$B$19:$N$41,8,0)/'4. Billing Determinants'!$I$41*$D7, VLOOKUP(K$4,'4. Billing Determinants'!$B$19:$N$41,3,0)/'4. Billing Determinants'!$D$41*$D7)))))</f>
        <v>-41521.424768521116</v>
      </c>
      <c r="L7" s="152">
        <f>IF(L$4="",0,IF($E7="kWh",VLOOKUP(L$4,'4. Billing Determinants'!$B$19:$N$41,4,0)/'4. Billing Determinants'!$E$41*$D7,IF($E7="kW",VLOOKUP(L$4,'4. Billing Determinants'!$B$19:$N$41,5,0)/'4. Billing Determinants'!$F$41*$D7,IF($E7="Non-RPP kWh",VLOOKUP(L$4,'4. Billing Determinants'!$B$19:$N$41,6,0)/'4. Billing Determinants'!$G$41*$D7,IF($E7="Distribution Rev.",VLOOKUP(L$4,'4. Billing Determinants'!$B$19:$N$41,8,0)/'4. Billing Determinants'!$I$41*$D7, VLOOKUP(L$4,'4. Billing Determinants'!$B$19:$N$41,3,0)/'4. Billing Determinants'!$D$41*$D7)))))</f>
        <v>-803.75152721819563</v>
      </c>
      <c r="M7" s="152">
        <f>IF(M$4="",0,IF($E7="kWh",VLOOKUP(M$4,'4. Billing Determinants'!$B$19:$N$41,4,0)/'4. Billing Determinants'!$E$41*$D7,IF($E7="kW",VLOOKUP(M$4,'4. Billing Determinants'!$B$19:$N$41,5,0)/'4. Billing Determinants'!$F$41*$D7,IF($E7="Non-RPP kWh",VLOOKUP(M$4,'4. Billing Determinants'!$B$19:$N$41,6,0)/'4. Billing Determinants'!$G$41*$D7,IF($E7="Distribution Rev.",VLOOKUP(M$4,'4. Billing Determinants'!$B$19:$N$41,8,0)/'4. Billing Determinants'!$I$41*$D7, VLOOKUP(M$4,'4. Billing Determinants'!$B$19:$N$41,3,0)/'4. Billing Determinants'!$D$41*$D7)))))</f>
        <v>-225.32763840627521</v>
      </c>
      <c r="N7" s="152">
        <f>IF(N$4="",0,IF($E7="kWh",VLOOKUP(N$4,'4. Billing Determinants'!$B$19:$N$41,4,0)/'4. Billing Determinants'!$E$41*$D7,IF($E7="kW",VLOOKUP(N$4,'4. Billing Determinants'!$B$19:$N$41,5,0)/'4. Billing Determinants'!$F$41*$D7,IF($E7="Non-RPP kWh",VLOOKUP(N$4,'4. Billing Determinants'!$B$19:$N$41,6,0)/'4. Billing Determinants'!$G$41*$D7,IF($E7="Distribution Rev.",VLOOKUP(N$4,'4. Billing Determinants'!$B$19:$N$41,8,0)/'4. Billing Determinants'!$I$41*$D7, VLOOKUP(N$4,'4. Billing Determinants'!$B$19:$N$41,3,0)/'4. Billing Determinants'!$D$41*$D7)))))</f>
        <v>-3223.5112602875643</v>
      </c>
      <c r="O7" s="152">
        <f>IF(O$4="",0,IF($E7="kWh",VLOOKUP(O$4,'4. Billing Determinants'!$B$19:$N$41,4,0)/'4. Billing Determinants'!$E$41*$D7,IF($E7="kW",VLOOKUP(O$4,'4. Billing Determinants'!$B$19:$N$41,5,0)/'4. Billing Determinants'!$F$41*$D7,IF($E7="Non-RPP kWh",VLOOKUP(O$4,'4. Billing Determinants'!$B$19:$N$41,6,0)/'4. Billing Determinants'!$G$41*$D7,IF($E7="Distribution Rev.",VLOOKUP(O$4,'4. Billing Determinants'!$B$19:$N$41,8,0)/'4. Billing Determinants'!$I$41*$D7, VLOOKUP(O$4,'4. Billing Determinants'!$B$19:$N$41,3,0)/'4. Billing Determinants'!$D$41*$D7)))))</f>
        <v>-2117.5034991101688</v>
      </c>
      <c r="P7" s="152">
        <f>IF(P$4="",0,IF($E7="kWh",VLOOKUP(P$4,'4. Billing Determinants'!$B$19:$N$41,4,0)/'4. Billing Determinants'!$E$41*$D7,IF($E7="kW",VLOOKUP(P$4,'4. Billing Determinants'!$B$19:$N$41,5,0)/'4. Billing Determinants'!$F$41*$D7,IF($E7="Non-RPP kWh",VLOOKUP(P$4,'4. Billing Determinants'!$B$19:$N$41,6,0)/'4. Billing Determinants'!$G$41*$D7,IF($E7="Distribution Rev.",VLOOKUP(P$4,'4. Billing Determinants'!$B$19:$N$41,8,0)/'4. Billing Determinants'!$I$41*$D7, VLOOKUP(P$4,'4. Billing Determinants'!$B$19:$N$41,3,0)/'4. Billing Determinants'!$D$41*$D7)))))</f>
        <v>0</v>
      </c>
      <c r="Q7" s="152">
        <f>IF(Q$4="",0,IF($E7="kWh",VLOOKUP(Q$4,'4. Billing Determinants'!$B$19:$N$41,4,0)/'4. Billing Determinants'!$E$41*$D7,IF($E7="kW",VLOOKUP(Q$4,'4. Billing Determinants'!$B$19:$N$41,5,0)/'4. Billing Determinants'!$F$41*$D7,IF($E7="Non-RPP kWh",VLOOKUP(Q$4,'4. Billing Determinants'!$B$19:$N$41,6,0)/'4. Billing Determinants'!$G$41*$D7,IF($E7="Distribution Rev.",VLOOKUP(Q$4,'4. Billing Determinants'!$B$19:$N$41,8,0)/'4. Billing Determinants'!$I$41*$D7, VLOOKUP(Q$4,'4. Billing Determinants'!$B$19:$N$41,3,0)/'4. Billing Determinants'!$D$41*$D7)))))</f>
        <v>0</v>
      </c>
      <c r="R7" s="152">
        <f>IF(R$4="",0,IF($E7="kWh",VLOOKUP(R$4,'4. Billing Determinants'!$B$19:$N$41,4,0)/'4. Billing Determinants'!$E$41*$D7,IF($E7="kW",VLOOKUP(R$4,'4. Billing Determinants'!$B$19:$N$41,5,0)/'4. Billing Determinants'!$F$41*$D7,IF($E7="Non-RPP kWh",VLOOKUP(R$4,'4. Billing Determinants'!$B$19:$N$41,6,0)/'4. Billing Determinants'!$G$41*$D7,IF($E7="Distribution Rev.",VLOOKUP(R$4,'4. Billing Determinants'!$B$19:$N$41,8,0)/'4. Billing Determinants'!$I$41*$D7, VLOOKUP(R$4,'4. Billing Determinants'!$B$19:$N$41,3,0)/'4. Billing Determinants'!$D$41*$D7)))))</f>
        <v>0</v>
      </c>
      <c r="S7" s="152">
        <f>IF(S$4="",0,IF($E7="kWh",VLOOKUP(S$4,'4. Billing Determinants'!$B$19:$N$41,4,0)/'4. Billing Determinants'!$E$41*$D7,IF($E7="kW",VLOOKUP(S$4,'4. Billing Determinants'!$B$19:$N$41,5,0)/'4. Billing Determinants'!$F$41*$D7,IF($E7="Non-RPP kWh",VLOOKUP(S$4,'4. Billing Determinants'!$B$19:$N$41,6,0)/'4. Billing Determinants'!$G$41*$D7,IF($E7="Distribution Rev.",VLOOKUP(S$4,'4. Billing Determinants'!$B$19:$N$41,8,0)/'4. Billing Determinants'!$I$41*$D7, VLOOKUP(S$4,'4. Billing Determinants'!$B$19:$N$41,3,0)/'4. Billing Determinants'!$D$41*$D7)))))</f>
        <v>0</v>
      </c>
      <c r="T7" s="152">
        <f>IF(T$4="",0,IF($E7="kWh",VLOOKUP(T$4,'4. Billing Determinants'!$B$19:$N$41,4,0)/'4. Billing Determinants'!$E$41*$D7,IF($E7="kW",VLOOKUP(T$4,'4. Billing Determinants'!$B$19:$N$41,5,0)/'4. Billing Determinants'!$F$41*$D7,IF($E7="Non-RPP kWh",VLOOKUP(T$4,'4. Billing Determinants'!$B$19:$N$41,6,0)/'4. Billing Determinants'!$G$41*$D7,IF($E7="Distribution Rev.",VLOOKUP(T$4,'4. Billing Determinants'!$B$19:$N$41,8,0)/'4. Billing Determinants'!$I$41*$D7, VLOOKUP(T$4,'4. Billing Determinants'!$B$19:$N$41,3,0)/'4. Billing Determinants'!$D$41*$D7)))))</f>
        <v>0</v>
      </c>
      <c r="U7" s="152">
        <f>IF(U$4="",0,IF($E7="kWh",VLOOKUP(U$4,'4. Billing Determinants'!$B$19:$N$41,4,0)/'4. Billing Determinants'!$E$41*$D7,IF($E7="kW",VLOOKUP(U$4,'4. Billing Determinants'!$B$19:$N$41,5,0)/'4. Billing Determinants'!$F$41*$D7,IF($E7="Non-RPP kWh",VLOOKUP(U$4,'4. Billing Determinants'!$B$19:$N$41,6,0)/'4. Billing Determinants'!$G$41*$D7,IF($E7="Distribution Rev.",VLOOKUP(U$4,'4. Billing Determinants'!$B$19:$N$41,8,0)/'4. Billing Determinants'!$I$41*$D7, VLOOKUP(U$4,'4. Billing Determinants'!$B$19:$N$41,3,0)/'4. Billing Determinants'!$D$41*$D7)))))</f>
        <v>0</v>
      </c>
      <c r="V7" s="152">
        <f>IF(V$4="",0,IF($E7="kWh",VLOOKUP(V$4,'4. Billing Determinants'!$B$19:$N$41,4,0)/'4. Billing Determinants'!$E$41*$D7,IF($E7="kW",VLOOKUP(V$4,'4. Billing Determinants'!$B$19:$N$41,5,0)/'4. Billing Determinants'!$F$41*$D7,IF($E7="Non-RPP kWh",VLOOKUP(V$4,'4. Billing Determinants'!$B$19:$N$41,6,0)/'4. Billing Determinants'!$G$41*$D7,IF($E7="Distribution Rev.",VLOOKUP(V$4,'4. Billing Determinants'!$B$19:$N$41,8,0)/'4. Billing Determinants'!$I$41*$D7, VLOOKUP(V$4,'4. Billing Determinants'!$B$19:$N$41,3,0)/'4. Billing Determinants'!$D$41*$D7)))))</f>
        <v>0</v>
      </c>
      <c r="W7" s="152">
        <f>IF(W$4="",0,IF($E7="kWh",VLOOKUP(W$4,'4. Billing Determinants'!$B$19:$N$41,4,0)/'4. Billing Determinants'!$E$41*$D7,IF($E7="kW",VLOOKUP(W$4,'4. Billing Determinants'!$B$19:$N$41,5,0)/'4. Billing Determinants'!$F$41*$D7,IF($E7="Non-RPP kWh",VLOOKUP(W$4,'4. Billing Determinants'!$B$19:$N$41,6,0)/'4. Billing Determinants'!$G$41*$D7,IF($E7="Distribution Rev.",VLOOKUP(W$4,'4. Billing Determinants'!$B$19:$N$41,8,0)/'4. Billing Determinants'!$I$41*$D7, VLOOKUP(W$4,'4. Billing Determinants'!$B$19:$N$41,3,0)/'4. Billing Determinants'!$D$41*$D7)))))</f>
        <v>0</v>
      </c>
      <c r="X7" s="152">
        <f>IF(X$4="",0,IF($E7="kWh",VLOOKUP(X$4,'4. Billing Determinants'!$B$19:$N$41,4,0)/'4. Billing Determinants'!$E$41*$D7,IF($E7="kW",VLOOKUP(X$4,'4. Billing Determinants'!$B$19:$N$41,5,0)/'4. Billing Determinants'!$F$41*$D7,IF($E7="Non-RPP kWh",VLOOKUP(X$4,'4. Billing Determinants'!$B$19:$N$41,6,0)/'4. Billing Determinants'!$G$41*$D7,IF($E7="Distribution Rev.",VLOOKUP(X$4,'4. Billing Determinants'!$B$19:$N$41,8,0)/'4. Billing Determinants'!$I$41*$D7, VLOOKUP(X$4,'4. Billing Determinants'!$B$19:$N$41,3,0)/'4. Billing Determinants'!$D$41*$D7)))))</f>
        <v>0</v>
      </c>
      <c r="Y7" s="152">
        <f>IF(Y$4="",0,IF($E7="kWh",VLOOKUP(Y$4,'4. Billing Determinants'!$B$19:$N$41,4,0)/'4. Billing Determinants'!$E$41*$D7,IF($E7="kW",VLOOKUP(Y$4,'4. Billing Determinants'!$B$19:$N$41,5,0)/'4. Billing Determinants'!$F$41*$D7,IF($E7="Non-RPP kWh",VLOOKUP(Y$4,'4. Billing Determinants'!$B$19:$N$41,6,0)/'4. Billing Determinants'!$G$41*$D7,IF($E7="Distribution Rev.",VLOOKUP(Y$4,'4. Billing Determinants'!$B$19:$N$41,8,0)/'4. Billing Determinants'!$I$41*$D7, VLOOKUP(Y$4,'4. Billing Determinants'!$B$19:$N$41,3,0)/'4. Billing Determinants'!$D$41*$D7)))))</f>
        <v>0</v>
      </c>
    </row>
    <row r="8" spans="2:25" x14ac:dyDescent="0.2">
      <c r="B8" s="153" t="s">
        <v>3</v>
      </c>
      <c r="C8" s="151">
        <v>1586</v>
      </c>
      <c r="D8" s="152">
        <f>'2. 2013 Continuity Schedule'!CF27</f>
        <v>-79800</v>
      </c>
      <c r="E8" s="170" t="s">
        <v>187</v>
      </c>
      <c r="F8" s="152">
        <f>IF(F$4="",0,IF($E8="kWh",VLOOKUP(F$4,'4. Billing Determinants'!$B$19:$N$41,4,0)/'4. Billing Determinants'!$E$41*$D8,IF($E8="kW",VLOOKUP(F$4,'4. Billing Determinants'!$B$19:$N$41,5,0)/'4. Billing Determinants'!$F$41*$D8,IF($E8="Non-RPP kWh",VLOOKUP(F$4,'4. Billing Determinants'!$B$19:$N$41,6,0)/'4. Billing Determinants'!$G$41*$D8,IF($E8="Distribution Rev.",VLOOKUP(F$4,'4. Billing Determinants'!$B$19:$N$41,8,0)/'4. Billing Determinants'!$I$41*$D8, VLOOKUP(F$4,'4. Billing Determinants'!$B$19:$N$41,3,0)/'4. Billing Determinants'!$D$41*$D8)))))</f>
        <v>-20258.438823856904</v>
      </c>
      <c r="G8" s="152">
        <f>IF(G$4="",0,IF($E8="kWh",VLOOKUP(G$4,'4. Billing Determinants'!$B$19:$N$41,4,0)/'4. Billing Determinants'!$E$41*$D8,IF($E8="kW",VLOOKUP(G$4,'4. Billing Determinants'!$B$19:$N$41,5,0)/'4. Billing Determinants'!$F$41*$D8,IF($E8="Non-RPP kWh",VLOOKUP(G$4,'4. Billing Determinants'!$B$19:$N$41,6,0)/'4. Billing Determinants'!$G$41*$D8,IF($E8="Distribution Rev.",VLOOKUP(G$4,'4. Billing Determinants'!$B$19:$N$41,8,0)/'4. Billing Determinants'!$I$41*$D8, VLOOKUP(G$4,'4. Billing Determinants'!$B$19:$N$41,3,0)/'4. Billing Determinants'!$D$41*$D8)))))</f>
        <v>-8325.8695423019399</v>
      </c>
      <c r="H8" s="152">
        <f>IF(H$4="",0,IF($E8="kWh",VLOOKUP(H$4,'4. Billing Determinants'!$B$19:$N$41,4,0)/'4. Billing Determinants'!$E$41*$D8,IF($E8="kW",VLOOKUP(H$4,'4. Billing Determinants'!$B$19:$N$41,5,0)/'4. Billing Determinants'!$F$41*$D8,IF($E8="Non-RPP kWh",VLOOKUP(H$4,'4. Billing Determinants'!$B$19:$N$41,6,0)/'4. Billing Determinants'!$G$41*$D8,IF($E8="Distribution Rev.",VLOOKUP(H$4,'4. Billing Determinants'!$B$19:$N$41,8,0)/'4. Billing Determinants'!$I$41*$D8, VLOOKUP(H$4,'4. Billing Determinants'!$B$19:$N$41,3,0)/'4. Billing Determinants'!$D$41*$D8)))))</f>
        <v>-17251.276356837308</v>
      </c>
      <c r="I8" s="152">
        <f>IF(I$4="",0,IF($E8="kWh",VLOOKUP(I$4,'4. Billing Determinants'!$B$19:$N$41,4,0)/'4. Billing Determinants'!$E$41*$D8,IF($E8="kW",VLOOKUP(I$4,'4. Billing Determinants'!$B$19:$N$41,5,0)/'4. Billing Determinants'!$F$41*$D8,IF($E8="Non-RPP kWh",VLOOKUP(I$4,'4. Billing Determinants'!$B$19:$N$41,6,0)/'4. Billing Determinants'!$G$41*$D8,IF($E8="Distribution Rev.",VLOOKUP(I$4,'4. Billing Determinants'!$B$19:$N$41,8,0)/'4. Billing Determinants'!$I$41*$D8, VLOOKUP(I$4,'4. Billing Determinants'!$B$19:$N$41,3,0)/'4. Billing Determinants'!$D$41*$D8)))))</f>
        <v>-12602.500311549396</v>
      </c>
      <c r="J8" s="152">
        <f>IF(J$4="",0,IF($E8="kWh",VLOOKUP(J$4,'4. Billing Determinants'!$B$19:$N$41,4,0)/'4. Billing Determinants'!$E$41*$D8,IF($E8="kW",VLOOKUP(J$4,'4. Billing Determinants'!$B$19:$N$41,5,0)/'4. Billing Determinants'!$F$41*$D8,IF($E8="Non-RPP kWh",VLOOKUP(J$4,'4. Billing Determinants'!$B$19:$N$41,6,0)/'4. Billing Determinants'!$G$41*$D8,IF($E8="Distribution Rev.",VLOOKUP(J$4,'4. Billing Determinants'!$B$19:$N$41,8,0)/'4. Billing Determinants'!$I$41*$D8, VLOOKUP(J$4,'4. Billing Determinants'!$B$19:$N$41,3,0)/'4. Billing Determinants'!$D$41*$D8)))))</f>
        <v>-10864.322015562382</v>
      </c>
      <c r="K8" s="152">
        <f>IF(K$4="",0,IF($E8="kWh",VLOOKUP(K$4,'4. Billing Determinants'!$B$19:$N$41,4,0)/'4. Billing Determinants'!$E$41*$D8,IF($E8="kW",VLOOKUP(K$4,'4. Billing Determinants'!$B$19:$N$41,5,0)/'4. Billing Determinants'!$F$41*$D8,IF($E8="Non-RPP kWh",VLOOKUP(K$4,'4. Billing Determinants'!$B$19:$N$41,6,0)/'4. Billing Determinants'!$G$41*$D8,IF($E8="Distribution Rev.",VLOOKUP(K$4,'4. Billing Determinants'!$B$19:$N$41,8,0)/'4. Billing Determinants'!$I$41*$D8, VLOOKUP(K$4,'4. Billing Determinants'!$B$19:$N$41,3,0)/'4. Billing Determinants'!$D$41*$D8)))))</f>
        <v>-9101.2986810598977</v>
      </c>
      <c r="L8" s="152">
        <f>IF(L$4="",0,IF($E8="kWh",VLOOKUP(L$4,'4. Billing Determinants'!$B$19:$N$41,4,0)/'4. Billing Determinants'!$E$41*$D8,IF($E8="kW",VLOOKUP(L$4,'4. Billing Determinants'!$B$19:$N$41,5,0)/'4. Billing Determinants'!$F$41*$D8,IF($E8="Non-RPP kWh",VLOOKUP(L$4,'4. Billing Determinants'!$B$19:$N$41,6,0)/'4. Billing Determinants'!$G$41*$D8,IF($E8="Distribution Rev.",VLOOKUP(L$4,'4. Billing Determinants'!$B$19:$N$41,8,0)/'4. Billing Determinants'!$I$41*$D8, VLOOKUP(L$4,'4. Billing Determinants'!$B$19:$N$41,3,0)/'4. Billing Determinants'!$D$41*$D8)))))</f>
        <v>-176.17850917574353</v>
      </c>
      <c r="M8" s="152">
        <f>IF(M$4="",0,IF($E8="kWh",VLOOKUP(M$4,'4. Billing Determinants'!$B$19:$N$41,4,0)/'4. Billing Determinants'!$E$41*$D8,IF($E8="kW",VLOOKUP(M$4,'4. Billing Determinants'!$B$19:$N$41,5,0)/'4. Billing Determinants'!$F$41*$D8,IF($E8="Non-RPP kWh",VLOOKUP(M$4,'4. Billing Determinants'!$B$19:$N$41,6,0)/'4. Billing Determinants'!$G$41*$D8,IF($E8="Distribution Rev.",VLOOKUP(M$4,'4. Billing Determinants'!$B$19:$N$41,8,0)/'4. Billing Determinants'!$I$41*$D8, VLOOKUP(M$4,'4. Billing Determinants'!$B$19:$N$41,3,0)/'4. Billing Determinants'!$D$41*$D8)))))</f>
        <v>-49.390745853888411</v>
      </c>
      <c r="N8" s="152">
        <f>IF(N$4="",0,IF($E8="kWh",VLOOKUP(N$4,'4. Billing Determinants'!$B$19:$N$41,4,0)/'4. Billing Determinants'!$E$41*$D8,IF($E8="kW",VLOOKUP(N$4,'4. Billing Determinants'!$B$19:$N$41,5,0)/'4. Billing Determinants'!$F$41*$D8,IF($E8="Non-RPP kWh",VLOOKUP(N$4,'4. Billing Determinants'!$B$19:$N$41,6,0)/'4. Billing Determinants'!$G$41*$D8,IF($E8="Distribution Rev.",VLOOKUP(N$4,'4. Billing Determinants'!$B$19:$N$41,8,0)/'4. Billing Determinants'!$I$41*$D8, VLOOKUP(N$4,'4. Billing Determinants'!$B$19:$N$41,3,0)/'4. Billing Determinants'!$D$41*$D8)))))</f>
        <v>-706.57832541139658</v>
      </c>
      <c r="O8" s="152">
        <f>IF(O$4="",0,IF($E8="kWh",VLOOKUP(O$4,'4. Billing Determinants'!$B$19:$N$41,4,0)/'4. Billing Determinants'!$E$41*$D8,IF($E8="kW",VLOOKUP(O$4,'4. Billing Determinants'!$B$19:$N$41,5,0)/'4. Billing Determinants'!$F$41*$D8,IF($E8="Non-RPP kWh",VLOOKUP(O$4,'4. Billing Determinants'!$B$19:$N$41,6,0)/'4. Billing Determinants'!$G$41*$D8,IF($E8="Distribution Rev.",VLOOKUP(O$4,'4. Billing Determinants'!$B$19:$N$41,8,0)/'4. Billing Determinants'!$I$41*$D8, VLOOKUP(O$4,'4. Billing Determinants'!$B$19:$N$41,3,0)/'4. Billing Determinants'!$D$41*$D8)))))</f>
        <v>-464.14668839114393</v>
      </c>
      <c r="P8" s="152">
        <f>IF(P$4="",0,IF($E8="kWh",VLOOKUP(P$4,'4. Billing Determinants'!$B$19:$N$41,4,0)/'4. Billing Determinants'!$E$41*$D8,IF($E8="kW",VLOOKUP(P$4,'4. Billing Determinants'!$B$19:$N$41,5,0)/'4. Billing Determinants'!$F$41*$D8,IF($E8="Non-RPP kWh",VLOOKUP(P$4,'4. Billing Determinants'!$B$19:$N$41,6,0)/'4. Billing Determinants'!$G$41*$D8,IF($E8="Distribution Rev.",VLOOKUP(P$4,'4. Billing Determinants'!$B$19:$N$41,8,0)/'4. Billing Determinants'!$I$41*$D8, VLOOKUP(P$4,'4. Billing Determinants'!$B$19:$N$41,3,0)/'4. Billing Determinants'!$D$41*$D8)))))</f>
        <v>0</v>
      </c>
      <c r="Q8" s="152">
        <f>IF(Q$4="",0,IF($E8="kWh",VLOOKUP(Q$4,'4. Billing Determinants'!$B$19:$N$41,4,0)/'4. Billing Determinants'!$E$41*$D8,IF($E8="kW",VLOOKUP(Q$4,'4. Billing Determinants'!$B$19:$N$41,5,0)/'4. Billing Determinants'!$F$41*$D8,IF($E8="Non-RPP kWh",VLOOKUP(Q$4,'4. Billing Determinants'!$B$19:$N$41,6,0)/'4. Billing Determinants'!$G$41*$D8,IF($E8="Distribution Rev.",VLOOKUP(Q$4,'4. Billing Determinants'!$B$19:$N$41,8,0)/'4. Billing Determinants'!$I$41*$D8, VLOOKUP(Q$4,'4. Billing Determinants'!$B$19:$N$41,3,0)/'4. Billing Determinants'!$D$41*$D8)))))</f>
        <v>0</v>
      </c>
      <c r="R8" s="152">
        <f>IF(R$4="",0,IF($E8="kWh",VLOOKUP(R$4,'4. Billing Determinants'!$B$19:$N$41,4,0)/'4. Billing Determinants'!$E$41*$D8,IF($E8="kW",VLOOKUP(R$4,'4. Billing Determinants'!$B$19:$N$41,5,0)/'4. Billing Determinants'!$F$41*$D8,IF($E8="Non-RPP kWh",VLOOKUP(R$4,'4. Billing Determinants'!$B$19:$N$41,6,0)/'4. Billing Determinants'!$G$41*$D8,IF($E8="Distribution Rev.",VLOOKUP(R$4,'4. Billing Determinants'!$B$19:$N$41,8,0)/'4. Billing Determinants'!$I$41*$D8, VLOOKUP(R$4,'4. Billing Determinants'!$B$19:$N$41,3,0)/'4. Billing Determinants'!$D$41*$D8)))))</f>
        <v>0</v>
      </c>
      <c r="S8" s="152">
        <f>IF(S$4="",0,IF($E8="kWh",VLOOKUP(S$4,'4. Billing Determinants'!$B$19:$N$41,4,0)/'4. Billing Determinants'!$E$41*$D8,IF($E8="kW",VLOOKUP(S$4,'4. Billing Determinants'!$B$19:$N$41,5,0)/'4. Billing Determinants'!$F$41*$D8,IF($E8="Non-RPP kWh",VLOOKUP(S$4,'4. Billing Determinants'!$B$19:$N$41,6,0)/'4. Billing Determinants'!$G$41*$D8,IF($E8="Distribution Rev.",VLOOKUP(S$4,'4. Billing Determinants'!$B$19:$N$41,8,0)/'4. Billing Determinants'!$I$41*$D8, VLOOKUP(S$4,'4. Billing Determinants'!$B$19:$N$41,3,0)/'4. Billing Determinants'!$D$41*$D8)))))</f>
        <v>0</v>
      </c>
      <c r="T8" s="152">
        <f>IF(T$4="",0,IF($E8="kWh",VLOOKUP(T$4,'4. Billing Determinants'!$B$19:$N$41,4,0)/'4. Billing Determinants'!$E$41*$D8,IF($E8="kW",VLOOKUP(T$4,'4. Billing Determinants'!$B$19:$N$41,5,0)/'4. Billing Determinants'!$F$41*$D8,IF($E8="Non-RPP kWh",VLOOKUP(T$4,'4. Billing Determinants'!$B$19:$N$41,6,0)/'4. Billing Determinants'!$G$41*$D8,IF($E8="Distribution Rev.",VLOOKUP(T$4,'4. Billing Determinants'!$B$19:$N$41,8,0)/'4. Billing Determinants'!$I$41*$D8, VLOOKUP(T$4,'4. Billing Determinants'!$B$19:$N$41,3,0)/'4. Billing Determinants'!$D$41*$D8)))))</f>
        <v>0</v>
      </c>
      <c r="U8" s="152">
        <f>IF(U$4="",0,IF($E8="kWh",VLOOKUP(U$4,'4. Billing Determinants'!$B$19:$N$41,4,0)/'4. Billing Determinants'!$E$41*$D8,IF($E8="kW",VLOOKUP(U$4,'4. Billing Determinants'!$B$19:$N$41,5,0)/'4. Billing Determinants'!$F$41*$D8,IF($E8="Non-RPP kWh",VLOOKUP(U$4,'4. Billing Determinants'!$B$19:$N$41,6,0)/'4. Billing Determinants'!$G$41*$D8,IF($E8="Distribution Rev.",VLOOKUP(U$4,'4. Billing Determinants'!$B$19:$N$41,8,0)/'4. Billing Determinants'!$I$41*$D8, VLOOKUP(U$4,'4. Billing Determinants'!$B$19:$N$41,3,0)/'4. Billing Determinants'!$D$41*$D8)))))</f>
        <v>0</v>
      </c>
      <c r="V8" s="152">
        <f>IF(V$4="",0,IF($E8="kWh",VLOOKUP(V$4,'4. Billing Determinants'!$B$19:$N$41,4,0)/'4. Billing Determinants'!$E$41*$D8,IF($E8="kW",VLOOKUP(V$4,'4. Billing Determinants'!$B$19:$N$41,5,0)/'4. Billing Determinants'!$F$41*$D8,IF($E8="Non-RPP kWh",VLOOKUP(V$4,'4. Billing Determinants'!$B$19:$N$41,6,0)/'4. Billing Determinants'!$G$41*$D8,IF($E8="Distribution Rev.",VLOOKUP(V$4,'4. Billing Determinants'!$B$19:$N$41,8,0)/'4. Billing Determinants'!$I$41*$D8, VLOOKUP(V$4,'4. Billing Determinants'!$B$19:$N$41,3,0)/'4. Billing Determinants'!$D$41*$D8)))))</f>
        <v>0</v>
      </c>
      <c r="W8" s="152">
        <f>IF(W$4="",0,IF($E8="kWh",VLOOKUP(W$4,'4. Billing Determinants'!$B$19:$N$41,4,0)/'4. Billing Determinants'!$E$41*$D8,IF($E8="kW",VLOOKUP(W$4,'4. Billing Determinants'!$B$19:$N$41,5,0)/'4. Billing Determinants'!$F$41*$D8,IF($E8="Non-RPP kWh",VLOOKUP(W$4,'4. Billing Determinants'!$B$19:$N$41,6,0)/'4. Billing Determinants'!$G$41*$D8,IF($E8="Distribution Rev.",VLOOKUP(W$4,'4. Billing Determinants'!$B$19:$N$41,8,0)/'4. Billing Determinants'!$I$41*$D8, VLOOKUP(W$4,'4. Billing Determinants'!$B$19:$N$41,3,0)/'4. Billing Determinants'!$D$41*$D8)))))</f>
        <v>0</v>
      </c>
      <c r="X8" s="152">
        <f>IF(X$4="",0,IF($E8="kWh",VLOOKUP(X$4,'4. Billing Determinants'!$B$19:$N$41,4,0)/'4. Billing Determinants'!$E$41*$D8,IF($E8="kW",VLOOKUP(X$4,'4. Billing Determinants'!$B$19:$N$41,5,0)/'4. Billing Determinants'!$F$41*$D8,IF($E8="Non-RPP kWh",VLOOKUP(X$4,'4. Billing Determinants'!$B$19:$N$41,6,0)/'4. Billing Determinants'!$G$41*$D8,IF($E8="Distribution Rev.",VLOOKUP(X$4,'4. Billing Determinants'!$B$19:$N$41,8,0)/'4. Billing Determinants'!$I$41*$D8, VLOOKUP(X$4,'4. Billing Determinants'!$B$19:$N$41,3,0)/'4. Billing Determinants'!$D$41*$D8)))))</f>
        <v>0</v>
      </c>
      <c r="Y8" s="152">
        <f>IF(Y$4="",0,IF($E8="kWh",VLOOKUP(Y$4,'4. Billing Determinants'!$B$19:$N$41,4,0)/'4. Billing Determinants'!$E$41*$D8,IF($E8="kW",VLOOKUP(Y$4,'4. Billing Determinants'!$B$19:$N$41,5,0)/'4. Billing Determinants'!$F$41*$D8,IF($E8="Non-RPP kWh",VLOOKUP(Y$4,'4. Billing Determinants'!$B$19:$N$41,6,0)/'4. Billing Determinants'!$G$41*$D8,IF($E8="Distribution Rev.",VLOOKUP(Y$4,'4. Billing Determinants'!$B$19:$N$41,8,0)/'4. Billing Determinants'!$I$41*$D8, VLOOKUP(Y$4,'4. Billing Determinants'!$B$19:$N$41,3,0)/'4. Billing Determinants'!$D$41*$D8)))))</f>
        <v>0</v>
      </c>
    </row>
    <row r="9" spans="2:25" x14ac:dyDescent="0.2">
      <c r="B9" s="153" t="s">
        <v>138</v>
      </c>
      <c r="C9" s="212">
        <v>1588</v>
      </c>
      <c r="D9" s="152">
        <f>'2. 2013 Continuity Schedule'!CF28</f>
        <v>526708</v>
      </c>
      <c r="E9" s="170"/>
      <c r="F9" s="152">
        <f>$D$9*'Other Allocators'!B11</f>
        <v>151923.5346783977</v>
      </c>
      <c r="G9" s="152">
        <f>$D$9*'Other Allocators'!C11</f>
        <v>62437.956899627803</v>
      </c>
      <c r="H9" s="152">
        <f>$D$9*'Other Allocators'!D11</f>
        <v>129372.00663054943</v>
      </c>
      <c r="I9" s="152">
        <f>$D$9*'Other Allocators'!E11</f>
        <v>94509.572517576555</v>
      </c>
      <c r="J9" s="152">
        <f>$D$9*'Other Allocators'!F11</f>
        <v>81474.501408511394</v>
      </c>
      <c r="K9" s="152">
        <f>$D$9*'Other Allocators'!G11</f>
        <v>0</v>
      </c>
      <c r="L9" s="152">
        <f>$D$9*'Other Allocators'!H11</f>
        <v>1321.2104881857674</v>
      </c>
      <c r="M9" s="152">
        <f>$D$9*'Other Allocators'!I11</f>
        <v>370.394617066379</v>
      </c>
      <c r="N9" s="152">
        <f>$D$9*'Other Allocators'!J11</f>
        <v>5298.8227600849959</v>
      </c>
      <c r="O9" s="152">
        <f>$D$9*'Other Allocators'!K11</f>
        <v>0</v>
      </c>
      <c r="P9" s="152">
        <f>IF(P$4="",0,IF($E9="kWh",VLOOKUP(P$4,'4. Billing Determinants'!$B$19:$N$41,4,0)/'4. Billing Determinants'!$E$41*$D9,IF($E9="kW",VLOOKUP(P$4,'4. Billing Determinants'!$B$19:$N$41,5,0)/'4. Billing Determinants'!$F$41*$D9,IF($E9="Non-RPP kWh",VLOOKUP(P$4,'4. Billing Determinants'!$B$19:$N$41,6,0)/'4. Billing Determinants'!$G$41*$D9,IF($E9="Distribution Rev.",VLOOKUP(P$4,'4. Billing Determinants'!$B$19:$N$41,8,0)/'4. Billing Determinants'!$I$41*$D9, VLOOKUP(P$4,'4. Billing Determinants'!$B$19:$N$41,3,0)/'4. Billing Determinants'!$D$41*$D9)))))</f>
        <v>0</v>
      </c>
      <c r="Q9" s="152">
        <f>IF(Q$4="",0,IF($E9="kWh",VLOOKUP(Q$4,'4. Billing Determinants'!$B$19:$N$41,4,0)/'4. Billing Determinants'!$E$41*$D9,IF($E9="kW",VLOOKUP(Q$4,'4. Billing Determinants'!$B$19:$N$41,5,0)/'4. Billing Determinants'!$F$41*$D9,IF($E9="Non-RPP kWh",VLOOKUP(Q$4,'4. Billing Determinants'!$B$19:$N$41,6,0)/'4. Billing Determinants'!$G$41*$D9,IF($E9="Distribution Rev.",VLOOKUP(Q$4,'4. Billing Determinants'!$B$19:$N$41,8,0)/'4. Billing Determinants'!$I$41*$D9, VLOOKUP(Q$4,'4. Billing Determinants'!$B$19:$N$41,3,0)/'4. Billing Determinants'!$D$41*$D9)))))</f>
        <v>0</v>
      </c>
      <c r="R9" s="152">
        <f>IF(R$4="",0,IF($E9="kWh",VLOOKUP(R$4,'4. Billing Determinants'!$B$19:$N$41,4,0)/'4. Billing Determinants'!$E$41*$D9,IF($E9="kW",VLOOKUP(R$4,'4. Billing Determinants'!$B$19:$N$41,5,0)/'4. Billing Determinants'!$F$41*$D9,IF($E9="Non-RPP kWh",VLOOKUP(R$4,'4. Billing Determinants'!$B$19:$N$41,6,0)/'4. Billing Determinants'!$G$41*$D9,IF($E9="Distribution Rev.",VLOOKUP(R$4,'4. Billing Determinants'!$B$19:$N$41,8,0)/'4. Billing Determinants'!$I$41*$D9, VLOOKUP(R$4,'4. Billing Determinants'!$B$19:$N$41,3,0)/'4. Billing Determinants'!$D$41*$D9)))))</f>
        <v>0</v>
      </c>
      <c r="S9" s="152">
        <f>IF(S$4="",0,IF($E9="kWh",VLOOKUP(S$4,'4. Billing Determinants'!$B$19:$N$41,4,0)/'4. Billing Determinants'!$E$41*$D9,IF($E9="kW",VLOOKUP(S$4,'4. Billing Determinants'!$B$19:$N$41,5,0)/'4. Billing Determinants'!$F$41*$D9,IF($E9="Non-RPP kWh",VLOOKUP(S$4,'4. Billing Determinants'!$B$19:$N$41,6,0)/'4. Billing Determinants'!$G$41*$D9,IF($E9="Distribution Rev.",VLOOKUP(S$4,'4. Billing Determinants'!$B$19:$N$41,8,0)/'4. Billing Determinants'!$I$41*$D9, VLOOKUP(S$4,'4. Billing Determinants'!$B$19:$N$41,3,0)/'4. Billing Determinants'!$D$41*$D9)))))</f>
        <v>0</v>
      </c>
      <c r="T9" s="152">
        <f>IF(T$4="",0,IF($E9="kWh",VLOOKUP(T$4,'4. Billing Determinants'!$B$19:$N$41,4,0)/'4. Billing Determinants'!$E$41*$D9,IF($E9="kW",VLOOKUP(T$4,'4. Billing Determinants'!$B$19:$N$41,5,0)/'4. Billing Determinants'!$F$41*$D9,IF($E9="Non-RPP kWh",VLOOKUP(T$4,'4. Billing Determinants'!$B$19:$N$41,6,0)/'4. Billing Determinants'!$G$41*$D9,IF($E9="Distribution Rev.",VLOOKUP(T$4,'4. Billing Determinants'!$B$19:$N$41,8,0)/'4. Billing Determinants'!$I$41*$D9, VLOOKUP(T$4,'4. Billing Determinants'!$B$19:$N$41,3,0)/'4. Billing Determinants'!$D$41*$D9)))))</f>
        <v>0</v>
      </c>
      <c r="U9" s="152">
        <f>IF(U$4="",0,IF($E9="kWh",VLOOKUP(U$4,'4. Billing Determinants'!$B$19:$N$41,4,0)/'4. Billing Determinants'!$E$41*$D9,IF($E9="kW",VLOOKUP(U$4,'4. Billing Determinants'!$B$19:$N$41,5,0)/'4. Billing Determinants'!$F$41*$D9,IF($E9="Non-RPP kWh",VLOOKUP(U$4,'4. Billing Determinants'!$B$19:$N$41,6,0)/'4. Billing Determinants'!$G$41*$D9,IF($E9="Distribution Rev.",VLOOKUP(U$4,'4. Billing Determinants'!$B$19:$N$41,8,0)/'4. Billing Determinants'!$I$41*$D9, VLOOKUP(U$4,'4. Billing Determinants'!$B$19:$N$41,3,0)/'4. Billing Determinants'!$D$41*$D9)))))</f>
        <v>0</v>
      </c>
      <c r="V9" s="152">
        <f>IF(V$4="",0,IF($E9="kWh",VLOOKUP(V$4,'4. Billing Determinants'!$B$19:$N$41,4,0)/'4. Billing Determinants'!$E$41*$D9,IF($E9="kW",VLOOKUP(V$4,'4. Billing Determinants'!$B$19:$N$41,5,0)/'4. Billing Determinants'!$F$41*$D9,IF($E9="Non-RPP kWh",VLOOKUP(V$4,'4. Billing Determinants'!$B$19:$N$41,6,0)/'4. Billing Determinants'!$G$41*$D9,IF($E9="Distribution Rev.",VLOOKUP(V$4,'4. Billing Determinants'!$B$19:$N$41,8,0)/'4. Billing Determinants'!$I$41*$D9, VLOOKUP(V$4,'4. Billing Determinants'!$B$19:$N$41,3,0)/'4. Billing Determinants'!$D$41*$D9)))))</f>
        <v>0</v>
      </c>
      <c r="W9" s="152">
        <f>IF(W$4="",0,IF($E9="kWh",VLOOKUP(W$4,'4. Billing Determinants'!$B$19:$N$41,4,0)/'4. Billing Determinants'!$E$41*$D9,IF($E9="kW",VLOOKUP(W$4,'4. Billing Determinants'!$B$19:$N$41,5,0)/'4. Billing Determinants'!$F$41*$D9,IF($E9="Non-RPP kWh",VLOOKUP(W$4,'4. Billing Determinants'!$B$19:$N$41,6,0)/'4. Billing Determinants'!$G$41*$D9,IF($E9="Distribution Rev.",VLOOKUP(W$4,'4. Billing Determinants'!$B$19:$N$41,8,0)/'4. Billing Determinants'!$I$41*$D9, VLOOKUP(W$4,'4. Billing Determinants'!$B$19:$N$41,3,0)/'4. Billing Determinants'!$D$41*$D9)))))</f>
        <v>0</v>
      </c>
      <c r="X9" s="152">
        <f>IF(X$4="",0,IF($E9="kWh",VLOOKUP(X$4,'4. Billing Determinants'!$B$19:$N$41,4,0)/'4. Billing Determinants'!$E$41*$D9,IF($E9="kW",VLOOKUP(X$4,'4. Billing Determinants'!$B$19:$N$41,5,0)/'4. Billing Determinants'!$F$41*$D9,IF($E9="Non-RPP kWh",VLOOKUP(X$4,'4. Billing Determinants'!$B$19:$N$41,6,0)/'4. Billing Determinants'!$G$41*$D9,IF($E9="Distribution Rev.",VLOOKUP(X$4,'4. Billing Determinants'!$B$19:$N$41,8,0)/'4. Billing Determinants'!$I$41*$D9, VLOOKUP(X$4,'4. Billing Determinants'!$B$19:$N$41,3,0)/'4. Billing Determinants'!$D$41*$D9)))))</f>
        <v>0</v>
      </c>
      <c r="Y9" s="152">
        <f>IF(Y$4="",0,IF($E9="kWh",VLOOKUP(Y$4,'4. Billing Determinants'!$B$19:$N$41,4,0)/'4. Billing Determinants'!$E$41*$D9,IF($E9="kW",VLOOKUP(Y$4,'4. Billing Determinants'!$B$19:$N$41,5,0)/'4. Billing Determinants'!$F$41*$D9,IF($E9="Non-RPP kWh",VLOOKUP(Y$4,'4. Billing Determinants'!$B$19:$N$41,6,0)/'4. Billing Determinants'!$G$41*$D9,IF($E9="Distribution Rev.",VLOOKUP(Y$4,'4. Billing Determinants'!$B$19:$N$41,8,0)/'4. Billing Determinants'!$I$41*$D9, VLOOKUP(Y$4,'4. Billing Determinants'!$B$19:$N$41,3,0)/'4. Billing Determinants'!$D$41*$D9)))))</f>
        <v>0</v>
      </c>
    </row>
    <row r="10" spans="2:25" x14ac:dyDescent="0.2">
      <c r="B10" s="153" t="s">
        <v>144</v>
      </c>
      <c r="C10" s="228">
        <v>1588</v>
      </c>
      <c r="D10" s="152">
        <f>'2. 2013 Continuity Schedule'!CF29</f>
        <v>430985</v>
      </c>
      <c r="E10" s="170" t="s">
        <v>188</v>
      </c>
      <c r="F10" s="152">
        <f>IF(F$4="",0,IF($E10="kWh",VLOOKUP(F$4,'4. Billing Determinants'!$B$19:$N$41,4,0)/'4. Billing Determinants'!$E$41*$D10,IF($E10="kW",VLOOKUP(F$4,'4. Billing Determinants'!$B$19:$N$41,5,0)/'4. Billing Determinants'!$F$41*$D10,IF($E10="Non-RPP kWh",VLOOKUP(F$4,'4. Billing Determinants'!$B$19:$N$41,6,0)/'4. Billing Determinants'!$G$41*$D10,IF($E10="Distribution Rev.",VLOOKUP(F$4,'4. Billing Determinants'!$B$19:$N$41,8,0)/'4. Billing Determinants'!$I$41*$D10, VLOOKUP(F$4,'4. Billing Determinants'!$B$19:$N$41,3,0)/'4. Billing Determinants'!$D$41*$D10)))))</f>
        <v>25882.274988444442</v>
      </c>
      <c r="G10" s="152">
        <f>IF(G$4="",0,IF($E10="kWh",VLOOKUP(G$4,'4. Billing Determinants'!$B$19:$N$41,4,0)/'4. Billing Determinants'!$E$41*$D10,IF($E10="kW",VLOOKUP(G$4,'4. Billing Determinants'!$B$19:$N$41,5,0)/'4. Billing Determinants'!$F$41*$D10,IF($E10="Non-RPP kWh",VLOOKUP(G$4,'4. Billing Determinants'!$B$19:$N$41,6,0)/'4. Billing Determinants'!$G$41*$D10,IF($E10="Distribution Rev.",VLOOKUP(G$4,'4. Billing Determinants'!$B$19:$N$41,8,0)/'4. Billing Determinants'!$I$41*$D10, VLOOKUP(G$4,'4. Billing Determinants'!$B$19:$N$41,3,0)/'4. Billing Determinants'!$D$41*$D10)))))</f>
        <v>9935.8669073670499</v>
      </c>
      <c r="H10" s="152">
        <f>IF(H$4="",0,IF($E10="kWh",VLOOKUP(H$4,'4. Billing Determinants'!$B$19:$N$41,4,0)/'4. Billing Determinants'!$E$41*$D10,IF($E10="kW",VLOOKUP(H$4,'4. Billing Determinants'!$B$19:$N$41,5,0)/'4. Billing Determinants'!$F$41*$D10,IF($E10="Non-RPP kWh",VLOOKUP(H$4,'4. Billing Determinants'!$B$19:$N$41,6,0)/'4. Billing Determinants'!$G$41*$D10,IF($E10="Distribution Rev.",VLOOKUP(H$4,'4. Billing Determinants'!$B$19:$N$41,8,0)/'4. Billing Determinants'!$I$41*$D10, VLOOKUP(H$4,'4. Billing Determinants'!$B$19:$N$41,3,0)/'4. Billing Determinants'!$D$41*$D10)))))</f>
        <v>142625.64135515643</v>
      </c>
      <c r="I10" s="152">
        <f>IF(I$4="",0,IF($E10="kWh",VLOOKUP(I$4,'4. Billing Determinants'!$B$19:$N$41,4,0)/'4. Billing Determinants'!$E$41*$D10,IF($E10="kW",VLOOKUP(I$4,'4. Billing Determinants'!$B$19:$N$41,5,0)/'4. Billing Determinants'!$F$41*$D10,IF($E10="Non-RPP kWh",VLOOKUP(I$4,'4. Billing Determinants'!$B$19:$N$41,6,0)/'4. Billing Determinants'!$G$41*$D10,IF($E10="Distribution Rev.",VLOOKUP(I$4,'4. Billing Determinants'!$B$19:$N$41,8,0)/'4. Billing Determinants'!$I$41*$D10, VLOOKUP(I$4,'4. Billing Determinants'!$B$19:$N$41,3,0)/'4. Billing Determinants'!$D$41*$D10)))))</f>
        <v>131659.20709739038</v>
      </c>
      <c r="J10" s="152">
        <f>IF(J$4="",0,IF($E10="kWh",VLOOKUP(J$4,'4. Billing Determinants'!$B$19:$N$41,4,0)/'4. Billing Determinants'!$E$41*$D10,IF($E10="kW",VLOOKUP(J$4,'4. Billing Determinants'!$B$19:$N$41,5,0)/'4. Billing Determinants'!$F$41*$D10,IF($E10="Non-RPP kWh",VLOOKUP(J$4,'4. Billing Determinants'!$B$19:$N$41,6,0)/'4. Billing Determinants'!$G$41*$D10,IF($E10="Distribution Rev.",VLOOKUP(J$4,'4. Billing Determinants'!$B$19:$N$41,8,0)/'4. Billing Determinants'!$I$41*$D10, VLOOKUP(J$4,'4. Billing Determinants'!$B$19:$N$41,3,0)/'4. Billing Determinants'!$D$41*$D10)))))</f>
        <v>113500.33619192257</v>
      </c>
      <c r="K10" s="152">
        <f>IF(K$4="",0,IF($E10="kWh",VLOOKUP(K$4,'4. Billing Determinants'!$B$19:$N$41,4,0)/'4. Billing Determinants'!$E$41*$D10,IF($E10="kW",VLOOKUP(K$4,'4. Billing Determinants'!$B$19:$N$41,5,0)/'4. Billing Determinants'!$F$41*$D10,IF($E10="Non-RPP kWh",VLOOKUP(K$4,'4. Billing Determinants'!$B$19:$N$41,6,0)/'4. Billing Determinants'!$G$41*$D10,IF($E10="Distribution Rev.",VLOOKUP(K$4,'4. Billing Determinants'!$B$19:$N$41,8,0)/'4. Billing Determinants'!$I$41*$D10, VLOOKUP(K$4,'4. Billing Determinants'!$B$19:$N$41,3,0)/'4. Billing Determinants'!$D$41*$D10)))))</f>
        <v>0</v>
      </c>
      <c r="L10" s="152">
        <f>IF(L$4="",0,IF($E10="kWh",VLOOKUP(L$4,'4. Billing Determinants'!$B$19:$N$41,4,0)/'4. Billing Determinants'!$E$41*$D10,IF($E10="kW",VLOOKUP(L$4,'4. Billing Determinants'!$B$19:$N$41,5,0)/'4. Billing Determinants'!$F$41*$D10,IF($E10="Non-RPP kWh",VLOOKUP(L$4,'4. Billing Determinants'!$B$19:$N$41,6,0)/'4. Billing Determinants'!$G$41*$D10,IF($E10="Distribution Rev.",VLOOKUP(L$4,'4. Billing Determinants'!$B$19:$N$41,8,0)/'4. Billing Determinants'!$I$41*$D10, VLOOKUP(L$4,'4. Billing Determinants'!$B$19:$N$41,3,0)/'4. Billing Determinants'!$D$41*$D10)))))</f>
        <v>0</v>
      </c>
      <c r="M10" s="152">
        <f>IF(M$4="",0,IF($E10="kWh",VLOOKUP(M$4,'4. Billing Determinants'!$B$19:$N$41,4,0)/'4. Billing Determinants'!$E$41*$D10,IF($E10="kW",VLOOKUP(M$4,'4. Billing Determinants'!$B$19:$N$41,5,0)/'4. Billing Determinants'!$F$41*$D10,IF($E10="Non-RPP kWh",VLOOKUP(M$4,'4. Billing Determinants'!$B$19:$N$41,6,0)/'4. Billing Determinants'!$G$41*$D10,IF($E10="Distribution Rev.",VLOOKUP(M$4,'4. Billing Determinants'!$B$19:$N$41,8,0)/'4. Billing Determinants'!$I$41*$D10, VLOOKUP(M$4,'4. Billing Determinants'!$B$19:$N$41,3,0)/'4. Billing Determinants'!$D$41*$D10)))))</f>
        <v>0</v>
      </c>
      <c r="N10" s="152">
        <f>IF(N$4="",0,IF($E10="kWh",VLOOKUP(N$4,'4. Billing Determinants'!$B$19:$N$41,4,0)/'4. Billing Determinants'!$E$41*$D10,IF($E10="kW",VLOOKUP(N$4,'4. Billing Determinants'!$B$19:$N$41,5,0)/'4. Billing Determinants'!$F$41*$D10,IF($E10="Non-RPP kWh",VLOOKUP(N$4,'4. Billing Determinants'!$B$19:$N$41,6,0)/'4. Billing Determinants'!$G$41*$D10,IF($E10="Distribution Rev.",VLOOKUP(N$4,'4. Billing Determinants'!$B$19:$N$41,8,0)/'4. Billing Determinants'!$I$41*$D10, VLOOKUP(N$4,'4. Billing Determinants'!$B$19:$N$41,3,0)/'4. Billing Determinants'!$D$41*$D10)))))</f>
        <v>7381.673459719138</v>
      </c>
      <c r="O10" s="152">
        <f>IF(O$4="",0,IF($E10="kWh",VLOOKUP(O$4,'4. Billing Determinants'!$B$19:$N$41,4,0)/'4. Billing Determinants'!$E$41*$D10,IF($E10="kW",VLOOKUP(O$4,'4. Billing Determinants'!$B$19:$N$41,5,0)/'4. Billing Determinants'!$F$41*$D10,IF($E10="Non-RPP kWh",VLOOKUP(O$4,'4. Billing Determinants'!$B$19:$N$41,6,0)/'4. Billing Determinants'!$G$41*$D10,IF($E10="Distribution Rev.",VLOOKUP(O$4,'4. Billing Determinants'!$B$19:$N$41,8,0)/'4. Billing Determinants'!$I$41*$D10, VLOOKUP(O$4,'4. Billing Determinants'!$B$19:$N$41,3,0)/'4. Billing Determinants'!$D$41*$D10)))))</f>
        <v>0</v>
      </c>
      <c r="P10" s="152">
        <f>IF(P$4="",0,IF($E10="kWh",VLOOKUP(P$4,'4. Billing Determinants'!$B$19:$N$41,4,0)/'4. Billing Determinants'!$E$41*$D10,IF($E10="kW",VLOOKUP(P$4,'4. Billing Determinants'!$B$19:$N$41,5,0)/'4. Billing Determinants'!$F$41*$D10,IF($E10="Non-RPP kWh",VLOOKUP(P$4,'4. Billing Determinants'!$B$19:$N$41,6,0)/'4. Billing Determinants'!$G$41*$D10,IF($E10="Distribution Rev.",VLOOKUP(P$4,'4. Billing Determinants'!$B$19:$N$41,8,0)/'4. Billing Determinants'!$I$41*$D10, VLOOKUP(P$4,'4. Billing Determinants'!$B$19:$N$41,3,0)/'4. Billing Determinants'!$D$41*$D10)))))</f>
        <v>0</v>
      </c>
      <c r="Q10" s="152">
        <f>IF(Q$4="",0,IF($E10="kWh",VLOOKUP(Q$4,'4. Billing Determinants'!$B$19:$N$41,4,0)/'4. Billing Determinants'!$E$41*$D10,IF($E10="kW",VLOOKUP(Q$4,'4. Billing Determinants'!$B$19:$N$41,5,0)/'4. Billing Determinants'!$F$41*$D10,IF($E10="Non-RPP kWh",VLOOKUP(Q$4,'4. Billing Determinants'!$B$19:$N$41,6,0)/'4. Billing Determinants'!$G$41*$D10,IF($E10="Distribution Rev.",VLOOKUP(Q$4,'4. Billing Determinants'!$B$19:$N$41,8,0)/'4. Billing Determinants'!$I$41*$D10, VLOOKUP(Q$4,'4. Billing Determinants'!$B$19:$N$41,3,0)/'4. Billing Determinants'!$D$41*$D10)))))</f>
        <v>0</v>
      </c>
      <c r="R10" s="152">
        <f>IF(R$4="",0,IF($E10="kWh",VLOOKUP(R$4,'4. Billing Determinants'!$B$19:$N$41,4,0)/'4. Billing Determinants'!$E$41*$D10,IF($E10="kW",VLOOKUP(R$4,'4. Billing Determinants'!$B$19:$N$41,5,0)/'4. Billing Determinants'!$F$41*$D10,IF($E10="Non-RPP kWh",VLOOKUP(R$4,'4. Billing Determinants'!$B$19:$N$41,6,0)/'4. Billing Determinants'!$G$41*$D10,IF($E10="Distribution Rev.",VLOOKUP(R$4,'4. Billing Determinants'!$B$19:$N$41,8,0)/'4. Billing Determinants'!$I$41*$D10, VLOOKUP(R$4,'4. Billing Determinants'!$B$19:$N$41,3,0)/'4. Billing Determinants'!$D$41*$D10)))))</f>
        <v>0</v>
      </c>
      <c r="S10" s="152">
        <f>IF(S$4="",0,IF($E10="kWh",VLOOKUP(S$4,'4. Billing Determinants'!$B$19:$N$41,4,0)/'4. Billing Determinants'!$E$41*$D10,IF($E10="kW",VLOOKUP(S$4,'4. Billing Determinants'!$B$19:$N$41,5,0)/'4. Billing Determinants'!$F$41*$D10,IF($E10="Non-RPP kWh",VLOOKUP(S$4,'4. Billing Determinants'!$B$19:$N$41,6,0)/'4. Billing Determinants'!$G$41*$D10,IF($E10="Distribution Rev.",VLOOKUP(S$4,'4. Billing Determinants'!$B$19:$N$41,8,0)/'4. Billing Determinants'!$I$41*$D10, VLOOKUP(S$4,'4. Billing Determinants'!$B$19:$N$41,3,0)/'4. Billing Determinants'!$D$41*$D10)))))</f>
        <v>0</v>
      </c>
      <c r="T10" s="152">
        <f>IF(T$4="",0,IF($E10="kWh",VLOOKUP(T$4,'4. Billing Determinants'!$B$19:$N$41,4,0)/'4. Billing Determinants'!$E$41*$D10,IF($E10="kW",VLOOKUP(T$4,'4. Billing Determinants'!$B$19:$N$41,5,0)/'4. Billing Determinants'!$F$41*$D10,IF($E10="Non-RPP kWh",VLOOKUP(T$4,'4. Billing Determinants'!$B$19:$N$41,6,0)/'4. Billing Determinants'!$G$41*$D10,IF($E10="Distribution Rev.",VLOOKUP(T$4,'4. Billing Determinants'!$B$19:$N$41,8,0)/'4. Billing Determinants'!$I$41*$D10, VLOOKUP(T$4,'4. Billing Determinants'!$B$19:$N$41,3,0)/'4. Billing Determinants'!$D$41*$D10)))))</f>
        <v>0</v>
      </c>
      <c r="U10" s="152">
        <f>IF(U$4="",0,IF($E10="kWh",VLOOKUP(U$4,'4. Billing Determinants'!$B$19:$N$41,4,0)/'4. Billing Determinants'!$E$41*$D10,IF($E10="kW",VLOOKUP(U$4,'4. Billing Determinants'!$B$19:$N$41,5,0)/'4. Billing Determinants'!$F$41*$D10,IF($E10="Non-RPP kWh",VLOOKUP(U$4,'4. Billing Determinants'!$B$19:$N$41,6,0)/'4. Billing Determinants'!$G$41*$D10,IF($E10="Distribution Rev.",VLOOKUP(U$4,'4. Billing Determinants'!$B$19:$N$41,8,0)/'4. Billing Determinants'!$I$41*$D10, VLOOKUP(U$4,'4. Billing Determinants'!$B$19:$N$41,3,0)/'4. Billing Determinants'!$D$41*$D10)))))</f>
        <v>0</v>
      </c>
      <c r="V10" s="152">
        <f>IF(V$4="",0,IF($E10="kWh",VLOOKUP(V$4,'4. Billing Determinants'!$B$19:$N$41,4,0)/'4. Billing Determinants'!$E$41*$D10,IF($E10="kW",VLOOKUP(V$4,'4. Billing Determinants'!$B$19:$N$41,5,0)/'4. Billing Determinants'!$F$41*$D10,IF($E10="Non-RPP kWh",VLOOKUP(V$4,'4. Billing Determinants'!$B$19:$N$41,6,0)/'4. Billing Determinants'!$G$41*$D10,IF($E10="Distribution Rev.",VLOOKUP(V$4,'4. Billing Determinants'!$B$19:$N$41,8,0)/'4. Billing Determinants'!$I$41*$D10, VLOOKUP(V$4,'4. Billing Determinants'!$B$19:$N$41,3,0)/'4. Billing Determinants'!$D$41*$D10)))))</f>
        <v>0</v>
      </c>
      <c r="W10" s="152">
        <f>IF(W$4="",0,IF($E10="kWh",VLOOKUP(W$4,'4. Billing Determinants'!$B$19:$N$41,4,0)/'4. Billing Determinants'!$E$41*$D10,IF($E10="kW",VLOOKUP(W$4,'4. Billing Determinants'!$B$19:$N$41,5,0)/'4. Billing Determinants'!$F$41*$D10,IF($E10="Non-RPP kWh",VLOOKUP(W$4,'4. Billing Determinants'!$B$19:$N$41,6,0)/'4. Billing Determinants'!$G$41*$D10,IF($E10="Distribution Rev.",VLOOKUP(W$4,'4. Billing Determinants'!$B$19:$N$41,8,0)/'4. Billing Determinants'!$I$41*$D10, VLOOKUP(W$4,'4. Billing Determinants'!$B$19:$N$41,3,0)/'4. Billing Determinants'!$D$41*$D10)))))</f>
        <v>0</v>
      </c>
      <c r="X10" s="152">
        <f>IF(X$4="",0,IF($E10="kWh",VLOOKUP(X$4,'4. Billing Determinants'!$B$19:$N$41,4,0)/'4. Billing Determinants'!$E$41*$D10,IF($E10="kW",VLOOKUP(X$4,'4. Billing Determinants'!$B$19:$N$41,5,0)/'4. Billing Determinants'!$F$41*$D10,IF($E10="Non-RPP kWh",VLOOKUP(X$4,'4. Billing Determinants'!$B$19:$N$41,6,0)/'4. Billing Determinants'!$G$41*$D10,IF($E10="Distribution Rev.",VLOOKUP(X$4,'4. Billing Determinants'!$B$19:$N$41,8,0)/'4. Billing Determinants'!$I$41*$D10, VLOOKUP(X$4,'4. Billing Determinants'!$B$19:$N$41,3,0)/'4. Billing Determinants'!$D$41*$D10)))))</f>
        <v>0</v>
      </c>
      <c r="Y10" s="152">
        <f>IF(Y$4="",0,IF($E10="kWh",VLOOKUP(Y$4,'4. Billing Determinants'!$B$19:$N$41,4,0)/'4. Billing Determinants'!$E$41*$D10,IF($E10="kW",VLOOKUP(Y$4,'4. Billing Determinants'!$B$19:$N$41,5,0)/'4. Billing Determinants'!$F$41*$D10,IF($E10="Non-RPP kWh",VLOOKUP(Y$4,'4. Billing Determinants'!$B$19:$N$41,6,0)/'4. Billing Determinants'!$G$41*$D10,IF($E10="Distribution Rev.",VLOOKUP(Y$4,'4. Billing Determinants'!$B$19:$N$41,8,0)/'4. Billing Determinants'!$I$41*$D10, VLOOKUP(Y$4,'4. Billing Determinants'!$B$19:$N$41,3,0)/'4. Billing Determinants'!$D$41*$D10)))))</f>
        <v>0</v>
      </c>
    </row>
    <row r="11" spans="2:25" x14ac:dyDescent="0.2">
      <c r="B11" s="150" t="s">
        <v>19</v>
      </c>
      <c r="C11" s="151">
        <v>1590</v>
      </c>
      <c r="D11" s="152">
        <f>'2. 2013 Continuity Schedule'!CF30</f>
        <v>0</v>
      </c>
      <c r="E11" s="170" t="s">
        <v>187</v>
      </c>
      <c r="F11" s="152">
        <f>IF(F$4="",0,IF($E11="kWh",VLOOKUP(F$4,'4. Billing Determinants'!$B$19:$N$41,4,0)/'4. Billing Determinants'!$E$41*$D11,IF($E11="kW",VLOOKUP(F$4,'4. Billing Determinants'!$B$19:$N$41,5,0)/'4. Billing Determinants'!$F$41*$D11,IF($E11="Non-RPP kWh",VLOOKUP(F$4,'4. Billing Determinants'!$B$19:$N$41,6,0)/'4. Billing Determinants'!$G$41*$D11,IF($E11="Distribution Rev.",VLOOKUP(F$4,'4. Billing Determinants'!$B$19:$N$41,8,0)/'4. Billing Determinants'!$I$41*$D11, VLOOKUP(F$4,'4. Billing Determinants'!$B$19:$N$41,3,0)/'4. Billing Determinants'!$D$41*$D11)))))</f>
        <v>0</v>
      </c>
      <c r="G11" s="152">
        <f>IF(G$4="",0,IF($E11="kWh",VLOOKUP(G$4,'4. Billing Determinants'!$B$19:$N$41,4,0)/'4. Billing Determinants'!$E$41*$D11,IF($E11="kW",VLOOKUP(G$4,'4. Billing Determinants'!$B$19:$N$41,5,0)/'4. Billing Determinants'!$F$41*$D11,IF($E11="Non-RPP kWh",VLOOKUP(G$4,'4. Billing Determinants'!$B$19:$N$41,6,0)/'4. Billing Determinants'!$G$41*$D11,IF($E11="Distribution Rev.",VLOOKUP(G$4,'4. Billing Determinants'!$B$19:$N$41,8,0)/'4. Billing Determinants'!$I$41*$D11, VLOOKUP(G$4,'4. Billing Determinants'!$B$19:$N$41,3,0)/'4. Billing Determinants'!$D$41*$D11)))))</f>
        <v>0</v>
      </c>
      <c r="H11" s="152">
        <f>IF(H$4="",0,IF($E11="kWh",VLOOKUP(H$4,'4. Billing Determinants'!$B$19:$N$41,4,0)/'4. Billing Determinants'!$E$41*$D11,IF($E11="kW",VLOOKUP(H$4,'4. Billing Determinants'!$B$19:$N$41,5,0)/'4. Billing Determinants'!$F$41*$D11,IF($E11="Non-RPP kWh",VLOOKUP(H$4,'4. Billing Determinants'!$B$19:$N$41,6,0)/'4. Billing Determinants'!$G$41*$D11,IF($E11="Distribution Rev.",VLOOKUP(H$4,'4. Billing Determinants'!$B$19:$N$41,8,0)/'4. Billing Determinants'!$I$41*$D11, VLOOKUP(H$4,'4. Billing Determinants'!$B$19:$N$41,3,0)/'4. Billing Determinants'!$D$41*$D11)))))</f>
        <v>0</v>
      </c>
      <c r="I11" s="152">
        <f>IF(I$4="",0,IF($E11="kWh",VLOOKUP(I$4,'4. Billing Determinants'!$B$19:$N$41,4,0)/'4. Billing Determinants'!$E$41*$D11,IF($E11="kW",VLOOKUP(I$4,'4. Billing Determinants'!$B$19:$N$41,5,0)/'4. Billing Determinants'!$F$41*$D11,IF($E11="Non-RPP kWh",VLOOKUP(I$4,'4. Billing Determinants'!$B$19:$N$41,6,0)/'4. Billing Determinants'!$G$41*$D11,IF($E11="Distribution Rev.",VLOOKUP(I$4,'4. Billing Determinants'!$B$19:$N$41,8,0)/'4. Billing Determinants'!$I$41*$D11, VLOOKUP(I$4,'4. Billing Determinants'!$B$19:$N$41,3,0)/'4. Billing Determinants'!$D$41*$D11)))))</f>
        <v>0</v>
      </c>
      <c r="J11" s="152">
        <f>IF(J$4="",0,IF($E11="kWh",VLOOKUP(J$4,'4. Billing Determinants'!$B$19:$N$41,4,0)/'4. Billing Determinants'!$E$41*$D11,IF($E11="kW",VLOOKUP(J$4,'4. Billing Determinants'!$B$19:$N$41,5,0)/'4. Billing Determinants'!$F$41*$D11,IF($E11="Non-RPP kWh",VLOOKUP(J$4,'4. Billing Determinants'!$B$19:$N$41,6,0)/'4. Billing Determinants'!$G$41*$D11,IF($E11="Distribution Rev.",VLOOKUP(J$4,'4. Billing Determinants'!$B$19:$N$41,8,0)/'4. Billing Determinants'!$I$41*$D11, VLOOKUP(J$4,'4. Billing Determinants'!$B$19:$N$41,3,0)/'4. Billing Determinants'!$D$41*$D11)))))</f>
        <v>0</v>
      </c>
      <c r="K11" s="152">
        <f>IF(K$4="",0,IF($E11="kWh",VLOOKUP(K$4,'4. Billing Determinants'!$B$19:$N$41,4,0)/'4. Billing Determinants'!$E$41*$D11,IF($E11="kW",VLOOKUP(K$4,'4. Billing Determinants'!$B$19:$N$41,5,0)/'4. Billing Determinants'!$F$41*$D11,IF($E11="Non-RPP kWh",VLOOKUP(K$4,'4. Billing Determinants'!$B$19:$N$41,6,0)/'4. Billing Determinants'!$G$41*$D11,IF($E11="Distribution Rev.",VLOOKUP(K$4,'4. Billing Determinants'!$B$19:$N$41,8,0)/'4. Billing Determinants'!$I$41*$D11, VLOOKUP(K$4,'4. Billing Determinants'!$B$19:$N$41,3,0)/'4. Billing Determinants'!$D$41*$D11)))))</f>
        <v>0</v>
      </c>
      <c r="L11" s="152">
        <f>IF(L$4="",0,IF($E11="kWh",VLOOKUP(L$4,'4. Billing Determinants'!$B$19:$N$41,4,0)/'4. Billing Determinants'!$E$41*$D11,IF($E11="kW",VLOOKUP(L$4,'4. Billing Determinants'!$B$19:$N$41,5,0)/'4. Billing Determinants'!$F$41*$D11,IF($E11="Non-RPP kWh",VLOOKUP(L$4,'4. Billing Determinants'!$B$19:$N$41,6,0)/'4. Billing Determinants'!$G$41*$D11,IF($E11="Distribution Rev.",VLOOKUP(L$4,'4. Billing Determinants'!$B$19:$N$41,8,0)/'4. Billing Determinants'!$I$41*$D11, VLOOKUP(L$4,'4. Billing Determinants'!$B$19:$N$41,3,0)/'4. Billing Determinants'!$D$41*$D11)))))</f>
        <v>0</v>
      </c>
      <c r="M11" s="152">
        <f>IF(M$4="",0,IF($E11="kWh",VLOOKUP(M$4,'4. Billing Determinants'!$B$19:$N$41,4,0)/'4. Billing Determinants'!$E$41*$D11,IF($E11="kW",VLOOKUP(M$4,'4. Billing Determinants'!$B$19:$N$41,5,0)/'4. Billing Determinants'!$F$41*$D11,IF($E11="Non-RPP kWh",VLOOKUP(M$4,'4. Billing Determinants'!$B$19:$N$41,6,0)/'4. Billing Determinants'!$G$41*$D11,IF($E11="Distribution Rev.",VLOOKUP(M$4,'4. Billing Determinants'!$B$19:$N$41,8,0)/'4. Billing Determinants'!$I$41*$D11, VLOOKUP(M$4,'4. Billing Determinants'!$B$19:$N$41,3,0)/'4. Billing Determinants'!$D$41*$D11)))))</f>
        <v>0</v>
      </c>
      <c r="N11" s="152">
        <f>IF(N$4="",0,IF($E11="kWh",VLOOKUP(N$4,'4. Billing Determinants'!$B$19:$N$41,4,0)/'4. Billing Determinants'!$E$41*$D11,IF($E11="kW",VLOOKUP(N$4,'4. Billing Determinants'!$B$19:$N$41,5,0)/'4. Billing Determinants'!$F$41*$D11,IF($E11="Non-RPP kWh",VLOOKUP(N$4,'4. Billing Determinants'!$B$19:$N$41,6,0)/'4. Billing Determinants'!$G$41*$D11,IF($E11="Distribution Rev.",VLOOKUP(N$4,'4. Billing Determinants'!$B$19:$N$41,8,0)/'4. Billing Determinants'!$I$41*$D11, VLOOKUP(N$4,'4. Billing Determinants'!$B$19:$N$41,3,0)/'4. Billing Determinants'!$D$41*$D11)))))</f>
        <v>0</v>
      </c>
      <c r="O11" s="152">
        <f>IF(O$4="",0,IF($E11="kWh",VLOOKUP(O$4,'4. Billing Determinants'!$B$19:$N$41,4,0)/'4. Billing Determinants'!$E$41*$D11,IF($E11="kW",VLOOKUP(O$4,'4. Billing Determinants'!$B$19:$N$41,5,0)/'4. Billing Determinants'!$F$41*$D11,IF($E11="Non-RPP kWh",VLOOKUP(O$4,'4. Billing Determinants'!$B$19:$N$41,6,0)/'4. Billing Determinants'!$G$41*$D11,IF($E11="Distribution Rev.",VLOOKUP(O$4,'4. Billing Determinants'!$B$19:$N$41,8,0)/'4. Billing Determinants'!$I$41*$D11, VLOOKUP(O$4,'4. Billing Determinants'!$B$19:$N$41,3,0)/'4. Billing Determinants'!$D$41*$D11)))))</f>
        <v>0</v>
      </c>
      <c r="P11" s="152">
        <f>IF(P$4="",0,IF($E11="kWh",VLOOKUP(P$4,'4. Billing Determinants'!$B$19:$N$41,4,0)/'4. Billing Determinants'!$E$41*$D11,IF($E11="kW",VLOOKUP(P$4,'4. Billing Determinants'!$B$19:$N$41,5,0)/'4. Billing Determinants'!$F$41*$D11,IF($E11="Non-RPP kWh",VLOOKUP(P$4,'4. Billing Determinants'!$B$19:$N$41,6,0)/'4. Billing Determinants'!$G$41*$D11,IF($E11="Distribution Rev.",VLOOKUP(P$4,'4. Billing Determinants'!$B$19:$N$41,8,0)/'4. Billing Determinants'!$I$41*$D11, VLOOKUP(P$4,'4. Billing Determinants'!$B$19:$N$41,3,0)/'4. Billing Determinants'!$D$41*$D11)))))</f>
        <v>0</v>
      </c>
      <c r="Q11" s="152">
        <f>IF(Q$4="",0,IF($E11="kWh",VLOOKUP(Q$4,'4. Billing Determinants'!$B$19:$N$41,4,0)/'4. Billing Determinants'!$E$41*$D11,IF($E11="kW",VLOOKUP(Q$4,'4. Billing Determinants'!$B$19:$N$41,5,0)/'4. Billing Determinants'!$F$41*$D11,IF($E11="Non-RPP kWh",VLOOKUP(Q$4,'4. Billing Determinants'!$B$19:$N$41,6,0)/'4. Billing Determinants'!$G$41*$D11,IF($E11="Distribution Rev.",VLOOKUP(Q$4,'4. Billing Determinants'!$B$19:$N$41,8,0)/'4. Billing Determinants'!$I$41*$D11, VLOOKUP(Q$4,'4. Billing Determinants'!$B$19:$N$41,3,0)/'4. Billing Determinants'!$D$41*$D11)))))</f>
        <v>0</v>
      </c>
      <c r="R11" s="152">
        <f>IF(R$4="",0,IF($E11="kWh",VLOOKUP(R$4,'4. Billing Determinants'!$B$19:$N$41,4,0)/'4. Billing Determinants'!$E$41*$D11,IF($E11="kW",VLOOKUP(R$4,'4. Billing Determinants'!$B$19:$N$41,5,0)/'4. Billing Determinants'!$F$41*$D11,IF($E11="Non-RPP kWh",VLOOKUP(R$4,'4. Billing Determinants'!$B$19:$N$41,6,0)/'4. Billing Determinants'!$G$41*$D11,IF($E11="Distribution Rev.",VLOOKUP(R$4,'4. Billing Determinants'!$B$19:$N$41,8,0)/'4. Billing Determinants'!$I$41*$D11, VLOOKUP(R$4,'4. Billing Determinants'!$B$19:$N$41,3,0)/'4. Billing Determinants'!$D$41*$D11)))))</f>
        <v>0</v>
      </c>
      <c r="S11" s="152">
        <f>IF(S$4="",0,IF($E11="kWh",VLOOKUP(S$4,'4. Billing Determinants'!$B$19:$N$41,4,0)/'4. Billing Determinants'!$E$41*$D11,IF($E11="kW",VLOOKUP(S$4,'4. Billing Determinants'!$B$19:$N$41,5,0)/'4. Billing Determinants'!$F$41*$D11,IF($E11="Non-RPP kWh",VLOOKUP(S$4,'4. Billing Determinants'!$B$19:$N$41,6,0)/'4. Billing Determinants'!$G$41*$D11,IF($E11="Distribution Rev.",VLOOKUP(S$4,'4. Billing Determinants'!$B$19:$N$41,8,0)/'4. Billing Determinants'!$I$41*$D11, VLOOKUP(S$4,'4. Billing Determinants'!$B$19:$N$41,3,0)/'4. Billing Determinants'!$D$41*$D11)))))</f>
        <v>0</v>
      </c>
      <c r="T11" s="152">
        <f>IF(T$4="",0,IF($E11="kWh",VLOOKUP(T$4,'4. Billing Determinants'!$B$19:$N$41,4,0)/'4. Billing Determinants'!$E$41*$D11,IF($E11="kW",VLOOKUP(T$4,'4. Billing Determinants'!$B$19:$N$41,5,0)/'4. Billing Determinants'!$F$41*$D11,IF($E11="Non-RPP kWh",VLOOKUP(T$4,'4. Billing Determinants'!$B$19:$N$41,6,0)/'4. Billing Determinants'!$G$41*$D11,IF($E11="Distribution Rev.",VLOOKUP(T$4,'4. Billing Determinants'!$B$19:$N$41,8,0)/'4. Billing Determinants'!$I$41*$D11, VLOOKUP(T$4,'4. Billing Determinants'!$B$19:$N$41,3,0)/'4. Billing Determinants'!$D$41*$D11)))))</f>
        <v>0</v>
      </c>
      <c r="U11" s="152">
        <f>IF(U$4="",0,IF($E11="kWh",VLOOKUP(U$4,'4. Billing Determinants'!$B$19:$N$41,4,0)/'4. Billing Determinants'!$E$41*$D11,IF($E11="kW",VLOOKUP(U$4,'4. Billing Determinants'!$B$19:$N$41,5,0)/'4. Billing Determinants'!$F$41*$D11,IF($E11="Non-RPP kWh",VLOOKUP(U$4,'4. Billing Determinants'!$B$19:$N$41,6,0)/'4. Billing Determinants'!$G$41*$D11,IF($E11="Distribution Rev.",VLOOKUP(U$4,'4. Billing Determinants'!$B$19:$N$41,8,0)/'4. Billing Determinants'!$I$41*$D11, VLOOKUP(U$4,'4. Billing Determinants'!$B$19:$N$41,3,0)/'4. Billing Determinants'!$D$41*$D11)))))</f>
        <v>0</v>
      </c>
      <c r="V11" s="152">
        <f>IF(V$4="",0,IF($E11="kWh",VLOOKUP(V$4,'4. Billing Determinants'!$B$19:$N$41,4,0)/'4. Billing Determinants'!$E$41*$D11,IF($E11="kW",VLOOKUP(V$4,'4. Billing Determinants'!$B$19:$N$41,5,0)/'4. Billing Determinants'!$F$41*$D11,IF($E11="Non-RPP kWh",VLOOKUP(V$4,'4. Billing Determinants'!$B$19:$N$41,6,0)/'4. Billing Determinants'!$G$41*$D11,IF($E11="Distribution Rev.",VLOOKUP(V$4,'4. Billing Determinants'!$B$19:$N$41,8,0)/'4. Billing Determinants'!$I$41*$D11, VLOOKUP(V$4,'4. Billing Determinants'!$B$19:$N$41,3,0)/'4. Billing Determinants'!$D$41*$D11)))))</f>
        <v>0</v>
      </c>
      <c r="W11" s="152">
        <f>IF(W$4="",0,IF($E11="kWh",VLOOKUP(W$4,'4. Billing Determinants'!$B$19:$N$41,4,0)/'4. Billing Determinants'!$E$41*$D11,IF($E11="kW",VLOOKUP(W$4,'4. Billing Determinants'!$B$19:$N$41,5,0)/'4. Billing Determinants'!$F$41*$D11,IF($E11="Non-RPP kWh",VLOOKUP(W$4,'4. Billing Determinants'!$B$19:$N$41,6,0)/'4. Billing Determinants'!$G$41*$D11,IF($E11="Distribution Rev.",VLOOKUP(W$4,'4. Billing Determinants'!$B$19:$N$41,8,0)/'4. Billing Determinants'!$I$41*$D11, VLOOKUP(W$4,'4. Billing Determinants'!$B$19:$N$41,3,0)/'4. Billing Determinants'!$D$41*$D11)))))</f>
        <v>0</v>
      </c>
      <c r="X11" s="152">
        <f>IF(X$4="",0,IF($E11="kWh",VLOOKUP(X$4,'4. Billing Determinants'!$B$19:$N$41,4,0)/'4. Billing Determinants'!$E$41*$D11,IF($E11="kW",VLOOKUP(X$4,'4. Billing Determinants'!$B$19:$N$41,5,0)/'4. Billing Determinants'!$F$41*$D11,IF($E11="Non-RPP kWh",VLOOKUP(X$4,'4. Billing Determinants'!$B$19:$N$41,6,0)/'4. Billing Determinants'!$G$41*$D11,IF($E11="Distribution Rev.",VLOOKUP(X$4,'4. Billing Determinants'!$B$19:$N$41,8,0)/'4. Billing Determinants'!$I$41*$D11, VLOOKUP(X$4,'4. Billing Determinants'!$B$19:$N$41,3,0)/'4. Billing Determinants'!$D$41*$D11)))))</f>
        <v>0</v>
      </c>
      <c r="Y11" s="152">
        <f>IF(Y$4="",0,IF($E11="kWh",VLOOKUP(Y$4,'4. Billing Determinants'!$B$19:$N$41,4,0)/'4. Billing Determinants'!$E$41*$D11,IF($E11="kW",VLOOKUP(Y$4,'4. Billing Determinants'!$B$19:$N$41,5,0)/'4. Billing Determinants'!$F$41*$D11,IF($E11="Non-RPP kWh",VLOOKUP(Y$4,'4. Billing Determinants'!$B$19:$N$41,6,0)/'4. Billing Determinants'!$G$41*$D11,IF($E11="Distribution Rev.",VLOOKUP(Y$4,'4. Billing Determinants'!$B$19:$N$41,8,0)/'4. Billing Determinants'!$I$41*$D11, VLOOKUP(Y$4,'4. Billing Determinants'!$B$19:$N$41,3,0)/'4. Billing Determinants'!$D$41*$D11)))))</f>
        <v>0</v>
      </c>
    </row>
    <row r="12" spans="2:25" x14ac:dyDescent="0.2">
      <c r="B12" s="154" t="s">
        <v>180</v>
      </c>
      <c r="C12" s="151">
        <v>1595</v>
      </c>
      <c r="D12" s="152">
        <f>'2. 2013 Continuity Schedule'!CF31</f>
        <v>0</v>
      </c>
      <c r="E12" s="170" t="s">
        <v>187</v>
      </c>
      <c r="F12" s="152">
        <f>IF(F$4="",0,IF($E12="kWh",VLOOKUP(F$4,'4. Billing Determinants'!$B$19:$N$41,4,0)/'4. Billing Determinants'!$E$41*$D12,IF($E12="kW",VLOOKUP(F$4,'4. Billing Determinants'!$B$19:$N$41,5,0)/'4. Billing Determinants'!$F$41*$D12,IF($E12="Non-RPP kWh",VLOOKUP(F$4,'4. Billing Determinants'!$B$19:$N$41,6,0)/'4. Billing Determinants'!$G$41*$D12,IF($E12="Distribution Rev.",VLOOKUP(F$4,'4. Billing Determinants'!$B$19:$N$41,8,0)/'4. Billing Determinants'!$I$41*$D12, VLOOKUP(F$4,'4. Billing Determinants'!$B$19:$N$41,3,0)/'4. Billing Determinants'!$D$41*$D12)))))</f>
        <v>0</v>
      </c>
      <c r="G12" s="152">
        <f>IF(G$4="",0,IF($E12="kWh",VLOOKUP(G$4,'4. Billing Determinants'!$B$19:$N$41,4,0)/'4. Billing Determinants'!$E$41*$D12,IF($E12="kW",VLOOKUP(G$4,'4. Billing Determinants'!$B$19:$N$41,5,0)/'4. Billing Determinants'!$F$41*$D12,IF($E12="Non-RPP kWh",VLOOKUP(G$4,'4. Billing Determinants'!$B$19:$N$41,6,0)/'4. Billing Determinants'!$G$41*$D12,IF($E12="Distribution Rev.",VLOOKUP(G$4,'4. Billing Determinants'!$B$19:$N$41,8,0)/'4. Billing Determinants'!$I$41*$D12, VLOOKUP(G$4,'4. Billing Determinants'!$B$19:$N$41,3,0)/'4. Billing Determinants'!$D$41*$D12)))))</f>
        <v>0</v>
      </c>
      <c r="H12" s="152">
        <f>IF(H$4="",0,IF($E12="kWh",VLOOKUP(H$4,'4. Billing Determinants'!$B$19:$N$41,4,0)/'4. Billing Determinants'!$E$41*$D12,IF($E12="kW",VLOOKUP(H$4,'4. Billing Determinants'!$B$19:$N$41,5,0)/'4. Billing Determinants'!$F$41*$D12,IF($E12="Non-RPP kWh",VLOOKUP(H$4,'4. Billing Determinants'!$B$19:$N$41,6,0)/'4. Billing Determinants'!$G$41*$D12,IF($E12="Distribution Rev.",VLOOKUP(H$4,'4. Billing Determinants'!$B$19:$N$41,8,0)/'4. Billing Determinants'!$I$41*$D12, VLOOKUP(H$4,'4. Billing Determinants'!$B$19:$N$41,3,0)/'4. Billing Determinants'!$D$41*$D12)))))</f>
        <v>0</v>
      </c>
      <c r="I12" s="152">
        <f>IF(I$4="",0,IF($E12="kWh",VLOOKUP(I$4,'4. Billing Determinants'!$B$19:$N$41,4,0)/'4. Billing Determinants'!$E$41*$D12,IF($E12="kW",VLOOKUP(I$4,'4. Billing Determinants'!$B$19:$N$41,5,0)/'4. Billing Determinants'!$F$41*$D12,IF($E12="Non-RPP kWh",VLOOKUP(I$4,'4. Billing Determinants'!$B$19:$N$41,6,0)/'4. Billing Determinants'!$G$41*$D12,IF($E12="Distribution Rev.",VLOOKUP(I$4,'4. Billing Determinants'!$B$19:$N$41,8,0)/'4. Billing Determinants'!$I$41*$D12, VLOOKUP(I$4,'4. Billing Determinants'!$B$19:$N$41,3,0)/'4. Billing Determinants'!$D$41*$D12)))))</f>
        <v>0</v>
      </c>
      <c r="J12" s="152">
        <f>IF(J$4="",0,IF($E12="kWh",VLOOKUP(J$4,'4. Billing Determinants'!$B$19:$N$41,4,0)/'4. Billing Determinants'!$E$41*$D12,IF($E12="kW",VLOOKUP(J$4,'4. Billing Determinants'!$B$19:$N$41,5,0)/'4. Billing Determinants'!$F$41*$D12,IF($E12="Non-RPP kWh",VLOOKUP(J$4,'4. Billing Determinants'!$B$19:$N$41,6,0)/'4. Billing Determinants'!$G$41*$D12,IF($E12="Distribution Rev.",VLOOKUP(J$4,'4. Billing Determinants'!$B$19:$N$41,8,0)/'4. Billing Determinants'!$I$41*$D12, VLOOKUP(J$4,'4. Billing Determinants'!$B$19:$N$41,3,0)/'4. Billing Determinants'!$D$41*$D12)))))</f>
        <v>0</v>
      </c>
      <c r="K12" s="152">
        <f>IF(K$4="",0,IF($E12="kWh",VLOOKUP(K$4,'4. Billing Determinants'!$B$19:$N$41,4,0)/'4. Billing Determinants'!$E$41*$D12,IF($E12="kW",VLOOKUP(K$4,'4. Billing Determinants'!$B$19:$N$41,5,0)/'4. Billing Determinants'!$F$41*$D12,IF($E12="Non-RPP kWh",VLOOKUP(K$4,'4. Billing Determinants'!$B$19:$N$41,6,0)/'4. Billing Determinants'!$G$41*$D12,IF($E12="Distribution Rev.",VLOOKUP(K$4,'4. Billing Determinants'!$B$19:$N$41,8,0)/'4. Billing Determinants'!$I$41*$D12, VLOOKUP(K$4,'4. Billing Determinants'!$B$19:$N$41,3,0)/'4. Billing Determinants'!$D$41*$D12)))))</f>
        <v>0</v>
      </c>
      <c r="L12" s="152">
        <f>IF(L$4="",0,IF($E12="kWh",VLOOKUP(L$4,'4. Billing Determinants'!$B$19:$N$41,4,0)/'4. Billing Determinants'!$E$41*$D12,IF($E12="kW",VLOOKUP(L$4,'4. Billing Determinants'!$B$19:$N$41,5,0)/'4. Billing Determinants'!$F$41*$D12,IF($E12="Non-RPP kWh",VLOOKUP(L$4,'4. Billing Determinants'!$B$19:$N$41,6,0)/'4. Billing Determinants'!$G$41*$D12,IF($E12="Distribution Rev.",VLOOKUP(L$4,'4. Billing Determinants'!$B$19:$N$41,8,0)/'4. Billing Determinants'!$I$41*$D12, VLOOKUP(L$4,'4. Billing Determinants'!$B$19:$N$41,3,0)/'4. Billing Determinants'!$D$41*$D12)))))</f>
        <v>0</v>
      </c>
      <c r="M12" s="152">
        <f>IF(M$4="",0,IF($E12="kWh",VLOOKUP(M$4,'4. Billing Determinants'!$B$19:$N$41,4,0)/'4. Billing Determinants'!$E$41*$D12,IF($E12="kW",VLOOKUP(M$4,'4. Billing Determinants'!$B$19:$N$41,5,0)/'4. Billing Determinants'!$F$41*$D12,IF($E12="Non-RPP kWh",VLOOKUP(M$4,'4. Billing Determinants'!$B$19:$N$41,6,0)/'4. Billing Determinants'!$G$41*$D12,IF($E12="Distribution Rev.",VLOOKUP(M$4,'4. Billing Determinants'!$B$19:$N$41,8,0)/'4. Billing Determinants'!$I$41*$D12, VLOOKUP(M$4,'4. Billing Determinants'!$B$19:$N$41,3,0)/'4. Billing Determinants'!$D$41*$D12)))))</f>
        <v>0</v>
      </c>
      <c r="N12" s="152">
        <f>IF(N$4="",0,IF($E12="kWh",VLOOKUP(N$4,'4. Billing Determinants'!$B$19:$N$41,4,0)/'4. Billing Determinants'!$E$41*$D12,IF($E12="kW",VLOOKUP(N$4,'4. Billing Determinants'!$B$19:$N$41,5,0)/'4. Billing Determinants'!$F$41*$D12,IF($E12="Non-RPP kWh",VLOOKUP(N$4,'4. Billing Determinants'!$B$19:$N$41,6,0)/'4. Billing Determinants'!$G$41*$D12,IF($E12="Distribution Rev.",VLOOKUP(N$4,'4. Billing Determinants'!$B$19:$N$41,8,0)/'4. Billing Determinants'!$I$41*$D12, VLOOKUP(N$4,'4. Billing Determinants'!$B$19:$N$41,3,0)/'4. Billing Determinants'!$D$41*$D12)))))</f>
        <v>0</v>
      </c>
      <c r="O12" s="152">
        <f>IF(O$4="",0,IF($E12="kWh",VLOOKUP(O$4,'4. Billing Determinants'!$B$19:$N$41,4,0)/'4. Billing Determinants'!$E$41*$D12,IF($E12="kW",VLOOKUP(O$4,'4. Billing Determinants'!$B$19:$N$41,5,0)/'4. Billing Determinants'!$F$41*$D12,IF($E12="Non-RPP kWh",VLOOKUP(O$4,'4. Billing Determinants'!$B$19:$N$41,6,0)/'4. Billing Determinants'!$G$41*$D12,IF($E12="Distribution Rev.",VLOOKUP(O$4,'4. Billing Determinants'!$B$19:$N$41,8,0)/'4. Billing Determinants'!$I$41*$D12, VLOOKUP(O$4,'4. Billing Determinants'!$B$19:$N$41,3,0)/'4. Billing Determinants'!$D$41*$D12)))))</f>
        <v>0</v>
      </c>
      <c r="P12" s="152">
        <f>IF(P$4="",0,IF($E12="kWh",VLOOKUP(P$4,'4. Billing Determinants'!$B$19:$N$41,4,0)/'4. Billing Determinants'!$E$41*$D12,IF($E12="kW",VLOOKUP(P$4,'4. Billing Determinants'!$B$19:$N$41,5,0)/'4. Billing Determinants'!$F$41*$D12,IF($E12="Non-RPP kWh",VLOOKUP(P$4,'4. Billing Determinants'!$B$19:$N$41,6,0)/'4. Billing Determinants'!$G$41*$D12,IF($E12="Distribution Rev.",VLOOKUP(P$4,'4. Billing Determinants'!$B$19:$N$41,8,0)/'4. Billing Determinants'!$I$41*$D12, VLOOKUP(P$4,'4. Billing Determinants'!$B$19:$N$41,3,0)/'4. Billing Determinants'!$D$41*$D12)))))</f>
        <v>0</v>
      </c>
      <c r="Q12" s="152">
        <f>IF(Q$4="",0,IF($E12="kWh",VLOOKUP(Q$4,'4. Billing Determinants'!$B$19:$N$41,4,0)/'4. Billing Determinants'!$E$41*$D12,IF($E12="kW",VLOOKUP(Q$4,'4. Billing Determinants'!$B$19:$N$41,5,0)/'4. Billing Determinants'!$F$41*$D12,IF($E12="Non-RPP kWh",VLOOKUP(Q$4,'4. Billing Determinants'!$B$19:$N$41,6,0)/'4. Billing Determinants'!$G$41*$D12,IF($E12="Distribution Rev.",VLOOKUP(Q$4,'4. Billing Determinants'!$B$19:$N$41,8,0)/'4. Billing Determinants'!$I$41*$D12, VLOOKUP(Q$4,'4. Billing Determinants'!$B$19:$N$41,3,0)/'4. Billing Determinants'!$D$41*$D12)))))</f>
        <v>0</v>
      </c>
      <c r="R12" s="152">
        <f>IF(R$4="",0,IF($E12="kWh",VLOOKUP(R$4,'4. Billing Determinants'!$B$19:$N$41,4,0)/'4. Billing Determinants'!$E$41*$D12,IF($E12="kW",VLOOKUP(R$4,'4. Billing Determinants'!$B$19:$N$41,5,0)/'4. Billing Determinants'!$F$41*$D12,IF($E12="Non-RPP kWh",VLOOKUP(R$4,'4. Billing Determinants'!$B$19:$N$41,6,0)/'4. Billing Determinants'!$G$41*$D12,IF($E12="Distribution Rev.",VLOOKUP(R$4,'4. Billing Determinants'!$B$19:$N$41,8,0)/'4. Billing Determinants'!$I$41*$D12, VLOOKUP(R$4,'4. Billing Determinants'!$B$19:$N$41,3,0)/'4. Billing Determinants'!$D$41*$D12)))))</f>
        <v>0</v>
      </c>
      <c r="S12" s="152">
        <f>IF(S$4="",0,IF($E12="kWh",VLOOKUP(S$4,'4. Billing Determinants'!$B$19:$N$41,4,0)/'4. Billing Determinants'!$E$41*$D12,IF($E12="kW",VLOOKUP(S$4,'4. Billing Determinants'!$B$19:$N$41,5,0)/'4. Billing Determinants'!$F$41*$D12,IF($E12="Non-RPP kWh",VLOOKUP(S$4,'4. Billing Determinants'!$B$19:$N$41,6,0)/'4. Billing Determinants'!$G$41*$D12,IF($E12="Distribution Rev.",VLOOKUP(S$4,'4. Billing Determinants'!$B$19:$N$41,8,0)/'4. Billing Determinants'!$I$41*$D12, VLOOKUP(S$4,'4. Billing Determinants'!$B$19:$N$41,3,0)/'4. Billing Determinants'!$D$41*$D12)))))</f>
        <v>0</v>
      </c>
      <c r="T12" s="152">
        <f>IF(T$4="",0,IF($E12="kWh",VLOOKUP(T$4,'4. Billing Determinants'!$B$19:$N$41,4,0)/'4. Billing Determinants'!$E$41*$D12,IF($E12="kW",VLOOKUP(T$4,'4. Billing Determinants'!$B$19:$N$41,5,0)/'4. Billing Determinants'!$F$41*$D12,IF($E12="Non-RPP kWh",VLOOKUP(T$4,'4. Billing Determinants'!$B$19:$N$41,6,0)/'4. Billing Determinants'!$G$41*$D12,IF($E12="Distribution Rev.",VLOOKUP(T$4,'4. Billing Determinants'!$B$19:$N$41,8,0)/'4. Billing Determinants'!$I$41*$D12, VLOOKUP(T$4,'4. Billing Determinants'!$B$19:$N$41,3,0)/'4. Billing Determinants'!$D$41*$D12)))))</f>
        <v>0</v>
      </c>
      <c r="U12" s="152">
        <f>IF(U$4="",0,IF($E12="kWh",VLOOKUP(U$4,'4. Billing Determinants'!$B$19:$N$41,4,0)/'4. Billing Determinants'!$E$41*$D12,IF($E12="kW",VLOOKUP(U$4,'4. Billing Determinants'!$B$19:$N$41,5,0)/'4. Billing Determinants'!$F$41*$D12,IF($E12="Non-RPP kWh",VLOOKUP(U$4,'4. Billing Determinants'!$B$19:$N$41,6,0)/'4. Billing Determinants'!$G$41*$D12,IF($E12="Distribution Rev.",VLOOKUP(U$4,'4. Billing Determinants'!$B$19:$N$41,8,0)/'4. Billing Determinants'!$I$41*$D12, VLOOKUP(U$4,'4. Billing Determinants'!$B$19:$N$41,3,0)/'4. Billing Determinants'!$D$41*$D12)))))</f>
        <v>0</v>
      </c>
      <c r="V12" s="152">
        <f>IF(V$4="",0,IF($E12="kWh",VLOOKUP(V$4,'4. Billing Determinants'!$B$19:$N$41,4,0)/'4. Billing Determinants'!$E$41*$D12,IF($E12="kW",VLOOKUP(V$4,'4. Billing Determinants'!$B$19:$N$41,5,0)/'4. Billing Determinants'!$F$41*$D12,IF($E12="Non-RPP kWh",VLOOKUP(V$4,'4. Billing Determinants'!$B$19:$N$41,6,0)/'4. Billing Determinants'!$G$41*$D12,IF($E12="Distribution Rev.",VLOOKUP(V$4,'4. Billing Determinants'!$B$19:$N$41,8,0)/'4. Billing Determinants'!$I$41*$D12, VLOOKUP(V$4,'4. Billing Determinants'!$B$19:$N$41,3,0)/'4. Billing Determinants'!$D$41*$D12)))))</f>
        <v>0</v>
      </c>
      <c r="W12" s="152">
        <f>IF(W$4="",0,IF($E12="kWh",VLOOKUP(W$4,'4. Billing Determinants'!$B$19:$N$41,4,0)/'4. Billing Determinants'!$E$41*$D12,IF($E12="kW",VLOOKUP(W$4,'4. Billing Determinants'!$B$19:$N$41,5,0)/'4. Billing Determinants'!$F$41*$D12,IF($E12="Non-RPP kWh",VLOOKUP(W$4,'4. Billing Determinants'!$B$19:$N$41,6,0)/'4. Billing Determinants'!$G$41*$D12,IF($E12="Distribution Rev.",VLOOKUP(W$4,'4. Billing Determinants'!$B$19:$N$41,8,0)/'4. Billing Determinants'!$I$41*$D12, VLOOKUP(W$4,'4. Billing Determinants'!$B$19:$N$41,3,0)/'4. Billing Determinants'!$D$41*$D12)))))</f>
        <v>0</v>
      </c>
      <c r="X12" s="152">
        <f>IF(X$4="",0,IF($E12="kWh",VLOOKUP(X$4,'4. Billing Determinants'!$B$19:$N$41,4,0)/'4. Billing Determinants'!$E$41*$D12,IF($E12="kW",VLOOKUP(X$4,'4. Billing Determinants'!$B$19:$N$41,5,0)/'4. Billing Determinants'!$F$41*$D12,IF($E12="Non-RPP kWh",VLOOKUP(X$4,'4. Billing Determinants'!$B$19:$N$41,6,0)/'4. Billing Determinants'!$G$41*$D12,IF($E12="Distribution Rev.",VLOOKUP(X$4,'4. Billing Determinants'!$B$19:$N$41,8,0)/'4. Billing Determinants'!$I$41*$D12, VLOOKUP(X$4,'4. Billing Determinants'!$B$19:$N$41,3,0)/'4. Billing Determinants'!$D$41*$D12)))))</f>
        <v>0</v>
      </c>
      <c r="Y12" s="152">
        <f>IF(Y$4="",0,IF($E12="kWh",VLOOKUP(Y$4,'4. Billing Determinants'!$B$19:$N$41,4,0)/'4. Billing Determinants'!$E$41*$D12,IF($E12="kW",VLOOKUP(Y$4,'4. Billing Determinants'!$B$19:$N$41,5,0)/'4. Billing Determinants'!$F$41*$D12,IF($E12="Non-RPP kWh",VLOOKUP(Y$4,'4. Billing Determinants'!$B$19:$N$41,6,0)/'4. Billing Determinants'!$G$41*$D12,IF($E12="Distribution Rev.",VLOOKUP(Y$4,'4. Billing Determinants'!$B$19:$N$41,8,0)/'4. Billing Determinants'!$I$41*$D12, VLOOKUP(Y$4,'4. Billing Determinants'!$B$19:$N$41,3,0)/'4. Billing Determinants'!$D$41*$D12)))))</f>
        <v>0</v>
      </c>
    </row>
    <row r="13" spans="2:25" x14ac:dyDescent="0.2">
      <c r="B13" s="154" t="s">
        <v>181</v>
      </c>
      <c r="C13" s="216">
        <v>1595</v>
      </c>
      <c r="D13" s="152">
        <f>'2. 2013 Continuity Schedule'!CF32</f>
        <v>-62052</v>
      </c>
      <c r="E13" s="170"/>
      <c r="F13" s="152">
        <f>$D$13*'Other Allocators'!B19</f>
        <v>-17846.707564031141</v>
      </c>
      <c r="G13" s="152">
        <f>$D$13*'Other Allocators'!C19</f>
        <v>-7856.3321864115087</v>
      </c>
      <c r="H13" s="152">
        <f>$D$13*'Other Allocators'!D19</f>
        <v>-14989.899396470666</v>
      </c>
      <c r="I13" s="152">
        <f>$D$13*'Other Allocators'!E19</f>
        <v>-11710.026781985902</v>
      </c>
      <c r="J13" s="152">
        <f>$D$13*'Other Allocators'!F19</f>
        <v>-8837.3897751223067</v>
      </c>
      <c r="K13" s="152">
        <f>$D$13*'Other Allocators'!G19</f>
        <v>0</v>
      </c>
      <c r="L13" s="152">
        <f>$D$13*'Other Allocators'!H19</f>
        <v>-150.14233233854745</v>
      </c>
      <c r="M13" s="152">
        <f>$D$13*'Other Allocators'!I19</f>
        <v>-45.65909264602125</v>
      </c>
      <c r="N13" s="152">
        <f>$D$13*'Other Allocators'!J19</f>
        <v>-615.84287099390838</v>
      </c>
      <c r="O13" s="152">
        <f>$D$13*'Other Allocators'!K19</f>
        <v>0</v>
      </c>
      <c r="P13" s="152">
        <f>IF(P$4="",0,IF($E13="kWh",VLOOKUP(P$4,'4. Billing Determinants'!$B$19:$N$41,4,0)/'4. Billing Determinants'!$E$41*$D13,IF($E13="kW",VLOOKUP(P$4,'4. Billing Determinants'!$B$19:$N$41,5,0)/'4. Billing Determinants'!$F$41*$D13,IF($E13="Non-RPP kWh",VLOOKUP(P$4,'4. Billing Determinants'!$B$19:$N$41,6,0)/'4. Billing Determinants'!$G$41*$D13,IF($E13="Distribution Rev.",VLOOKUP(P$4,'4. Billing Determinants'!$B$19:$N$41,8,0)/'4. Billing Determinants'!$I$41*$D13, VLOOKUP(P$4,'4. Billing Determinants'!$B$19:$N$41,3,0)/'4. Billing Determinants'!$D$41*$D13)))))</f>
        <v>0</v>
      </c>
      <c r="Q13" s="152">
        <f>IF(Q$4="",0,IF($E13="kWh",VLOOKUP(Q$4,'4. Billing Determinants'!$B$19:$N$41,4,0)/'4. Billing Determinants'!$E$41*$D13,IF($E13="kW",VLOOKUP(Q$4,'4. Billing Determinants'!$B$19:$N$41,5,0)/'4. Billing Determinants'!$F$41*$D13,IF($E13="Non-RPP kWh",VLOOKUP(Q$4,'4. Billing Determinants'!$B$19:$N$41,6,0)/'4. Billing Determinants'!$G$41*$D13,IF($E13="Distribution Rev.",VLOOKUP(Q$4,'4. Billing Determinants'!$B$19:$N$41,8,0)/'4. Billing Determinants'!$I$41*$D13, VLOOKUP(Q$4,'4. Billing Determinants'!$B$19:$N$41,3,0)/'4. Billing Determinants'!$D$41*$D13)))))</f>
        <v>0</v>
      </c>
      <c r="R13" s="152">
        <f>IF(R$4="",0,IF($E13="kWh",VLOOKUP(R$4,'4. Billing Determinants'!$B$19:$N$41,4,0)/'4. Billing Determinants'!$E$41*$D13,IF($E13="kW",VLOOKUP(R$4,'4. Billing Determinants'!$B$19:$N$41,5,0)/'4. Billing Determinants'!$F$41*$D13,IF($E13="Non-RPP kWh",VLOOKUP(R$4,'4. Billing Determinants'!$B$19:$N$41,6,0)/'4. Billing Determinants'!$G$41*$D13,IF($E13="Distribution Rev.",VLOOKUP(R$4,'4. Billing Determinants'!$B$19:$N$41,8,0)/'4. Billing Determinants'!$I$41*$D13, VLOOKUP(R$4,'4. Billing Determinants'!$B$19:$N$41,3,0)/'4. Billing Determinants'!$D$41*$D13)))))</f>
        <v>0</v>
      </c>
      <c r="S13" s="152">
        <f>IF(S$4="",0,IF($E13="kWh",VLOOKUP(S$4,'4. Billing Determinants'!$B$19:$N$41,4,0)/'4. Billing Determinants'!$E$41*$D13,IF($E13="kW",VLOOKUP(S$4,'4. Billing Determinants'!$B$19:$N$41,5,0)/'4. Billing Determinants'!$F$41*$D13,IF($E13="Non-RPP kWh",VLOOKUP(S$4,'4. Billing Determinants'!$B$19:$N$41,6,0)/'4. Billing Determinants'!$G$41*$D13,IF($E13="Distribution Rev.",VLOOKUP(S$4,'4. Billing Determinants'!$B$19:$N$41,8,0)/'4. Billing Determinants'!$I$41*$D13, VLOOKUP(S$4,'4. Billing Determinants'!$B$19:$N$41,3,0)/'4. Billing Determinants'!$D$41*$D13)))))</f>
        <v>0</v>
      </c>
      <c r="T13" s="152">
        <f>IF(T$4="",0,IF($E13="kWh",VLOOKUP(T$4,'4. Billing Determinants'!$B$19:$N$41,4,0)/'4. Billing Determinants'!$E$41*$D13,IF($E13="kW",VLOOKUP(T$4,'4. Billing Determinants'!$B$19:$N$41,5,0)/'4. Billing Determinants'!$F$41*$D13,IF($E13="Non-RPP kWh",VLOOKUP(T$4,'4. Billing Determinants'!$B$19:$N$41,6,0)/'4. Billing Determinants'!$G$41*$D13,IF($E13="Distribution Rev.",VLOOKUP(T$4,'4. Billing Determinants'!$B$19:$N$41,8,0)/'4. Billing Determinants'!$I$41*$D13, VLOOKUP(T$4,'4. Billing Determinants'!$B$19:$N$41,3,0)/'4. Billing Determinants'!$D$41*$D13)))))</f>
        <v>0</v>
      </c>
      <c r="U13" s="152">
        <f>IF(U$4="",0,IF($E13="kWh",VLOOKUP(U$4,'4. Billing Determinants'!$B$19:$N$41,4,0)/'4. Billing Determinants'!$E$41*$D13,IF($E13="kW",VLOOKUP(U$4,'4. Billing Determinants'!$B$19:$N$41,5,0)/'4. Billing Determinants'!$F$41*$D13,IF($E13="Non-RPP kWh",VLOOKUP(U$4,'4. Billing Determinants'!$B$19:$N$41,6,0)/'4. Billing Determinants'!$G$41*$D13,IF($E13="Distribution Rev.",VLOOKUP(U$4,'4. Billing Determinants'!$B$19:$N$41,8,0)/'4. Billing Determinants'!$I$41*$D13, VLOOKUP(U$4,'4. Billing Determinants'!$B$19:$N$41,3,0)/'4. Billing Determinants'!$D$41*$D13)))))</f>
        <v>0</v>
      </c>
      <c r="V13" s="152">
        <f>IF(V$4="",0,IF($E13="kWh",VLOOKUP(V$4,'4. Billing Determinants'!$B$19:$N$41,4,0)/'4. Billing Determinants'!$E$41*$D13,IF($E13="kW",VLOOKUP(V$4,'4. Billing Determinants'!$B$19:$N$41,5,0)/'4. Billing Determinants'!$F$41*$D13,IF($E13="Non-RPP kWh",VLOOKUP(V$4,'4. Billing Determinants'!$B$19:$N$41,6,0)/'4. Billing Determinants'!$G$41*$D13,IF($E13="Distribution Rev.",VLOOKUP(V$4,'4. Billing Determinants'!$B$19:$N$41,8,0)/'4. Billing Determinants'!$I$41*$D13, VLOOKUP(V$4,'4. Billing Determinants'!$B$19:$N$41,3,0)/'4. Billing Determinants'!$D$41*$D13)))))</f>
        <v>0</v>
      </c>
      <c r="W13" s="152">
        <f>IF(W$4="",0,IF($E13="kWh",VLOOKUP(W$4,'4. Billing Determinants'!$B$19:$N$41,4,0)/'4. Billing Determinants'!$E$41*$D13,IF($E13="kW",VLOOKUP(W$4,'4. Billing Determinants'!$B$19:$N$41,5,0)/'4. Billing Determinants'!$F$41*$D13,IF($E13="Non-RPP kWh",VLOOKUP(W$4,'4. Billing Determinants'!$B$19:$N$41,6,0)/'4. Billing Determinants'!$G$41*$D13,IF($E13="Distribution Rev.",VLOOKUP(W$4,'4. Billing Determinants'!$B$19:$N$41,8,0)/'4. Billing Determinants'!$I$41*$D13, VLOOKUP(W$4,'4. Billing Determinants'!$B$19:$N$41,3,0)/'4. Billing Determinants'!$D$41*$D13)))))</f>
        <v>0</v>
      </c>
      <c r="X13" s="152">
        <f>IF(X$4="",0,IF($E13="kWh",VLOOKUP(X$4,'4. Billing Determinants'!$B$19:$N$41,4,0)/'4. Billing Determinants'!$E$41*$D13,IF($E13="kW",VLOOKUP(X$4,'4. Billing Determinants'!$B$19:$N$41,5,0)/'4. Billing Determinants'!$F$41*$D13,IF($E13="Non-RPP kWh",VLOOKUP(X$4,'4. Billing Determinants'!$B$19:$N$41,6,0)/'4. Billing Determinants'!$G$41*$D13,IF($E13="Distribution Rev.",VLOOKUP(X$4,'4. Billing Determinants'!$B$19:$N$41,8,0)/'4. Billing Determinants'!$I$41*$D13, VLOOKUP(X$4,'4. Billing Determinants'!$B$19:$N$41,3,0)/'4. Billing Determinants'!$D$41*$D13)))))</f>
        <v>0</v>
      </c>
      <c r="Y13" s="152">
        <f>IF(Y$4="",0,IF($E13="kWh",VLOOKUP(Y$4,'4. Billing Determinants'!$B$19:$N$41,4,0)/'4. Billing Determinants'!$E$41*$D13,IF($E13="kW",VLOOKUP(Y$4,'4. Billing Determinants'!$B$19:$N$41,5,0)/'4. Billing Determinants'!$F$41*$D13,IF($E13="Non-RPP kWh",VLOOKUP(Y$4,'4. Billing Determinants'!$B$19:$N$41,6,0)/'4. Billing Determinants'!$G$41*$D13,IF($E13="Distribution Rev.",VLOOKUP(Y$4,'4. Billing Determinants'!$B$19:$N$41,8,0)/'4. Billing Determinants'!$I$41*$D13, VLOOKUP(Y$4,'4. Billing Determinants'!$B$19:$N$41,3,0)/'4. Billing Determinants'!$D$41*$D13)))))</f>
        <v>0</v>
      </c>
    </row>
    <row r="14" spans="2:25" x14ac:dyDescent="0.2">
      <c r="B14" s="154" t="s">
        <v>182</v>
      </c>
      <c r="C14" s="217">
        <v>1595</v>
      </c>
      <c r="D14" s="152">
        <f>'2. 2013 Continuity Schedule'!CF33</f>
        <v>-143852</v>
      </c>
      <c r="E14" s="170"/>
      <c r="F14" s="152">
        <f>$D$14*'Other Allocators'!B22</f>
        <v>-41006.991236507165</v>
      </c>
      <c r="G14" s="152">
        <f>$D$14*'Other Allocators'!C22</f>
        <v>-17072.529165249376</v>
      </c>
      <c r="H14" s="152">
        <f>$D$14*'Other Allocators'!D22</f>
        <v>-34067.317623388495</v>
      </c>
      <c r="I14" s="152">
        <f>$D$14*'Other Allocators'!E22</f>
        <v>-28213.003034738365</v>
      </c>
      <c r="J14" s="152">
        <f>$D$14*'Other Allocators'!F22</f>
        <v>-21657.452709465204</v>
      </c>
      <c r="K14" s="152">
        <f>$D$14*'Other Allocators'!G22</f>
        <v>0</v>
      </c>
      <c r="L14" s="152">
        <f>$D$14*'Other Allocators'!H22</f>
        <v>-342.86067022753758</v>
      </c>
      <c r="M14" s="152">
        <f>$D$14*'Other Allocators'!I22</f>
        <v>-100.52686247111929</v>
      </c>
      <c r="N14" s="152">
        <f>$D$14*'Other Allocators'!J22</f>
        <v>-1391.3186979527327</v>
      </c>
      <c r="O14" s="152">
        <f>$D$14*'Other Allocators'!K22</f>
        <v>0</v>
      </c>
      <c r="P14" s="152">
        <f>IF(P$4="",0,IF($E14="kWh",VLOOKUP(P$4,'4. Billing Determinants'!$B$19:$N$41,4,0)/'4. Billing Determinants'!$E$41*$D14,IF($E14="kW",VLOOKUP(P$4,'4. Billing Determinants'!$B$19:$N$41,5,0)/'4. Billing Determinants'!$F$41*$D14,IF($E14="Non-RPP kWh",VLOOKUP(P$4,'4. Billing Determinants'!$B$19:$N$41,6,0)/'4. Billing Determinants'!$G$41*$D14,IF($E14="Distribution Rev.",VLOOKUP(P$4,'4. Billing Determinants'!$B$19:$N$41,8,0)/'4. Billing Determinants'!$I$41*$D14, VLOOKUP(P$4,'4. Billing Determinants'!$B$19:$N$41,3,0)/'4. Billing Determinants'!$D$41*$D14)))))</f>
        <v>0</v>
      </c>
      <c r="Q14" s="152">
        <f>IF(Q$4="",0,IF($E14="kWh",VLOOKUP(Q$4,'4. Billing Determinants'!$B$19:$N$41,4,0)/'4. Billing Determinants'!$E$41*$D14,IF($E14="kW",VLOOKUP(Q$4,'4. Billing Determinants'!$B$19:$N$41,5,0)/'4. Billing Determinants'!$F$41*$D14,IF($E14="Non-RPP kWh",VLOOKUP(Q$4,'4. Billing Determinants'!$B$19:$N$41,6,0)/'4. Billing Determinants'!$G$41*$D14,IF($E14="Distribution Rev.",VLOOKUP(Q$4,'4. Billing Determinants'!$B$19:$N$41,8,0)/'4. Billing Determinants'!$I$41*$D14, VLOOKUP(Q$4,'4. Billing Determinants'!$B$19:$N$41,3,0)/'4. Billing Determinants'!$D$41*$D14)))))</f>
        <v>0</v>
      </c>
      <c r="R14" s="152">
        <f>IF(R$4="",0,IF($E14="kWh",VLOOKUP(R$4,'4. Billing Determinants'!$B$19:$N$41,4,0)/'4. Billing Determinants'!$E$41*$D14,IF($E14="kW",VLOOKUP(R$4,'4. Billing Determinants'!$B$19:$N$41,5,0)/'4. Billing Determinants'!$F$41*$D14,IF($E14="Non-RPP kWh",VLOOKUP(R$4,'4. Billing Determinants'!$B$19:$N$41,6,0)/'4. Billing Determinants'!$G$41*$D14,IF($E14="Distribution Rev.",VLOOKUP(R$4,'4. Billing Determinants'!$B$19:$N$41,8,0)/'4. Billing Determinants'!$I$41*$D14, VLOOKUP(R$4,'4. Billing Determinants'!$B$19:$N$41,3,0)/'4. Billing Determinants'!$D$41*$D14)))))</f>
        <v>0</v>
      </c>
      <c r="S14" s="152">
        <f>IF(S$4="",0,IF($E14="kWh",VLOOKUP(S$4,'4. Billing Determinants'!$B$19:$N$41,4,0)/'4. Billing Determinants'!$E$41*$D14,IF($E14="kW",VLOOKUP(S$4,'4. Billing Determinants'!$B$19:$N$41,5,0)/'4. Billing Determinants'!$F$41*$D14,IF($E14="Non-RPP kWh",VLOOKUP(S$4,'4. Billing Determinants'!$B$19:$N$41,6,0)/'4. Billing Determinants'!$G$41*$D14,IF($E14="Distribution Rev.",VLOOKUP(S$4,'4. Billing Determinants'!$B$19:$N$41,8,0)/'4. Billing Determinants'!$I$41*$D14, VLOOKUP(S$4,'4. Billing Determinants'!$B$19:$N$41,3,0)/'4. Billing Determinants'!$D$41*$D14)))))</f>
        <v>0</v>
      </c>
      <c r="T14" s="152">
        <f>IF(T$4="",0,IF($E14="kWh",VLOOKUP(T$4,'4. Billing Determinants'!$B$19:$N$41,4,0)/'4. Billing Determinants'!$E$41*$D14,IF($E14="kW",VLOOKUP(T$4,'4. Billing Determinants'!$B$19:$N$41,5,0)/'4. Billing Determinants'!$F$41*$D14,IF($E14="Non-RPP kWh",VLOOKUP(T$4,'4. Billing Determinants'!$B$19:$N$41,6,0)/'4. Billing Determinants'!$G$41*$D14,IF($E14="Distribution Rev.",VLOOKUP(T$4,'4. Billing Determinants'!$B$19:$N$41,8,0)/'4. Billing Determinants'!$I$41*$D14, VLOOKUP(T$4,'4. Billing Determinants'!$B$19:$N$41,3,0)/'4. Billing Determinants'!$D$41*$D14)))))</f>
        <v>0</v>
      </c>
      <c r="U14" s="152">
        <f>IF(U$4="",0,IF($E14="kWh",VLOOKUP(U$4,'4. Billing Determinants'!$B$19:$N$41,4,0)/'4. Billing Determinants'!$E$41*$D14,IF($E14="kW",VLOOKUP(U$4,'4. Billing Determinants'!$B$19:$N$41,5,0)/'4. Billing Determinants'!$F$41*$D14,IF($E14="Non-RPP kWh",VLOOKUP(U$4,'4. Billing Determinants'!$B$19:$N$41,6,0)/'4. Billing Determinants'!$G$41*$D14,IF($E14="Distribution Rev.",VLOOKUP(U$4,'4. Billing Determinants'!$B$19:$N$41,8,0)/'4. Billing Determinants'!$I$41*$D14, VLOOKUP(U$4,'4. Billing Determinants'!$B$19:$N$41,3,0)/'4. Billing Determinants'!$D$41*$D14)))))</f>
        <v>0</v>
      </c>
      <c r="V14" s="152">
        <f>IF(V$4="",0,IF($E14="kWh",VLOOKUP(V$4,'4. Billing Determinants'!$B$19:$N$41,4,0)/'4. Billing Determinants'!$E$41*$D14,IF($E14="kW",VLOOKUP(V$4,'4. Billing Determinants'!$B$19:$N$41,5,0)/'4. Billing Determinants'!$F$41*$D14,IF($E14="Non-RPP kWh",VLOOKUP(V$4,'4. Billing Determinants'!$B$19:$N$41,6,0)/'4. Billing Determinants'!$G$41*$D14,IF($E14="Distribution Rev.",VLOOKUP(V$4,'4. Billing Determinants'!$B$19:$N$41,8,0)/'4. Billing Determinants'!$I$41*$D14, VLOOKUP(V$4,'4. Billing Determinants'!$B$19:$N$41,3,0)/'4. Billing Determinants'!$D$41*$D14)))))</f>
        <v>0</v>
      </c>
      <c r="W14" s="152">
        <f>IF(W$4="",0,IF($E14="kWh",VLOOKUP(W$4,'4. Billing Determinants'!$B$19:$N$41,4,0)/'4. Billing Determinants'!$E$41*$D14,IF($E14="kW",VLOOKUP(W$4,'4. Billing Determinants'!$B$19:$N$41,5,0)/'4. Billing Determinants'!$F$41*$D14,IF($E14="Non-RPP kWh",VLOOKUP(W$4,'4. Billing Determinants'!$B$19:$N$41,6,0)/'4. Billing Determinants'!$G$41*$D14,IF($E14="Distribution Rev.",VLOOKUP(W$4,'4. Billing Determinants'!$B$19:$N$41,8,0)/'4. Billing Determinants'!$I$41*$D14, VLOOKUP(W$4,'4. Billing Determinants'!$B$19:$N$41,3,0)/'4. Billing Determinants'!$D$41*$D14)))))</f>
        <v>0</v>
      </c>
      <c r="X14" s="152">
        <f>IF(X$4="",0,IF($E14="kWh",VLOOKUP(X$4,'4. Billing Determinants'!$B$19:$N$41,4,0)/'4. Billing Determinants'!$E$41*$D14,IF($E14="kW",VLOOKUP(X$4,'4. Billing Determinants'!$B$19:$N$41,5,0)/'4. Billing Determinants'!$F$41*$D14,IF($E14="Non-RPP kWh",VLOOKUP(X$4,'4. Billing Determinants'!$B$19:$N$41,6,0)/'4. Billing Determinants'!$G$41*$D14,IF($E14="Distribution Rev.",VLOOKUP(X$4,'4. Billing Determinants'!$B$19:$N$41,8,0)/'4. Billing Determinants'!$I$41*$D14, VLOOKUP(X$4,'4. Billing Determinants'!$B$19:$N$41,3,0)/'4. Billing Determinants'!$D$41*$D14)))))</f>
        <v>0</v>
      </c>
      <c r="Y14" s="152">
        <f>IF(Y$4="",0,IF($E14="kWh",VLOOKUP(Y$4,'4. Billing Determinants'!$B$19:$N$41,4,0)/'4. Billing Determinants'!$E$41*$D14,IF($E14="kW",VLOOKUP(Y$4,'4. Billing Determinants'!$B$19:$N$41,5,0)/'4. Billing Determinants'!$F$41*$D14,IF($E14="Non-RPP kWh",VLOOKUP(Y$4,'4. Billing Determinants'!$B$19:$N$41,6,0)/'4. Billing Determinants'!$G$41*$D14,IF($E14="Distribution Rev.",VLOOKUP(Y$4,'4. Billing Determinants'!$B$19:$N$41,8,0)/'4. Billing Determinants'!$I$41*$D14, VLOOKUP(Y$4,'4. Billing Determinants'!$B$19:$N$41,3,0)/'4. Billing Determinants'!$D$41*$D14)))))</f>
        <v>0</v>
      </c>
    </row>
    <row r="15" spans="2:25" s="134" customFormat="1" x14ac:dyDescent="0.2">
      <c r="B15" s="171" t="s">
        <v>198</v>
      </c>
      <c r="C15" s="171"/>
      <c r="D15" s="172">
        <f>SUM(D5:D14)-D10</f>
        <v>-1786206</v>
      </c>
      <c r="E15" s="189"/>
      <c r="F15" s="172">
        <f>SUM(F5:F14)-F10</f>
        <v>-498821.38286261848</v>
      </c>
      <c r="G15" s="172">
        <f t="shared" ref="G15:Y15" si="0">SUM(G5:G14)-G10</f>
        <v>-205748.00403978411</v>
      </c>
      <c r="H15" s="172">
        <f t="shared" si="0"/>
        <v>-423716.1022294357</v>
      </c>
      <c r="I15" s="172">
        <f t="shared" si="0"/>
        <v>-313620.96496730694</v>
      </c>
      <c r="J15" s="172">
        <f t="shared" si="0"/>
        <v>-266443.45815297018</v>
      </c>
      <c r="K15" s="172">
        <f t="shared" si="0"/>
        <v>-52298.480110242832</v>
      </c>
      <c r="L15" s="172">
        <f t="shared" si="0"/>
        <v>-4319.2035966750718</v>
      </c>
      <c r="M15" s="172">
        <f t="shared" si="0"/>
        <v>-1218.8417632164217</v>
      </c>
      <c r="N15" s="172">
        <f t="shared" si="0"/>
        <v>-17352.452099114442</v>
      </c>
      <c r="O15" s="172">
        <f t="shared" si="0"/>
        <v>-2667.1101786357876</v>
      </c>
      <c r="P15" s="172">
        <f t="shared" si="0"/>
        <v>0</v>
      </c>
      <c r="Q15" s="172">
        <f t="shared" si="0"/>
        <v>0</v>
      </c>
      <c r="R15" s="172">
        <f t="shared" si="0"/>
        <v>0</v>
      </c>
      <c r="S15" s="172">
        <f t="shared" si="0"/>
        <v>0</v>
      </c>
      <c r="T15" s="172">
        <f t="shared" si="0"/>
        <v>0</v>
      </c>
      <c r="U15" s="172">
        <f t="shared" si="0"/>
        <v>0</v>
      </c>
      <c r="V15" s="172">
        <f t="shared" si="0"/>
        <v>0</v>
      </c>
      <c r="W15" s="172">
        <f t="shared" si="0"/>
        <v>0</v>
      </c>
      <c r="X15" s="172">
        <f t="shared" si="0"/>
        <v>0</v>
      </c>
      <c r="Y15" s="172">
        <f t="shared" si="0"/>
        <v>0</v>
      </c>
    </row>
    <row r="16" spans="2:25" ht="8.25" customHeight="1" x14ac:dyDescent="0.2">
      <c r="B16" s="155"/>
      <c r="C16" s="155"/>
      <c r="D16" s="156"/>
      <c r="E16" s="169"/>
    </row>
    <row r="17" spans="2:25" x14ac:dyDescent="0.2">
      <c r="B17" s="150" t="s">
        <v>14</v>
      </c>
      <c r="C17" s="151">
        <v>1508</v>
      </c>
      <c r="D17" s="152">
        <f>'2. 2013 Continuity Schedule'!CF40</f>
        <v>0</v>
      </c>
      <c r="E17" s="170"/>
      <c r="F17" s="152">
        <f>IF(F$4="",0,IF($E17="kWh",VLOOKUP(F$4,'4. Billing Determinants'!$B$19:$N$41,4,0)/'4. Billing Determinants'!$E$41*$D17,IF($E17="kW",VLOOKUP(F$4,'4. Billing Determinants'!$B$19:$N$41,5,0)/'4. Billing Determinants'!$F$41*$D17,IF($E17="Non-RPP kWh",VLOOKUP(F$4,'4. Billing Determinants'!$B$19:$N$41,6,0)/'4. Billing Determinants'!$G$41*$D17,IF($E17="Distribution Rev.",VLOOKUP(F$4,'4. Billing Determinants'!$B$19:$N$41,8,0)/'4. Billing Determinants'!$I$41*$D17, VLOOKUP(F$4,'4. Billing Determinants'!$B$19:$N$41,3,0)/'4. Billing Determinants'!$D$41*$D17)))))</f>
        <v>0</v>
      </c>
      <c r="G17" s="152">
        <f>IF(G$4="",0,IF($E17="kWh",VLOOKUP(G$4,'4. Billing Determinants'!$B$19:$N$41,4,0)/'4. Billing Determinants'!$E$41*$D17,IF($E17="kW",VLOOKUP(G$4,'4. Billing Determinants'!$B$19:$N$41,5,0)/'4. Billing Determinants'!$F$41*$D17,IF($E17="Non-RPP kWh",VLOOKUP(G$4,'4. Billing Determinants'!$B$19:$N$41,6,0)/'4. Billing Determinants'!$G$41*$D17,IF($E17="Distribution Rev.",VLOOKUP(G$4,'4. Billing Determinants'!$B$19:$N$41,8,0)/'4. Billing Determinants'!$I$41*$D17, VLOOKUP(G$4,'4. Billing Determinants'!$B$19:$N$41,3,0)/'4. Billing Determinants'!$D$41*$D17)))))</f>
        <v>0</v>
      </c>
      <c r="H17" s="152">
        <f>IF(H$4="",0,IF($E17="kWh",VLOOKUP(H$4,'4. Billing Determinants'!$B$19:$N$41,4,0)/'4. Billing Determinants'!$E$41*$D17,IF($E17="kW",VLOOKUP(H$4,'4. Billing Determinants'!$B$19:$N$41,5,0)/'4. Billing Determinants'!$F$41*$D17,IF($E17="Non-RPP kWh",VLOOKUP(H$4,'4. Billing Determinants'!$B$19:$N$41,6,0)/'4. Billing Determinants'!$G$41*$D17,IF($E17="Distribution Rev.",VLOOKUP(H$4,'4. Billing Determinants'!$B$19:$N$41,8,0)/'4. Billing Determinants'!$I$41*$D17, VLOOKUP(H$4,'4. Billing Determinants'!$B$19:$N$41,3,0)/'4. Billing Determinants'!$D$41*$D17)))))</f>
        <v>0</v>
      </c>
      <c r="I17" s="152">
        <f>IF(I$4="",0,IF($E17="kWh",VLOOKUP(I$4,'4. Billing Determinants'!$B$19:$N$41,4,0)/'4. Billing Determinants'!$E$41*$D17,IF($E17="kW",VLOOKUP(I$4,'4. Billing Determinants'!$B$19:$N$41,5,0)/'4. Billing Determinants'!$F$41*$D17,IF($E17="Non-RPP kWh",VLOOKUP(I$4,'4. Billing Determinants'!$B$19:$N$41,6,0)/'4. Billing Determinants'!$G$41*$D17,IF($E17="Distribution Rev.",VLOOKUP(I$4,'4. Billing Determinants'!$B$19:$N$41,8,0)/'4. Billing Determinants'!$I$41*$D17, VLOOKUP(I$4,'4. Billing Determinants'!$B$19:$N$41,3,0)/'4. Billing Determinants'!$D$41*$D17)))))</f>
        <v>0</v>
      </c>
      <c r="J17" s="152">
        <f>IF(J$4="",0,IF($E17="kWh",VLOOKUP(J$4,'4. Billing Determinants'!$B$19:$N$41,4,0)/'4. Billing Determinants'!$E$41*$D17,IF($E17="kW",VLOOKUP(J$4,'4. Billing Determinants'!$B$19:$N$41,5,0)/'4. Billing Determinants'!$F$41*$D17,IF($E17="Non-RPP kWh",VLOOKUP(J$4,'4. Billing Determinants'!$B$19:$N$41,6,0)/'4. Billing Determinants'!$G$41*$D17,IF($E17="Distribution Rev.",VLOOKUP(J$4,'4. Billing Determinants'!$B$19:$N$41,8,0)/'4. Billing Determinants'!$I$41*$D17, VLOOKUP(J$4,'4. Billing Determinants'!$B$19:$N$41,3,0)/'4. Billing Determinants'!$D$41*$D17)))))</f>
        <v>0</v>
      </c>
      <c r="K17" s="152">
        <f>IF(K$4="",0,IF($E17="kWh",VLOOKUP(K$4,'4. Billing Determinants'!$B$19:$N$41,4,0)/'4. Billing Determinants'!$E$41*$D17,IF($E17="kW",VLOOKUP(K$4,'4. Billing Determinants'!$B$19:$N$41,5,0)/'4. Billing Determinants'!$F$41*$D17,IF($E17="Non-RPP kWh",VLOOKUP(K$4,'4. Billing Determinants'!$B$19:$N$41,6,0)/'4. Billing Determinants'!$G$41*$D17,IF($E17="Distribution Rev.",VLOOKUP(K$4,'4. Billing Determinants'!$B$19:$N$41,8,0)/'4. Billing Determinants'!$I$41*$D17, VLOOKUP(K$4,'4. Billing Determinants'!$B$19:$N$41,3,0)/'4. Billing Determinants'!$D$41*$D17)))))</f>
        <v>0</v>
      </c>
      <c r="L17" s="152">
        <f>IF(L$4="",0,IF($E17="kWh",VLOOKUP(L$4,'4. Billing Determinants'!$B$19:$N$41,4,0)/'4. Billing Determinants'!$E$41*$D17,IF($E17="kW",VLOOKUP(L$4,'4. Billing Determinants'!$B$19:$N$41,5,0)/'4. Billing Determinants'!$F$41*$D17,IF($E17="Non-RPP kWh",VLOOKUP(L$4,'4. Billing Determinants'!$B$19:$N$41,6,0)/'4. Billing Determinants'!$G$41*$D17,IF($E17="Distribution Rev.",VLOOKUP(L$4,'4. Billing Determinants'!$B$19:$N$41,8,0)/'4. Billing Determinants'!$I$41*$D17, VLOOKUP(L$4,'4. Billing Determinants'!$B$19:$N$41,3,0)/'4. Billing Determinants'!$D$41*$D17)))))</f>
        <v>0</v>
      </c>
      <c r="M17" s="152">
        <f>IF(M$4="",0,IF($E17="kWh",VLOOKUP(M$4,'4. Billing Determinants'!$B$19:$N$41,4,0)/'4. Billing Determinants'!$E$41*$D17,IF($E17="kW",VLOOKUP(M$4,'4. Billing Determinants'!$B$19:$N$41,5,0)/'4. Billing Determinants'!$F$41*$D17,IF($E17="Non-RPP kWh",VLOOKUP(M$4,'4. Billing Determinants'!$B$19:$N$41,6,0)/'4. Billing Determinants'!$G$41*$D17,IF($E17="Distribution Rev.",VLOOKUP(M$4,'4. Billing Determinants'!$B$19:$N$41,8,0)/'4. Billing Determinants'!$I$41*$D17, VLOOKUP(M$4,'4. Billing Determinants'!$B$19:$N$41,3,0)/'4. Billing Determinants'!$D$41*$D17)))))</f>
        <v>0</v>
      </c>
      <c r="N17" s="152">
        <f>IF(N$4="",0,IF($E17="kWh",VLOOKUP(N$4,'4. Billing Determinants'!$B$19:$N$41,4,0)/'4. Billing Determinants'!$E$41*$D17,IF($E17="kW",VLOOKUP(N$4,'4. Billing Determinants'!$B$19:$N$41,5,0)/'4. Billing Determinants'!$F$41*$D17,IF($E17="Non-RPP kWh",VLOOKUP(N$4,'4. Billing Determinants'!$B$19:$N$41,6,0)/'4. Billing Determinants'!$G$41*$D17,IF($E17="Distribution Rev.",VLOOKUP(N$4,'4. Billing Determinants'!$B$19:$N$41,8,0)/'4. Billing Determinants'!$I$41*$D17, VLOOKUP(N$4,'4. Billing Determinants'!$B$19:$N$41,3,0)/'4. Billing Determinants'!$D$41*$D17)))))</f>
        <v>0</v>
      </c>
      <c r="O17" s="152">
        <f>IF(O$4="",0,IF($E17="kWh",VLOOKUP(O$4,'4. Billing Determinants'!$B$19:$N$41,4,0)/'4. Billing Determinants'!$E$41*$D17,IF($E17="kW",VLOOKUP(O$4,'4. Billing Determinants'!$B$19:$N$41,5,0)/'4. Billing Determinants'!$F$41*$D17,IF($E17="Non-RPP kWh",VLOOKUP(O$4,'4. Billing Determinants'!$B$19:$N$41,6,0)/'4. Billing Determinants'!$G$41*$D17,IF($E17="Distribution Rev.",VLOOKUP(O$4,'4. Billing Determinants'!$B$19:$N$41,8,0)/'4. Billing Determinants'!$I$41*$D17, VLOOKUP(O$4,'4. Billing Determinants'!$B$19:$N$41,3,0)/'4. Billing Determinants'!$D$41*$D17)))))</f>
        <v>0</v>
      </c>
      <c r="P17" s="152">
        <f>IF(P$4="",0,IF($E17="kWh",VLOOKUP(P$4,'4. Billing Determinants'!$B$19:$N$41,4,0)/'4. Billing Determinants'!$E$41*$D17,IF($E17="kW",VLOOKUP(P$4,'4. Billing Determinants'!$B$19:$N$41,5,0)/'4. Billing Determinants'!$F$41*$D17,IF($E17="Non-RPP kWh",VLOOKUP(P$4,'4. Billing Determinants'!$B$19:$N$41,6,0)/'4. Billing Determinants'!$G$41*$D17,IF($E17="Distribution Rev.",VLOOKUP(P$4,'4. Billing Determinants'!$B$19:$N$41,8,0)/'4. Billing Determinants'!$I$41*$D17, VLOOKUP(P$4,'4. Billing Determinants'!$B$19:$N$41,3,0)/'4. Billing Determinants'!$D$41*$D17)))))</f>
        <v>0</v>
      </c>
      <c r="Q17" s="152">
        <f>IF(Q$4="",0,IF($E17="kWh",VLOOKUP(Q$4,'4. Billing Determinants'!$B$19:$N$41,4,0)/'4. Billing Determinants'!$E$41*$D17,IF($E17="kW",VLOOKUP(Q$4,'4. Billing Determinants'!$B$19:$N$41,5,0)/'4. Billing Determinants'!$F$41*$D17,IF($E17="Non-RPP kWh",VLOOKUP(Q$4,'4. Billing Determinants'!$B$19:$N$41,6,0)/'4. Billing Determinants'!$G$41*$D17,IF($E17="Distribution Rev.",VLOOKUP(Q$4,'4. Billing Determinants'!$B$19:$N$41,8,0)/'4. Billing Determinants'!$I$41*$D17, VLOOKUP(Q$4,'4. Billing Determinants'!$B$19:$N$41,3,0)/'4. Billing Determinants'!$D$41*$D17)))))</f>
        <v>0</v>
      </c>
      <c r="R17" s="152">
        <f>IF(R$4="",0,IF($E17="kWh",VLOOKUP(R$4,'4. Billing Determinants'!$B$19:$N$41,4,0)/'4. Billing Determinants'!$E$41*$D17,IF($E17="kW",VLOOKUP(R$4,'4. Billing Determinants'!$B$19:$N$41,5,0)/'4. Billing Determinants'!$F$41*$D17,IF($E17="Non-RPP kWh",VLOOKUP(R$4,'4. Billing Determinants'!$B$19:$N$41,6,0)/'4. Billing Determinants'!$G$41*$D17,IF($E17="Distribution Rev.",VLOOKUP(R$4,'4. Billing Determinants'!$B$19:$N$41,8,0)/'4. Billing Determinants'!$I$41*$D17, VLOOKUP(R$4,'4. Billing Determinants'!$B$19:$N$41,3,0)/'4. Billing Determinants'!$D$41*$D17)))))</f>
        <v>0</v>
      </c>
      <c r="S17" s="152">
        <f>IF(S$4="",0,IF($E17="kWh",VLOOKUP(S$4,'4. Billing Determinants'!$B$19:$N$41,4,0)/'4. Billing Determinants'!$E$41*$D17,IF($E17="kW",VLOOKUP(S$4,'4. Billing Determinants'!$B$19:$N$41,5,0)/'4. Billing Determinants'!$F$41*$D17,IF($E17="Non-RPP kWh",VLOOKUP(S$4,'4. Billing Determinants'!$B$19:$N$41,6,0)/'4. Billing Determinants'!$G$41*$D17,IF($E17="Distribution Rev.",VLOOKUP(S$4,'4. Billing Determinants'!$B$19:$N$41,8,0)/'4. Billing Determinants'!$I$41*$D17, VLOOKUP(S$4,'4. Billing Determinants'!$B$19:$N$41,3,0)/'4. Billing Determinants'!$D$41*$D17)))))</f>
        <v>0</v>
      </c>
      <c r="T17" s="152">
        <f>IF(T$4="",0,IF($E17="kWh",VLOOKUP(T$4,'4. Billing Determinants'!$B$19:$N$41,4,0)/'4. Billing Determinants'!$E$41*$D17,IF($E17="kW",VLOOKUP(T$4,'4. Billing Determinants'!$B$19:$N$41,5,0)/'4. Billing Determinants'!$F$41*$D17,IF($E17="Non-RPP kWh",VLOOKUP(T$4,'4. Billing Determinants'!$B$19:$N$41,6,0)/'4. Billing Determinants'!$G$41*$D17,IF($E17="Distribution Rev.",VLOOKUP(T$4,'4. Billing Determinants'!$B$19:$N$41,8,0)/'4. Billing Determinants'!$I$41*$D17, VLOOKUP(T$4,'4. Billing Determinants'!$B$19:$N$41,3,0)/'4. Billing Determinants'!$D$41*$D17)))))</f>
        <v>0</v>
      </c>
      <c r="U17" s="152">
        <f>IF(U$4="",0,IF($E17="kWh",VLOOKUP(U$4,'4. Billing Determinants'!$B$19:$N$41,4,0)/'4. Billing Determinants'!$E$41*$D17,IF($E17="kW",VLOOKUP(U$4,'4. Billing Determinants'!$B$19:$N$41,5,0)/'4. Billing Determinants'!$F$41*$D17,IF($E17="Non-RPP kWh",VLOOKUP(U$4,'4. Billing Determinants'!$B$19:$N$41,6,0)/'4. Billing Determinants'!$G$41*$D17,IF($E17="Distribution Rev.",VLOOKUP(U$4,'4. Billing Determinants'!$B$19:$N$41,8,0)/'4. Billing Determinants'!$I$41*$D17, VLOOKUP(U$4,'4. Billing Determinants'!$B$19:$N$41,3,0)/'4. Billing Determinants'!$D$41*$D17)))))</f>
        <v>0</v>
      </c>
      <c r="V17" s="152">
        <f>IF(V$4="",0,IF($E17="kWh",VLOOKUP(V$4,'4. Billing Determinants'!$B$19:$N$41,4,0)/'4. Billing Determinants'!$E$41*$D17,IF($E17="kW",VLOOKUP(V$4,'4. Billing Determinants'!$B$19:$N$41,5,0)/'4. Billing Determinants'!$F$41*$D17,IF($E17="Non-RPP kWh",VLOOKUP(V$4,'4. Billing Determinants'!$B$19:$N$41,6,0)/'4. Billing Determinants'!$G$41*$D17,IF($E17="Distribution Rev.",VLOOKUP(V$4,'4. Billing Determinants'!$B$19:$N$41,8,0)/'4. Billing Determinants'!$I$41*$D17, VLOOKUP(V$4,'4. Billing Determinants'!$B$19:$N$41,3,0)/'4. Billing Determinants'!$D$41*$D17)))))</f>
        <v>0</v>
      </c>
      <c r="W17" s="152">
        <f>IF(W$4="",0,IF($E17="kWh",VLOOKUP(W$4,'4. Billing Determinants'!$B$19:$N$41,4,0)/'4. Billing Determinants'!$E$41*$D17,IF($E17="kW",VLOOKUP(W$4,'4. Billing Determinants'!$B$19:$N$41,5,0)/'4. Billing Determinants'!$F$41*$D17,IF($E17="Non-RPP kWh",VLOOKUP(W$4,'4. Billing Determinants'!$B$19:$N$41,6,0)/'4. Billing Determinants'!$G$41*$D17,IF($E17="Distribution Rev.",VLOOKUP(W$4,'4. Billing Determinants'!$B$19:$N$41,8,0)/'4. Billing Determinants'!$I$41*$D17, VLOOKUP(W$4,'4. Billing Determinants'!$B$19:$N$41,3,0)/'4. Billing Determinants'!$D$41*$D17)))))</f>
        <v>0</v>
      </c>
      <c r="X17" s="152">
        <f>IF(X$4="",0,IF($E17="kWh",VLOOKUP(X$4,'4. Billing Determinants'!$B$19:$N$41,4,0)/'4. Billing Determinants'!$E$41*$D17,IF($E17="kW",VLOOKUP(X$4,'4. Billing Determinants'!$B$19:$N$41,5,0)/'4. Billing Determinants'!$F$41*$D17,IF($E17="Non-RPP kWh",VLOOKUP(X$4,'4. Billing Determinants'!$B$19:$N$41,6,0)/'4. Billing Determinants'!$G$41*$D17,IF($E17="Distribution Rev.",VLOOKUP(X$4,'4. Billing Determinants'!$B$19:$N$41,8,0)/'4. Billing Determinants'!$I$41*$D17, VLOOKUP(X$4,'4. Billing Determinants'!$B$19:$N$41,3,0)/'4. Billing Determinants'!$D$41*$D17)))))</f>
        <v>0</v>
      </c>
      <c r="Y17" s="152">
        <f>IF(Y$4="",0,IF($E17="kWh",VLOOKUP(Y$4,'4. Billing Determinants'!$B$19:$N$41,4,0)/'4. Billing Determinants'!$E$41*$D17,IF($E17="kW",VLOOKUP(Y$4,'4. Billing Determinants'!$B$19:$N$41,5,0)/'4. Billing Determinants'!$F$41*$D17,IF($E17="Non-RPP kWh",VLOOKUP(Y$4,'4. Billing Determinants'!$B$19:$N$41,6,0)/'4. Billing Determinants'!$G$41*$D17,IF($E17="Distribution Rev.",VLOOKUP(Y$4,'4. Billing Determinants'!$B$19:$N$41,8,0)/'4. Billing Determinants'!$I$41*$D17, VLOOKUP(Y$4,'4. Billing Determinants'!$B$19:$N$41,3,0)/'4. Billing Determinants'!$D$41*$D17)))))</f>
        <v>0</v>
      </c>
    </row>
    <row r="18" spans="2:25" x14ac:dyDescent="0.2">
      <c r="B18" s="150" t="s">
        <v>15</v>
      </c>
      <c r="C18" s="151">
        <v>1508</v>
      </c>
      <c r="D18" s="152">
        <f>'2. 2013 Continuity Schedule'!CF41</f>
        <v>0</v>
      </c>
      <c r="E18" s="170"/>
      <c r="F18" s="152">
        <f>IF(F$4="",0,IF($E18="kWh",VLOOKUP(F$4,'4. Billing Determinants'!$B$19:$N$41,4,0)/'4. Billing Determinants'!$E$41*$D18,IF($E18="kW",VLOOKUP(F$4,'4. Billing Determinants'!$B$19:$N$41,5,0)/'4. Billing Determinants'!$F$41*$D18,IF($E18="Non-RPP kWh",VLOOKUP(F$4,'4. Billing Determinants'!$B$19:$N$41,6,0)/'4. Billing Determinants'!$G$41*$D18,IF($E18="Distribution Rev.",VLOOKUP(F$4,'4. Billing Determinants'!$B$19:$N$41,8,0)/'4. Billing Determinants'!$I$41*$D18, VLOOKUP(F$4,'4. Billing Determinants'!$B$19:$N$41,3,0)/'4. Billing Determinants'!$D$41*$D18)))))</f>
        <v>0</v>
      </c>
      <c r="G18" s="152">
        <f>IF(G$4="",0,IF($E18="kWh",VLOOKUP(G$4,'4. Billing Determinants'!$B$19:$N$41,4,0)/'4. Billing Determinants'!$E$41*$D18,IF($E18="kW",VLOOKUP(G$4,'4. Billing Determinants'!$B$19:$N$41,5,0)/'4. Billing Determinants'!$F$41*$D18,IF($E18="Non-RPP kWh",VLOOKUP(G$4,'4. Billing Determinants'!$B$19:$N$41,6,0)/'4. Billing Determinants'!$G$41*$D18,IF($E18="Distribution Rev.",VLOOKUP(G$4,'4. Billing Determinants'!$B$19:$N$41,8,0)/'4. Billing Determinants'!$I$41*$D18, VLOOKUP(G$4,'4. Billing Determinants'!$B$19:$N$41,3,0)/'4. Billing Determinants'!$D$41*$D18)))))</f>
        <v>0</v>
      </c>
      <c r="H18" s="152">
        <f>IF(H$4="",0,IF($E18="kWh",VLOOKUP(H$4,'4. Billing Determinants'!$B$19:$N$41,4,0)/'4. Billing Determinants'!$E$41*$D18,IF($E18="kW",VLOOKUP(H$4,'4. Billing Determinants'!$B$19:$N$41,5,0)/'4. Billing Determinants'!$F$41*$D18,IF($E18="Non-RPP kWh",VLOOKUP(H$4,'4. Billing Determinants'!$B$19:$N$41,6,0)/'4. Billing Determinants'!$G$41*$D18,IF($E18="Distribution Rev.",VLOOKUP(H$4,'4. Billing Determinants'!$B$19:$N$41,8,0)/'4. Billing Determinants'!$I$41*$D18, VLOOKUP(H$4,'4. Billing Determinants'!$B$19:$N$41,3,0)/'4. Billing Determinants'!$D$41*$D18)))))</f>
        <v>0</v>
      </c>
      <c r="I18" s="152">
        <f>IF(I$4="",0,IF($E18="kWh",VLOOKUP(I$4,'4. Billing Determinants'!$B$19:$N$41,4,0)/'4. Billing Determinants'!$E$41*$D18,IF($E18="kW",VLOOKUP(I$4,'4. Billing Determinants'!$B$19:$N$41,5,0)/'4. Billing Determinants'!$F$41*$D18,IF($E18="Non-RPP kWh",VLOOKUP(I$4,'4. Billing Determinants'!$B$19:$N$41,6,0)/'4. Billing Determinants'!$G$41*$D18,IF($E18="Distribution Rev.",VLOOKUP(I$4,'4. Billing Determinants'!$B$19:$N$41,8,0)/'4. Billing Determinants'!$I$41*$D18, VLOOKUP(I$4,'4. Billing Determinants'!$B$19:$N$41,3,0)/'4. Billing Determinants'!$D$41*$D18)))))</f>
        <v>0</v>
      </c>
      <c r="J18" s="152">
        <f>IF(J$4="",0,IF($E18="kWh",VLOOKUP(J$4,'4. Billing Determinants'!$B$19:$N$41,4,0)/'4. Billing Determinants'!$E$41*$D18,IF($E18="kW",VLOOKUP(J$4,'4. Billing Determinants'!$B$19:$N$41,5,0)/'4. Billing Determinants'!$F$41*$D18,IF($E18="Non-RPP kWh",VLOOKUP(J$4,'4. Billing Determinants'!$B$19:$N$41,6,0)/'4. Billing Determinants'!$G$41*$D18,IF($E18="Distribution Rev.",VLOOKUP(J$4,'4. Billing Determinants'!$B$19:$N$41,8,0)/'4. Billing Determinants'!$I$41*$D18, VLOOKUP(J$4,'4. Billing Determinants'!$B$19:$N$41,3,0)/'4. Billing Determinants'!$D$41*$D18)))))</f>
        <v>0</v>
      </c>
      <c r="K18" s="152">
        <f>IF(K$4="",0,IF($E18="kWh",VLOOKUP(K$4,'4. Billing Determinants'!$B$19:$N$41,4,0)/'4. Billing Determinants'!$E$41*$D18,IF($E18="kW",VLOOKUP(K$4,'4. Billing Determinants'!$B$19:$N$41,5,0)/'4. Billing Determinants'!$F$41*$D18,IF($E18="Non-RPP kWh",VLOOKUP(K$4,'4. Billing Determinants'!$B$19:$N$41,6,0)/'4. Billing Determinants'!$G$41*$D18,IF($E18="Distribution Rev.",VLOOKUP(K$4,'4. Billing Determinants'!$B$19:$N$41,8,0)/'4. Billing Determinants'!$I$41*$D18, VLOOKUP(K$4,'4. Billing Determinants'!$B$19:$N$41,3,0)/'4. Billing Determinants'!$D$41*$D18)))))</f>
        <v>0</v>
      </c>
      <c r="L18" s="152">
        <f>IF(L$4="",0,IF($E18="kWh",VLOOKUP(L$4,'4. Billing Determinants'!$B$19:$N$41,4,0)/'4. Billing Determinants'!$E$41*$D18,IF($E18="kW",VLOOKUP(L$4,'4. Billing Determinants'!$B$19:$N$41,5,0)/'4. Billing Determinants'!$F$41*$D18,IF($E18="Non-RPP kWh",VLOOKUP(L$4,'4. Billing Determinants'!$B$19:$N$41,6,0)/'4. Billing Determinants'!$G$41*$D18,IF($E18="Distribution Rev.",VLOOKUP(L$4,'4. Billing Determinants'!$B$19:$N$41,8,0)/'4. Billing Determinants'!$I$41*$D18, VLOOKUP(L$4,'4. Billing Determinants'!$B$19:$N$41,3,0)/'4. Billing Determinants'!$D$41*$D18)))))</f>
        <v>0</v>
      </c>
      <c r="M18" s="152">
        <f>IF(M$4="",0,IF($E18="kWh",VLOOKUP(M$4,'4. Billing Determinants'!$B$19:$N$41,4,0)/'4. Billing Determinants'!$E$41*$D18,IF($E18="kW",VLOOKUP(M$4,'4. Billing Determinants'!$B$19:$N$41,5,0)/'4. Billing Determinants'!$F$41*$D18,IF($E18="Non-RPP kWh",VLOOKUP(M$4,'4. Billing Determinants'!$B$19:$N$41,6,0)/'4. Billing Determinants'!$G$41*$D18,IF($E18="Distribution Rev.",VLOOKUP(M$4,'4. Billing Determinants'!$B$19:$N$41,8,0)/'4. Billing Determinants'!$I$41*$D18, VLOOKUP(M$4,'4. Billing Determinants'!$B$19:$N$41,3,0)/'4. Billing Determinants'!$D$41*$D18)))))</f>
        <v>0</v>
      </c>
      <c r="N18" s="152">
        <f>IF(N$4="",0,IF($E18="kWh",VLOOKUP(N$4,'4. Billing Determinants'!$B$19:$N$41,4,0)/'4. Billing Determinants'!$E$41*$D18,IF($E18="kW",VLOOKUP(N$4,'4. Billing Determinants'!$B$19:$N$41,5,0)/'4. Billing Determinants'!$F$41*$D18,IF($E18="Non-RPP kWh",VLOOKUP(N$4,'4. Billing Determinants'!$B$19:$N$41,6,0)/'4. Billing Determinants'!$G$41*$D18,IF($E18="Distribution Rev.",VLOOKUP(N$4,'4. Billing Determinants'!$B$19:$N$41,8,0)/'4. Billing Determinants'!$I$41*$D18, VLOOKUP(N$4,'4. Billing Determinants'!$B$19:$N$41,3,0)/'4. Billing Determinants'!$D$41*$D18)))))</f>
        <v>0</v>
      </c>
      <c r="O18" s="152">
        <f>IF(O$4="",0,IF($E18="kWh",VLOOKUP(O$4,'4. Billing Determinants'!$B$19:$N$41,4,0)/'4. Billing Determinants'!$E$41*$D18,IF($E18="kW",VLOOKUP(O$4,'4. Billing Determinants'!$B$19:$N$41,5,0)/'4. Billing Determinants'!$F$41*$D18,IF($E18="Non-RPP kWh",VLOOKUP(O$4,'4. Billing Determinants'!$B$19:$N$41,6,0)/'4. Billing Determinants'!$G$41*$D18,IF($E18="Distribution Rev.",VLOOKUP(O$4,'4. Billing Determinants'!$B$19:$N$41,8,0)/'4. Billing Determinants'!$I$41*$D18, VLOOKUP(O$4,'4. Billing Determinants'!$B$19:$N$41,3,0)/'4. Billing Determinants'!$D$41*$D18)))))</f>
        <v>0</v>
      </c>
      <c r="P18" s="152">
        <f>IF(P$4="",0,IF($E18="kWh",VLOOKUP(P$4,'4. Billing Determinants'!$B$19:$N$41,4,0)/'4. Billing Determinants'!$E$41*$D18,IF($E18="kW",VLOOKUP(P$4,'4. Billing Determinants'!$B$19:$N$41,5,0)/'4. Billing Determinants'!$F$41*$D18,IF($E18="Non-RPP kWh",VLOOKUP(P$4,'4. Billing Determinants'!$B$19:$N$41,6,0)/'4. Billing Determinants'!$G$41*$D18,IF($E18="Distribution Rev.",VLOOKUP(P$4,'4. Billing Determinants'!$B$19:$N$41,8,0)/'4. Billing Determinants'!$I$41*$D18, VLOOKUP(P$4,'4. Billing Determinants'!$B$19:$N$41,3,0)/'4. Billing Determinants'!$D$41*$D18)))))</f>
        <v>0</v>
      </c>
      <c r="Q18" s="152">
        <f>IF(Q$4="",0,IF($E18="kWh",VLOOKUP(Q$4,'4. Billing Determinants'!$B$19:$N$41,4,0)/'4. Billing Determinants'!$E$41*$D18,IF($E18="kW",VLOOKUP(Q$4,'4. Billing Determinants'!$B$19:$N$41,5,0)/'4. Billing Determinants'!$F$41*$D18,IF($E18="Non-RPP kWh",VLOOKUP(Q$4,'4. Billing Determinants'!$B$19:$N$41,6,0)/'4. Billing Determinants'!$G$41*$D18,IF($E18="Distribution Rev.",VLOOKUP(Q$4,'4. Billing Determinants'!$B$19:$N$41,8,0)/'4. Billing Determinants'!$I$41*$D18, VLOOKUP(Q$4,'4. Billing Determinants'!$B$19:$N$41,3,0)/'4. Billing Determinants'!$D$41*$D18)))))</f>
        <v>0</v>
      </c>
      <c r="R18" s="152">
        <f>IF(R$4="",0,IF($E18="kWh",VLOOKUP(R$4,'4. Billing Determinants'!$B$19:$N$41,4,0)/'4. Billing Determinants'!$E$41*$D18,IF($E18="kW",VLOOKUP(R$4,'4. Billing Determinants'!$B$19:$N$41,5,0)/'4. Billing Determinants'!$F$41*$D18,IF($E18="Non-RPP kWh",VLOOKUP(R$4,'4. Billing Determinants'!$B$19:$N$41,6,0)/'4. Billing Determinants'!$G$41*$D18,IF($E18="Distribution Rev.",VLOOKUP(R$4,'4. Billing Determinants'!$B$19:$N$41,8,0)/'4. Billing Determinants'!$I$41*$D18, VLOOKUP(R$4,'4. Billing Determinants'!$B$19:$N$41,3,0)/'4. Billing Determinants'!$D$41*$D18)))))</f>
        <v>0</v>
      </c>
      <c r="S18" s="152">
        <f>IF(S$4="",0,IF($E18="kWh",VLOOKUP(S$4,'4. Billing Determinants'!$B$19:$N$41,4,0)/'4. Billing Determinants'!$E$41*$D18,IF($E18="kW",VLOOKUP(S$4,'4. Billing Determinants'!$B$19:$N$41,5,0)/'4. Billing Determinants'!$F$41*$D18,IF($E18="Non-RPP kWh",VLOOKUP(S$4,'4. Billing Determinants'!$B$19:$N$41,6,0)/'4. Billing Determinants'!$G$41*$D18,IF($E18="Distribution Rev.",VLOOKUP(S$4,'4. Billing Determinants'!$B$19:$N$41,8,0)/'4. Billing Determinants'!$I$41*$D18, VLOOKUP(S$4,'4. Billing Determinants'!$B$19:$N$41,3,0)/'4. Billing Determinants'!$D$41*$D18)))))</f>
        <v>0</v>
      </c>
      <c r="T18" s="152">
        <f>IF(T$4="",0,IF($E18="kWh",VLOOKUP(T$4,'4. Billing Determinants'!$B$19:$N$41,4,0)/'4. Billing Determinants'!$E$41*$D18,IF($E18="kW",VLOOKUP(T$4,'4. Billing Determinants'!$B$19:$N$41,5,0)/'4. Billing Determinants'!$F$41*$D18,IF($E18="Non-RPP kWh",VLOOKUP(T$4,'4. Billing Determinants'!$B$19:$N$41,6,0)/'4. Billing Determinants'!$G$41*$D18,IF($E18="Distribution Rev.",VLOOKUP(T$4,'4. Billing Determinants'!$B$19:$N$41,8,0)/'4. Billing Determinants'!$I$41*$D18, VLOOKUP(T$4,'4. Billing Determinants'!$B$19:$N$41,3,0)/'4. Billing Determinants'!$D$41*$D18)))))</f>
        <v>0</v>
      </c>
      <c r="U18" s="152">
        <f>IF(U$4="",0,IF($E18="kWh",VLOOKUP(U$4,'4. Billing Determinants'!$B$19:$N$41,4,0)/'4. Billing Determinants'!$E$41*$D18,IF($E18="kW",VLOOKUP(U$4,'4. Billing Determinants'!$B$19:$N$41,5,0)/'4. Billing Determinants'!$F$41*$D18,IF($E18="Non-RPP kWh",VLOOKUP(U$4,'4. Billing Determinants'!$B$19:$N$41,6,0)/'4. Billing Determinants'!$G$41*$D18,IF($E18="Distribution Rev.",VLOOKUP(U$4,'4. Billing Determinants'!$B$19:$N$41,8,0)/'4. Billing Determinants'!$I$41*$D18, VLOOKUP(U$4,'4. Billing Determinants'!$B$19:$N$41,3,0)/'4. Billing Determinants'!$D$41*$D18)))))</f>
        <v>0</v>
      </c>
      <c r="V18" s="152">
        <f>IF(V$4="",0,IF($E18="kWh",VLOOKUP(V$4,'4. Billing Determinants'!$B$19:$N$41,4,0)/'4. Billing Determinants'!$E$41*$D18,IF($E18="kW",VLOOKUP(V$4,'4. Billing Determinants'!$B$19:$N$41,5,0)/'4. Billing Determinants'!$F$41*$D18,IF($E18="Non-RPP kWh",VLOOKUP(V$4,'4. Billing Determinants'!$B$19:$N$41,6,0)/'4. Billing Determinants'!$G$41*$D18,IF($E18="Distribution Rev.",VLOOKUP(V$4,'4. Billing Determinants'!$B$19:$N$41,8,0)/'4. Billing Determinants'!$I$41*$D18, VLOOKUP(V$4,'4. Billing Determinants'!$B$19:$N$41,3,0)/'4. Billing Determinants'!$D$41*$D18)))))</f>
        <v>0</v>
      </c>
      <c r="W18" s="152">
        <f>IF(W$4="",0,IF($E18="kWh",VLOOKUP(W$4,'4. Billing Determinants'!$B$19:$N$41,4,0)/'4. Billing Determinants'!$E$41*$D18,IF($E18="kW",VLOOKUP(W$4,'4. Billing Determinants'!$B$19:$N$41,5,0)/'4. Billing Determinants'!$F$41*$D18,IF($E18="Non-RPP kWh",VLOOKUP(W$4,'4. Billing Determinants'!$B$19:$N$41,6,0)/'4. Billing Determinants'!$G$41*$D18,IF($E18="Distribution Rev.",VLOOKUP(W$4,'4. Billing Determinants'!$B$19:$N$41,8,0)/'4. Billing Determinants'!$I$41*$D18, VLOOKUP(W$4,'4. Billing Determinants'!$B$19:$N$41,3,0)/'4. Billing Determinants'!$D$41*$D18)))))</f>
        <v>0</v>
      </c>
      <c r="X18" s="152">
        <f>IF(X$4="",0,IF($E18="kWh",VLOOKUP(X$4,'4. Billing Determinants'!$B$19:$N$41,4,0)/'4. Billing Determinants'!$E$41*$D18,IF($E18="kW",VLOOKUP(X$4,'4. Billing Determinants'!$B$19:$N$41,5,0)/'4. Billing Determinants'!$F$41*$D18,IF($E18="Non-RPP kWh",VLOOKUP(X$4,'4. Billing Determinants'!$B$19:$N$41,6,0)/'4. Billing Determinants'!$G$41*$D18,IF($E18="Distribution Rev.",VLOOKUP(X$4,'4. Billing Determinants'!$B$19:$N$41,8,0)/'4. Billing Determinants'!$I$41*$D18, VLOOKUP(X$4,'4. Billing Determinants'!$B$19:$N$41,3,0)/'4. Billing Determinants'!$D$41*$D18)))))</f>
        <v>0</v>
      </c>
      <c r="Y18" s="152">
        <f>IF(Y$4="",0,IF($E18="kWh",VLOOKUP(Y$4,'4. Billing Determinants'!$B$19:$N$41,4,0)/'4. Billing Determinants'!$E$41*$D18,IF($E18="kW",VLOOKUP(Y$4,'4. Billing Determinants'!$B$19:$N$41,5,0)/'4. Billing Determinants'!$F$41*$D18,IF($E18="Non-RPP kWh",VLOOKUP(Y$4,'4. Billing Determinants'!$B$19:$N$41,6,0)/'4. Billing Determinants'!$G$41*$D18,IF($E18="Distribution Rev.",VLOOKUP(Y$4,'4. Billing Determinants'!$B$19:$N$41,8,0)/'4. Billing Determinants'!$I$41*$D18, VLOOKUP(Y$4,'4. Billing Determinants'!$B$19:$N$41,3,0)/'4. Billing Determinants'!$D$41*$D18)))))</f>
        <v>0</v>
      </c>
    </row>
    <row r="19" spans="2:25" x14ac:dyDescent="0.2">
      <c r="B19" s="150" t="s">
        <v>67</v>
      </c>
      <c r="C19" s="151">
        <v>1508</v>
      </c>
      <c r="D19" s="152">
        <f>'2. 2013 Continuity Schedule'!CF42</f>
        <v>121683</v>
      </c>
      <c r="E19" s="170" t="s">
        <v>228</v>
      </c>
      <c r="F19" s="152">
        <f>IF(F$4="",0,IF($E19="kWh",VLOOKUP(F$4,'4. Billing Determinants'!$B$19:$N$41,4,0)/'4. Billing Determinants'!$E$41*$D19,IF($E19="kW",VLOOKUP(F$4,'4. Billing Determinants'!$B$19:$N$41,5,0)/'4. Billing Determinants'!$F$41*$D19,IF($E19="Non-RPP kWh",VLOOKUP(F$4,'4. Billing Determinants'!$B$19:$N$41,6,0)/'4. Billing Determinants'!$G$41*$D19,IF($E19="Distribution Rev.",VLOOKUP(F$4,'4. Billing Determinants'!$B$19:$N$41,8,0)/'4. Billing Determinants'!$I$41*$D19, VLOOKUP(F$4,'4. Billing Determinants'!$B$19:$N$41,3,0)/'4. Billing Determinants'!$D$41*$D19)))))</f>
        <v>65465.452330663116</v>
      </c>
      <c r="G19" s="152">
        <f>IF(G$4="",0,IF($E19="kWh",VLOOKUP(G$4,'4. Billing Determinants'!$B$19:$N$41,4,0)/'4. Billing Determinants'!$E$41*$D19,IF($E19="kW",VLOOKUP(G$4,'4. Billing Determinants'!$B$19:$N$41,5,0)/'4. Billing Determinants'!$F$41*$D19,IF($E19="Non-RPP kWh",VLOOKUP(G$4,'4. Billing Determinants'!$B$19:$N$41,6,0)/'4. Billing Determinants'!$G$41*$D19,IF($E19="Distribution Rev.",VLOOKUP(G$4,'4. Billing Determinants'!$B$19:$N$41,8,0)/'4. Billing Determinants'!$I$41*$D19, VLOOKUP(G$4,'4. Billing Determinants'!$B$19:$N$41,3,0)/'4. Billing Determinants'!$D$41*$D19)))))</f>
        <v>21562.674627552406</v>
      </c>
      <c r="H19" s="152">
        <f>IF(H$4="",0,IF($E19="kWh",VLOOKUP(H$4,'4. Billing Determinants'!$B$19:$N$41,4,0)/'4. Billing Determinants'!$E$41*$D19,IF($E19="kW",VLOOKUP(H$4,'4. Billing Determinants'!$B$19:$N$41,5,0)/'4. Billing Determinants'!$F$41*$D19,IF($E19="Non-RPP kWh",VLOOKUP(H$4,'4. Billing Determinants'!$B$19:$N$41,6,0)/'4. Billing Determinants'!$G$41*$D19,IF($E19="Distribution Rev.",VLOOKUP(H$4,'4. Billing Determinants'!$B$19:$N$41,8,0)/'4. Billing Determinants'!$I$41*$D19, VLOOKUP(H$4,'4. Billing Determinants'!$B$19:$N$41,3,0)/'4. Billing Determinants'!$D$41*$D19)))))</f>
        <v>17326.321456016554</v>
      </c>
      <c r="I19" s="152">
        <f>IF(I$4="",0,IF($E19="kWh",VLOOKUP(I$4,'4. Billing Determinants'!$B$19:$N$41,4,0)/'4. Billing Determinants'!$E$41*$D19,IF($E19="kW",VLOOKUP(I$4,'4. Billing Determinants'!$B$19:$N$41,5,0)/'4. Billing Determinants'!$F$41*$D19,IF($E19="Non-RPP kWh",VLOOKUP(I$4,'4. Billing Determinants'!$B$19:$N$41,6,0)/'4. Billing Determinants'!$G$41*$D19,IF($E19="Distribution Rev.",VLOOKUP(I$4,'4. Billing Determinants'!$B$19:$N$41,8,0)/'4. Billing Determinants'!$I$41*$D19, VLOOKUP(I$4,'4. Billing Determinants'!$B$19:$N$41,3,0)/'4. Billing Determinants'!$D$41*$D19)))))</f>
        <v>5367.2311017452166</v>
      </c>
      <c r="J19" s="152">
        <f>IF(J$4="",0,IF($E19="kWh",VLOOKUP(J$4,'4. Billing Determinants'!$B$19:$N$41,4,0)/'4. Billing Determinants'!$E$41*$D19,IF($E19="kW",VLOOKUP(J$4,'4. Billing Determinants'!$B$19:$N$41,5,0)/'4. Billing Determinants'!$F$41*$D19,IF($E19="Non-RPP kWh",VLOOKUP(J$4,'4. Billing Determinants'!$B$19:$N$41,6,0)/'4. Billing Determinants'!$G$41*$D19,IF($E19="Distribution Rev.",VLOOKUP(J$4,'4. Billing Determinants'!$B$19:$N$41,8,0)/'4. Billing Determinants'!$I$41*$D19, VLOOKUP(J$4,'4. Billing Determinants'!$B$19:$N$41,3,0)/'4. Billing Determinants'!$D$41*$D19)))))</f>
        <v>4096.3962275192262</v>
      </c>
      <c r="K19" s="152">
        <f>IF(K$4="",0,IF($E19="kWh",VLOOKUP(K$4,'4. Billing Determinants'!$B$19:$N$41,4,0)/'4. Billing Determinants'!$E$41*$D19,IF($E19="kW",VLOOKUP(K$4,'4. Billing Determinants'!$B$19:$N$41,5,0)/'4. Billing Determinants'!$F$41*$D19,IF($E19="Non-RPP kWh",VLOOKUP(K$4,'4. Billing Determinants'!$B$19:$N$41,6,0)/'4. Billing Determinants'!$G$41*$D19,IF($E19="Distribution Rev.",VLOOKUP(K$4,'4. Billing Determinants'!$B$19:$N$41,8,0)/'4. Billing Determinants'!$I$41*$D19, VLOOKUP(K$4,'4. Billing Determinants'!$B$19:$N$41,3,0)/'4. Billing Determinants'!$D$41*$D19)))))</f>
        <v>4218.0556742190447</v>
      </c>
      <c r="L19" s="152">
        <f>IF(L$4="",0,IF($E19="kWh",VLOOKUP(L$4,'4. Billing Determinants'!$B$19:$N$41,4,0)/'4. Billing Determinants'!$E$41*$D19,IF($E19="kW",VLOOKUP(L$4,'4. Billing Determinants'!$B$19:$N$41,5,0)/'4. Billing Determinants'!$F$41*$D19,IF($E19="Non-RPP kWh",VLOOKUP(L$4,'4. Billing Determinants'!$B$19:$N$41,6,0)/'4. Billing Determinants'!$G$41*$D19,IF($E19="Distribution Rev.",VLOOKUP(L$4,'4. Billing Determinants'!$B$19:$N$41,8,0)/'4. Billing Determinants'!$I$41*$D19, VLOOKUP(L$4,'4. Billing Determinants'!$B$19:$N$41,3,0)/'4. Billing Determinants'!$D$41*$D19)))))</f>
        <v>749.70180559994492</v>
      </c>
      <c r="M19" s="152">
        <f>IF(M$4="",0,IF($E19="kWh",VLOOKUP(M$4,'4. Billing Determinants'!$B$19:$N$41,4,0)/'4. Billing Determinants'!$E$41*$D19,IF($E19="kW",VLOOKUP(M$4,'4. Billing Determinants'!$B$19:$N$41,5,0)/'4. Billing Determinants'!$F$41*$D19,IF($E19="Non-RPP kWh",VLOOKUP(M$4,'4. Billing Determinants'!$B$19:$N$41,6,0)/'4. Billing Determinants'!$G$41*$D19,IF($E19="Distribution Rev.",VLOOKUP(M$4,'4. Billing Determinants'!$B$19:$N$41,8,0)/'4. Billing Determinants'!$I$41*$D19, VLOOKUP(M$4,'4. Billing Determinants'!$B$19:$N$41,3,0)/'4. Billing Determinants'!$D$41*$D19)))))</f>
        <v>202.28320180495689</v>
      </c>
      <c r="N19" s="152">
        <f>IF(N$4="",0,IF($E19="kWh",VLOOKUP(N$4,'4. Billing Determinants'!$B$19:$N$41,4,0)/'4. Billing Determinants'!$E$41*$D19,IF($E19="kW",VLOOKUP(N$4,'4. Billing Determinants'!$B$19:$N$41,5,0)/'4. Billing Determinants'!$F$41*$D19,IF($E19="Non-RPP kWh",VLOOKUP(N$4,'4. Billing Determinants'!$B$19:$N$41,6,0)/'4. Billing Determinants'!$G$41*$D19,IF($E19="Distribution Rev.",VLOOKUP(N$4,'4. Billing Determinants'!$B$19:$N$41,8,0)/'4. Billing Determinants'!$I$41*$D19, VLOOKUP(N$4,'4. Billing Determinants'!$B$19:$N$41,3,0)/'4. Billing Determinants'!$D$41*$D19)))))</f>
        <v>2694.8835748795377</v>
      </c>
      <c r="O19" s="152">
        <f>IF(O$4="",0,IF($E19="kWh",VLOOKUP(O$4,'4. Billing Determinants'!$B$19:$N$41,4,0)/'4. Billing Determinants'!$E$41*$D19,IF($E19="kW",VLOOKUP(O$4,'4. Billing Determinants'!$B$19:$N$41,5,0)/'4. Billing Determinants'!$F$41*$D19,IF($E19="Non-RPP kWh",VLOOKUP(O$4,'4. Billing Determinants'!$B$19:$N$41,6,0)/'4. Billing Determinants'!$G$41*$D19,IF($E19="Distribution Rev.",VLOOKUP(O$4,'4. Billing Determinants'!$B$19:$N$41,8,0)/'4. Billing Determinants'!$I$41*$D19, VLOOKUP(O$4,'4. Billing Determinants'!$B$19:$N$41,3,0)/'4. Billing Determinants'!$D$41*$D19)))))</f>
        <v>0</v>
      </c>
      <c r="P19" s="152">
        <f>IF(P$4="",0,IF($E19="kWh",VLOOKUP(P$4,'4. Billing Determinants'!$B$19:$N$41,4,0)/'4. Billing Determinants'!$E$41*$D19,IF($E19="kW",VLOOKUP(P$4,'4. Billing Determinants'!$B$19:$N$41,5,0)/'4. Billing Determinants'!$F$41*$D19,IF($E19="Non-RPP kWh",VLOOKUP(P$4,'4. Billing Determinants'!$B$19:$N$41,6,0)/'4. Billing Determinants'!$G$41*$D19,IF($E19="Distribution Rev.",VLOOKUP(P$4,'4. Billing Determinants'!$B$19:$N$41,8,0)/'4. Billing Determinants'!$I$41*$D19, VLOOKUP(P$4,'4. Billing Determinants'!$B$19:$N$41,3,0)/'4. Billing Determinants'!$D$41*$D19)))))</f>
        <v>0</v>
      </c>
      <c r="Q19" s="152">
        <f>IF(Q$4="",0,IF($E19="kWh",VLOOKUP(Q$4,'4. Billing Determinants'!$B$19:$N$41,4,0)/'4. Billing Determinants'!$E$41*$D19,IF($E19="kW",VLOOKUP(Q$4,'4. Billing Determinants'!$B$19:$N$41,5,0)/'4. Billing Determinants'!$F$41*$D19,IF($E19="Non-RPP kWh",VLOOKUP(Q$4,'4. Billing Determinants'!$B$19:$N$41,6,0)/'4. Billing Determinants'!$G$41*$D19,IF($E19="Distribution Rev.",VLOOKUP(Q$4,'4. Billing Determinants'!$B$19:$N$41,8,0)/'4. Billing Determinants'!$I$41*$D19, VLOOKUP(Q$4,'4. Billing Determinants'!$B$19:$N$41,3,0)/'4. Billing Determinants'!$D$41*$D19)))))</f>
        <v>0</v>
      </c>
      <c r="R19" s="152">
        <f>IF(R$4="",0,IF($E19="kWh",VLOOKUP(R$4,'4. Billing Determinants'!$B$19:$N$41,4,0)/'4. Billing Determinants'!$E$41*$D19,IF($E19="kW",VLOOKUP(R$4,'4. Billing Determinants'!$B$19:$N$41,5,0)/'4. Billing Determinants'!$F$41*$D19,IF($E19="Non-RPP kWh",VLOOKUP(R$4,'4. Billing Determinants'!$B$19:$N$41,6,0)/'4. Billing Determinants'!$G$41*$D19,IF($E19="Distribution Rev.",VLOOKUP(R$4,'4. Billing Determinants'!$B$19:$N$41,8,0)/'4. Billing Determinants'!$I$41*$D19, VLOOKUP(R$4,'4. Billing Determinants'!$B$19:$N$41,3,0)/'4. Billing Determinants'!$D$41*$D19)))))</f>
        <v>0</v>
      </c>
      <c r="S19" s="152">
        <f>IF(S$4="",0,IF($E19="kWh",VLOOKUP(S$4,'4. Billing Determinants'!$B$19:$N$41,4,0)/'4. Billing Determinants'!$E$41*$D19,IF($E19="kW",VLOOKUP(S$4,'4. Billing Determinants'!$B$19:$N$41,5,0)/'4. Billing Determinants'!$F$41*$D19,IF($E19="Non-RPP kWh",VLOOKUP(S$4,'4. Billing Determinants'!$B$19:$N$41,6,0)/'4. Billing Determinants'!$G$41*$D19,IF($E19="Distribution Rev.",VLOOKUP(S$4,'4. Billing Determinants'!$B$19:$N$41,8,0)/'4. Billing Determinants'!$I$41*$D19, VLOOKUP(S$4,'4. Billing Determinants'!$B$19:$N$41,3,0)/'4. Billing Determinants'!$D$41*$D19)))))</f>
        <v>0</v>
      </c>
      <c r="T19" s="152">
        <f>IF(T$4="",0,IF($E19="kWh",VLOOKUP(T$4,'4. Billing Determinants'!$B$19:$N$41,4,0)/'4. Billing Determinants'!$E$41*$D19,IF($E19="kW",VLOOKUP(T$4,'4. Billing Determinants'!$B$19:$N$41,5,0)/'4. Billing Determinants'!$F$41*$D19,IF($E19="Non-RPP kWh",VLOOKUP(T$4,'4. Billing Determinants'!$B$19:$N$41,6,0)/'4. Billing Determinants'!$G$41*$D19,IF($E19="Distribution Rev.",VLOOKUP(T$4,'4. Billing Determinants'!$B$19:$N$41,8,0)/'4. Billing Determinants'!$I$41*$D19, VLOOKUP(T$4,'4. Billing Determinants'!$B$19:$N$41,3,0)/'4. Billing Determinants'!$D$41*$D19)))))</f>
        <v>0</v>
      </c>
      <c r="U19" s="152">
        <f>IF(U$4="",0,IF($E19="kWh",VLOOKUP(U$4,'4. Billing Determinants'!$B$19:$N$41,4,0)/'4. Billing Determinants'!$E$41*$D19,IF($E19="kW",VLOOKUP(U$4,'4. Billing Determinants'!$B$19:$N$41,5,0)/'4. Billing Determinants'!$F$41*$D19,IF($E19="Non-RPP kWh",VLOOKUP(U$4,'4. Billing Determinants'!$B$19:$N$41,6,0)/'4. Billing Determinants'!$G$41*$D19,IF($E19="Distribution Rev.",VLOOKUP(U$4,'4. Billing Determinants'!$B$19:$N$41,8,0)/'4. Billing Determinants'!$I$41*$D19, VLOOKUP(U$4,'4. Billing Determinants'!$B$19:$N$41,3,0)/'4. Billing Determinants'!$D$41*$D19)))))</f>
        <v>0</v>
      </c>
      <c r="V19" s="152">
        <f>IF(V$4="",0,IF($E19="kWh",VLOOKUP(V$4,'4. Billing Determinants'!$B$19:$N$41,4,0)/'4. Billing Determinants'!$E$41*$D19,IF($E19="kW",VLOOKUP(V$4,'4. Billing Determinants'!$B$19:$N$41,5,0)/'4. Billing Determinants'!$F$41*$D19,IF($E19="Non-RPP kWh",VLOOKUP(V$4,'4. Billing Determinants'!$B$19:$N$41,6,0)/'4. Billing Determinants'!$G$41*$D19,IF($E19="Distribution Rev.",VLOOKUP(V$4,'4. Billing Determinants'!$B$19:$N$41,8,0)/'4. Billing Determinants'!$I$41*$D19, VLOOKUP(V$4,'4. Billing Determinants'!$B$19:$N$41,3,0)/'4. Billing Determinants'!$D$41*$D19)))))</f>
        <v>0</v>
      </c>
      <c r="W19" s="152">
        <f>IF(W$4="",0,IF($E19="kWh",VLOOKUP(W$4,'4. Billing Determinants'!$B$19:$N$41,4,0)/'4. Billing Determinants'!$E$41*$D19,IF($E19="kW",VLOOKUP(W$4,'4. Billing Determinants'!$B$19:$N$41,5,0)/'4. Billing Determinants'!$F$41*$D19,IF($E19="Non-RPP kWh",VLOOKUP(W$4,'4. Billing Determinants'!$B$19:$N$41,6,0)/'4. Billing Determinants'!$G$41*$D19,IF($E19="Distribution Rev.",VLOOKUP(W$4,'4. Billing Determinants'!$B$19:$N$41,8,0)/'4. Billing Determinants'!$I$41*$D19, VLOOKUP(W$4,'4. Billing Determinants'!$B$19:$N$41,3,0)/'4. Billing Determinants'!$D$41*$D19)))))</f>
        <v>0</v>
      </c>
      <c r="X19" s="152">
        <f>IF(X$4="",0,IF($E19="kWh",VLOOKUP(X$4,'4. Billing Determinants'!$B$19:$N$41,4,0)/'4. Billing Determinants'!$E$41*$D19,IF($E19="kW",VLOOKUP(X$4,'4. Billing Determinants'!$B$19:$N$41,5,0)/'4. Billing Determinants'!$F$41*$D19,IF($E19="Non-RPP kWh",VLOOKUP(X$4,'4. Billing Determinants'!$B$19:$N$41,6,0)/'4. Billing Determinants'!$G$41*$D19,IF($E19="Distribution Rev.",VLOOKUP(X$4,'4. Billing Determinants'!$B$19:$N$41,8,0)/'4. Billing Determinants'!$I$41*$D19, VLOOKUP(X$4,'4. Billing Determinants'!$B$19:$N$41,3,0)/'4. Billing Determinants'!$D$41*$D19)))))</f>
        <v>0</v>
      </c>
      <c r="Y19" s="152">
        <f>IF(Y$4="",0,IF($E19="kWh",VLOOKUP(Y$4,'4. Billing Determinants'!$B$19:$N$41,4,0)/'4. Billing Determinants'!$E$41*$D19,IF($E19="kW",VLOOKUP(Y$4,'4. Billing Determinants'!$B$19:$N$41,5,0)/'4. Billing Determinants'!$F$41*$D19,IF($E19="Non-RPP kWh",VLOOKUP(Y$4,'4. Billing Determinants'!$B$19:$N$41,6,0)/'4. Billing Determinants'!$G$41*$D19,IF($E19="Distribution Rev.",VLOOKUP(Y$4,'4. Billing Determinants'!$B$19:$N$41,8,0)/'4. Billing Determinants'!$I$41*$D19, VLOOKUP(Y$4,'4. Billing Determinants'!$B$19:$N$41,3,0)/'4. Billing Determinants'!$D$41*$D19)))))</f>
        <v>0</v>
      </c>
    </row>
    <row r="20" spans="2:25" x14ac:dyDescent="0.2">
      <c r="B20" s="150" t="s">
        <v>68</v>
      </c>
      <c r="C20" s="151">
        <v>1508</v>
      </c>
      <c r="D20" s="152">
        <f>'2. 2013 Continuity Schedule'!CF43</f>
        <v>2966</v>
      </c>
      <c r="E20" s="170" t="s">
        <v>228</v>
      </c>
      <c r="F20" s="152">
        <f>IF(F$4="",0,IF($E20="kWh",VLOOKUP(F$4,'4. Billing Determinants'!$B$19:$N$41,4,0)/'4. Billing Determinants'!$E$41*$D20,IF($E20="kW",VLOOKUP(F$4,'4. Billing Determinants'!$B$19:$N$41,5,0)/'4. Billing Determinants'!$F$41*$D20,IF($E20="Non-RPP kWh",VLOOKUP(F$4,'4. Billing Determinants'!$B$19:$N$41,6,0)/'4. Billing Determinants'!$G$41*$D20,IF($E20="Distribution Rev.",VLOOKUP(F$4,'4. Billing Determinants'!$B$19:$N$41,8,0)/'4. Billing Determinants'!$I$41*$D20, VLOOKUP(F$4,'4. Billing Determinants'!$B$19:$N$41,3,0)/'4. Billing Determinants'!$D$41*$D20)))))</f>
        <v>1595.7079593102308</v>
      </c>
      <c r="G20" s="152">
        <f>IF(G$4="",0,IF($E20="kWh",VLOOKUP(G$4,'4. Billing Determinants'!$B$19:$N$41,4,0)/'4. Billing Determinants'!$E$41*$D20,IF($E20="kW",VLOOKUP(G$4,'4. Billing Determinants'!$B$19:$N$41,5,0)/'4. Billing Determinants'!$F$41*$D20,IF($E20="Non-RPP kWh",VLOOKUP(G$4,'4. Billing Determinants'!$B$19:$N$41,6,0)/'4. Billing Determinants'!$G$41*$D20,IF($E20="Distribution Rev.",VLOOKUP(G$4,'4. Billing Determinants'!$B$19:$N$41,8,0)/'4. Billing Determinants'!$I$41*$D20, VLOOKUP(G$4,'4. Billing Determinants'!$B$19:$N$41,3,0)/'4. Billing Determinants'!$D$41*$D20)))))</f>
        <v>525.58609621163544</v>
      </c>
      <c r="H20" s="152">
        <f>IF(H$4="",0,IF($E20="kWh",VLOOKUP(H$4,'4. Billing Determinants'!$B$19:$N$41,4,0)/'4. Billing Determinants'!$E$41*$D20,IF($E20="kW",VLOOKUP(H$4,'4. Billing Determinants'!$B$19:$N$41,5,0)/'4. Billing Determinants'!$F$41*$D20,IF($E20="Non-RPP kWh",VLOOKUP(H$4,'4. Billing Determinants'!$B$19:$N$41,6,0)/'4. Billing Determinants'!$G$41*$D20,IF($E20="Distribution Rev.",VLOOKUP(H$4,'4. Billing Determinants'!$B$19:$N$41,8,0)/'4. Billing Determinants'!$I$41*$D20, VLOOKUP(H$4,'4. Billing Determinants'!$B$19:$N$41,3,0)/'4. Billing Determinants'!$D$41*$D20)))))</f>
        <v>422.32579274463234</v>
      </c>
      <c r="I20" s="152">
        <f>IF(I$4="",0,IF($E20="kWh",VLOOKUP(I$4,'4. Billing Determinants'!$B$19:$N$41,4,0)/'4. Billing Determinants'!$E$41*$D20,IF($E20="kW",VLOOKUP(I$4,'4. Billing Determinants'!$B$19:$N$41,5,0)/'4. Billing Determinants'!$F$41*$D20,IF($E20="Non-RPP kWh",VLOOKUP(I$4,'4. Billing Determinants'!$B$19:$N$41,6,0)/'4. Billing Determinants'!$G$41*$D20,IF($E20="Distribution Rev.",VLOOKUP(I$4,'4. Billing Determinants'!$B$19:$N$41,8,0)/'4. Billing Determinants'!$I$41*$D20, VLOOKUP(I$4,'4. Billing Determinants'!$B$19:$N$41,3,0)/'4. Billing Determinants'!$D$41*$D20)))))</f>
        <v>130.82523810044387</v>
      </c>
      <c r="J20" s="152">
        <f>IF(J$4="",0,IF($E20="kWh",VLOOKUP(J$4,'4. Billing Determinants'!$B$19:$N$41,4,0)/'4. Billing Determinants'!$E$41*$D20,IF($E20="kW",VLOOKUP(J$4,'4. Billing Determinants'!$B$19:$N$41,5,0)/'4. Billing Determinants'!$F$41*$D20,IF($E20="Non-RPP kWh",VLOOKUP(J$4,'4. Billing Determinants'!$B$19:$N$41,6,0)/'4. Billing Determinants'!$G$41*$D20,IF($E20="Distribution Rev.",VLOOKUP(J$4,'4. Billing Determinants'!$B$19:$N$41,8,0)/'4. Billing Determinants'!$I$41*$D20, VLOOKUP(J$4,'4. Billing Determinants'!$B$19:$N$41,3,0)/'4. Billing Determinants'!$D$41*$D20)))))</f>
        <v>99.848879554432628</v>
      </c>
      <c r="K20" s="152">
        <f>IF(K$4="",0,IF($E20="kWh",VLOOKUP(K$4,'4. Billing Determinants'!$B$19:$N$41,4,0)/'4. Billing Determinants'!$E$41*$D20,IF($E20="kW",VLOOKUP(K$4,'4. Billing Determinants'!$B$19:$N$41,5,0)/'4. Billing Determinants'!$F$41*$D20,IF($E20="Non-RPP kWh",VLOOKUP(K$4,'4. Billing Determinants'!$B$19:$N$41,6,0)/'4. Billing Determinants'!$G$41*$D20,IF($E20="Distribution Rev.",VLOOKUP(K$4,'4. Billing Determinants'!$B$19:$N$41,8,0)/'4. Billing Determinants'!$I$41*$D20, VLOOKUP(K$4,'4. Billing Determinants'!$B$19:$N$41,3,0)/'4. Billing Determinants'!$D$41*$D20)))))</f>
        <v>102.81430544721684</v>
      </c>
      <c r="L20" s="152">
        <f>IF(L$4="",0,IF($E20="kWh",VLOOKUP(L$4,'4. Billing Determinants'!$B$19:$N$41,4,0)/'4. Billing Determinants'!$E$41*$D20,IF($E20="kW",VLOOKUP(L$4,'4. Billing Determinants'!$B$19:$N$41,5,0)/'4. Billing Determinants'!$F$41*$D20,IF($E20="Non-RPP kWh",VLOOKUP(L$4,'4. Billing Determinants'!$B$19:$N$41,6,0)/'4. Billing Determinants'!$G$41*$D20,IF($E20="Distribution Rev.",VLOOKUP(L$4,'4. Billing Determinants'!$B$19:$N$41,8,0)/'4. Billing Determinants'!$I$41*$D20, VLOOKUP(L$4,'4. Billing Determinants'!$B$19:$N$41,3,0)/'4. Billing Determinants'!$D$41*$D20)))))</f>
        <v>18.273839035933012</v>
      </c>
      <c r="M20" s="152">
        <f>IF(M$4="",0,IF($E20="kWh",VLOOKUP(M$4,'4. Billing Determinants'!$B$19:$N$41,4,0)/'4. Billing Determinants'!$E$41*$D20,IF($E20="kW",VLOOKUP(M$4,'4. Billing Determinants'!$B$19:$N$41,5,0)/'4. Billing Determinants'!$F$41*$D20,IF($E20="Non-RPP kWh",VLOOKUP(M$4,'4. Billing Determinants'!$B$19:$N$41,6,0)/'4. Billing Determinants'!$G$41*$D20,IF($E20="Distribution Rev.",VLOOKUP(M$4,'4. Billing Determinants'!$B$19:$N$41,8,0)/'4. Billing Determinants'!$I$41*$D20, VLOOKUP(M$4,'4. Billing Determinants'!$B$19:$N$41,3,0)/'4. Billing Determinants'!$D$41*$D20)))))</f>
        <v>4.9306146014932413</v>
      </c>
      <c r="N20" s="152">
        <f>IF(N$4="",0,IF($E20="kWh",VLOOKUP(N$4,'4. Billing Determinants'!$B$19:$N$41,4,0)/'4. Billing Determinants'!$E$41*$D20,IF($E20="kW",VLOOKUP(N$4,'4. Billing Determinants'!$B$19:$N$41,5,0)/'4. Billing Determinants'!$F$41*$D20,IF($E20="Non-RPP kWh",VLOOKUP(N$4,'4. Billing Determinants'!$B$19:$N$41,6,0)/'4. Billing Determinants'!$G$41*$D20,IF($E20="Distribution Rev.",VLOOKUP(N$4,'4. Billing Determinants'!$B$19:$N$41,8,0)/'4. Billing Determinants'!$I$41*$D20, VLOOKUP(N$4,'4. Billing Determinants'!$B$19:$N$41,3,0)/'4. Billing Determinants'!$D$41*$D20)))))</f>
        <v>65.687274993981973</v>
      </c>
      <c r="O20" s="152">
        <f>IF(O$4="",0,IF($E20="kWh",VLOOKUP(O$4,'4. Billing Determinants'!$B$19:$N$41,4,0)/'4. Billing Determinants'!$E$41*$D20,IF($E20="kW",VLOOKUP(O$4,'4. Billing Determinants'!$B$19:$N$41,5,0)/'4. Billing Determinants'!$F$41*$D20,IF($E20="Non-RPP kWh",VLOOKUP(O$4,'4. Billing Determinants'!$B$19:$N$41,6,0)/'4. Billing Determinants'!$G$41*$D20,IF($E20="Distribution Rev.",VLOOKUP(O$4,'4. Billing Determinants'!$B$19:$N$41,8,0)/'4. Billing Determinants'!$I$41*$D20, VLOOKUP(O$4,'4. Billing Determinants'!$B$19:$N$41,3,0)/'4. Billing Determinants'!$D$41*$D20)))))</f>
        <v>0</v>
      </c>
      <c r="P20" s="152">
        <f>IF(P$4="",0,IF($E20="kWh",VLOOKUP(P$4,'4. Billing Determinants'!$B$19:$N$41,4,0)/'4. Billing Determinants'!$E$41*$D20,IF($E20="kW",VLOOKUP(P$4,'4. Billing Determinants'!$B$19:$N$41,5,0)/'4. Billing Determinants'!$F$41*$D20,IF($E20="Non-RPP kWh",VLOOKUP(P$4,'4. Billing Determinants'!$B$19:$N$41,6,0)/'4. Billing Determinants'!$G$41*$D20,IF($E20="Distribution Rev.",VLOOKUP(P$4,'4. Billing Determinants'!$B$19:$N$41,8,0)/'4. Billing Determinants'!$I$41*$D20, VLOOKUP(P$4,'4. Billing Determinants'!$B$19:$N$41,3,0)/'4. Billing Determinants'!$D$41*$D20)))))</f>
        <v>0</v>
      </c>
      <c r="Q20" s="152">
        <f>IF(Q$4="",0,IF($E20="kWh",VLOOKUP(Q$4,'4. Billing Determinants'!$B$19:$N$41,4,0)/'4. Billing Determinants'!$E$41*$D20,IF($E20="kW",VLOOKUP(Q$4,'4. Billing Determinants'!$B$19:$N$41,5,0)/'4. Billing Determinants'!$F$41*$D20,IF($E20="Non-RPP kWh",VLOOKUP(Q$4,'4. Billing Determinants'!$B$19:$N$41,6,0)/'4. Billing Determinants'!$G$41*$D20,IF($E20="Distribution Rev.",VLOOKUP(Q$4,'4. Billing Determinants'!$B$19:$N$41,8,0)/'4. Billing Determinants'!$I$41*$D20, VLOOKUP(Q$4,'4. Billing Determinants'!$B$19:$N$41,3,0)/'4. Billing Determinants'!$D$41*$D20)))))</f>
        <v>0</v>
      </c>
      <c r="R20" s="152">
        <f>IF(R$4="",0,IF($E20="kWh",VLOOKUP(R$4,'4. Billing Determinants'!$B$19:$N$41,4,0)/'4. Billing Determinants'!$E$41*$D20,IF($E20="kW",VLOOKUP(R$4,'4. Billing Determinants'!$B$19:$N$41,5,0)/'4. Billing Determinants'!$F$41*$D20,IF($E20="Non-RPP kWh",VLOOKUP(R$4,'4. Billing Determinants'!$B$19:$N$41,6,0)/'4. Billing Determinants'!$G$41*$D20,IF($E20="Distribution Rev.",VLOOKUP(R$4,'4. Billing Determinants'!$B$19:$N$41,8,0)/'4. Billing Determinants'!$I$41*$D20, VLOOKUP(R$4,'4. Billing Determinants'!$B$19:$N$41,3,0)/'4. Billing Determinants'!$D$41*$D20)))))</f>
        <v>0</v>
      </c>
      <c r="S20" s="152">
        <f>IF(S$4="",0,IF($E20="kWh",VLOOKUP(S$4,'4. Billing Determinants'!$B$19:$N$41,4,0)/'4. Billing Determinants'!$E$41*$D20,IF($E20="kW",VLOOKUP(S$4,'4. Billing Determinants'!$B$19:$N$41,5,0)/'4. Billing Determinants'!$F$41*$D20,IF($E20="Non-RPP kWh",VLOOKUP(S$4,'4. Billing Determinants'!$B$19:$N$41,6,0)/'4. Billing Determinants'!$G$41*$D20,IF($E20="Distribution Rev.",VLOOKUP(S$4,'4. Billing Determinants'!$B$19:$N$41,8,0)/'4. Billing Determinants'!$I$41*$D20, VLOOKUP(S$4,'4. Billing Determinants'!$B$19:$N$41,3,0)/'4. Billing Determinants'!$D$41*$D20)))))</f>
        <v>0</v>
      </c>
      <c r="T20" s="152">
        <f>IF(T$4="",0,IF($E20="kWh",VLOOKUP(T$4,'4. Billing Determinants'!$B$19:$N$41,4,0)/'4. Billing Determinants'!$E$41*$D20,IF($E20="kW",VLOOKUP(T$4,'4. Billing Determinants'!$B$19:$N$41,5,0)/'4. Billing Determinants'!$F$41*$D20,IF($E20="Non-RPP kWh",VLOOKUP(T$4,'4. Billing Determinants'!$B$19:$N$41,6,0)/'4. Billing Determinants'!$G$41*$D20,IF($E20="Distribution Rev.",VLOOKUP(T$4,'4. Billing Determinants'!$B$19:$N$41,8,0)/'4. Billing Determinants'!$I$41*$D20, VLOOKUP(T$4,'4. Billing Determinants'!$B$19:$N$41,3,0)/'4. Billing Determinants'!$D$41*$D20)))))</f>
        <v>0</v>
      </c>
      <c r="U20" s="152">
        <f>IF(U$4="",0,IF($E20="kWh",VLOOKUP(U$4,'4. Billing Determinants'!$B$19:$N$41,4,0)/'4. Billing Determinants'!$E$41*$D20,IF($E20="kW",VLOOKUP(U$4,'4. Billing Determinants'!$B$19:$N$41,5,0)/'4. Billing Determinants'!$F$41*$D20,IF($E20="Non-RPP kWh",VLOOKUP(U$4,'4. Billing Determinants'!$B$19:$N$41,6,0)/'4. Billing Determinants'!$G$41*$D20,IF($E20="Distribution Rev.",VLOOKUP(U$4,'4. Billing Determinants'!$B$19:$N$41,8,0)/'4. Billing Determinants'!$I$41*$D20, VLOOKUP(U$4,'4. Billing Determinants'!$B$19:$N$41,3,0)/'4. Billing Determinants'!$D$41*$D20)))))</f>
        <v>0</v>
      </c>
      <c r="V20" s="152">
        <f>IF(V$4="",0,IF($E20="kWh",VLOOKUP(V$4,'4. Billing Determinants'!$B$19:$N$41,4,0)/'4. Billing Determinants'!$E$41*$D20,IF($E20="kW",VLOOKUP(V$4,'4. Billing Determinants'!$B$19:$N$41,5,0)/'4. Billing Determinants'!$F$41*$D20,IF($E20="Non-RPP kWh",VLOOKUP(V$4,'4. Billing Determinants'!$B$19:$N$41,6,0)/'4. Billing Determinants'!$G$41*$D20,IF($E20="Distribution Rev.",VLOOKUP(V$4,'4. Billing Determinants'!$B$19:$N$41,8,0)/'4. Billing Determinants'!$I$41*$D20, VLOOKUP(V$4,'4. Billing Determinants'!$B$19:$N$41,3,0)/'4. Billing Determinants'!$D$41*$D20)))))</f>
        <v>0</v>
      </c>
      <c r="W20" s="152">
        <f>IF(W$4="",0,IF($E20="kWh",VLOOKUP(W$4,'4. Billing Determinants'!$B$19:$N$41,4,0)/'4. Billing Determinants'!$E$41*$D20,IF($E20="kW",VLOOKUP(W$4,'4. Billing Determinants'!$B$19:$N$41,5,0)/'4. Billing Determinants'!$F$41*$D20,IF($E20="Non-RPP kWh",VLOOKUP(W$4,'4. Billing Determinants'!$B$19:$N$41,6,0)/'4. Billing Determinants'!$G$41*$D20,IF($E20="Distribution Rev.",VLOOKUP(W$4,'4. Billing Determinants'!$B$19:$N$41,8,0)/'4. Billing Determinants'!$I$41*$D20, VLOOKUP(W$4,'4. Billing Determinants'!$B$19:$N$41,3,0)/'4. Billing Determinants'!$D$41*$D20)))))</f>
        <v>0</v>
      </c>
      <c r="X20" s="152">
        <f>IF(X$4="",0,IF($E20="kWh",VLOOKUP(X$4,'4. Billing Determinants'!$B$19:$N$41,4,0)/'4. Billing Determinants'!$E$41*$D20,IF($E20="kW",VLOOKUP(X$4,'4. Billing Determinants'!$B$19:$N$41,5,0)/'4. Billing Determinants'!$F$41*$D20,IF($E20="Non-RPP kWh",VLOOKUP(X$4,'4. Billing Determinants'!$B$19:$N$41,6,0)/'4. Billing Determinants'!$G$41*$D20,IF($E20="Distribution Rev.",VLOOKUP(X$4,'4. Billing Determinants'!$B$19:$N$41,8,0)/'4. Billing Determinants'!$I$41*$D20, VLOOKUP(X$4,'4. Billing Determinants'!$B$19:$N$41,3,0)/'4. Billing Determinants'!$D$41*$D20)))))</f>
        <v>0</v>
      </c>
      <c r="Y20" s="152">
        <f>IF(Y$4="",0,IF($E20="kWh",VLOOKUP(Y$4,'4. Billing Determinants'!$B$19:$N$41,4,0)/'4. Billing Determinants'!$E$41*$D20,IF($E20="kW",VLOOKUP(Y$4,'4. Billing Determinants'!$B$19:$N$41,5,0)/'4. Billing Determinants'!$F$41*$D20,IF($E20="Non-RPP kWh",VLOOKUP(Y$4,'4. Billing Determinants'!$B$19:$N$41,6,0)/'4. Billing Determinants'!$G$41*$D20,IF($E20="Distribution Rev.",VLOOKUP(Y$4,'4. Billing Determinants'!$B$19:$N$41,8,0)/'4. Billing Determinants'!$I$41*$D20, VLOOKUP(Y$4,'4. Billing Determinants'!$B$19:$N$41,3,0)/'4. Billing Determinants'!$D$41*$D20)))))</f>
        <v>0</v>
      </c>
    </row>
    <row r="21" spans="2:25" ht="25.5" x14ac:dyDescent="0.2">
      <c r="B21" s="157" t="s">
        <v>183</v>
      </c>
      <c r="C21" s="151">
        <v>1508</v>
      </c>
      <c r="D21" s="152">
        <f>'2. 2013 Continuity Schedule'!CF44</f>
        <v>0</v>
      </c>
      <c r="E21" s="170"/>
      <c r="F21" s="152">
        <f>IF(F$4="",0,IF($E21="kWh",VLOOKUP(F$4,'4. Billing Determinants'!$B$19:$N$41,4,0)/'4. Billing Determinants'!$E$41*$D21,IF($E21="kW",VLOOKUP(F$4,'4. Billing Determinants'!$B$19:$N$41,5,0)/'4. Billing Determinants'!$F$41*$D21,IF($E21="Non-RPP kWh",VLOOKUP(F$4,'4. Billing Determinants'!$B$19:$N$41,6,0)/'4. Billing Determinants'!$G$41*$D21,IF($E21="Distribution Rev.",VLOOKUP(F$4,'4. Billing Determinants'!$B$19:$N$41,8,0)/'4. Billing Determinants'!$I$41*$D21, VLOOKUP(F$4,'4. Billing Determinants'!$B$19:$N$41,3,0)/'4. Billing Determinants'!$D$41*$D21)))))</f>
        <v>0</v>
      </c>
      <c r="G21" s="152">
        <f>IF(G$4="",0,IF($E21="kWh",VLOOKUP(G$4,'4. Billing Determinants'!$B$19:$N$41,4,0)/'4. Billing Determinants'!$E$41*$D21,IF($E21="kW",VLOOKUP(G$4,'4. Billing Determinants'!$B$19:$N$41,5,0)/'4. Billing Determinants'!$F$41*$D21,IF($E21="Non-RPP kWh",VLOOKUP(G$4,'4. Billing Determinants'!$B$19:$N$41,6,0)/'4. Billing Determinants'!$G$41*$D21,IF($E21="Distribution Rev.",VLOOKUP(G$4,'4. Billing Determinants'!$B$19:$N$41,8,0)/'4. Billing Determinants'!$I$41*$D21, VLOOKUP(G$4,'4. Billing Determinants'!$B$19:$N$41,3,0)/'4. Billing Determinants'!$D$41*$D21)))))</f>
        <v>0</v>
      </c>
      <c r="H21" s="152">
        <f>IF(H$4="",0,IF($E21="kWh",VLOOKUP(H$4,'4. Billing Determinants'!$B$19:$N$41,4,0)/'4. Billing Determinants'!$E$41*$D21,IF($E21="kW",VLOOKUP(H$4,'4. Billing Determinants'!$B$19:$N$41,5,0)/'4. Billing Determinants'!$F$41*$D21,IF($E21="Non-RPP kWh",VLOOKUP(H$4,'4. Billing Determinants'!$B$19:$N$41,6,0)/'4. Billing Determinants'!$G$41*$D21,IF($E21="Distribution Rev.",VLOOKUP(H$4,'4. Billing Determinants'!$B$19:$N$41,8,0)/'4. Billing Determinants'!$I$41*$D21, VLOOKUP(H$4,'4. Billing Determinants'!$B$19:$N$41,3,0)/'4. Billing Determinants'!$D$41*$D21)))))</f>
        <v>0</v>
      </c>
      <c r="I21" s="152">
        <f>IF(I$4="",0,IF($E21="kWh",VLOOKUP(I$4,'4. Billing Determinants'!$B$19:$N$41,4,0)/'4. Billing Determinants'!$E$41*$D21,IF($E21="kW",VLOOKUP(I$4,'4. Billing Determinants'!$B$19:$N$41,5,0)/'4. Billing Determinants'!$F$41*$D21,IF($E21="Non-RPP kWh",VLOOKUP(I$4,'4. Billing Determinants'!$B$19:$N$41,6,0)/'4. Billing Determinants'!$G$41*$D21,IF($E21="Distribution Rev.",VLOOKUP(I$4,'4. Billing Determinants'!$B$19:$N$41,8,0)/'4. Billing Determinants'!$I$41*$D21, VLOOKUP(I$4,'4. Billing Determinants'!$B$19:$N$41,3,0)/'4. Billing Determinants'!$D$41*$D21)))))</f>
        <v>0</v>
      </c>
      <c r="J21" s="152">
        <f>IF(J$4="",0,IF($E21="kWh",VLOOKUP(J$4,'4. Billing Determinants'!$B$19:$N$41,4,0)/'4. Billing Determinants'!$E$41*$D21,IF($E21="kW",VLOOKUP(J$4,'4. Billing Determinants'!$B$19:$N$41,5,0)/'4. Billing Determinants'!$F$41*$D21,IF($E21="Non-RPP kWh",VLOOKUP(J$4,'4. Billing Determinants'!$B$19:$N$41,6,0)/'4. Billing Determinants'!$G$41*$D21,IF($E21="Distribution Rev.",VLOOKUP(J$4,'4. Billing Determinants'!$B$19:$N$41,8,0)/'4. Billing Determinants'!$I$41*$D21, VLOOKUP(J$4,'4. Billing Determinants'!$B$19:$N$41,3,0)/'4. Billing Determinants'!$D$41*$D21)))))</f>
        <v>0</v>
      </c>
      <c r="K21" s="152">
        <f>IF(K$4="",0,IF($E21="kWh",VLOOKUP(K$4,'4. Billing Determinants'!$B$19:$N$41,4,0)/'4. Billing Determinants'!$E$41*$D21,IF($E21="kW",VLOOKUP(K$4,'4. Billing Determinants'!$B$19:$N$41,5,0)/'4. Billing Determinants'!$F$41*$D21,IF($E21="Non-RPP kWh",VLOOKUP(K$4,'4. Billing Determinants'!$B$19:$N$41,6,0)/'4. Billing Determinants'!$G$41*$D21,IF($E21="Distribution Rev.",VLOOKUP(K$4,'4. Billing Determinants'!$B$19:$N$41,8,0)/'4. Billing Determinants'!$I$41*$D21, VLOOKUP(K$4,'4. Billing Determinants'!$B$19:$N$41,3,0)/'4. Billing Determinants'!$D$41*$D21)))))</f>
        <v>0</v>
      </c>
      <c r="L21" s="152">
        <f>IF(L$4="",0,IF($E21="kWh",VLOOKUP(L$4,'4. Billing Determinants'!$B$19:$N$41,4,0)/'4. Billing Determinants'!$E$41*$D21,IF($E21="kW",VLOOKUP(L$4,'4. Billing Determinants'!$B$19:$N$41,5,0)/'4. Billing Determinants'!$F$41*$D21,IF($E21="Non-RPP kWh",VLOOKUP(L$4,'4. Billing Determinants'!$B$19:$N$41,6,0)/'4. Billing Determinants'!$G$41*$D21,IF($E21="Distribution Rev.",VLOOKUP(L$4,'4. Billing Determinants'!$B$19:$N$41,8,0)/'4. Billing Determinants'!$I$41*$D21, VLOOKUP(L$4,'4. Billing Determinants'!$B$19:$N$41,3,0)/'4. Billing Determinants'!$D$41*$D21)))))</f>
        <v>0</v>
      </c>
      <c r="M21" s="152">
        <f>IF(M$4="",0,IF($E21="kWh",VLOOKUP(M$4,'4. Billing Determinants'!$B$19:$N$41,4,0)/'4. Billing Determinants'!$E$41*$D21,IF($E21="kW",VLOOKUP(M$4,'4. Billing Determinants'!$B$19:$N$41,5,0)/'4. Billing Determinants'!$F$41*$D21,IF($E21="Non-RPP kWh",VLOOKUP(M$4,'4. Billing Determinants'!$B$19:$N$41,6,0)/'4. Billing Determinants'!$G$41*$D21,IF($E21="Distribution Rev.",VLOOKUP(M$4,'4. Billing Determinants'!$B$19:$N$41,8,0)/'4. Billing Determinants'!$I$41*$D21, VLOOKUP(M$4,'4. Billing Determinants'!$B$19:$N$41,3,0)/'4. Billing Determinants'!$D$41*$D21)))))</f>
        <v>0</v>
      </c>
      <c r="N21" s="152">
        <f>IF(N$4="",0,IF($E21="kWh",VLOOKUP(N$4,'4. Billing Determinants'!$B$19:$N$41,4,0)/'4. Billing Determinants'!$E$41*$D21,IF($E21="kW",VLOOKUP(N$4,'4. Billing Determinants'!$B$19:$N$41,5,0)/'4. Billing Determinants'!$F$41*$D21,IF($E21="Non-RPP kWh",VLOOKUP(N$4,'4. Billing Determinants'!$B$19:$N$41,6,0)/'4. Billing Determinants'!$G$41*$D21,IF($E21="Distribution Rev.",VLOOKUP(N$4,'4. Billing Determinants'!$B$19:$N$41,8,0)/'4. Billing Determinants'!$I$41*$D21, VLOOKUP(N$4,'4. Billing Determinants'!$B$19:$N$41,3,0)/'4. Billing Determinants'!$D$41*$D21)))))</f>
        <v>0</v>
      </c>
      <c r="O21" s="152">
        <f>IF(O$4="",0,IF($E21="kWh",VLOOKUP(O$4,'4. Billing Determinants'!$B$19:$N$41,4,0)/'4. Billing Determinants'!$E$41*$D21,IF($E21="kW",VLOOKUP(O$4,'4. Billing Determinants'!$B$19:$N$41,5,0)/'4. Billing Determinants'!$F$41*$D21,IF($E21="Non-RPP kWh",VLOOKUP(O$4,'4. Billing Determinants'!$B$19:$N$41,6,0)/'4. Billing Determinants'!$G$41*$D21,IF($E21="Distribution Rev.",VLOOKUP(O$4,'4. Billing Determinants'!$B$19:$N$41,8,0)/'4. Billing Determinants'!$I$41*$D21, VLOOKUP(O$4,'4. Billing Determinants'!$B$19:$N$41,3,0)/'4. Billing Determinants'!$D$41*$D21)))))</f>
        <v>0</v>
      </c>
      <c r="P21" s="152">
        <f>IF(P$4="",0,IF($E21="kWh",VLOOKUP(P$4,'4. Billing Determinants'!$B$19:$N$41,4,0)/'4. Billing Determinants'!$E$41*$D21,IF($E21="kW",VLOOKUP(P$4,'4. Billing Determinants'!$B$19:$N$41,5,0)/'4. Billing Determinants'!$F$41*$D21,IF($E21="Non-RPP kWh",VLOOKUP(P$4,'4. Billing Determinants'!$B$19:$N$41,6,0)/'4. Billing Determinants'!$G$41*$D21,IF($E21="Distribution Rev.",VLOOKUP(P$4,'4. Billing Determinants'!$B$19:$N$41,8,0)/'4. Billing Determinants'!$I$41*$D21, VLOOKUP(P$4,'4. Billing Determinants'!$B$19:$N$41,3,0)/'4. Billing Determinants'!$D$41*$D21)))))</f>
        <v>0</v>
      </c>
      <c r="Q21" s="152">
        <f>IF(Q$4="",0,IF($E21="kWh",VLOOKUP(Q$4,'4. Billing Determinants'!$B$19:$N$41,4,0)/'4. Billing Determinants'!$E$41*$D21,IF($E21="kW",VLOOKUP(Q$4,'4. Billing Determinants'!$B$19:$N$41,5,0)/'4. Billing Determinants'!$F$41*$D21,IF($E21="Non-RPP kWh",VLOOKUP(Q$4,'4. Billing Determinants'!$B$19:$N$41,6,0)/'4. Billing Determinants'!$G$41*$D21,IF($E21="Distribution Rev.",VLOOKUP(Q$4,'4. Billing Determinants'!$B$19:$N$41,8,0)/'4. Billing Determinants'!$I$41*$D21, VLOOKUP(Q$4,'4. Billing Determinants'!$B$19:$N$41,3,0)/'4. Billing Determinants'!$D$41*$D21)))))</f>
        <v>0</v>
      </c>
      <c r="R21" s="152">
        <f>IF(R$4="",0,IF($E21="kWh",VLOOKUP(R$4,'4. Billing Determinants'!$B$19:$N$41,4,0)/'4. Billing Determinants'!$E$41*$D21,IF($E21="kW",VLOOKUP(R$4,'4. Billing Determinants'!$B$19:$N$41,5,0)/'4. Billing Determinants'!$F$41*$D21,IF($E21="Non-RPP kWh",VLOOKUP(R$4,'4. Billing Determinants'!$B$19:$N$41,6,0)/'4. Billing Determinants'!$G$41*$D21,IF($E21="Distribution Rev.",VLOOKUP(R$4,'4. Billing Determinants'!$B$19:$N$41,8,0)/'4. Billing Determinants'!$I$41*$D21, VLOOKUP(R$4,'4. Billing Determinants'!$B$19:$N$41,3,0)/'4. Billing Determinants'!$D$41*$D21)))))</f>
        <v>0</v>
      </c>
      <c r="S21" s="152">
        <f>IF(S$4="",0,IF($E21="kWh",VLOOKUP(S$4,'4. Billing Determinants'!$B$19:$N$41,4,0)/'4. Billing Determinants'!$E$41*$D21,IF($E21="kW",VLOOKUP(S$4,'4. Billing Determinants'!$B$19:$N$41,5,0)/'4. Billing Determinants'!$F$41*$D21,IF($E21="Non-RPP kWh",VLOOKUP(S$4,'4. Billing Determinants'!$B$19:$N$41,6,0)/'4. Billing Determinants'!$G$41*$D21,IF($E21="Distribution Rev.",VLOOKUP(S$4,'4. Billing Determinants'!$B$19:$N$41,8,0)/'4. Billing Determinants'!$I$41*$D21, VLOOKUP(S$4,'4. Billing Determinants'!$B$19:$N$41,3,0)/'4. Billing Determinants'!$D$41*$D21)))))</f>
        <v>0</v>
      </c>
      <c r="T21" s="152">
        <f>IF(T$4="",0,IF($E21="kWh",VLOOKUP(T$4,'4. Billing Determinants'!$B$19:$N$41,4,0)/'4. Billing Determinants'!$E$41*$D21,IF($E21="kW",VLOOKUP(T$4,'4. Billing Determinants'!$B$19:$N$41,5,0)/'4. Billing Determinants'!$F$41*$D21,IF($E21="Non-RPP kWh",VLOOKUP(T$4,'4. Billing Determinants'!$B$19:$N$41,6,0)/'4. Billing Determinants'!$G$41*$D21,IF($E21="Distribution Rev.",VLOOKUP(T$4,'4. Billing Determinants'!$B$19:$N$41,8,0)/'4. Billing Determinants'!$I$41*$D21, VLOOKUP(T$4,'4. Billing Determinants'!$B$19:$N$41,3,0)/'4. Billing Determinants'!$D$41*$D21)))))</f>
        <v>0</v>
      </c>
      <c r="U21" s="152">
        <f>IF(U$4="",0,IF($E21="kWh",VLOOKUP(U$4,'4. Billing Determinants'!$B$19:$N$41,4,0)/'4. Billing Determinants'!$E$41*$D21,IF($E21="kW",VLOOKUP(U$4,'4. Billing Determinants'!$B$19:$N$41,5,0)/'4. Billing Determinants'!$F$41*$D21,IF($E21="Non-RPP kWh",VLOOKUP(U$4,'4. Billing Determinants'!$B$19:$N$41,6,0)/'4. Billing Determinants'!$G$41*$D21,IF($E21="Distribution Rev.",VLOOKUP(U$4,'4. Billing Determinants'!$B$19:$N$41,8,0)/'4. Billing Determinants'!$I$41*$D21, VLOOKUP(U$4,'4. Billing Determinants'!$B$19:$N$41,3,0)/'4. Billing Determinants'!$D$41*$D21)))))</f>
        <v>0</v>
      </c>
      <c r="V21" s="152">
        <f>IF(V$4="",0,IF($E21="kWh",VLOOKUP(V$4,'4. Billing Determinants'!$B$19:$N$41,4,0)/'4. Billing Determinants'!$E$41*$D21,IF($E21="kW",VLOOKUP(V$4,'4. Billing Determinants'!$B$19:$N$41,5,0)/'4. Billing Determinants'!$F$41*$D21,IF($E21="Non-RPP kWh",VLOOKUP(V$4,'4. Billing Determinants'!$B$19:$N$41,6,0)/'4. Billing Determinants'!$G$41*$D21,IF($E21="Distribution Rev.",VLOOKUP(V$4,'4. Billing Determinants'!$B$19:$N$41,8,0)/'4. Billing Determinants'!$I$41*$D21, VLOOKUP(V$4,'4. Billing Determinants'!$B$19:$N$41,3,0)/'4. Billing Determinants'!$D$41*$D21)))))</f>
        <v>0</v>
      </c>
      <c r="W21" s="152">
        <f>IF(W$4="",0,IF($E21="kWh",VLOOKUP(W$4,'4. Billing Determinants'!$B$19:$N$41,4,0)/'4. Billing Determinants'!$E$41*$D21,IF($E21="kW",VLOOKUP(W$4,'4. Billing Determinants'!$B$19:$N$41,5,0)/'4. Billing Determinants'!$F$41*$D21,IF($E21="Non-RPP kWh",VLOOKUP(W$4,'4. Billing Determinants'!$B$19:$N$41,6,0)/'4. Billing Determinants'!$G$41*$D21,IF($E21="Distribution Rev.",VLOOKUP(W$4,'4. Billing Determinants'!$B$19:$N$41,8,0)/'4. Billing Determinants'!$I$41*$D21, VLOOKUP(W$4,'4. Billing Determinants'!$B$19:$N$41,3,0)/'4. Billing Determinants'!$D$41*$D21)))))</f>
        <v>0</v>
      </c>
      <c r="X21" s="152">
        <f>IF(X$4="",0,IF($E21="kWh",VLOOKUP(X$4,'4. Billing Determinants'!$B$19:$N$41,4,0)/'4. Billing Determinants'!$E$41*$D21,IF($E21="kW",VLOOKUP(X$4,'4. Billing Determinants'!$B$19:$N$41,5,0)/'4. Billing Determinants'!$F$41*$D21,IF($E21="Non-RPP kWh",VLOOKUP(X$4,'4. Billing Determinants'!$B$19:$N$41,6,0)/'4. Billing Determinants'!$G$41*$D21,IF($E21="Distribution Rev.",VLOOKUP(X$4,'4. Billing Determinants'!$B$19:$N$41,8,0)/'4. Billing Determinants'!$I$41*$D21, VLOOKUP(X$4,'4. Billing Determinants'!$B$19:$N$41,3,0)/'4. Billing Determinants'!$D$41*$D21)))))</f>
        <v>0</v>
      </c>
      <c r="Y21" s="152">
        <f>IF(Y$4="",0,IF($E21="kWh",VLOOKUP(Y$4,'4. Billing Determinants'!$B$19:$N$41,4,0)/'4. Billing Determinants'!$E$41*$D21,IF($E21="kW",VLOOKUP(Y$4,'4. Billing Determinants'!$B$19:$N$41,5,0)/'4. Billing Determinants'!$F$41*$D21,IF($E21="Non-RPP kWh",VLOOKUP(Y$4,'4. Billing Determinants'!$B$19:$N$41,6,0)/'4. Billing Determinants'!$G$41*$D21,IF($E21="Distribution Rev.",VLOOKUP(Y$4,'4. Billing Determinants'!$B$19:$N$41,8,0)/'4. Billing Determinants'!$I$41*$D21, VLOOKUP(Y$4,'4. Billing Determinants'!$B$19:$N$41,3,0)/'4. Billing Determinants'!$D$41*$D21)))))</f>
        <v>0</v>
      </c>
    </row>
    <row r="22" spans="2:25" ht="25.5" x14ac:dyDescent="0.2">
      <c r="B22" s="157" t="s">
        <v>92</v>
      </c>
      <c r="C22" s="151">
        <v>1508</v>
      </c>
      <c r="D22" s="152">
        <f>'2. 2013 Continuity Schedule'!CF45</f>
        <v>0</v>
      </c>
      <c r="E22" s="170"/>
      <c r="F22" s="152">
        <f>IF(F$4="",0,IF($E22="kWh",VLOOKUP(F$4,'4. Billing Determinants'!$B$19:$N$41,4,0)/'4. Billing Determinants'!$E$41*$D22,IF($E22="kW",VLOOKUP(F$4,'4. Billing Determinants'!$B$19:$N$41,5,0)/'4. Billing Determinants'!$F$41*$D22,IF($E22="Non-RPP kWh",VLOOKUP(F$4,'4. Billing Determinants'!$B$19:$N$41,6,0)/'4. Billing Determinants'!$G$41*$D22,IF($E22="Distribution Rev.",VLOOKUP(F$4,'4. Billing Determinants'!$B$19:$N$41,8,0)/'4. Billing Determinants'!$I$41*$D22, VLOOKUP(F$4,'4. Billing Determinants'!$B$19:$N$41,3,0)/'4. Billing Determinants'!$D$41*$D22)))))</f>
        <v>0</v>
      </c>
      <c r="G22" s="152">
        <f>IF(G$4="",0,IF($E22="kWh",VLOOKUP(G$4,'4. Billing Determinants'!$B$19:$N$41,4,0)/'4. Billing Determinants'!$E$41*$D22,IF($E22="kW",VLOOKUP(G$4,'4. Billing Determinants'!$B$19:$N$41,5,0)/'4. Billing Determinants'!$F$41*$D22,IF($E22="Non-RPP kWh",VLOOKUP(G$4,'4. Billing Determinants'!$B$19:$N$41,6,0)/'4. Billing Determinants'!$G$41*$D22,IF($E22="Distribution Rev.",VLOOKUP(G$4,'4. Billing Determinants'!$B$19:$N$41,8,0)/'4. Billing Determinants'!$I$41*$D22, VLOOKUP(G$4,'4. Billing Determinants'!$B$19:$N$41,3,0)/'4. Billing Determinants'!$D$41*$D22)))))</f>
        <v>0</v>
      </c>
      <c r="H22" s="152">
        <f>IF(H$4="",0,IF($E22="kWh",VLOOKUP(H$4,'4. Billing Determinants'!$B$19:$N$41,4,0)/'4. Billing Determinants'!$E$41*$D22,IF($E22="kW",VLOOKUP(H$4,'4. Billing Determinants'!$B$19:$N$41,5,0)/'4. Billing Determinants'!$F$41*$D22,IF($E22="Non-RPP kWh",VLOOKUP(H$4,'4. Billing Determinants'!$B$19:$N$41,6,0)/'4. Billing Determinants'!$G$41*$D22,IF($E22="Distribution Rev.",VLOOKUP(H$4,'4. Billing Determinants'!$B$19:$N$41,8,0)/'4. Billing Determinants'!$I$41*$D22, VLOOKUP(H$4,'4. Billing Determinants'!$B$19:$N$41,3,0)/'4. Billing Determinants'!$D$41*$D22)))))</f>
        <v>0</v>
      </c>
      <c r="I22" s="152">
        <f>IF(I$4="",0,IF($E22="kWh",VLOOKUP(I$4,'4. Billing Determinants'!$B$19:$N$41,4,0)/'4. Billing Determinants'!$E$41*$D22,IF($E22="kW",VLOOKUP(I$4,'4. Billing Determinants'!$B$19:$N$41,5,0)/'4. Billing Determinants'!$F$41*$D22,IF($E22="Non-RPP kWh",VLOOKUP(I$4,'4. Billing Determinants'!$B$19:$N$41,6,0)/'4. Billing Determinants'!$G$41*$D22,IF($E22="Distribution Rev.",VLOOKUP(I$4,'4. Billing Determinants'!$B$19:$N$41,8,0)/'4. Billing Determinants'!$I$41*$D22, VLOOKUP(I$4,'4. Billing Determinants'!$B$19:$N$41,3,0)/'4. Billing Determinants'!$D$41*$D22)))))</f>
        <v>0</v>
      </c>
      <c r="J22" s="152">
        <f>IF(J$4="",0,IF($E22="kWh",VLOOKUP(J$4,'4. Billing Determinants'!$B$19:$N$41,4,0)/'4. Billing Determinants'!$E$41*$D22,IF($E22="kW",VLOOKUP(J$4,'4. Billing Determinants'!$B$19:$N$41,5,0)/'4. Billing Determinants'!$F$41*$D22,IF($E22="Non-RPP kWh",VLOOKUP(J$4,'4. Billing Determinants'!$B$19:$N$41,6,0)/'4. Billing Determinants'!$G$41*$D22,IF($E22="Distribution Rev.",VLOOKUP(J$4,'4. Billing Determinants'!$B$19:$N$41,8,0)/'4. Billing Determinants'!$I$41*$D22, VLOOKUP(J$4,'4. Billing Determinants'!$B$19:$N$41,3,0)/'4. Billing Determinants'!$D$41*$D22)))))</f>
        <v>0</v>
      </c>
      <c r="K22" s="152">
        <f>IF(K$4="",0,IF($E22="kWh",VLOOKUP(K$4,'4. Billing Determinants'!$B$19:$N$41,4,0)/'4. Billing Determinants'!$E$41*$D22,IF($E22="kW",VLOOKUP(K$4,'4. Billing Determinants'!$B$19:$N$41,5,0)/'4. Billing Determinants'!$F$41*$D22,IF($E22="Non-RPP kWh",VLOOKUP(K$4,'4. Billing Determinants'!$B$19:$N$41,6,0)/'4. Billing Determinants'!$G$41*$D22,IF($E22="Distribution Rev.",VLOOKUP(K$4,'4. Billing Determinants'!$B$19:$N$41,8,0)/'4. Billing Determinants'!$I$41*$D22, VLOOKUP(K$4,'4. Billing Determinants'!$B$19:$N$41,3,0)/'4. Billing Determinants'!$D$41*$D22)))))</f>
        <v>0</v>
      </c>
      <c r="L22" s="152">
        <f>IF(L$4="",0,IF($E22="kWh",VLOOKUP(L$4,'4. Billing Determinants'!$B$19:$N$41,4,0)/'4. Billing Determinants'!$E$41*$D22,IF($E22="kW",VLOOKUP(L$4,'4. Billing Determinants'!$B$19:$N$41,5,0)/'4. Billing Determinants'!$F$41*$D22,IF($E22="Non-RPP kWh",VLOOKUP(L$4,'4. Billing Determinants'!$B$19:$N$41,6,0)/'4. Billing Determinants'!$G$41*$D22,IF($E22="Distribution Rev.",VLOOKUP(L$4,'4. Billing Determinants'!$B$19:$N$41,8,0)/'4. Billing Determinants'!$I$41*$D22, VLOOKUP(L$4,'4. Billing Determinants'!$B$19:$N$41,3,0)/'4. Billing Determinants'!$D$41*$D22)))))</f>
        <v>0</v>
      </c>
      <c r="M22" s="152">
        <f>IF(M$4="",0,IF($E22="kWh",VLOOKUP(M$4,'4. Billing Determinants'!$B$19:$N$41,4,0)/'4. Billing Determinants'!$E$41*$D22,IF($E22="kW",VLOOKUP(M$4,'4. Billing Determinants'!$B$19:$N$41,5,0)/'4. Billing Determinants'!$F$41*$D22,IF($E22="Non-RPP kWh",VLOOKUP(M$4,'4. Billing Determinants'!$B$19:$N$41,6,0)/'4. Billing Determinants'!$G$41*$D22,IF($E22="Distribution Rev.",VLOOKUP(M$4,'4. Billing Determinants'!$B$19:$N$41,8,0)/'4. Billing Determinants'!$I$41*$D22, VLOOKUP(M$4,'4. Billing Determinants'!$B$19:$N$41,3,0)/'4. Billing Determinants'!$D$41*$D22)))))</f>
        <v>0</v>
      </c>
      <c r="N22" s="152">
        <f>IF(N$4="",0,IF($E22="kWh",VLOOKUP(N$4,'4. Billing Determinants'!$B$19:$N$41,4,0)/'4. Billing Determinants'!$E$41*$D22,IF($E22="kW",VLOOKUP(N$4,'4. Billing Determinants'!$B$19:$N$41,5,0)/'4. Billing Determinants'!$F$41*$D22,IF($E22="Non-RPP kWh",VLOOKUP(N$4,'4. Billing Determinants'!$B$19:$N$41,6,0)/'4. Billing Determinants'!$G$41*$D22,IF($E22="Distribution Rev.",VLOOKUP(N$4,'4. Billing Determinants'!$B$19:$N$41,8,0)/'4. Billing Determinants'!$I$41*$D22, VLOOKUP(N$4,'4. Billing Determinants'!$B$19:$N$41,3,0)/'4. Billing Determinants'!$D$41*$D22)))))</f>
        <v>0</v>
      </c>
      <c r="O22" s="152">
        <f>IF(O$4="",0,IF($E22="kWh",VLOOKUP(O$4,'4. Billing Determinants'!$B$19:$N$41,4,0)/'4. Billing Determinants'!$E$41*$D22,IF($E22="kW",VLOOKUP(O$4,'4. Billing Determinants'!$B$19:$N$41,5,0)/'4. Billing Determinants'!$F$41*$D22,IF($E22="Non-RPP kWh",VLOOKUP(O$4,'4. Billing Determinants'!$B$19:$N$41,6,0)/'4. Billing Determinants'!$G$41*$D22,IF($E22="Distribution Rev.",VLOOKUP(O$4,'4. Billing Determinants'!$B$19:$N$41,8,0)/'4. Billing Determinants'!$I$41*$D22, VLOOKUP(O$4,'4. Billing Determinants'!$B$19:$N$41,3,0)/'4. Billing Determinants'!$D$41*$D22)))))</f>
        <v>0</v>
      </c>
      <c r="P22" s="152">
        <f>IF(P$4="",0,IF($E22="kWh",VLOOKUP(P$4,'4. Billing Determinants'!$B$19:$N$41,4,0)/'4. Billing Determinants'!$E$41*$D22,IF($E22="kW",VLOOKUP(P$4,'4. Billing Determinants'!$B$19:$N$41,5,0)/'4. Billing Determinants'!$F$41*$D22,IF($E22="Non-RPP kWh",VLOOKUP(P$4,'4. Billing Determinants'!$B$19:$N$41,6,0)/'4. Billing Determinants'!$G$41*$D22,IF($E22="Distribution Rev.",VLOOKUP(P$4,'4. Billing Determinants'!$B$19:$N$41,8,0)/'4. Billing Determinants'!$I$41*$D22, VLOOKUP(P$4,'4. Billing Determinants'!$B$19:$N$41,3,0)/'4. Billing Determinants'!$D$41*$D22)))))</f>
        <v>0</v>
      </c>
      <c r="Q22" s="152">
        <f>IF(Q$4="",0,IF($E22="kWh",VLOOKUP(Q$4,'4. Billing Determinants'!$B$19:$N$41,4,0)/'4. Billing Determinants'!$E$41*$D22,IF($E22="kW",VLOOKUP(Q$4,'4. Billing Determinants'!$B$19:$N$41,5,0)/'4. Billing Determinants'!$F$41*$D22,IF($E22="Non-RPP kWh",VLOOKUP(Q$4,'4. Billing Determinants'!$B$19:$N$41,6,0)/'4. Billing Determinants'!$G$41*$D22,IF($E22="Distribution Rev.",VLOOKUP(Q$4,'4. Billing Determinants'!$B$19:$N$41,8,0)/'4. Billing Determinants'!$I$41*$D22, VLOOKUP(Q$4,'4. Billing Determinants'!$B$19:$N$41,3,0)/'4. Billing Determinants'!$D$41*$D22)))))</f>
        <v>0</v>
      </c>
      <c r="R22" s="152">
        <f>IF(R$4="",0,IF($E22="kWh",VLOOKUP(R$4,'4. Billing Determinants'!$B$19:$N$41,4,0)/'4. Billing Determinants'!$E$41*$D22,IF($E22="kW",VLOOKUP(R$4,'4. Billing Determinants'!$B$19:$N$41,5,0)/'4. Billing Determinants'!$F$41*$D22,IF($E22="Non-RPP kWh",VLOOKUP(R$4,'4. Billing Determinants'!$B$19:$N$41,6,0)/'4. Billing Determinants'!$G$41*$D22,IF($E22="Distribution Rev.",VLOOKUP(R$4,'4. Billing Determinants'!$B$19:$N$41,8,0)/'4. Billing Determinants'!$I$41*$D22, VLOOKUP(R$4,'4. Billing Determinants'!$B$19:$N$41,3,0)/'4. Billing Determinants'!$D$41*$D22)))))</f>
        <v>0</v>
      </c>
      <c r="S22" s="152">
        <f>IF(S$4="",0,IF($E22="kWh",VLOOKUP(S$4,'4. Billing Determinants'!$B$19:$N$41,4,0)/'4. Billing Determinants'!$E$41*$D22,IF($E22="kW",VLOOKUP(S$4,'4. Billing Determinants'!$B$19:$N$41,5,0)/'4. Billing Determinants'!$F$41*$D22,IF($E22="Non-RPP kWh",VLOOKUP(S$4,'4. Billing Determinants'!$B$19:$N$41,6,0)/'4. Billing Determinants'!$G$41*$D22,IF($E22="Distribution Rev.",VLOOKUP(S$4,'4. Billing Determinants'!$B$19:$N$41,8,0)/'4. Billing Determinants'!$I$41*$D22, VLOOKUP(S$4,'4. Billing Determinants'!$B$19:$N$41,3,0)/'4. Billing Determinants'!$D$41*$D22)))))</f>
        <v>0</v>
      </c>
      <c r="T22" s="152">
        <f>IF(T$4="",0,IF($E22="kWh",VLOOKUP(T$4,'4. Billing Determinants'!$B$19:$N$41,4,0)/'4. Billing Determinants'!$E$41*$D22,IF($E22="kW",VLOOKUP(T$4,'4. Billing Determinants'!$B$19:$N$41,5,0)/'4. Billing Determinants'!$F$41*$D22,IF($E22="Non-RPP kWh",VLOOKUP(T$4,'4. Billing Determinants'!$B$19:$N$41,6,0)/'4. Billing Determinants'!$G$41*$D22,IF($E22="Distribution Rev.",VLOOKUP(T$4,'4. Billing Determinants'!$B$19:$N$41,8,0)/'4. Billing Determinants'!$I$41*$D22, VLOOKUP(T$4,'4. Billing Determinants'!$B$19:$N$41,3,0)/'4. Billing Determinants'!$D$41*$D22)))))</f>
        <v>0</v>
      </c>
      <c r="U22" s="152">
        <f>IF(U$4="",0,IF($E22="kWh",VLOOKUP(U$4,'4. Billing Determinants'!$B$19:$N$41,4,0)/'4. Billing Determinants'!$E$41*$D22,IF($E22="kW",VLOOKUP(U$4,'4. Billing Determinants'!$B$19:$N$41,5,0)/'4. Billing Determinants'!$F$41*$D22,IF($E22="Non-RPP kWh",VLOOKUP(U$4,'4. Billing Determinants'!$B$19:$N$41,6,0)/'4. Billing Determinants'!$G$41*$D22,IF($E22="Distribution Rev.",VLOOKUP(U$4,'4. Billing Determinants'!$B$19:$N$41,8,0)/'4. Billing Determinants'!$I$41*$D22, VLOOKUP(U$4,'4. Billing Determinants'!$B$19:$N$41,3,0)/'4. Billing Determinants'!$D$41*$D22)))))</f>
        <v>0</v>
      </c>
      <c r="V22" s="152">
        <f>IF(V$4="",0,IF($E22="kWh",VLOOKUP(V$4,'4. Billing Determinants'!$B$19:$N$41,4,0)/'4. Billing Determinants'!$E$41*$D22,IF($E22="kW",VLOOKUP(V$4,'4. Billing Determinants'!$B$19:$N$41,5,0)/'4. Billing Determinants'!$F$41*$D22,IF($E22="Non-RPP kWh",VLOOKUP(V$4,'4. Billing Determinants'!$B$19:$N$41,6,0)/'4. Billing Determinants'!$G$41*$D22,IF($E22="Distribution Rev.",VLOOKUP(V$4,'4. Billing Determinants'!$B$19:$N$41,8,0)/'4. Billing Determinants'!$I$41*$D22, VLOOKUP(V$4,'4. Billing Determinants'!$B$19:$N$41,3,0)/'4. Billing Determinants'!$D$41*$D22)))))</f>
        <v>0</v>
      </c>
      <c r="W22" s="152">
        <f>IF(W$4="",0,IF($E22="kWh",VLOOKUP(W$4,'4. Billing Determinants'!$B$19:$N$41,4,0)/'4. Billing Determinants'!$E$41*$D22,IF($E22="kW",VLOOKUP(W$4,'4. Billing Determinants'!$B$19:$N$41,5,0)/'4. Billing Determinants'!$F$41*$D22,IF($E22="Non-RPP kWh",VLOOKUP(W$4,'4. Billing Determinants'!$B$19:$N$41,6,0)/'4. Billing Determinants'!$G$41*$D22,IF($E22="Distribution Rev.",VLOOKUP(W$4,'4. Billing Determinants'!$B$19:$N$41,8,0)/'4. Billing Determinants'!$I$41*$D22, VLOOKUP(W$4,'4. Billing Determinants'!$B$19:$N$41,3,0)/'4. Billing Determinants'!$D$41*$D22)))))</f>
        <v>0</v>
      </c>
      <c r="X22" s="152">
        <f>IF(X$4="",0,IF($E22="kWh",VLOOKUP(X$4,'4. Billing Determinants'!$B$19:$N$41,4,0)/'4. Billing Determinants'!$E$41*$D22,IF($E22="kW",VLOOKUP(X$4,'4. Billing Determinants'!$B$19:$N$41,5,0)/'4. Billing Determinants'!$F$41*$D22,IF($E22="Non-RPP kWh",VLOOKUP(X$4,'4. Billing Determinants'!$B$19:$N$41,6,0)/'4. Billing Determinants'!$G$41*$D22,IF($E22="Distribution Rev.",VLOOKUP(X$4,'4. Billing Determinants'!$B$19:$N$41,8,0)/'4. Billing Determinants'!$I$41*$D22, VLOOKUP(X$4,'4. Billing Determinants'!$B$19:$N$41,3,0)/'4. Billing Determinants'!$D$41*$D22)))))</f>
        <v>0</v>
      </c>
      <c r="Y22" s="152">
        <f>IF(Y$4="",0,IF($E22="kWh",VLOOKUP(Y$4,'4. Billing Determinants'!$B$19:$N$41,4,0)/'4. Billing Determinants'!$E$41*$D22,IF($E22="kW",VLOOKUP(Y$4,'4. Billing Determinants'!$B$19:$N$41,5,0)/'4. Billing Determinants'!$F$41*$D22,IF($E22="Non-RPP kWh",VLOOKUP(Y$4,'4. Billing Determinants'!$B$19:$N$41,6,0)/'4. Billing Determinants'!$G$41*$D22,IF($E22="Distribution Rev.",VLOOKUP(Y$4,'4. Billing Determinants'!$B$19:$N$41,8,0)/'4. Billing Determinants'!$I$41*$D22, VLOOKUP(Y$4,'4. Billing Determinants'!$B$19:$N$41,3,0)/'4. Billing Determinants'!$D$41*$D22)))))</f>
        <v>0</v>
      </c>
    </row>
    <row r="23" spans="2:25" x14ac:dyDescent="0.2">
      <c r="B23" s="150" t="s">
        <v>184</v>
      </c>
      <c r="C23" s="151">
        <v>1508</v>
      </c>
      <c r="D23" s="152">
        <f>'2. 2013 Continuity Schedule'!CF46</f>
        <v>0</v>
      </c>
      <c r="E23" s="170"/>
      <c r="F23" s="152">
        <f>IF(F$4="",0,IF($E23="kWh",VLOOKUP(F$4,'4. Billing Determinants'!$B$19:$N$41,4,0)/'4. Billing Determinants'!$E$41*$D23,IF($E23="kW",VLOOKUP(F$4,'4. Billing Determinants'!$B$19:$N$41,5,0)/'4. Billing Determinants'!$F$41*$D23,IF($E23="Non-RPP kWh",VLOOKUP(F$4,'4. Billing Determinants'!$B$19:$N$41,6,0)/'4. Billing Determinants'!$G$41*$D23,IF($E23="Distribution Rev.",VLOOKUP(F$4,'4. Billing Determinants'!$B$19:$N$41,8,0)/'4. Billing Determinants'!$I$41*$D23, VLOOKUP(F$4,'4. Billing Determinants'!$B$19:$N$41,3,0)/'4. Billing Determinants'!$D$41*$D23)))))</f>
        <v>0</v>
      </c>
      <c r="G23" s="152">
        <f>IF(G$4="",0,IF($E23="kWh",VLOOKUP(G$4,'4. Billing Determinants'!$B$19:$N$41,4,0)/'4. Billing Determinants'!$E$41*$D23,IF($E23="kW",VLOOKUP(G$4,'4. Billing Determinants'!$B$19:$N$41,5,0)/'4. Billing Determinants'!$F$41*$D23,IF($E23="Non-RPP kWh",VLOOKUP(G$4,'4. Billing Determinants'!$B$19:$N$41,6,0)/'4. Billing Determinants'!$G$41*$D23,IF($E23="Distribution Rev.",VLOOKUP(G$4,'4. Billing Determinants'!$B$19:$N$41,8,0)/'4. Billing Determinants'!$I$41*$D23, VLOOKUP(G$4,'4. Billing Determinants'!$B$19:$N$41,3,0)/'4. Billing Determinants'!$D$41*$D23)))))</f>
        <v>0</v>
      </c>
      <c r="H23" s="152">
        <f>IF(H$4="",0,IF($E23="kWh",VLOOKUP(H$4,'4. Billing Determinants'!$B$19:$N$41,4,0)/'4. Billing Determinants'!$E$41*$D23,IF($E23="kW",VLOOKUP(H$4,'4. Billing Determinants'!$B$19:$N$41,5,0)/'4. Billing Determinants'!$F$41*$D23,IF($E23="Non-RPP kWh",VLOOKUP(H$4,'4. Billing Determinants'!$B$19:$N$41,6,0)/'4. Billing Determinants'!$G$41*$D23,IF($E23="Distribution Rev.",VLOOKUP(H$4,'4. Billing Determinants'!$B$19:$N$41,8,0)/'4. Billing Determinants'!$I$41*$D23, VLOOKUP(H$4,'4. Billing Determinants'!$B$19:$N$41,3,0)/'4. Billing Determinants'!$D$41*$D23)))))</f>
        <v>0</v>
      </c>
      <c r="I23" s="152">
        <f>IF(I$4="",0,IF($E23="kWh",VLOOKUP(I$4,'4. Billing Determinants'!$B$19:$N$41,4,0)/'4. Billing Determinants'!$E$41*$D23,IF($E23="kW",VLOOKUP(I$4,'4. Billing Determinants'!$B$19:$N$41,5,0)/'4. Billing Determinants'!$F$41*$D23,IF($E23="Non-RPP kWh",VLOOKUP(I$4,'4. Billing Determinants'!$B$19:$N$41,6,0)/'4. Billing Determinants'!$G$41*$D23,IF($E23="Distribution Rev.",VLOOKUP(I$4,'4. Billing Determinants'!$B$19:$N$41,8,0)/'4. Billing Determinants'!$I$41*$D23, VLOOKUP(I$4,'4. Billing Determinants'!$B$19:$N$41,3,0)/'4. Billing Determinants'!$D$41*$D23)))))</f>
        <v>0</v>
      </c>
      <c r="J23" s="152">
        <f>IF(J$4="",0,IF($E23="kWh",VLOOKUP(J$4,'4. Billing Determinants'!$B$19:$N$41,4,0)/'4. Billing Determinants'!$E$41*$D23,IF($E23="kW",VLOOKUP(J$4,'4. Billing Determinants'!$B$19:$N$41,5,0)/'4. Billing Determinants'!$F$41*$D23,IF($E23="Non-RPP kWh",VLOOKUP(J$4,'4. Billing Determinants'!$B$19:$N$41,6,0)/'4. Billing Determinants'!$G$41*$D23,IF($E23="Distribution Rev.",VLOOKUP(J$4,'4. Billing Determinants'!$B$19:$N$41,8,0)/'4. Billing Determinants'!$I$41*$D23, VLOOKUP(J$4,'4. Billing Determinants'!$B$19:$N$41,3,0)/'4. Billing Determinants'!$D$41*$D23)))))</f>
        <v>0</v>
      </c>
      <c r="K23" s="152">
        <f>IF(K$4="",0,IF($E23="kWh",VLOOKUP(K$4,'4. Billing Determinants'!$B$19:$N$41,4,0)/'4. Billing Determinants'!$E$41*$D23,IF($E23="kW",VLOOKUP(K$4,'4. Billing Determinants'!$B$19:$N$41,5,0)/'4. Billing Determinants'!$F$41*$D23,IF($E23="Non-RPP kWh",VLOOKUP(K$4,'4. Billing Determinants'!$B$19:$N$41,6,0)/'4. Billing Determinants'!$G$41*$D23,IF($E23="Distribution Rev.",VLOOKUP(K$4,'4. Billing Determinants'!$B$19:$N$41,8,0)/'4. Billing Determinants'!$I$41*$D23, VLOOKUP(K$4,'4. Billing Determinants'!$B$19:$N$41,3,0)/'4. Billing Determinants'!$D$41*$D23)))))</f>
        <v>0</v>
      </c>
      <c r="L23" s="152">
        <f>IF(L$4="",0,IF($E23="kWh",VLOOKUP(L$4,'4. Billing Determinants'!$B$19:$N$41,4,0)/'4. Billing Determinants'!$E$41*$D23,IF($E23="kW",VLOOKUP(L$4,'4. Billing Determinants'!$B$19:$N$41,5,0)/'4. Billing Determinants'!$F$41*$D23,IF($E23="Non-RPP kWh",VLOOKUP(L$4,'4. Billing Determinants'!$B$19:$N$41,6,0)/'4. Billing Determinants'!$G$41*$D23,IF($E23="Distribution Rev.",VLOOKUP(L$4,'4. Billing Determinants'!$B$19:$N$41,8,0)/'4. Billing Determinants'!$I$41*$D23, VLOOKUP(L$4,'4. Billing Determinants'!$B$19:$N$41,3,0)/'4. Billing Determinants'!$D$41*$D23)))))</f>
        <v>0</v>
      </c>
      <c r="M23" s="152">
        <f>IF(M$4="",0,IF($E23="kWh",VLOOKUP(M$4,'4. Billing Determinants'!$B$19:$N$41,4,0)/'4. Billing Determinants'!$E$41*$D23,IF($E23="kW",VLOOKUP(M$4,'4. Billing Determinants'!$B$19:$N$41,5,0)/'4. Billing Determinants'!$F$41*$D23,IF($E23="Non-RPP kWh",VLOOKUP(M$4,'4. Billing Determinants'!$B$19:$N$41,6,0)/'4. Billing Determinants'!$G$41*$D23,IF($E23="Distribution Rev.",VLOOKUP(M$4,'4. Billing Determinants'!$B$19:$N$41,8,0)/'4. Billing Determinants'!$I$41*$D23, VLOOKUP(M$4,'4. Billing Determinants'!$B$19:$N$41,3,0)/'4. Billing Determinants'!$D$41*$D23)))))</f>
        <v>0</v>
      </c>
      <c r="N23" s="152">
        <f>IF(N$4="",0,IF($E23="kWh",VLOOKUP(N$4,'4. Billing Determinants'!$B$19:$N$41,4,0)/'4. Billing Determinants'!$E$41*$D23,IF($E23="kW",VLOOKUP(N$4,'4. Billing Determinants'!$B$19:$N$41,5,0)/'4. Billing Determinants'!$F$41*$D23,IF($E23="Non-RPP kWh",VLOOKUP(N$4,'4. Billing Determinants'!$B$19:$N$41,6,0)/'4. Billing Determinants'!$G$41*$D23,IF($E23="Distribution Rev.",VLOOKUP(N$4,'4. Billing Determinants'!$B$19:$N$41,8,0)/'4. Billing Determinants'!$I$41*$D23, VLOOKUP(N$4,'4. Billing Determinants'!$B$19:$N$41,3,0)/'4. Billing Determinants'!$D$41*$D23)))))</f>
        <v>0</v>
      </c>
      <c r="O23" s="152">
        <f>IF(O$4="",0,IF($E23="kWh",VLOOKUP(O$4,'4. Billing Determinants'!$B$19:$N$41,4,0)/'4. Billing Determinants'!$E$41*$D23,IF($E23="kW",VLOOKUP(O$4,'4. Billing Determinants'!$B$19:$N$41,5,0)/'4. Billing Determinants'!$F$41*$D23,IF($E23="Non-RPP kWh",VLOOKUP(O$4,'4. Billing Determinants'!$B$19:$N$41,6,0)/'4. Billing Determinants'!$G$41*$D23,IF($E23="Distribution Rev.",VLOOKUP(O$4,'4. Billing Determinants'!$B$19:$N$41,8,0)/'4. Billing Determinants'!$I$41*$D23, VLOOKUP(O$4,'4. Billing Determinants'!$B$19:$N$41,3,0)/'4. Billing Determinants'!$D$41*$D23)))))</f>
        <v>0</v>
      </c>
      <c r="P23" s="152">
        <f>IF(P$4="",0,IF($E23="kWh",VLOOKUP(P$4,'4. Billing Determinants'!$B$19:$N$41,4,0)/'4. Billing Determinants'!$E$41*$D23,IF($E23="kW",VLOOKUP(P$4,'4. Billing Determinants'!$B$19:$N$41,5,0)/'4. Billing Determinants'!$F$41*$D23,IF($E23="Non-RPP kWh",VLOOKUP(P$4,'4. Billing Determinants'!$B$19:$N$41,6,0)/'4. Billing Determinants'!$G$41*$D23,IF($E23="Distribution Rev.",VLOOKUP(P$4,'4. Billing Determinants'!$B$19:$N$41,8,0)/'4. Billing Determinants'!$I$41*$D23, VLOOKUP(P$4,'4. Billing Determinants'!$B$19:$N$41,3,0)/'4. Billing Determinants'!$D$41*$D23)))))</f>
        <v>0</v>
      </c>
      <c r="Q23" s="152">
        <f>IF(Q$4="",0,IF($E23="kWh",VLOOKUP(Q$4,'4. Billing Determinants'!$B$19:$N$41,4,0)/'4. Billing Determinants'!$E$41*$D23,IF($E23="kW",VLOOKUP(Q$4,'4. Billing Determinants'!$B$19:$N$41,5,0)/'4. Billing Determinants'!$F$41*$D23,IF($E23="Non-RPP kWh",VLOOKUP(Q$4,'4. Billing Determinants'!$B$19:$N$41,6,0)/'4. Billing Determinants'!$G$41*$D23,IF($E23="Distribution Rev.",VLOOKUP(Q$4,'4. Billing Determinants'!$B$19:$N$41,8,0)/'4. Billing Determinants'!$I$41*$D23, VLOOKUP(Q$4,'4. Billing Determinants'!$B$19:$N$41,3,0)/'4. Billing Determinants'!$D$41*$D23)))))</f>
        <v>0</v>
      </c>
      <c r="R23" s="152">
        <f>IF(R$4="",0,IF($E23="kWh",VLOOKUP(R$4,'4. Billing Determinants'!$B$19:$N$41,4,0)/'4. Billing Determinants'!$E$41*$D23,IF($E23="kW",VLOOKUP(R$4,'4. Billing Determinants'!$B$19:$N$41,5,0)/'4. Billing Determinants'!$F$41*$D23,IF($E23="Non-RPP kWh",VLOOKUP(R$4,'4. Billing Determinants'!$B$19:$N$41,6,0)/'4. Billing Determinants'!$G$41*$D23,IF($E23="Distribution Rev.",VLOOKUP(R$4,'4. Billing Determinants'!$B$19:$N$41,8,0)/'4. Billing Determinants'!$I$41*$D23, VLOOKUP(R$4,'4. Billing Determinants'!$B$19:$N$41,3,0)/'4. Billing Determinants'!$D$41*$D23)))))</f>
        <v>0</v>
      </c>
      <c r="S23" s="152">
        <f>IF(S$4="",0,IF($E23="kWh",VLOOKUP(S$4,'4. Billing Determinants'!$B$19:$N$41,4,0)/'4. Billing Determinants'!$E$41*$D23,IF($E23="kW",VLOOKUP(S$4,'4. Billing Determinants'!$B$19:$N$41,5,0)/'4. Billing Determinants'!$F$41*$D23,IF($E23="Non-RPP kWh",VLOOKUP(S$4,'4. Billing Determinants'!$B$19:$N$41,6,0)/'4. Billing Determinants'!$G$41*$D23,IF($E23="Distribution Rev.",VLOOKUP(S$4,'4. Billing Determinants'!$B$19:$N$41,8,0)/'4. Billing Determinants'!$I$41*$D23, VLOOKUP(S$4,'4. Billing Determinants'!$B$19:$N$41,3,0)/'4. Billing Determinants'!$D$41*$D23)))))</f>
        <v>0</v>
      </c>
      <c r="T23" s="152">
        <f>IF(T$4="",0,IF($E23="kWh",VLOOKUP(T$4,'4. Billing Determinants'!$B$19:$N$41,4,0)/'4. Billing Determinants'!$E$41*$D23,IF($E23="kW",VLOOKUP(T$4,'4. Billing Determinants'!$B$19:$N$41,5,0)/'4. Billing Determinants'!$F$41*$D23,IF($E23="Non-RPP kWh",VLOOKUP(T$4,'4. Billing Determinants'!$B$19:$N$41,6,0)/'4. Billing Determinants'!$G$41*$D23,IF($E23="Distribution Rev.",VLOOKUP(T$4,'4. Billing Determinants'!$B$19:$N$41,8,0)/'4. Billing Determinants'!$I$41*$D23, VLOOKUP(T$4,'4. Billing Determinants'!$B$19:$N$41,3,0)/'4. Billing Determinants'!$D$41*$D23)))))</f>
        <v>0</v>
      </c>
      <c r="U23" s="152">
        <f>IF(U$4="",0,IF($E23="kWh",VLOOKUP(U$4,'4. Billing Determinants'!$B$19:$N$41,4,0)/'4. Billing Determinants'!$E$41*$D23,IF($E23="kW",VLOOKUP(U$4,'4. Billing Determinants'!$B$19:$N$41,5,0)/'4. Billing Determinants'!$F$41*$D23,IF($E23="Non-RPP kWh",VLOOKUP(U$4,'4. Billing Determinants'!$B$19:$N$41,6,0)/'4. Billing Determinants'!$G$41*$D23,IF($E23="Distribution Rev.",VLOOKUP(U$4,'4. Billing Determinants'!$B$19:$N$41,8,0)/'4. Billing Determinants'!$I$41*$D23, VLOOKUP(U$4,'4. Billing Determinants'!$B$19:$N$41,3,0)/'4. Billing Determinants'!$D$41*$D23)))))</f>
        <v>0</v>
      </c>
      <c r="V23" s="152">
        <f>IF(V$4="",0,IF($E23="kWh",VLOOKUP(V$4,'4. Billing Determinants'!$B$19:$N$41,4,0)/'4. Billing Determinants'!$E$41*$D23,IF($E23="kW",VLOOKUP(V$4,'4. Billing Determinants'!$B$19:$N$41,5,0)/'4. Billing Determinants'!$F$41*$D23,IF($E23="Non-RPP kWh",VLOOKUP(V$4,'4. Billing Determinants'!$B$19:$N$41,6,0)/'4. Billing Determinants'!$G$41*$D23,IF($E23="Distribution Rev.",VLOOKUP(V$4,'4. Billing Determinants'!$B$19:$N$41,8,0)/'4. Billing Determinants'!$I$41*$D23, VLOOKUP(V$4,'4. Billing Determinants'!$B$19:$N$41,3,0)/'4. Billing Determinants'!$D$41*$D23)))))</f>
        <v>0</v>
      </c>
      <c r="W23" s="152">
        <f>IF(W$4="",0,IF($E23="kWh",VLOOKUP(W$4,'4. Billing Determinants'!$B$19:$N$41,4,0)/'4. Billing Determinants'!$E$41*$D23,IF($E23="kW",VLOOKUP(W$4,'4. Billing Determinants'!$B$19:$N$41,5,0)/'4. Billing Determinants'!$F$41*$D23,IF($E23="Non-RPP kWh",VLOOKUP(W$4,'4. Billing Determinants'!$B$19:$N$41,6,0)/'4. Billing Determinants'!$G$41*$D23,IF($E23="Distribution Rev.",VLOOKUP(W$4,'4. Billing Determinants'!$B$19:$N$41,8,0)/'4. Billing Determinants'!$I$41*$D23, VLOOKUP(W$4,'4. Billing Determinants'!$B$19:$N$41,3,0)/'4. Billing Determinants'!$D$41*$D23)))))</f>
        <v>0</v>
      </c>
      <c r="X23" s="152">
        <f>IF(X$4="",0,IF($E23="kWh",VLOOKUP(X$4,'4. Billing Determinants'!$B$19:$N$41,4,0)/'4. Billing Determinants'!$E$41*$D23,IF($E23="kW",VLOOKUP(X$4,'4. Billing Determinants'!$B$19:$N$41,5,0)/'4. Billing Determinants'!$F$41*$D23,IF($E23="Non-RPP kWh",VLOOKUP(X$4,'4. Billing Determinants'!$B$19:$N$41,6,0)/'4. Billing Determinants'!$G$41*$D23,IF($E23="Distribution Rev.",VLOOKUP(X$4,'4. Billing Determinants'!$B$19:$N$41,8,0)/'4. Billing Determinants'!$I$41*$D23, VLOOKUP(X$4,'4. Billing Determinants'!$B$19:$N$41,3,0)/'4. Billing Determinants'!$D$41*$D23)))))</f>
        <v>0</v>
      </c>
      <c r="Y23" s="152">
        <f>IF(Y$4="",0,IF($E23="kWh",VLOOKUP(Y$4,'4. Billing Determinants'!$B$19:$N$41,4,0)/'4. Billing Determinants'!$E$41*$D23,IF($E23="kW",VLOOKUP(Y$4,'4. Billing Determinants'!$B$19:$N$41,5,0)/'4. Billing Determinants'!$F$41*$D23,IF($E23="Non-RPP kWh",VLOOKUP(Y$4,'4. Billing Determinants'!$B$19:$N$41,6,0)/'4. Billing Determinants'!$G$41*$D23,IF($E23="Distribution Rev.",VLOOKUP(Y$4,'4. Billing Determinants'!$B$19:$N$41,8,0)/'4. Billing Determinants'!$I$41*$D23, VLOOKUP(Y$4,'4. Billing Determinants'!$B$19:$N$41,3,0)/'4. Billing Determinants'!$D$41*$D23)))))</f>
        <v>0</v>
      </c>
    </row>
    <row r="24" spans="2:25" x14ac:dyDescent="0.2">
      <c r="B24" s="150" t="s">
        <v>4</v>
      </c>
      <c r="C24" s="151">
        <v>1518</v>
      </c>
      <c r="D24" s="152">
        <f>'2. 2013 Continuity Schedule'!CF47</f>
        <v>0</v>
      </c>
      <c r="E24" s="170"/>
      <c r="F24" s="152">
        <f>IF(F$4="",0,IF($E24="kWh",VLOOKUP(F$4,'4. Billing Determinants'!$B$19:$N$41,4,0)/'4. Billing Determinants'!$E$41*$D24,IF($E24="kW",VLOOKUP(F$4,'4. Billing Determinants'!$B$19:$N$41,5,0)/'4. Billing Determinants'!$F$41*$D24,IF($E24="Non-RPP kWh",VLOOKUP(F$4,'4. Billing Determinants'!$B$19:$N$41,6,0)/'4. Billing Determinants'!$G$41*$D24,IF($E24="Distribution Rev.",VLOOKUP(F$4,'4. Billing Determinants'!$B$19:$N$41,8,0)/'4. Billing Determinants'!$I$41*$D24, VLOOKUP(F$4,'4. Billing Determinants'!$B$19:$N$41,3,0)/'4. Billing Determinants'!$D$41*$D24)))))</f>
        <v>0</v>
      </c>
      <c r="G24" s="152">
        <f>IF(G$4="",0,IF($E24="kWh",VLOOKUP(G$4,'4. Billing Determinants'!$B$19:$N$41,4,0)/'4. Billing Determinants'!$E$41*$D24,IF($E24="kW",VLOOKUP(G$4,'4. Billing Determinants'!$B$19:$N$41,5,0)/'4. Billing Determinants'!$F$41*$D24,IF($E24="Non-RPP kWh",VLOOKUP(G$4,'4. Billing Determinants'!$B$19:$N$41,6,0)/'4. Billing Determinants'!$G$41*$D24,IF($E24="Distribution Rev.",VLOOKUP(G$4,'4. Billing Determinants'!$B$19:$N$41,8,0)/'4. Billing Determinants'!$I$41*$D24, VLOOKUP(G$4,'4. Billing Determinants'!$B$19:$N$41,3,0)/'4. Billing Determinants'!$D$41*$D24)))))</f>
        <v>0</v>
      </c>
      <c r="H24" s="152">
        <f>IF(H$4="",0,IF($E24="kWh",VLOOKUP(H$4,'4. Billing Determinants'!$B$19:$N$41,4,0)/'4. Billing Determinants'!$E$41*$D24,IF($E24="kW",VLOOKUP(H$4,'4. Billing Determinants'!$B$19:$N$41,5,0)/'4. Billing Determinants'!$F$41*$D24,IF($E24="Non-RPP kWh",VLOOKUP(H$4,'4. Billing Determinants'!$B$19:$N$41,6,0)/'4. Billing Determinants'!$G$41*$D24,IF($E24="Distribution Rev.",VLOOKUP(H$4,'4. Billing Determinants'!$B$19:$N$41,8,0)/'4. Billing Determinants'!$I$41*$D24, VLOOKUP(H$4,'4. Billing Determinants'!$B$19:$N$41,3,0)/'4. Billing Determinants'!$D$41*$D24)))))</f>
        <v>0</v>
      </c>
      <c r="I24" s="152">
        <f>IF(I$4="",0,IF($E24="kWh",VLOOKUP(I$4,'4. Billing Determinants'!$B$19:$N$41,4,0)/'4. Billing Determinants'!$E$41*$D24,IF($E24="kW",VLOOKUP(I$4,'4. Billing Determinants'!$B$19:$N$41,5,0)/'4. Billing Determinants'!$F$41*$D24,IF($E24="Non-RPP kWh",VLOOKUP(I$4,'4. Billing Determinants'!$B$19:$N$41,6,0)/'4. Billing Determinants'!$G$41*$D24,IF($E24="Distribution Rev.",VLOOKUP(I$4,'4. Billing Determinants'!$B$19:$N$41,8,0)/'4. Billing Determinants'!$I$41*$D24, VLOOKUP(I$4,'4. Billing Determinants'!$B$19:$N$41,3,0)/'4. Billing Determinants'!$D$41*$D24)))))</f>
        <v>0</v>
      </c>
      <c r="J24" s="152">
        <f>IF(J$4="",0,IF($E24="kWh",VLOOKUP(J$4,'4. Billing Determinants'!$B$19:$N$41,4,0)/'4. Billing Determinants'!$E$41*$D24,IF($E24="kW",VLOOKUP(J$4,'4. Billing Determinants'!$B$19:$N$41,5,0)/'4. Billing Determinants'!$F$41*$D24,IF($E24="Non-RPP kWh",VLOOKUP(J$4,'4. Billing Determinants'!$B$19:$N$41,6,0)/'4. Billing Determinants'!$G$41*$D24,IF($E24="Distribution Rev.",VLOOKUP(J$4,'4. Billing Determinants'!$B$19:$N$41,8,0)/'4. Billing Determinants'!$I$41*$D24, VLOOKUP(J$4,'4. Billing Determinants'!$B$19:$N$41,3,0)/'4. Billing Determinants'!$D$41*$D24)))))</f>
        <v>0</v>
      </c>
      <c r="K24" s="152">
        <f>IF(K$4="",0,IF($E24="kWh",VLOOKUP(K$4,'4. Billing Determinants'!$B$19:$N$41,4,0)/'4. Billing Determinants'!$E$41*$D24,IF($E24="kW",VLOOKUP(K$4,'4. Billing Determinants'!$B$19:$N$41,5,0)/'4. Billing Determinants'!$F$41*$D24,IF($E24="Non-RPP kWh",VLOOKUP(K$4,'4. Billing Determinants'!$B$19:$N$41,6,0)/'4. Billing Determinants'!$G$41*$D24,IF($E24="Distribution Rev.",VLOOKUP(K$4,'4. Billing Determinants'!$B$19:$N$41,8,0)/'4. Billing Determinants'!$I$41*$D24, VLOOKUP(K$4,'4. Billing Determinants'!$B$19:$N$41,3,0)/'4. Billing Determinants'!$D$41*$D24)))))</f>
        <v>0</v>
      </c>
      <c r="L24" s="152">
        <f>IF(L$4="",0,IF($E24="kWh",VLOOKUP(L$4,'4. Billing Determinants'!$B$19:$N$41,4,0)/'4. Billing Determinants'!$E$41*$D24,IF($E24="kW",VLOOKUP(L$4,'4. Billing Determinants'!$B$19:$N$41,5,0)/'4. Billing Determinants'!$F$41*$D24,IF($E24="Non-RPP kWh",VLOOKUP(L$4,'4. Billing Determinants'!$B$19:$N$41,6,0)/'4. Billing Determinants'!$G$41*$D24,IF($E24="Distribution Rev.",VLOOKUP(L$4,'4. Billing Determinants'!$B$19:$N$41,8,0)/'4. Billing Determinants'!$I$41*$D24, VLOOKUP(L$4,'4. Billing Determinants'!$B$19:$N$41,3,0)/'4. Billing Determinants'!$D$41*$D24)))))</f>
        <v>0</v>
      </c>
      <c r="M24" s="152">
        <f>IF(M$4="",0,IF($E24="kWh",VLOOKUP(M$4,'4. Billing Determinants'!$B$19:$N$41,4,0)/'4. Billing Determinants'!$E$41*$D24,IF($E24="kW",VLOOKUP(M$4,'4. Billing Determinants'!$B$19:$N$41,5,0)/'4. Billing Determinants'!$F$41*$D24,IF($E24="Non-RPP kWh",VLOOKUP(M$4,'4. Billing Determinants'!$B$19:$N$41,6,0)/'4. Billing Determinants'!$G$41*$D24,IF($E24="Distribution Rev.",VLOOKUP(M$4,'4. Billing Determinants'!$B$19:$N$41,8,0)/'4. Billing Determinants'!$I$41*$D24, VLOOKUP(M$4,'4. Billing Determinants'!$B$19:$N$41,3,0)/'4. Billing Determinants'!$D$41*$D24)))))</f>
        <v>0</v>
      </c>
      <c r="N24" s="152">
        <f>IF(N$4="",0,IF($E24="kWh",VLOOKUP(N$4,'4. Billing Determinants'!$B$19:$N$41,4,0)/'4. Billing Determinants'!$E$41*$D24,IF($E24="kW",VLOOKUP(N$4,'4. Billing Determinants'!$B$19:$N$41,5,0)/'4. Billing Determinants'!$F$41*$D24,IF($E24="Non-RPP kWh",VLOOKUP(N$4,'4. Billing Determinants'!$B$19:$N$41,6,0)/'4. Billing Determinants'!$G$41*$D24,IF($E24="Distribution Rev.",VLOOKUP(N$4,'4. Billing Determinants'!$B$19:$N$41,8,0)/'4. Billing Determinants'!$I$41*$D24, VLOOKUP(N$4,'4. Billing Determinants'!$B$19:$N$41,3,0)/'4. Billing Determinants'!$D$41*$D24)))))</f>
        <v>0</v>
      </c>
      <c r="O24" s="152">
        <f>IF(O$4="",0,IF($E24="kWh",VLOOKUP(O$4,'4. Billing Determinants'!$B$19:$N$41,4,0)/'4. Billing Determinants'!$E$41*$D24,IF($E24="kW",VLOOKUP(O$4,'4. Billing Determinants'!$B$19:$N$41,5,0)/'4. Billing Determinants'!$F$41*$D24,IF($E24="Non-RPP kWh",VLOOKUP(O$4,'4. Billing Determinants'!$B$19:$N$41,6,0)/'4. Billing Determinants'!$G$41*$D24,IF($E24="Distribution Rev.",VLOOKUP(O$4,'4. Billing Determinants'!$B$19:$N$41,8,0)/'4. Billing Determinants'!$I$41*$D24, VLOOKUP(O$4,'4. Billing Determinants'!$B$19:$N$41,3,0)/'4. Billing Determinants'!$D$41*$D24)))))</f>
        <v>0</v>
      </c>
      <c r="P24" s="152">
        <f>IF(P$4="",0,IF($E24="kWh",VLOOKUP(P$4,'4. Billing Determinants'!$B$19:$N$41,4,0)/'4. Billing Determinants'!$E$41*$D24,IF($E24="kW",VLOOKUP(P$4,'4. Billing Determinants'!$B$19:$N$41,5,0)/'4. Billing Determinants'!$F$41*$D24,IF($E24="Non-RPP kWh",VLOOKUP(P$4,'4. Billing Determinants'!$B$19:$N$41,6,0)/'4. Billing Determinants'!$G$41*$D24,IF($E24="Distribution Rev.",VLOOKUP(P$4,'4. Billing Determinants'!$B$19:$N$41,8,0)/'4. Billing Determinants'!$I$41*$D24, VLOOKUP(P$4,'4. Billing Determinants'!$B$19:$N$41,3,0)/'4. Billing Determinants'!$D$41*$D24)))))</f>
        <v>0</v>
      </c>
      <c r="Q24" s="152">
        <f>IF(Q$4="",0,IF($E24="kWh",VLOOKUP(Q$4,'4. Billing Determinants'!$B$19:$N$41,4,0)/'4. Billing Determinants'!$E$41*$D24,IF($E24="kW",VLOOKUP(Q$4,'4. Billing Determinants'!$B$19:$N$41,5,0)/'4. Billing Determinants'!$F$41*$D24,IF($E24="Non-RPP kWh",VLOOKUP(Q$4,'4. Billing Determinants'!$B$19:$N$41,6,0)/'4. Billing Determinants'!$G$41*$D24,IF($E24="Distribution Rev.",VLOOKUP(Q$4,'4. Billing Determinants'!$B$19:$N$41,8,0)/'4. Billing Determinants'!$I$41*$D24, VLOOKUP(Q$4,'4. Billing Determinants'!$B$19:$N$41,3,0)/'4. Billing Determinants'!$D$41*$D24)))))</f>
        <v>0</v>
      </c>
      <c r="R24" s="152">
        <f>IF(R$4="",0,IF($E24="kWh",VLOOKUP(R$4,'4. Billing Determinants'!$B$19:$N$41,4,0)/'4. Billing Determinants'!$E$41*$D24,IF($E24="kW",VLOOKUP(R$4,'4. Billing Determinants'!$B$19:$N$41,5,0)/'4. Billing Determinants'!$F$41*$D24,IF($E24="Non-RPP kWh",VLOOKUP(R$4,'4. Billing Determinants'!$B$19:$N$41,6,0)/'4. Billing Determinants'!$G$41*$D24,IF($E24="Distribution Rev.",VLOOKUP(R$4,'4. Billing Determinants'!$B$19:$N$41,8,0)/'4. Billing Determinants'!$I$41*$D24, VLOOKUP(R$4,'4. Billing Determinants'!$B$19:$N$41,3,0)/'4. Billing Determinants'!$D$41*$D24)))))</f>
        <v>0</v>
      </c>
      <c r="S24" s="152">
        <f>IF(S$4="",0,IF($E24="kWh",VLOOKUP(S$4,'4. Billing Determinants'!$B$19:$N$41,4,0)/'4. Billing Determinants'!$E$41*$D24,IF($E24="kW",VLOOKUP(S$4,'4. Billing Determinants'!$B$19:$N$41,5,0)/'4. Billing Determinants'!$F$41*$D24,IF($E24="Non-RPP kWh",VLOOKUP(S$4,'4. Billing Determinants'!$B$19:$N$41,6,0)/'4. Billing Determinants'!$G$41*$D24,IF($E24="Distribution Rev.",VLOOKUP(S$4,'4. Billing Determinants'!$B$19:$N$41,8,0)/'4. Billing Determinants'!$I$41*$D24, VLOOKUP(S$4,'4. Billing Determinants'!$B$19:$N$41,3,0)/'4. Billing Determinants'!$D$41*$D24)))))</f>
        <v>0</v>
      </c>
      <c r="T24" s="152">
        <f>IF(T$4="",0,IF($E24="kWh",VLOOKUP(T$4,'4. Billing Determinants'!$B$19:$N$41,4,0)/'4. Billing Determinants'!$E$41*$D24,IF($E24="kW",VLOOKUP(T$4,'4. Billing Determinants'!$B$19:$N$41,5,0)/'4. Billing Determinants'!$F$41*$D24,IF($E24="Non-RPP kWh",VLOOKUP(T$4,'4. Billing Determinants'!$B$19:$N$41,6,0)/'4. Billing Determinants'!$G$41*$D24,IF($E24="Distribution Rev.",VLOOKUP(T$4,'4. Billing Determinants'!$B$19:$N$41,8,0)/'4. Billing Determinants'!$I$41*$D24, VLOOKUP(T$4,'4. Billing Determinants'!$B$19:$N$41,3,0)/'4. Billing Determinants'!$D$41*$D24)))))</f>
        <v>0</v>
      </c>
      <c r="U24" s="152">
        <f>IF(U$4="",0,IF($E24="kWh",VLOOKUP(U$4,'4. Billing Determinants'!$B$19:$N$41,4,0)/'4. Billing Determinants'!$E$41*$D24,IF($E24="kW",VLOOKUP(U$4,'4. Billing Determinants'!$B$19:$N$41,5,0)/'4. Billing Determinants'!$F$41*$D24,IF($E24="Non-RPP kWh",VLOOKUP(U$4,'4. Billing Determinants'!$B$19:$N$41,6,0)/'4. Billing Determinants'!$G$41*$D24,IF($E24="Distribution Rev.",VLOOKUP(U$4,'4. Billing Determinants'!$B$19:$N$41,8,0)/'4. Billing Determinants'!$I$41*$D24, VLOOKUP(U$4,'4. Billing Determinants'!$B$19:$N$41,3,0)/'4. Billing Determinants'!$D$41*$D24)))))</f>
        <v>0</v>
      </c>
      <c r="V24" s="152">
        <f>IF(V$4="",0,IF($E24="kWh",VLOOKUP(V$4,'4. Billing Determinants'!$B$19:$N$41,4,0)/'4. Billing Determinants'!$E$41*$D24,IF($E24="kW",VLOOKUP(V$4,'4. Billing Determinants'!$B$19:$N$41,5,0)/'4. Billing Determinants'!$F$41*$D24,IF($E24="Non-RPP kWh",VLOOKUP(V$4,'4. Billing Determinants'!$B$19:$N$41,6,0)/'4. Billing Determinants'!$G$41*$D24,IF($E24="Distribution Rev.",VLOOKUP(V$4,'4. Billing Determinants'!$B$19:$N$41,8,0)/'4. Billing Determinants'!$I$41*$D24, VLOOKUP(V$4,'4. Billing Determinants'!$B$19:$N$41,3,0)/'4. Billing Determinants'!$D$41*$D24)))))</f>
        <v>0</v>
      </c>
      <c r="W24" s="152">
        <f>IF(W$4="",0,IF($E24="kWh",VLOOKUP(W$4,'4. Billing Determinants'!$B$19:$N$41,4,0)/'4. Billing Determinants'!$E$41*$D24,IF($E24="kW",VLOOKUP(W$4,'4. Billing Determinants'!$B$19:$N$41,5,0)/'4. Billing Determinants'!$F$41*$D24,IF($E24="Non-RPP kWh",VLOOKUP(W$4,'4. Billing Determinants'!$B$19:$N$41,6,0)/'4. Billing Determinants'!$G$41*$D24,IF($E24="Distribution Rev.",VLOOKUP(W$4,'4. Billing Determinants'!$B$19:$N$41,8,0)/'4. Billing Determinants'!$I$41*$D24, VLOOKUP(W$4,'4. Billing Determinants'!$B$19:$N$41,3,0)/'4. Billing Determinants'!$D$41*$D24)))))</f>
        <v>0</v>
      </c>
      <c r="X24" s="152">
        <f>IF(X$4="",0,IF($E24="kWh",VLOOKUP(X$4,'4. Billing Determinants'!$B$19:$N$41,4,0)/'4. Billing Determinants'!$E$41*$D24,IF($E24="kW",VLOOKUP(X$4,'4. Billing Determinants'!$B$19:$N$41,5,0)/'4. Billing Determinants'!$F$41*$D24,IF($E24="Non-RPP kWh",VLOOKUP(X$4,'4. Billing Determinants'!$B$19:$N$41,6,0)/'4. Billing Determinants'!$G$41*$D24,IF($E24="Distribution Rev.",VLOOKUP(X$4,'4. Billing Determinants'!$B$19:$N$41,8,0)/'4. Billing Determinants'!$I$41*$D24, VLOOKUP(X$4,'4. Billing Determinants'!$B$19:$N$41,3,0)/'4. Billing Determinants'!$D$41*$D24)))))</f>
        <v>0</v>
      </c>
      <c r="Y24" s="152">
        <f>IF(Y$4="",0,IF($E24="kWh",VLOOKUP(Y$4,'4. Billing Determinants'!$B$19:$N$41,4,0)/'4. Billing Determinants'!$E$41*$D24,IF($E24="kW",VLOOKUP(Y$4,'4. Billing Determinants'!$B$19:$N$41,5,0)/'4. Billing Determinants'!$F$41*$D24,IF($E24="Non-RPP kWh",VLOOKUP(Y$4,'4. Billing Determinants'!$B$19:$N$41,6,0)/'4. Billing Determinants'!$G$41*$D24,IF($E24="Distribution Rev.",VLOOKUP(Y$4,'4. Billing Determinants'!$B$19:$N$41,8,0)/'4. Billing Determinants'!$I$41*$D24, VLOOKUP(Y$4,'4. Billing Determinants'!$B$19:$N$41,3,0)/'4. Billing Determinants'!$D$41*$D24)))))</f>
        <v>0</v>
      </c>
    </row>
    <row r="25" spans="2:25" x14ac:dyDescent="0.2">
      <c r="B25" s="150" t="s">
        <v>17</v>
      </c>
      <c r="C25" s="151">
        <v>1525</v>
      </c>
      <c r="D25" s="152">
        <f>'2. 2013 Continuity Schedule'!CF48</f>
        <v>0</v>
      </c>
      <c r="E25" s="170"/>
      <c r="F25" s="152">
        <f>IF(F$4="",0,IF($E25="kWh",VLOOKUP(F$4,'4. Billing Determinants'!$B$19:$N$41,4,0)/'4. Billing Determinants'!$E$41*$D25,IF($E25="kW",VLOOKUP(F$4,'4. Billing Determinants'!$B$19:$N$41,5,0)/'4. Billing Determinants'!$F$41*$D25,IF($E25="Non-RPP kWh",VLOOKUP(F$4,'4. Billing Determinants'!$B$19:$N$41,6,0)/'4. Billing Determinants'!$G$41*$D25,IF($E25="Distribution Rev.",VLOOKUP(F$4,'4. Billing Determinants'!$B$19:$N$41,8,0)/'4. Billing Determinants'!$I$41*$D25, VLOOKUP(F$4,'4. Billing Determinants'!$B$19:$N$41,3,0)/'4. Billing Determinants'!$D$41*$D25)))))</f>
        <v>0</v>
      </c>
      <c r="G25" s="152">
        <f>IF(G$4="",0,IF($E25="kWh",VLOOKUP(G$4,'4. Billing Determinants'!$B$19:$N$41,4,0)/'4. Billing Determinants'!$E$41*$D25,IF($E25="kW",VLOOKUP(G$4,'4. Billing Determinants'!$B$19:$N$41,5,0)/'4. Billing Determinants'!$F$41*$D25,IF($E25="Non-RPP kWh",VLOOKUP(G$4,'4. Billing Determinants'!$B$19:$N$41,6,0)/'4. Billing Determinants'!$G$41*$D25,IF($E25="Distribution Rev.",VLOOKUP(G$4,'4. Billing Determinants'!$B$19:$N$41,8,0)/'4. Billing Determinants'!$I$41*$D25, VLOOKUP(G$4,'4. Billing Determinants'!$B$19:$N$41,3,0)/'4. Billing Determinants'!$D$41*$D25)))))</f>
        <v>0</v>
      </c>
      <c r="H25" s="152">
        <f>IF(H$4="",0,IF($E25="kWh",VLOOKUP(H$4,'4. Billing Determinants'!$B$19:$N$41,4,0)/'4. Billing Determinants'!$E$41*$D25,IF($E25="kW",VLOOKUP(H$4,'4. Billing Determinants'!$B$19:$N$41,5,0)/'4. Billing Determinants'!$F$41*$D25,IF($E25="Non-RPP kWh",VLOOKUP(H$4,'4. Billing Determinants'!$B$19:$N$41,6,0)/'4. Billing Determinants'!$G$41*$D25,IF($E25="Distribution Rev.",VLOOKUP(H$4,'4. Billing Determinants'!$B$19:$N$41,8,0)/'4. Billing Determinants'!$I$41*$D25, VLOOKUP(H$4,'4. Billing Determinants'!$B$19:$N$41,3,0)/'4. Billing Determinants'!$D$41*$D25)))))</f>
        <v>0</v>
      </c>
      <c r="I25" s="152">
        <f>IF(I$4="",0,IF($E25="kWh",VLOOKUP(I$4,'4. Billing Determinants'!$B$19:$N$41,4,0)/'4. Billing Determinants'!$E$41*$D25,IF($E25="kW",VLOOKUP(I$4,'4. Billing Determinants'!$B$19:$N$41,5,0)/'4. Billing Determinants'!$F$41*$D25,IF($E25="Non-RPP kWh",VLOOKUP(I$4,'4. Billing Determinants'!$B$19:$N$41,6,0)/'4. Billing Determinants'!$G$41*$D25,IF($E25="Distribution Rev.",VLOOKUP(I$4,'4. Billing Determinants'!$B$19:$N$41,8,0)/'4. Billing Determinants'!$I$41*$D25, VLOOKUP(I$4,'4. Billing Determinants'!$B$19:$N$41,3,0)/'4. Billing Determinants'!$D$41*$D25)))))</f>
        <v>0</v>
      </c>
      <c r="J25" s="152">
        <f>IF(J$4="",0,IF($E25="kWh",VLOOKUP(J$4,'4. Billing Determinants'!$B$19:$N$41,4,0)/'4. Billing Determinants'!$E$41*$D25,IF($E25="kW",VLOOKUP(J$4,'4. Billing Determinants'!$B$19:$N$41,5,0)/'4. Billing Determinants'!$F$41*$D25,IF($E25="Non-RPP kWh",VLOOKUP(J$4,'4. Billing Determinants'!$B$19:$N$41,6,0)/'4. Billing Determinants'!$G$41*$D25,IF($E25="Distribution Rev.",VLOOKUP(J$4,'4. Billing Determinants'!$B$19:$N$41,8,0)/'4. Billing Determinants'!$I$41*$D25, VLOOKUP(J$4,'4. Billing Determinants'!$B$19:$N$41,3,0)/'4. Billing Determinants'!$D$41*$D25)))))</f>
        <v>0</v>
      </c>
      <c r="K25" s="152">
        <f>IF(K$4="",0,IF($E25="kWh",VLOOKUP(K$4,'4. Billing Determinants'!$B$19:$N$41,4,0)/'4. Billing Determinants'!$E$41*$D25,IF($E25="kW",VLOOKUP(K$4,'4. Billing Determinants'!$B$19:$N$41,5,0)/'4. Billing Determinants'!$F$41*$D25,IF($E25="Non-RPP kWh",VLOOKUP(K$4,'4. Billing Determinants'!$B$19:$N$41,6,0)/'4. Billing Determinants'!$G$41*$D25,IF($E25="Distribution Rev.",VLOOKUP(K$4,'4. Billing Determinants'!$B$19:$N$41,8,0)/'4. Billing Determinants'!$I$41*$D25, VLOOKUP(K$4,'4. Billing Determinants'!$B$19:$N$41,3,0)/'4. Billing Determinants'!$D$41*$D25)))))</f>
        <v>0</v>
      </c>
      <c r="L25" s="152">
        <f>IF(L$4="",0,IF($E25="kWh",VLOOKUP(L$4,'4. Billing Determinants'!$B$19:$N$41,4,0)/'4. Billing Determinants'!$E$41*$D25,IF($E25="kW",VLOOKUP(L$4,'4. Billing Determinants'!$B$19:$N$41,5,0)/'4. Billing Determinants'!$F$41*$D25,IF($E25="Non-RPP kWh",VLOOKUP(L$4,'4. Billing Determinants'!$B$19:$N$41,6,0)/'4. Billing Determinants'!$G$41*$D25,IF($E25="Distribution Rev.",VLOOKUP(L$4,'4. Billing Determinants'!$B$19:$N$41,8,0)/'4. Billing Determinants'!$I$41*$D25, VLOOKUP(L$4,'4. Billing Determinants'!$B$19:$N$41,3,0)/'4. Billing Determinants'!$D$41*$D25)))))</f>
        <v>0</v>
      </c>
      <c r="M25" s="152">
        <f>IF(M$4="",0,IF($E25="kWh",VLOOKUP(M$4,'4. Billing Determinants'!$B$19:$N$41,4,0)/'4. Billing Determinants'!$E$41*$D25,IF($E25="kW",VLOOKUP(M$4,'4. Billing Determinants'!$B$19:$N$41,5,0)/'4. Billing Determinants'!$F$41*$D25,IF($E25="Non-RPP kWh",VLOOKUP(M$4,'4. Billing Determinants'!$B$19:$N$41,6,0)/'4. Billing Determinants'!$G$41*$D25,IF($E25="Distribution Rev.",VLOOKUP(M$4,'4. Billing Determinants'!$B$19:$N$41,8,0)/'4. Billing Determinants'!$I$41*$D25, VLOOKUP(M$4,'4. Billing Determinants'!$B$19:$N$41,3,0)/'4. Billing Determinants'!$D$41*$D25)))))</f>
        <v>0</v>
      </c>
      <c r="N25" s="152">
        <f>IF(N$4="",0,IF($E25="kWh",VLOOKUP(N$4,'4. Billing Determinants'!$B$19:$N$41,4,0)/'4. Billing Determinants'!$E$41*$D25,IF($E25="kW",VLOOKUP(N$4,'4. Billing Determinants'!$B$19:$N$41,5,0)/'4. Billing Determinants'!$F$41*$D25,IF($E25="Non-RPP kWh",VLOOKUP(N$4,'4. Billing Determinants'!$B$19:$N$41,6,0)/'4. Billing Determinants'!$G$41*$D25,IF($E25="Distribution Rev.",VLOOKUP(N$4,'4. Billing Determinants'!$B$19:$N$41,8,0)/'4. Billing Determinants'!$I$41*$D25, VLOOKUP(N$4,'4. Billing Determinants'!$B$19:$N$41,3,0)/'4. Billing Determinants'!$D$41*$D25)))))</f>
        <v>0</v>
      </c>
      <c r="O25" s="152">
        <f>IF(O$4="",0,IF($E25="kWh",VLOOKUP(O$4,'4. Billing Determinants'!$B$19:$N$41,4,0)/'4. Billing Determinants'!$E$41*$D25,IF($E25="kW",VLOOKUP(O$4,'4. Billing Determinants'!$B$19:$N$41,5,0)/'4. Billing Determinants'!$F$41*$D25,IF($E25="Non-RPP kWh",VLOOKUP(O$4,'4. Billing Determinants'!$B$19:$N$41,6,0)/'4. Billing Determinants'!$G$41*$D25,IF($E25="Distribution Rev.",VLOOKUP(O$4,'4. Billing Determinants'!$B$19:$N$41,8,0)/'4. Billing Determinants'!$I$41*$D25, VLOOKUP(O$4,'4. Billing Determinants'!$B$19:$N$41,3,0)/'4. Billing Determinants'!$D$41*$D25)))))</f>
        <v>0</v>
      </c>
      <c r="P25" s="152">
        <f>IF(P$4="",0,IF($E25="kWh",VLOOKUP(P$4,'4. Billing Determinants'!$B$19:$N$41,4,0)/'4. Billing Determinants'!$E$41*$D25,IF($E25="kW",VLOOKUP(P$4,'4. Billing Determinants'!$B$19:$N$41,5,0)/'4. Billing Determinants'!$F$41*$D25,IF($E25="Non-RPP kWh",VLOOKUP(P$4,'4. Billing Determinants'!$B$19:$N$41,6,0)/'4. Billing Determinants'!$G$41*$D25,IF($E25="Distribution Rev.",VLOOKUP(P$4,'4. Billing Determinants'!$B$19:$N$41,8,0)/'4. Billing Determinants'!$I$41*$D25, VLOOKUP(P$4,'4. Billing Determinants'!$B$19:$N$41,3,0)/'4. Billing Determinants'!$D$41*$D25)))))</f>
        <v>0</v>
      </c>
      <c r="Q25" s="152">
        <f>IF(Q$4="",0,IF($E25="kWh",VLOOKUP(Q$4,'4. Billing Determinants'!$B$19:$N$41,4,0)/'4. Billing Determinants'!$E$41*$D25,IF($E25="kW",VLOOKUP(Q$4,'4. Billing Determinants'!$B$19:$N$41,5,0)/'4. Billing Determinants'!$F$41*$D25,IF($E25="Non-RPP kWh",VLOOKUP(Q$4,'4. Billing Determinants'!$B$19:$N$41,6,0)/'4. Billing Determinants'!$G$41*$D25,IF($E25="Distribution Rev.",VLOOKUP(Q$4,'4. Billing Determinants'!$B$19:$N$41,8,0)/'4. Billing Determinants'!$I$41*$D25, VLOOKUP(Q$4,'4. Billing Determinants'!$B$19:$N$41,3,0)/'4. Billing Determinants'!$D$41*$D25)))))</f>
        <v>0</v>
      </c>
      <c r="R25" s="152">
        <f>IF(R$4="",0,IF($E25="kWh",VLOOKUP(R$4,'4. Billing Determinants'!$B$19:$N$41,4,0)/'4. Billing Determinants'!$E$41*$D25,IF($E25="kW",VLOOKUP(R$4,'4. Billing Determinants'!$B$19:$N$41,5,0)/'4. Billing Determinants'!$F$41*$D25,IF($E25="Non-RPP kWh",VLOOKUP(R$4,'4. Billing Determinants'!$B$19:$N$41,6,0)/'4. Billing Determinants'!$G$41*$D25,IF($E25="Distribution Rev.",VLOOKUP(R$4,'4. Billing Determinants'!$B$19:$N$41,8,0)/'4. Billing Determinants'!$I$41*$D25, VLOOKUP(R$4,'4. Billing Determinants'!$B$19:$N$41,3,0)/'4. Billing Determinants'!$D$41*$D25)))))</f>
        <v>0</v>
      </c>
      <c r="S25" s="152">
        <f>IF(S$4="",0,IF($E25="kWh",VLOOKUP(S$4,'4. Billing Determinants'!$B$19:$N$41,4,0)/'4. Billing Determinants'!$E$41*$D25,IF($E25="kW",VLOOKUP(S$4,'4. Billing Determinants'!$B$19:$N$41,5,0)/'4. Billing Determinants'!$F$41*$D25,IF($E25="Non-RPP kWh",VLOOKUP(S$4,'4. Billing Determinants'!$B$19:$N$41,6,0)/'4. Billing Determinants'!$G$41*$D25,IF($E25="Distribution Rev.",VLOOKUP(S$4,'4. Billing Determinants'!$B$19:$N$41,8,0)/'4. Billing Determinants'!$I$41*$D25, VLOOKUP(S$4,'4. Billing Determinants'!$B$19:$N$41,3,0)/'4. Billing Determinants'!$D$41*$D25)))))</f>
        <v>0</v>
      </c>
      <c r="T25" s="152">
        <f>IF(T$4="",0,IF($E25="kWh",VLOOKUP(T$4,'4. Billing Determinants'!$B$19:$N$41,4,0)/'4. Billing Determinants'!$E$41*$D25,IF($E25="kW",VLOOKUP(T$4,'4. Billing Determinants'!$B$19:$N$41,5,0)/'4. Billing Determinants'!$F$41*$D25,IF($E25="Non-RPP kWh",VLOOKUP(T$4,'4. Billing Determinants'!$B$19:$N$41,6,0)/'4. Billing Determinants'!$G$41*$D25,IF($E25="Distribution Rev.",VLOOKUP(T$4,'4. Billing Determinants'!$B$19:$N$41,8,0)/'4. Billing Determinants'!$I$41*$D25, VLOOKUP(T$4,'4. Billing Determinants'!$B$19:$N$41,3,0)/'4. Billing Determinants'!$D$41*$D25)))))</f>
        <v>0</v>
      </c>
      <c r="U25" s="152">
        <f>IF(U$4="",0,IF($E25="kWh",VLOOKUP(U$4,'4. Billing Determinants'!$B$19:$N$41,4,0)/'4. Billing Determinants'!$E$41*$D25,IF($E25="kW",VLOOKUP(U$4,'4. Billing Determinants'!$B$19:$N$41,5,0)/'4. Billing Determinants'!$F$41*$D25,IF($E25="Non-RPP kWh",VLOOKUP(U$4,'4. Billing Determinants'!$B$19:$N$41,6,0)/'4. Billing Determinants'!$G$41*$D25,IF($E25="Distribution Rev.",VLOOKUP(U$4,'4. Billing Determinants'!$B$19:$N$41,8,0)/'4. Billing Determinants'!$I$41*$D25, VLOOKUP(U$4,'4. Billing Determinants'!$B$19:$N$41,3,0)/'4. Billing Determinants'!$D$41*$D25)))))</f>
        <v>0</v>
      </c>
      <c r="V25" s="152">
        <f>IF(V$4="",0,IF($E25="kWh",VLOOKUP(V$4,'4. Billing Determinants'!$B$19:$N$41,4,0)/'4. Billing Determinants'!$E$41*$D25,IF($E25="kW",VLOOKUP(V$4,'4. Billing Determinants'!$B$19:$N$41,5,0)/'4. Billing Determinants'!$F$41*$D25,IF($E25="Non-RPP kWh",VLOOKUP(V$4,'4. Billing Determinants'!$B$19:$N$41,6,0)/'4. Billing Determinants'!$G$41*$D25,IF($E25="Distribution Rev.",VLOOKUP(V$4,'4. Billing Determinants'!$B$19:$N$41,8,0)/'4. Billing Determinants'!$I$41*$D25, VLOOKUP(V$4,'4. Billing Determinants'!$B$19:$N$41,3,0)/'4. Billing Determinants'!$D$41*$D25)))))</f>
        <v>0</v>
      </c>
      <c r="W25" s="152">
        <f>IF(W$4="",0,IF($E25="kWh",VLOOKUP(W$4,'4. Billing Determinants'!$B$19:$N$41,4,0)/'4. Billing Determinants'!$E$41*$D25,IF($E25="kW",VLOOKUP(W$4,'4. Billing Determinants'!$B$19:$N$41,5,0)/'4. Billing Determinants'!$F$41*$D25,IF($E25="Non-RPP kWh",VLOOKUP(W$4,'4. Billing Determinants'!$B$19:$N$41,6,0)/'4. Billing Determinants'!$G$41*$D25,IF($E25="Distribution Rev.",VLOOKUP(W$4,'4. Billing Determinants'!$B$19:$N$41,8,0)/'4. Billing Determinants'!$I$41*$D25, VLOOKUP(W$4,'4. Billing Determinants'!$B$19:$N$41,3,0)/'4. Billing Determinants'!$D$41*$D25)))))</f>
        <v>0</v>
      </c>
      <c r="X25" s="152">
        <f>IF(X$4="",0,IF($E25="kWh",VLOOKUP(X$4,'4. Billing Determinants'!$B$19:$N$41,4,0)/'4. Billing Determinants'!$E$41*$D25,IF($E25="kW",VLOOKUP(X$4,'4. Billing Determinants'!$B$19:$N$41,5,0)/'4. Billing Determinants'!$F$41*$D25,IF($E25="Non-RPP kWh",VLOOKUP(X$4,'4. Billing Determinants'!$B$19:$N$41,6,0)/'4. Billing Determinants'!$G$41*$D25,IF($E25="Distribution Rev.",VLOOKUP(X$4,'4. Billing Determinants'!$B$19:$N$41,8,0)/'4. Billing Determinants'!$I$41*$D25, VLOOKUP(X$4,'4. Billing Determinants'!$B$19:$N$41,3,0)/'4. Billing Determinants'!$D$41*$D25)))))</f>
        <v>0</v>
      </c>
      <c r="Y25" s="152">
        <f>IF(Y$4="",0,IF($E25="kWh",VLOOKUP(Y$4,'4. Billing Determinants'!$B$19:$N$41,4,0)/'4. Billing Determinants'!$E$41*$D25,IF($E25="kW",VLOOKUP(Y$4,'4. Billing Determinants'!$B$19:$N$41,5,0)/'4. Billing Determinants'!$F$41*$D25,IF($E25="Non-RPP kWh",VLOOKUP(Y$4,'4. Billing Determinants'!$B$19:$N$41,6,0)/'4. Billing Determinants'!$G$41*$D25,IF($E25="Distribution Rev.",VLOOKUP(Y$4,'4. Billing Determinants'!$B$19:$N$41,8,0)/'4. Billing Determinants'!$I$41*$D25, VLOOKUP(Y$4,'4. Billing Determinants'!$B$19:$N$41,3,0)/'4. Billing Determinants'!$D$41*$D25)))))</f>
        <v>0</v>
      </c>
    </row>
    <row r="26" spans="2:25" x14ac:dyDescent="0.2">
      <c r="B26" s="150" t="s">
        <v>64</v>
      </c>
      <c r="C26" s="151">
        <v>1531</v>
      </c>
      <c r="D26" s="152">
        <f>'2. 2013 Continuity Schedule'!CF49</f>
        <v>0</v>
      </c>
      <c r="E26" s="170"/>
      <c r="F26" s="152">
        <f>IF(F$4="",0,IF($E26="kWh",VLOOKUP(F$4,'4. Billing Determinants'!$B$19:$N$41,4,0)/'4. Billing Determinants'!$E$41*$D26,IF($E26="kW",VLOOKUP(F$4,'4. Billing Determinants'!$B$19:$N$41,5,0)/'4. Billing Determinants'!$F$41*$D26,IF($E26="Non-RPP kWh",VLOOKUP(F$4,'4. Billing Determinants'!$B$19:$N$41,6,0)/'4. Billing Determinants'!$G$41*$D26,IF($E26="Distribution Rev.",VLOOKUP(F$4,'4. Billing Determinants'!$B$19:$N$41,8,0)/'4. Billing Determinants'!$I$41*$D26, VLOOKUP(F$4,'4. Billing Determinants'!$B$19:$N$41,3,0)/'4. Billing Determinants'!$D$41*$D26)))))</f>
        <v>0</v>
      </c>
      <c r="G26" s="152">
        <f>IF(G$4="",0,IF($E26="kWh",VLOOKUP(G$4,'4. Billing Determinants'!$B$19:$N$41,4,0)/'4. Billing Determinants'!$E$41*$D26,IF($E26="kW",VLOOKUP(G$4,'4. Billing Determinants'!$B$19:$N$41,5,0)/'4. Billing Determinants'!$F$41*$D26,IF($E26="Non-RPP kWh",VLOOKUP(G$4,'4. Billing Determinants'!$B$19:$N$41,6,0)/'4. Billing Determinants'!$G$41*$D26,IF($E26="Distribution Rev.",VLOOKUP(G$4,'4. Billing Determinants'!$B$19:$N$41,8,0)/'4. Billing Determinants'!$I$41*$D26, VLOOKUP(G$4,'4. Billing Determinants'!$B$19:$N$41,3,0)/'4. Billing Determinants'!$D$41*$D26)))))</f>
        <v>0</v>
      </c>
      <c r="H26" s="152">
        <f>IF(H$4="",0,IF($E26="kWh",VLOOKUP(H$4,'4. Billing Determinants'!$B$19:$N$41,4,0)/'4. Billing Determinants'!$E$41*$D26,IF($E26="kW",VLOOKUP(H$4,'4. Billing Determinants'!$B$19:$N$41,5,0)/'4. Billing Determinants'!$F$41*$D26,IF($E26="Non-RPP kWh",VLOOKUP(H$4,'4. Billing Determinants'!$B$19:$N$41,6,0)/'4. Billing Determinants'!$G$41*$D26,IF($E26="Distribution Rev.",VLOOKUP(H$4,'4. Billing Determinants'!$B$19:$N$41,8,0)/'4. Billing Determinants'!$I$41*$D26, VLOOKUP(H$4,'4. Billing Determinants'!$B$19:$N$41,3,0)/'4. Billing Determinants'!$D$41*$D26)))))</f>
        <v>0</v>
      </c>
      <c r="I26" s="152">
        <f>IF(I$4="",0,IF($E26="kWh",VLOOKUP(I$4,'4. Billing Determinants'!$B$19:$N$41,4,0)/'4. Billing Determinants'!$E$41*$D26,IF($E26="kW",VLOOKUP(I$4,'4. Billing Determinants'!$B$19:$N$41,5,0)/'4. Billing Determinants'!$F$41*$D26,IF($E26="Non-RPP kWh",VLOOKUP(I$4,'4. Billing Determinants'!$B$19:$N$41,6,0)/'4. Billing Determinants'!$G$41*$D26,IF($E26="Distribution Rev.",VLOOKUP(I$4,'4. Billing Determinants'!$B$19:$N$41,8,0)/'4. Billing Determinants'!$I$41*$D26, VLOOKUP(I$4,'4. Billing Determinants'!$B$19:$N$41,3,0)/'4. Billing Determinants'!$D$41*$D26)))))</f>
        <v>0</v>
      </c>
      <c r="J26" s="152">
        <f>IF(J$4="",0,IF($E26="kWh",VLOOKUP(J$4,'4. Billing Determinants'!$B$19:$N$41,4,0)/'4. Billing Determinants'!$E$41*$D26,IF($E26="kW",VLOOKUP(J$4,'4. Billing Determinants'!$B$19:$N$41,5,0)/'4. Billing Determinants'!$F$41*$D26,IF($E26="Non-RPP kWh",VLOOKUP(J$4,'4. Billing Determinants'!$B$19:$N$41,6,0)/'4. Billing Determinants'!$G$41*$D26,IF($E26="Distribution Rev.",VLOOKUP(J$4,'4. Billing Determinants'!$B$19:$N$41,8,0)/'4. Billing Determinants'!$I$41*$D26, VLOOKUP(J$4,'4. Billing Determinants'!$B$19:$N$41,3,0)/'4. Billing Determinants'!$D$41*$D26)))))</f>
        <v>0</v>
      </c>
      <c r="K26" s="152">
        <f>IF(K$4="",0,IF($E26="kWh",VLOOKUP(K$4,'4. Billing Determinants'!$B$19:$N$41,4,0)/'4. Billing Determinants'!$E$41*$D26,IF($E26="kW",VLOOKUP(K$4,'4. Billing Determinants'!$B$19:$N$41,5,0)/'4. Billing Determinants'!$F$41*$D26,IF($E26="Non-RPP kWh",VLOOKUP(K$4,'4. Billing Determinants'!$B$19:$N$41,6,0)/'4. Billing Determinants'!$G$41*$D26,IF($E26="Distribution Rev.",VLOOKUP(K$4,'4. Billing Determinants'!$B$19:$N$41,8,0)/'4. Billing Determinants'!$I$41*$D26, VLOOKUP(K$4,'4. Billing Determinants'!$B$19:$N$41,3,0)/'4. Billing Determinants'!$D$41*$D26)))))</f>
        <v>0</v>
      </c>
      <c r="L26" s="152">
        <f>IF(L$4="",0,IF($E26="kWh",VLOOKUP(L$4,'4. Billing Determinants'!$B$19:$N$41,4,0)/'4. Billing Determinants'!$E$41*$D26,IF($E26="kW",VLOOKUP(L$4,'4. Billing Determinants'!$B$19:$N$41,5,0)/'4. Billing Determinants'!$F$41*$D26,IF($E26="Non-RPP kWh",VLOOKUP(L$4,'4. Billing Determinants'!$B$19:$N$41,6,0)/'4. Billing Determinants'!$G$41*$D26,IF($E26="Distribution Rev.",VLOOKUP(L$4,'4. Billing Determinants'!$B$19:$N$41,8,0)/'4. Billing Determinants'!$I$41*$D26, VLOOKUP(L$4,'4. Billing Determinants'!$B$19:$N$41,3,0)/'4. Billing Determinants'!$D$41*$D26)))))</f>
        <v>0</v>
      </c>
      <c r="M26" s="152">
        <f>IF(M$4="",0,IF($E26="kWh",VLOOKUP(M$4,'4. Billing Determinants'!$B$19:$N$41,4,0)/'4. Billing Determinants'!$E$41*$D26,IF($E26="kW",VLOOKUP(M$4,'4. Billing Determinants'!$B$19:$N$41,5,0)/'4. Billing Determinants'!$F$41*$D26,IF($E26="Non-RPP kWh",VLOOKUP(M$4,'4. Billing Determinants'!$B$19:$N$41,6,0)/'4. Billing Determinants'!$G$41*$D26,IF($E26="Distribution Rev.",VLOOKUP(M$4,'4. Billing Determinants'!$B$19:$N$41,8,0)/'4. Billing Determinants'!$I$41*$D26, VLOOKUP(M$4,'4. Billing Determinants'!$B$19:$N$41,3,0)/'4. Billing Determinants'!$D$41*$D26)))))</f>
        <v>0</v>
      </c>
      <c r="N26" s="152">
        <f>IF(N$4="",0,IF($E26="kWh",VLOOKUP(N$4,'4. Billing Determinants'!$B$19:$N$41,4,0)/'4. Billing Determinants'!$E$41*$D26,IF($E26="kW",VLOOKUP(N$4,'4. Billing Determinants'!$B$19:$N$41,5,0)/'4. Billing Determinants'!$F$41*$D26,IF($E26="Non-RPP kWh",VLOOKUP(N$4,'4. Billing Determinants'!$B$19:$N$41,6,0)/'4. Billing Determinants'!$G$41*$D26,IF($E26="Distribution Rev.",VLOOKUP(N$4,'4. Billing Determinants'!$B$19:$N$41,8,0)/'4. Billing Determinants'!$I$41*$D26, VLOOKUP(N$4,'4. Billing Determinants'!$B$19:$N$41,3,0)/'4. Billing Determinants'!$D$41*$D26)))))</f>
        <v>0</v>
      </c>
      <c r="O26" s="152">
        <f>IF(O$4="",0,IF($E26="kWh",VLOOKUP(O$4,'4. Billing Determinants'!$B$19:$N$41,4,0)/'4. Billing Determinants'!$E$41*$D26,IF($E26="kW",VLOOKUP(O$4,'4. Billing Determinants'!$B$19:$N$41,5,0)/'4. Billing Determinants'!$F$41*$D26,IF($E26="Non-RPP kWh",VLOOKUP(O$4,'4. Billing Determinants'!$B$19:$N$41,6,0)/'4. Billing Determinants'!$G$41*$D26,IF($E26="Distribution Rev.",VLOOKUP(O$4,'4. Billing Determinants'!$B$19:$N$41,8,0)/'4. Billing Determinants'!$I$41*$D26, VLOOKUP(O$4,'4. Billing Determinants'!$B$19:$N$41,3,0)/'4. Billing Determinants'!$D$41*$D26)))))</f>
        <v>0</v>
      </c>
      <c r="P26" s="152">
        <f>IF(P$4="",0,IF($E26="kWh",VLOOKUP(P$4,'4. Billing Determinants'!$B$19:$N$41,4,0)/'4. Billing Determinants'!$E$41*$D26,IF($E26="kW",VLOOKUP(P$4,'4. Billing Determinants'!$B$19:$N$41,5,0)/'4. Billing Determinants'!$F$41*$D26,IF($E26="Non-RPP kWh",VLOOKUP(P$4,'4. Billing Determinants'!$B$19:$N$41,6,0)/'4. Billing Determinants'!$G$41*$D26,IF($E26="Distribution Rev.",VLOOKUP(P$4,'4. Billing Determinants'!$B$19:$N$41,8,0)/'4. Billing Determinants'!$I$41*$D26, VLOOKUP(P$4,'4. Billing Determinants'!$B$19:$N$41,3,0)/'4. Billing Determinants'!$D$41*$D26)))))</f>
        <v>0</v>
      </c>
      <c r="Q26" s="152">
        <f>IF(Q$4="",0,IF($E26="kWh",VLOOKUP(Q$4,'4. Billing Determinants'!$B$19:$N$41,4,0)/'4. Billing Determinants'!$E$41*$D26,IF($E26="kW",VLOOKUP(Q$4,'4. Billing Determinants'!$B$19:$N$41,5,0)/'4. Billing Determinants'!$F$41*$D26,IF($E26="Non-RPP kWh",VLOOKUP(Q$4,'4. Billing Determinants'!$B$19:$N$41,6,0)/'4. Billing Determinants'!$G$41*$D26,IF($E26="Distribution Rev.",VLOOKUP(Q$4,'4. Billing Determinants'!$B$19:$N$41,8,0)/'4. Billing Determinants'!$I$41*$D26, VLOOKUP(Q$4,'4. Billing Determinants'!$B$19:$N$41,3,0)/'4. Billing Determinants'!$D$41*$D26)))))</f>
        <v>0</v>
      </c>
      <c r="R26" s="152">
        <f>IF(R$4="",0,IF($E26="kWh",VLOOKUP(R$4,'4. Billing Determinants'!$B$19:$N$41,4,0)/'4. Billing Determinants'!$E$41*$D26,IF($E26="kW",VLOOKUP(R$4,'4. Billing Determinants'!$B$19:$N$41,5,0)/'4. Billing Determinants'!$F$41*$D26,IF($E26="Non-RPP kWh",VLOOKUP(R$4,'4. Billing Determinants'!$B$19:$N$41,6,0)/'4. Billing Determinants'!$G$41*$D26,IF($E26="Distribution Rev.",VLOOKUP(R$4,'4. Billing Determinants'!$B$19:$N$41,8,0)/'4. Billing Determinants'!$I$41*$D26, VLOOKUP(R$4,'4. Billing Determinants'!$B$19:$N$41,3,0)/'4. Billing Determinants'!$D$41*$D26)))))</f>
        <v>0</v>
      </c>
      <c r="S26" s="152">
        <f>IF(S$4="",0,IF($E26="kWh",VLOOKUP(S$4,'4. Billing Determinants'!$B$19:$N$41,4,0)/'4. Billing Determinants'!$E$41*$D26,IF($E26="kW",VLOOKUP(S$4,'4. Billing Determinants'!$B$19:$N$41,5,0)/'4. Billing Determinants'!$F$41*$D26,IF($E26="Non-RPP kWh",VLOOKUP(S$4,'4. Billing Determinants'!$B$19:$N$41,6,0)/'4. Billing Determinants'!$G$41*$D26,IF($E26="Distribution Rev.",VLOOKUP(S$4,'4. Billing Determinants'!$B$19:$N$41,8,0)/'4. Billing Determinants'!$I$41*$D26, VLOOKUP(S$4,'4. Billing Determinants'!$B$19:$N$41,3,0)/'4. Billing Determinants'!$D$41*$D26)))))</f>
        <v>0</v>
      </c>
      <c r="T26" s="152">
        <f>IF(T$4="",0,IF($E26="kWh",VLOOKUP(T$4,'4. Billing Determinants'!$B$19:$N$41,4,0)/'4. Billing Determinants'!$E$41*$D26,IF($E26="kW",VLOOKUP(T$4,'4. Billing Determinants'!$B$19:$N$41,5,0)/'4. Billing Determinants'!$F$41*$D26,IF($E26="Non-RPP kWh",VLOOKUP(T$4,'4. Billing Determinants'!$B$19:$N$41,6,0)/'4. Billing Determinants'!$G$41*$D26,IF($E26="Distribution Rev.",VLOOKUP(T$4,'4. Billing Determinants'!$B$19:$N$41,8,0)/'4. Billing Determinants'!$I$41*$D26, VLOOKUP(T$4,'4. Billing Determinants'!$B$19:$N$41,3,0)/'4. Billing Determinants'!$D$41*$D26)))))</f>
        <v>0</v>
      </c>
      <c r="U26" s="152">
        <f>IF(U$4="",0,IF($E26="kWh",VLOOKUP(U$4,'4. Billing Determinants'!$B$19:$N$41,4,0)/'4. Billing Determinants'!$E$41*$D26,IF($E26="kW",VLOOKUP(U$4,'4. Billing Determinants'!$B$19:$N$41,5,0)/'4. Billing Determinants'!$F$41*$D26,IF($E26="Non-RPP kWh",VLOOKUP(U$4,'4. Billing Determinants'!$B$19:$N$41,6,0)/'4. Billing Determinants'!$G$41*$D26,IF($E26="Distribution Rev.",VLOOKUP(U$4,'4. Billing Determinants'!$B$19:$N$41,8,0)/'4. Billing Determinants'!$I$41*$D26, VLOOKUP(U$4,'4. Billing Determinants'!$B$19:$N$41,3,0)/'4. Billing Determinants'!$D$41*$D26)))))</f>
        <v>0</v>
      </c>
      <c r="V26" s="152">
        <f>IF(V$4="",0,IF($E26="kWh",VLOOKUP(V$4,'4. Billing Determinants'!$B$19:$N$41,4,0)/'4. Billing Determinants'!$E$41*$D26,IF($E26="kW",VLOOKUP(V$4,'4. Billing Determinants'!$B$19:$N$41,5,0)/'4. Billing Determinants'!$F$41*$D26,IF($E26="Non-RPP kWh",VLOOKUP(V$4,'4. Billing Determinants'!$B$19:$N$41,6,0)/'4. Billing Determinants'!$G$41*$D26,IF($E26="Distribution Rev.",VLOOKUP(V$4,'4. Billing Determinants'!$B$19:$N$41,8,0)/'4. Billing Determinants'!$I$41*$D26, VLOOKUP(V$4,'4. Billing Determinants'!$B$19:$N$41,3,0)/'4. Billing Determinants'!$D$41*$D26)))))</f>
        <v>0</v>
      </c>
      <c r="W26" s="152">
        <f>IF(W$4="",0,IF($E26="kWh",VLOOKUP(W$4,'4. Billing Determinants'!$B$19:$N$41,4,0)/'4. Billing Determinants'!$E$41*$D26,IF($E26="kW",VLOOKUP(W$4,'4. Billing Determinants'!$B$19:$N$41,5,0)/'4. Billing Determinants'!$F$41*$D26,IF($E26="Non-RPP kWh",VLOOKUP(W$4,'4. Billing Determinants'!$B$19:$N$41,6,0)/'4. Billing Determinants'!$G$41*$D26,IF($E26="Distribution Rev.",VLOOKUP(W$4,'4. Billing Determinants'!$B$19:$N$41,8,0)/'4. Billing Determinants'!$I$41*$D26, VLOOKUP(W$4,'4. Billing Determinants'!$B$19:$N$41,3,0)/'4. Billing Determinants'!$D$41*$D26)))))</f>
        <v>0</v>
      </c>
      <c r="X26" s="152">
        <f>IF(X$4="",0,IF($E26="kWh",VLOOKUP(X$4,'4. Billing Determinants'!$B$19:$N$41,4,0)/'4. Billing Determinants'!$E$41*$D26,IF($E26="kW",VLOOKUP(X$4,'4. Billing Determinants'!$B$19:$N$41,5,0)/'4. Billing Determinants'!$F$41*$D26,IF($E26="Non-RPP kWh",VLOOKUP(X$4,'4. Billing Determinants'!$B$19:$N$41,6,0)/'4. Billing Determinants'!$G$41*$D26,IF($E26="Distribution Rev.",VLOOKUP(X$4,'4. Billing Determinants'!$B$19:$N$41,8,0)/'4. Billing Determinants'!$I$41*$D26, VLOOKUP(X$4,'4. Billing Determinants'!$B$19:$N$41,3,0)/'4. Billing Determinants'!$D$41*$D26)))))</f>
        <v>0</v>
      </c>
      <c r="Y26" s="152">
        <f>IF(Y$4="",0,IF($E26="kWh",VLOOKUP(Y$4,'4. Billing Determinants'!$B$19:$N$41,4,0)/'4. Billing Determinants'!$E$41*$D26,IF($E26="kW",VLOOKUP(Y$4,'4. Billing Determinants'!$B$19:$N$41,5,0)/'4. Billing Determinants'!$F$41*$D26,IF($E26="Non-RPP kWh",VLOOKUP(Y$4,'4. Billing Determinants'!$B$19:$N$41,6,0)/'4. Billing Determinants'!$G$41*$D26,IF($E26="Distribution Rev.",VLOOKUP(Y$4,'4. Billing Determinants'!$B$19:$N$41,8,0)/'4. Billing Determinants'!$I$41*$D26, VLOOKUP(Y$4,'4. Billing Determinants'!$B$19:$N$41,3,0)/'4. Billing Determinants'!$D$41*$D26)))))</f>
        <v>0</v>
      </c>
    </row>
    <row r="27" spans="2:25" x14ac:dyDescent="0.2">
      <c r="B27" s="150" t="s">
        <v>65</v>
      </c>
      <c r="C27" s="151">
        <v>1532</v>
      </c>
      <c r="D27" s="152">
        <f>'2. 2013 Continuity Schedule'!CF50</f>
        <v>0</v>
      </c>
      <c r="E27" s="170"/>
      <c r="F27" s="152">
        <f>IF(F$4="",0,IF($E27="kWh",VLOOKUP(F$4,'4. Billing Determinants'!$B$19:$N$41,4,0)/'4. Billing Determinants'!$E$41*$D27,IF($E27="kW",VLOOKUP(F$4,'4. Billing Determinants'!$B$19:$N$41,5,0)/'4. Billing Determinants'!$F$41*$D27,IF($E27="Non-RPP kWh",VLOOKUP(F$4,'4. Billing Determinants'!$B$19:$N$41,6,0)/'4. Billing Determinants'!$G$41*$D27,IF($E27="Distribution Rev.",VLOOKUP(F$4,'4. Billing Determinants'!$B$19:$N$41,8,0)/'4. Billing Determinants'!$I$41*$D27, VLOOKUP(F$4,'4. Billing Determinants'!$B$19:$N$41,3,0)/'4. Billing Determinants'!$D$41*$D27)))))</f>
        <v>0</v>
      </c>
      <c r="G27" s="152">
        <f>IF(G$4="",0,IF($E27="kWh",VLOOKUP(G$4,'4. Billing Determinants'!$B$19:$N$41,4,0)/'4. Billing Determinants'!$E$41*$D27,IF($E27="kW",VLOOKUP(G$4,'4. Billing Determinants'!$B$19:$N$41,5,0)/'4. Billing Determinants'!$F$41*$D27,IF($E27="Non-RPP kWh",VLOOKUP(G$4,'4. Billing Determinants'!$B$19:$N$41,6,0)/'4. Billing Determinants'!$G$41*$D27,IF($E27="Distribution Rev.",VLOOKUP(G$4,'4. Billing Determinants'!$B$19:$N$41,8,0)/'4. Billing Determinants'!$I$41*$D27, VLOOKUP(G$4,'4. Billing Determinants'!$B$19:$N$41,3,0)/'4. Billing Determinants'!$D$41*$D27)))))</f>
        <v>0</v>
      </c>
      <c r="H27" s="152">
        <f>IF(H$4="",0,IF($E27="kWh",VLOOKUP(H$4,'4. Billing Determinants'!$B$19:$N$41,4,0)/'4. Billing Determinants'!$E$41*$D27,IF($E27="kW",VLOOKUP(H$4,'4. Billing Determinants'!$B$19:$N$41,5,0)/'4. Billing Determinants'!$F$41*$D27,IF($E27="Non-RPP kWh",VLOOKUP(H$4,'4. Billing Determinants'!$B$19:$N$41,6,0)/'4. Billing Determinants'!$G$41*$D27,IF($E27="Distribution Rev.",VLOOKUP(H$4,'4. Billing Determinants'!$B$19:$N$41,8,0)/'4. Billing Determinants'!$I$41*$D27, VLOOKUP(H$4,'4. Billing Determinants'!$B$19:$N$41,3,0)/'4. Billing Determinants'!$D$41*$D27)))))</f>
        <v>0</v>
      </c>
      <c r="I27" s="152">
        <f>IF(I$4="",0,IF($E27="kWh",VLOOKUP(I$4,'4. Billing Determinants'!$B$19:$N$41,4,0)/'4. Billing Determinants'!$E$41*$D27,IF($E27="kW",VLOOKUP(I$4,'4. Billing Determinants'!$B$19:$N$41,5,0)/'4. Billing Determinants'!$F$41*$D27,IF($E27="Non-RPP kWh",VLOOKUP(I$4,'4. Billing Determinants'!$B$19:$N$41,6,0)/'4. Billing Determinants'!$G$41*$D27,IF($E27="Distribution Rev.",VLOOKUP(I$4,'4. Billing Determinants'!$B$19:$N$41,8,0)/'4. Billing Determinants'!$I$41*$D27, VLOOKUP(I$4,'4. Billing Determinants'!$B$19:$N$41,3,0)/'4. Billing Determinants'!$D$41*$D27)))))</f>
        <v>0</v>
      </c>
      <c r="J27" s="152">
        <f>IF(J$4="",0,IF($E27="kWh",VLOOKUP(J$4,'4. Billing Determinants'!$B$19:$N$41,4,0)/'4. Billing Determinants'!$E$41*$D27,IF($E27="kW",VLOOKUP(J$4,'4. Billing Determinants'!$B$19:$N$41,5,0)/'4. Billing Determinants'!$F$41*$D27,IF($E27="Non-RPP kWh",VLOOKUP(J$4,'4. Billing Determinants'!$B$19:$N$41,6,0)/'4. Billing Determinants'!$G$41*$D27,IF($E27="Distribution Rev.",VLOOKUP(J$4,'4. Billing Determinants'!$B$19:$N$41,8,0)/'4. Billing Determinants'!$I$41*$D27, VLOOKUP(J$4,'4. Billing Determinants'!$B$19:$N$41,3,0)/'4. Billing Determinants'!$D$41*$D27)))))</f>
        <v>0</v>
      </c>
      <c r="K27" s="152">
        <f>IF(K$4="",0,IF($E27="kWh",VLOOKUP(K$4,'4. Billing Determinants'!$B$19:$N$41,4,0)/'4. Billing Determinants'!$E$41*$D27,IF($E27="kW",VLOOKUP(K$4,'4. Billing Determinants'!$B$19:$N$41,5,0)/'4. Billing Determinants'!$F$41*$D27,IF($E27="Non-RPP kWh",VLOOKUP(K$4,'4. Billing Determinants'!$B$19:$N$41,6,0)/'4. Billing Determinants'!$G$41*$D27,IF($E27="Distribution Rev.",VLOOKUP(K$4,'4. Billing Determinants'!$B$19:$N$41,8,0)/'4. Billing Determinants'!$I$41*$D27, VLOOKUP(K$4,'4. Billing Determinants'!$B$19:$N$41,3,0)/'4. Billing Determinants'!$D$41*$D27)))))</f>
        <v>0</v>
      </c>
      <c r="L27" s="152">
        <f>IF(L$4="",0,IF($E27="kWh",VLOOKUP(L$4,'4. Billing Determinants'!$B$19:$N$41,4,0)/'4. Billing Determinants'!$E$41*$D27,IF($E27="kW",VLOOKUP(L$4,'4. Billing Determinants'!$B$19:$N$41,5,0)/'4. Billing Determinants'!$F$41*$D27,IF($E27="Non-RPP kWh",VLOOKUP(L$4,'4. Billing Determinants'!$B$19:$N$41,6,0)/'4. Billing Determinants'!$G$41*$D27,IF($E27="Distribution Rev.",VLOOKUP(L$4,'4. Billing Determinants'!$B$19:$N$41,8,0)/'4. Billing Determinants'!$I$41*$D27, VLOOKUP(L$4,'4. Billing Determinants'!$B$19:$N$41,3,0)/'4. Billing Determinants'!$D$41*$D27)))))</f>
        <v>0</v>
      </c>
      <c r="M27" s="152">
        <f>IF(M$4="",0,IF($E27="kWh",VLOOKUP(M$4,'4. Billing Determinants'!$B$19:$N$41,4,0)/'4. Billing Determinants'!$E$41*$D27,IF($E27="kW",VLOOKUP(M$4,'4. Billing Determinants'!$B$19:$N$41,5,0)/'4. Billing Determinants'!$F$41*$D27,IF($E27="Non-RPP kWh",VLOOKUP(M$4,'4. Billing Determinants'!$B$19:$N$41,6,0)/'4. Billing Determinants'!$G$41*$D27,IF($E27="Distribution Rev.",VLOOKUP(M$4,'4. Billing Determinants'!$B$19:$N$41,8,0)/'4. Billing Determinants'!$I$41*$D27, VLOOKUP(M$4,'4. Billing Determinants'!$B$19:$N$41,3,0)/'4. Billing Determinants'!$D$41*$D27)))))</f>
        <v>0</v>
      </c>
      <c r="N27" s="152">
        <f>IF(N$4="",0,IF($E27="kWh",VLOOKUP(N$4,'4. Billing Determinants'!$B$19:$N$41,4,0)/'4. Billing Determinants'!$E$41*$D27,IF($E27="kW",VLOOKUP(N$4,'4. Billing Determinants'!$B$19:$N$41,5,0)/'4. Billing Determinants'!$F$41*$D27,IF($E27="Non-RPP kWh",VLOOKUP(N$4,'4. Billing Determinants'!$B$19:$N$41,6,0)/'4. Billing Determinants'!$G$41*$D27,IF($E27="Distribution Rev.",VLOOKUP(N$4,'4. Billing Determinants'!$B$19:$N$41,8,0)/'4. Billing Determinants'!$I$41*$D27, VLOOKUP(N$4,'4. Billing Determinants'!$B$19:$N$41,3,0)/'4. Billing Determinants'!$D$41*$D27)))))</f>
        <v>0</v>
      </c>
      <c r="O27" s="152">
        <f>IF(O$4="",0,IF($E27="kWh",VLOOKUP(O$4,'4. Billing Determinants'!$B$19:$N$41,4,0)/'4. Billing Determinants'!$E$41*$D27,IF($E27="kW",VLOOKUP(O$4,'4. Billing Determinants'!$B$19:$N$41,5,0)/'4. Billing Determinants'!$F$41*$D27,IF($E27="Non-RPP kWh",VLOOKUP(O$4,'4. Billing Determinants'!$B$19:$N$41,6,0)/'4. Billing Determinants'!$G$41*$D27,IF($E27="Distribution Rev.",VLOOKUP(O$4,'4. Billing Determinants'!$B$19:$N$41,8,0)/'4. Billing Determinants'!$I$41*$D27, VLOOKUP(O$4,'4. Billing Determinants'!$B$19:$N$41,3,0)/'4. Billing Determinants'!$D$41*$D27)))))</f>
        <v>0</v>
      </c>
      <c r="P27" s="152">
        <f>IF(P$4="",0,IF($E27="kWh",VLOOKUP(P$4,'4. Billing Determinants'!$B$19:$N$41,4,0)/'4. Billing Determinants'!$E$41*$D27,IF($E27="kW",VLOOKUP(P$4,'4. Billing Determinants'!$B$19:$N$41,5,0)/'4. Billing Determinants'!$F$41*$D27,IF($E27="Non-RPP kWh",VLOOKUP(P$4,'4. Billing Determinants'!$B$19:$N$41,6,0)/'4. Billing Determinants'!$G$41*$D27,IF($E27="Distribution Rev.",VLOOKUP(P$4,'4. Billing Determinants'!$B$19:$N$41,8,0)/'4. Billing Determinants'!$I$41*$D27, VLOOKUP(P$4,'4. Billing Determinants'!$B$19:$N$41,3,0)/'4. Billing Determinants'!$D$41*$D27)))))</f>
        <v>0</v>
      </c>
      <c r="Q27" s="152">
        <f>IF(Q$4="",0,IF($E27="kWh",VLOOKUP(Q$4,'4. Billing Determinants'!$B$19:$N$41,4,0)/'4. Billing Determinants'!$E$41*$D27,IF($E27="kW",VLOOKUP(Q$4,'4. Billing Determinants'!$B$19:$N$41,5,0)/'4. Billing Determinants'!$F$41*$D27,IF($E27="Non-RPP kWh",VLOOKUP(Q$4,'4. Billing Determinants'!$B$19:$N$41,6,0)/'4. Billing Determinants'!$G$41*$D27,IF($E27="Distribution Rev.",VLOOKUP(Q$4,'4. Billing Determinants'!$B$19:$N$41,8,0)/'4. Billing Determinants'!$I$41*$D27, VLOOKUP(Q$4,'4. Billing Determinants'!$B$19:$N$41,3,0)/'4. Billing Determinants'!$D$41*$D27)))))</f>
        <v>0</v>
      </c>
      <c r="R27" s="152">
        <f>IF(R$4="",0,IF($E27="kWh",VLOOKUP(R$4,'4. Billing Determinants'!$B$19:$N$41,4,0)/'4. Billing Determinants'!$E$41*$D27,IF($E27="kW",VLOOKUP(R$4,'4. Billing Determinants'!$B$19:$N$41,5,0)/'4. Billing Determinants'!$F$41*$D27,IF($E27="Non-RPP kWh",VLOOKUP(R$4,'4. Billing Determinants'!$B$19:$N$41,6,0)/'4. Billing Determinants'!$G$41*$D27,IF($E27="Distribution Rev.",VLOOKUP(R$4,'4. Billing Determinants'!$B$19:$N$41,8,0)/'4. Billing Determinants'!$I$41*$D27, VLOOKUP(R$4,'4. Billing Determinants'!$B$19:$N$41,3,0)/'4. Billing Determinants'!$D$41*$D27)))))</f>
        <v>0</v>
      </c>
      <c r="S27" s="152">
        <f>IF(S$4="",0,IF($E27="kWh",VLOOKUP(S$4,'4. Billing Determinants'!$B$19:$N$41,4,0)/'4. Billing Determinants'!$E$41*$D27,IF($E27="kW",VLOOKUP(S$4,'4. Billing Determinants'!$B$19:$N$41,5,0)/'4. Billing Determinants'!$F$41*$D27,IF($E27="Non-RPP kWh",VLOOKUP(S$4,'4. Billing Determinants'!$B$19:$N$41,6,0)/'4. Billing Determinants'!$G$41*$D27,IF($E27="Distribution Rev.",VLOOKUP(S$4,'4. Billing Determinants'!$B$19:$N$41,8,0)/'4. Billing Determinants'!$I$41*$D27, VLOOKUP(S$4,'4. Billing Determinants'!$B$19:$N$41,3,0)/'4. Billing Determinants'!$D$41*$D27)))))</f>
        <v>0</v>
      </c>
      <c r="T27" s="152">
        <f>IF(T$4="",0,IF($E27="kWh",VLOOKUP(T$4,'4. Billing Determinants'!$B$19:$N$41,4,0)/'4. Billing Determinants'!$E$41*$D27,IF($E27="kW",VLOOKUP(T$4,'4. Billing Determinants'!$B$19:$N$41,5,0)/'4. Billing Determinants'!$F$41*$D27,IF($E27="Non-RPP kWh",VLOOKUP(T$4,'4. Billing Determinants'!$B$19:$N$41,6,0)/'4. Billing Determinants'!$G$41*$D27,IF($E27="Distribution Rev.",VLOOKUP(T$4,'4. Billing Determinants'!$B$19:$N$41,8,0)/'4. Billing Determinants'!$I$41*$D27, VLOOKUP(T$4,'4. Billing Determinants'!$B$19:$N$41,3,0)/'4. Billing Determinants'!$D$41*$D27)))))</f>
        <v>0</v>
      </c>
      <c r="U27" s="152">
        <f>IF(U$4="",0,IF($E27="kWh",VLOOKUP(U$4,'4. Billing Determinants'!$B$19:$N$41,4,0)/'4. Billing Determinants'!$E$41*$D27,IF($E27="kW",VLOOKUP(U$4,'4. Billing Determinants'!$B$19:$N$41,5,0)/'4. Billing Determinants'!$F$41*$D27,IF($E27="Non-RPP kWh",VLOOKUP(U$4,'4. Billing Determinants'!$B$19:$N$41,6,0)/'4. Billing Determinants'!$G$41*$D27,IF($E27="Distribution Rev.",VLOOKUP(U$4,'4. Billing Determinants'!$B$19:$N$41,8,0)/'4. Billing Determinants'!$I$41*$D27, VLOOKUP(U$4,'4. Billing Determinants'!$B$19:$N$41,3,0)/'4. Billing Determinants'!$D$41*$D27)))))</f>
        <v>0</v>
      </c>
      <c r="V27" s="152">
        <f>IF(V$4="",0,IF($E27="kWh",VLOOKUP(V$4,'4. Billing Determinants'!$B$19:$N$41,4,0)/'4. Billing Determinants'!$E$41*$D27,IF($E27="kW",VLOOKUP(V$4,'4. Billing Determinants'!$B$19:$N$41,5,0)/'4. Billing Determinants'!$F$41*$D27,IF($E27="Non-RPP kWh",VLOOKUP(V$4,'4. Billing Determinants'!$B$19:$N$41,6,0)/'4. Billing Determinants'!$G$41*$D27,IF($E27="Distribution Rev.",VLOOKUP(V$4,'4. Billing Determinants'!$B$19:$N$41,8,0)/'4. Billing Determinants'!$I$41*$D27, VLOOKUP(V$4,'4. Billing Determinants'!$B$19:$N$41,3,0)/'4. Billing Determinants'!$D$41*$D27)))))</f>
        <v>0</v>
      </c>
      <c r="W27" s="152">
        <f>IF(W$4="",0,IF($E27="kWh",VLOOKUP(W$4,'4. Billing Determinants'!$B$19:$N$41,4,0)/'4. Billing Determinants'!$E$41*$D27,IF($E27="kW",VLOOKUP(W$4,'4. Billing Determinants'!$B$19:$N$41,5,0)/'4. Billing Determinants'!$F$41*$D27,IF($E27="Non-RPP kWh",VLOOKUP(W$4,'4. Billing Determinants'!$B$19:$N$41,6,0)/'4. Billing Determinants'!$G$41*$D27,IF($E27="Distribution Rev.",VLOOKUP(W$4,'4. Billing Determinants'!$B$19:$N$41,8,0)/'4. Billing Determinants'!$I$41*$D27, VLOOKUP(W$4,'4. Billing Determinants'!$B$19:$N$41,3,0)/'4. Billing Determinants'!$D$41*$D27)))))</f>
        <v>0</v>
      </c>
      <c r="X27" s="152">
        <f>IF(X$4="",0,IF($E27="kWh",VLOOKUP(X$4,'4. Billing Determinants'!$B$19:$N$41,4,0)/'4. Billing Determinants'!$E$41*$D27,IF($E27="kW",VLOOKUP(X$4,'4. Billing Determinants'!$B$19:$N$41,5,0)/'4. Billing Determinants'!$F$41*$D27,IF($E27="Non-RPP kWh",VLOOKUP(X$4,'4. Billing Determinants'!$B$19:$N$41,6,0)/'4. Billing Determinants'!$G$41*$D27,IF($E27="Distribution Rev.",VLOOKUP(X$4,'4. Billing Determinants'!$B$19:$N$41,8,0)/'4. Billing Determinants'!$I$41*$D27, VLOOKUP(X$4,'4. Billing Determinants'!$B$19:$N$41,3,0)/'4. Billing Determinants'!$D$41*$D27)))))</f>
        <v>0</v>
      </c>
      <c r="Y27" s="152">
        <f>IF(Y$4="",0,IF($E27="kWh",VLOOKUP(Y$4,'4. Billing Determinants'!$B$19:$N$41,4,0)/'4. Billing Determinants'!$E$41*$D27,IF($E27="kW",VLOOKUP(Y$4,'4. Billing Determinants'!$B$19:$N$41,5,0)/'4. Billing Determinants'!$F$41*$D27,IF($E27="Non-RPP kWh",VLOOKUP(Y$4,'4. Billing Determinants'!$B$19:$N$41,6,0)/'4. Billing Determinants'!$G$41*$D27,IF($E27="Distribution Rev.",VLOOKUP(Y$4,'4. Billing Determinants'!$B$19:$N$41,8,0)/'4. Billing Determinants'!$I$41*$D27, VLOOKUP(Y$4,'4. Billing Determinants'!$B$19:$N$41,3,0)/'4. Billing Determinants'!$D$41*$D27)))))</f>
        <v>0</v>
      </c>
    </row>
    <row r="28" spans="2:25" x14ac:dyDescent="0.2">
      <c r="B28" s="153" t="s">
        <v>41</v>
      </c>
      <c r="C28" s="151">
        <v>1533</v>
      </c>
      <c r="D28" s="152">
        <f>'2. 2013 Continuity Schedule'!CF51</f>
        <v>0</v>
      </c>
      <c r="E28" s="170"/>
      <c r="F28" s="152">
        <f>IF(F$4="",0,IF($E28="kWh",VLOOKUP(F$4,'4. Billing Determinants'!$B$19:$N$41,4,0)/'4. Billing Determinants'!$E$41*$D28,IF($E28="kW",VLOOKUP(F$4,'4. Billing Determinants'!$B$19:$N$41,5,0)/'4. Billing Determinants'!$F$41*$D28,IF($E28="Non-RPP kWh",VLOOKUP(F$4,'4. Billing Determinants'!$B$19:$N$41,6,0)/'4. Billing Determinants'!$G$41*$D28,IF($E28="Distribution Rev.",VLOOKUP(F$4,'4. Billing Determinants'!$B$19:$N$41,8,0)/'4. Billing Determinants'!$I$41*$D28, VLOOKUP(F$4,'4. Billing Determinants'!$B$19:$N$41,3,0)/'4. Billing Determinants'!$D$41*$D28)))))</f>
        <v>0</v>
      </c>
      <c r="G28" s="152">
        <f>IF(G$4="",0,IF($E28="kWh",VLOOKUP(G$4,'4. Billing Determinants'!$B$19:$N$41,4,0)/'4. Billing Determinants'!$E$41*$D28,IF($E28="kW",VLOOKUP(G$4,'4. Billing Determinants'!$B$19:$N$41,5,0)/'4. Billing Determinants'!$F$41*$D28,IF($E28="Non-RPP kWh",VLOOKUP(G$4,'4. Billing Determinants'!$B$19:$N$41,6,0)/'4. Billing Determinants'!$G$41*$D28,IF($E28="Distribution Rev.",VLOOKUP(G$4,'4. Billing Determinants'!$B$19:$N$41,8,0)/'4. Billing Determinants'!$I$41*$D28, VLOOKUP(G$4,'4. Billing Determinants'!$B$19:$N$41,3,0)/'4. Billing Determinants'!$D$41*$D28)))))</f>
        <v>0</v>
      </c>
      <c r="H28" s="152">
        <f>IF(H$4="",0,IF($E28="kWh",VLOOKUP(H$4,'4. Billing Determinants'!$B$19:$N$41,4,0)/'4. Billing Determinants'!$E$41*$D28,IF($E28="kW",VLOOKUP(H$4,'4. Billing Determinants'!$B$19:$N$41,5,0)/'4. Billing Determinants'!$F$41*$D28,IF($E28="Non-RPP kWh",VLOOKUP(H$4,'4. Billing Determinants'!$B$19:$N$41,6,0)/'4. Billing Determinants'!$G$41*$D28,IF($E28="Distribution Rev.",VLOOKUP(H$4,'4. Billing Determinants'!$B$19:$N$41,8,0)/'4. Billing Determinants'!$I$41*$D28, VLOOKUP(H$4,'4. Billing Determinants'!$B$19:$N$41,3,0)/'4. Billing Determinants'!$D$41*$D28)))))</f>
        <v>0</v>
      </c>
      <c r="I28" s="152">
        <f>IF(I$4="",0,IF($E28="kWh",VLOOKUP(I$4,'4. Billing Determinants'!$B$19:$N$41,4,0)/'4. Billing Determinants'!$E$41*$D28,IF($E28="kW",VLOOKUP(I$4,'4. Billing Determinants'!$B$19:$N$41,5,0)/'4. Billing Determinants'!$F$41*$D28,IF($E28="Non-RPP kWh",VLOOKUP(I$4,'4. Billing Determinants'!$B$19:$N$41,6,0)/'4. Billing Determinants'!$G$41*$D28,IF($E28="Distribution Rev.",VLOOKUP(I$4,'4. Billing Determinants'!$B$19:$N$41,8,0)/'4. Billing Determinants'!$I$41*$D28, VLOOKUP(I$4,'4. Billing Determinants'!$B$19:$N$41,3,0)/'4. Billing Determinants'!$D$41*$D28)))))</f>
        <v>0</v>
      </c>
      <c r="J28" s="152">
        <f>IF(J$4="",0,IF($E28="kWh",VLOOKUP(J$4,'4. Billing Determinants'!$B$19:$N$41,4,0)/'4. Billing Determinants'!$E$41*$D28,IF($E28="kW",VLOOKUP(J$4,'4. Billing Determinants'!$B$19:$N$41,5,0)/'4. Billing Determinants'!$F$41*$D28,IF($E28="Non-RPP kWh",VLOOKUP(J$4,'4. Billing Determinants'!$B$19:$N$41,6,0)/'4. Billing Determinants'!$G$41*$D28,IF($E28="Distribution Rev.",VLOOKUP(J$4,'4. Billing Determinants'!$B$19:$N$41,8,0)/'4. Billing Determinants'!$I$41*$D28, VLOOKUP(J$4,'4. Billing Determinants'!$B$19:$N$41,3,0)/'4. Billing Determinants'!$D$41*$D28)))))</f>
        <v>0</v>
      </c>
      <c r="K28" s="152">
        <f>IF(K$4="",0,IF($E28="kWh",VLOOKUP(K$4,'4. Billing Determinants'!$B$19:$N$41,4,0)/'4. Billing Determinants'!$E$41*$D28,IF($E28="kW",VLOOKUP(K$4,'4. Billing Determinants'!$B$19:$N$41,5,0)/'4. Billing Determinants'!$F$41*$D28,IF($E28="Non-RPP kWh",VLOOKUP(K$4,'4. Billing Determinants'!$B$19:$N$41,6,0)/'4. Billing Determinants'!$G$41*$D28,IF($E28="Distribution Rev.",VLOOKUP(K$4,'4. Billing Determinants'!$B$19:$N$41,8,0)/'4. Billing Determinants'!$I$41*$D28, VLOOKUP(K$4,'4. Billing Determinants'!$B$19:$N$41,3,0)/'4. Billing Determinants'!$D$41*$D28)))))</f>
        <v>0</v>
      </c>
      <c r="L28" s="152">
        <f>IF(L$4="",0,IF($E28="kWh",VLOOKUP(L$4,'4. Billing Determinants'!$B$19:$N$41,4,0)/'4. Billing Determinants'!$E$41*$D28,IF($E28="kW",VLOOKUP(L$4,'4. Billing Determinants'!$B$19:$N$41,5,0)/'4. Billing Determinants'!$F$41*$D28,IF($E28="Non-RPP kWh",VLOOKUP(L$4,'4. Billing Determinants'!$B$19:$N$41,6,0)/'4. Billing Determinants'!$G$41*$D28,IF($E28="Distribution Rev.",VLOOKUP(L$4,'4. Billing Determinants'!$B$19:$N$41,8,0)/'4. Billing Determinants'!$I$41*$D28, VLOOKUP(L$4,'4. Billing Determinants'!$B$19:$N$41,3,0)/'4. Billing Determinants'!$D$41*$D28)))))</f>
        <v>0</v>
      </c>
      <c r="M28" s="152">
        <f>IF(M$4="",0,IF($E28="kWh",VLOOKUP(M$4,'4. Billing Determinants'!$B$19:$N$41,4,0)/'4. Billing Determinants'!$E$41*$D28,IF($E28="kW",VLOOKUP(M$4,'4. Billing Determinants'!$B$19:$N$41,5,0)/'4. Billing Determinants'!$F$41*$D28,IF($E28="Non-RPP kWh",VLOOKUP(M$4,'4. Billing Determinants'!$B$19:$N$41,6,0)/'4. Billing Determinants'!$G$41*$D28,IF($E28="Distribution Rev.",VLOOKUP(M$4,'4. Billing Determinants'!$B$19:$N$41,8,0)/'4. Billing Determinants'!$I$41*$D28, VLOOKUP(M$4,'4. Billing Determinants'!$B$19:$N$41,3,0)/'4. Billing Determinants'!$D$41*$D28)))))</f>
        <v>0</v>
      </c>
      <c r="N28" s="152">
        <f>IF(N$4="",0,IF($E28="kWh",VLOOKUP(N$4,'4. Billing Determinants'!$B$19:$N$41,4,0)/'4. Billing Determinants'!$E$41*$D28,IF($E28="kW",VLOOKUP(N$4,'4. Billing Determinants'!$B$19:$N$41,5,0)/'4. Billing Determinants'!$F$41*$D28,IF($E28="Non-RPP kWh",VLOOKUP(N$4,'4. Billing Determinants'!$B$19:$N$41,6,0)/'4. Billing Determinants'!$G$41*$D28,IF($E28="Distribution Rev.",VLOOKUP(N$4,'4. Billing Determinants'!$B$19:$N$41,8,0)/'4. Billing Determinants'!$I$41*$D28, VLOOKUP(N$4,'4. Billing Determinants'!$B$19:$N$41,3,0)/'4. Billing Determinants'!$D$41*$D28)))))</f>
        <v>0</v>
      </c>
      <c r="O28" s="152">
        <f>IF(O$4="",0,IF($E28="kWh",VLOOKUP(O$4,'4. Billing Determinants'!$B$19:$N$41,4,0)/'4. Billing Determinants'!$E$41*$D28,IF($E28="kW",VLOOKUP(O$4,'4. Billing Determinants'!$B$19:$N$41,5,0)/'4. Billing Determinants'!$F$41*$D28,IF($E28="Non-RPP kWh",VLOOKUP(O$4,'4. Billing Determinants'!$B$19:$N$41,6,0)/'4. Billing Determinants'!$G$41*$D28,IF($E28="Distribution Rev.",VLOOKUP(O$4,'4. Billing Determinants'!$B$19:$N$41,8,0)/'4. Billing Determinants'!$I$41*$D28, VLOOKUP(O$4,'4. Billing Determinants'!$B$19:$N$41,3,0)/'4. Billing Determinants'!$D$41*$D28)))))</f>
        <v>0</v>
      </c>
      <c r="P28" s="152">
        <f>IF(P$4="",0,IF($E28="kWh",VLOOKUP(P$4,'4. Billing Determinants'!$B$19:$N$41,4,0)/'4. Billing Determinants'!$E$41*$D28,IF($E28="kW",VLOOKUP(P$4,'4. Billing Determinants'!$B$19:$N$41,5,0)/'4. Billing Determinants'!$F$41*$D28,IF($E28="Non-RPP kWh",VLOOKUP(P$4,'4. Billing Determinants'!$B$19:$N$41,6,0)/'4. Billing Determinants'!$G$41*$D28,IF($E28="Distribution Rev.",VLOOKUP(P$4,'4. Billing Determinants'!$B$19:$N$41,8,0)/'4. Billing Determinants'!$I$41*$D28, VLOOKUP(P$4,'4. Billing Determinants'!$B$19:$N$41,3,0)/'4. Billing Determinants'!$D$41*$D28)))))</f>
        <v>0</v>
      </c>
      <c r="Q28" s="152">
        <f>IF(Q$4="",0,IF($E28="kWh",VLOOKUP(Q$4,'4. Billing Determinants'!$B$19:$N$41,4,0)/'4. Billing Determinants'!$E$41*$D28,IF($E28="kW",VLOOKUP(Q$4,'4. Billing Determinants'!$B$19:$N$41,5,0)/'4. Billing Determinants'!$F$41*$D28,IF($E28="Non-RPP kWh",VLOOKUP(Q$4,'4. Billing Determinants'!$B$19:$N$41,6,0)/'4. Billing Determinants'!$G$41*$D28,IF($E28="Distribution Rev.",VLOOKUP(Q$4,'4. Billing Determinants'!$B$19:$N$41,8,0)/'4. Billing Determinants'!$I$41*$D28, VLOOKUP(Q$4,'4. Billing Determinants'!$B$19:$N$41,3,0)/'4. Billing Determinants'!$D$41*$D28)))))</f>
        <v>0</v>
      </c>
      <c r="R28" s="152">
        <f>IF(R$4="",0,IF($E28="kWh",VLOOKUP(R$4,'4. Billing Determinants'!$B$19:$N$41,4,0)/'4. Billing Determinants'!$E$41*$D28,IF($E28="kW",VLOOKUP(R$4,'4. Billing Determinants'!$B$19:$N$41,5,0)/'4. Billing Determinants'!$F$41*$D28,IF($E28="Non-RPP kWh",VLOOKUP(R$4,'4. Billing Determinants'!$B$19:$N$41,6,0)/'4. Billing Determinants'!$G$41*$D28,IF($E28="Distribution Rev.",VLOOKUP(R$4,'4. Billing Determinants'!$B$19:$N$41,8,0)/'4. Billing Determinants'!$I$41*$D28, VLOOKUP(R$4,'4. Billing Determinants'!$B$19:$N$41,3,0)/'4. Billing Determinants'!$D$41*$D28)))))</f>
        <v>0</v>
      </c>
      <c r="S28" s="152">
        <f>IF(S$4="",0,IF($E28="kWh",VLOOKUP(S$4,'4. Billing Determinants'!$B$19:$N$41,4,0)/'4. Billing Determinants'!$E$41*$D28,IF($E28="kW",VLOOKUP(S$4,'4. Billing Determinants'!$B$19:$N$41,5,0)/'4. Billing Determinants'!$F$41*$D28,IF($E28="Non-RPP kWh",VLOOKUP(S$4,'4. Billing Determinants'!$B$19:$N$41,6,0)/'4. Billing Determinants'!$G$41*$D28,IF($E28="Distribution Rev.",VLOOKUP(S$4,'4. Billing Determinants'!$B$19:$N$41,8,0)/'4. Billing Determinants'!$I$41*$D28, VLOOKUP(S$4,'4. Billing Determinants'!$B$19:$N$41,3,0)/'4. Billing Determinants'!$D$41*$D28)))))</f>
        <v>0</v>
      </c>
      <c r="T28" s="152">
        <f>IF(T$4="",0,IF($E28="kWh",VLOOKUP(T$4,'4. Billing Determinants'!$B$19:$N$41,4,0)/'4. Billing Determinants'!$E$41*$D28,IF($E28="kW",VLOOKUP(T$4,'4. Billing Determinants'!$B$19:$N$41,5,0)/'4. Billing Determinants'!$F$41*$D28,IF($E28="Non-RPP kWh",VLOOKUP(T$4,'4. Billing Determinants'!$B$19:$N$41,6,0)/'4. Billing Determinants'!$G$41*$D28,IF($E28="Distribution Rev.",VLOOKUP(T$4,'4. Billing Determinants'!$B$19:$N$41,8,0)/'4. Billing Determinants'!$I$41*$D28, VLOOKUP(T$4,'4. Billing Determinants'!$B$19:$N$41,3,0)/'4. Billing Determinants'!$D$41*$D28)))))</f>
        <v>0</v>
      </c>
      <c r="U28" s="152">
        <f>IF(U$4="",0,IF($E28="kWh",VLOOKUP(U$4,'4. Billing Determinants'!$B$19:$N$41,4,0)/'4. Billing Determinants'!$E$41*$D28,IF($E28="kW",VLOOKUP(U$4,'4. Billing Determinants'!$B$19:$N$41,5,0)/'4. Billing Determinants'!$F$41*$D28,IF($E28="Non-RPP kWh",VLOOKUP(U$4,'4. Billing Determinants'!$B$19:$N$41,6,0)/'4. Billing Determinants'!$G$41*$D28,IF($E28="Distribution Rev.",VLOOKUP(U$4,'4. Billing Determinants'!$B$19:$N$41,8,0)/'4. Billing Determinants'!$I$41*$D28, VLOOKUP(U$4,'4. Billing Determinants'!$B$19:$N$41,3,0)/'4. Billing Determinants'!$D$41*$D28)))))</f>
        <v>0</v>
      </c>
      <c r="V28" s="152">
        <f>IF(V$4="",0,IF($E28="kWh",VLOOKUP(V$4,'4. Billing Determinants'!$B$19:$N$41,4,0)/'4. Billing Determinants'!$E$41*$D28,IF($E28="kW",VLOOKUP(V$4,'4. Billing Determinants'!$B$19:$N$41,5,0)/'4. Billing Determinants'!$F$41*$D28,IF($E28="Non-RPP kWh",VLOOKUP(V$4,'4. Billing Determinants'!$B$19:$N$41,6,0)/'4. Billing Determinants'!$G$41*$D28,IF($E28="Distribution Rev.",VLOOKUP(V$4,'4. Billing Determinants'!$B$19:$N$41,8,0)/'4. Billing Determinants'!$I$41*$D28, VLOOKUP(V$4,'4. Billing Determinants'!$B$19:$N$41,3,0)/'4. Billing Determinants'!$D$41*$D28)))))</f>
        <v>0</v>
      </c>
      <c r="W28" s="152">
        <f>IF(W$4="",0,IF($E28="kWh",VLOOKUP(W$4,'4. Billing Determinants'!$B$19:$N$41,4,0)/'4. Billing Determinants'!$E$41*$D28,IF($E28="kW",VLOOKUP(W$4,'4. Billing Determinants'!$B$19:$N$41,5,0)/'4. Billing Determinants'!$F$41*$D28,IF($E28="Non-RPP kWh",VLOOKUP(W$4,'4. Billing Determinants'!$B$19:$N$41,6,0)/'4. Billing Determinants'!$G$41*$D28,IF($E28="Distribution Rev.",VLOOKUP(W$4,'4. Billing Determinants'!$B$19:$N$41,8,0)/'4. Billing Determinants'!$I$41*$D28, VLOOKUP(W$4,'4. Billing Determinants'!$B$19:$N$41,3,0)/'4. Billing Determinants'!$D$41*$D28)))))</f>
        <v>0</v>
      </c>
      <c r="X28" s="152">
        <f>IF(X$4="",0,IF($E28="kWh",VLOOKUP(X$4,'4. Billing Determinants'!$B$19:$N$41,4,0)/'4. Billing Determinants'!$E$41*$D28,IF($E28="kW",VLOOKUP(X$4,'4. Billing Determinants'!$B$19:$N$41,5,0)/'4. Billing Determinants'!$F$41*$D28,IF($E28="Non-RPP kWh",VLOOKUP(X$4,'4. Billing Determinants'!$B$19:$N$41,6,0)/'4. Billing Determinants'!$G$41*$D28,IF($E28="Distribution Rev.",VLOOKUP(X$4,'4. Billing Determinants'!$B$19:$N$41,8,0)/'4. Billing Determinants'!$I$41*$D28, VLOOKUP(X$4,'4. Billing Determinants'!$B$19:$N$41,3,0)/'4. Billing Determinants'!$D$41*$D28)))))</f>
        <v>0</v>
      </c>
      <c r="Y28" s="152">
        <f>IF(Y$4="",0,IF($E28="kWh",VLOOKUP(Y$4,'4. Billing Determinants'!$B$19:$N$41,4,0)/'4. Billing Determinants'!$E$41*$D28,IF($E28="kW",VLOOKUP(Y$4,'4. Billing Determinants'!$B$19:$N$41,5,0)/'4. Billing Determinants'!$F$41*$D28,IF($E28="Non-RPP kWh",VLOOKUP(Y$4,'4. Billing Determinants'!$B$19:$N$41,6,0)/'4. Billing Determinants'!$G$41*$D28,IF($E28="Distribution Rev.",VLOOKUP(Y$4,'4. Billing Determinants'!$B$19:$N$41,8,0)/'4. Billing Determinants'!$I$41*$D28, VLOOKUP(Y$4,'4. Billing Determinants'!$B$19:$N$41,3,0)/'4. Billing Determinants'!$D$41*$D28)))))</f>
        <v>0</v>
      </c>
    </row>
    <row r="29" spans="2:25" x14ac:dyDescent="0.2">
      <c r="B29" s="150" t="s">
        <v>32</v>
      </c>
      <c r="C29" s="151">
        <v>1534</v>
      </c>
      <c r="D29" s="152">
        <f>'2. 2013 Continuity Schedule'!CF52</f>
        <v>0</v>
      </c>
      <c r="E29" s="170"/>
      <c r="F29" s="152">
        <f>IF(F$4="",0,IF($E29="kWh",VLOOKUP(F$4,'4. Billing Determinants'!$B$19:$N$41,4,0)/'4. Billing Determinants'!$E$41*$D29,IF($E29="kW",VLOOKUP(F$4,'4. Billing Determinants'!$B$19:$N$41,5,0)/'4. Billing Determinants'!$F$41*$D29,IF($E29="Non-RPP kWh",VLOOKUP(F$4,'4. Billing Determinants'!$B$19:$N$41,6,0)/'4. Billing Determinants'!$G$41*$D29,IF($E29="Distribution Rev.",VLOOKUP(F$4,'4. Billing Determinants'!$B$19:$N$41,8,0)/'4. Billing Determinants'!$I$41*$D29, VLOOKUP(F$4,'4. Billing Determinants'!$B$19:$N$41,3,0)/'4. Billing Determinants'!$D$41*$D29)))))</f>
        <v>0</v>
      </c>
      <c r="G29" s="152">
        <f>IF(G$4="",0,IF($E29="kWh",VLOOKUP(G$4,'4. Billing Determinants'!$B$19:$N$41,4,0)/'4. Billing Determinants'!$E$41*$D29,IF($E29="kW",VLOOKUP(G$4,'4. Billing Determinants'!$B$19:$N$41,5,0)/'4. Billing Determinants'!$F$41*$D29,IF($E29="Non-RPP kWh",VLOOKUP(G$4,'4. Billing Determinants'!$B$19:$N$41,6,0)/'4. Billing Determinants'!$G$41*$D29,IF($E29="Distribution Rev.",VLOOKUP(G$4,'4. Billing Determinants'!$B$19:$N$41,8,0)/'4. Billing Determinants'!$I$41*$D29, VLOOKUP(G$4,'4. Billing Determinants'!$B$19:$N$41,3,0)/'4. Billing Determinants'!$D$41*$D29)))))</f>
        <v>0</v>
      </c>
      <c r="H29" s="152">
        <f>IF(H$4="",0,IF($E29="kWh",VLOOKUP(H$4,'4. Billing Determinants'!$B$19:$N$41,4,0)/'4. Billing Determinants'!$E$41*$D29,IF($E29="kW",VLOOKUP(H$4,'4. Billing Determinants'!$B$19:$N$41,5,0)/'4. Billing Determinants'!$F$41*$D29,IF($E29="Non-RPP kWh",VLOOKUP(H$4,'4. Billing Determinants'!$B$19:$N$41,6,0)/'4. Billing Determinants'!$G$41*$D29,IF($E29="Distribution Rev.",VLOOKUP(H$4,'4. Billing Determinants'!$B$19:$N$41,8,0)/'4. Billing Determinants'!$I$41*$D29, VLOOKUP(H$4,'4. Billing Determinants'!$B$19:$N$41,3,0)/'4. Billing Determinants'!$D$41*$D29)))))</f>
        <v>0</v>
      </c>
      <c r="I29" s="152">
        <f>IF(I$4="",0,IF($E29="kWh",VLOOKUP(I$4,'4. Billing Determinants'!$B$19:$N$41,4,0)/'4. Billing Determinants'!$E$41*$D29,IF($E29="kW",VLOOKUP(I$4,'4. Billing Determinants'!$B$19:$N$41,5,0)/'4. Billing Determinants'!$F$41*$D29,IF($E29="Non-RPP kWh",VLOOKUP(I$4,'4. Billing Determinants'!$B$19:$N$41,6,0)/'4. Billing Determinants'!$G$41*$D29,IF($E29="Distribution Rev.",VLOOKUP(I$4,'4. Billing Determinants'!$B$19:$N$41,8,0)/'4. Billing Determinants'!$I$41*$D29, VLOOKUP(I$4,'4. Billing Determinants'!$B$19:$N$41,3,0)/'4. Billing Determinants'!$D$41*$D29)))))</f>
        <v>0</v>
      </c>
      <c r="J29" s="152">
        <f>IF(J$4="",0,IF($E29="kWh",VLOOKUP(J$4,'4. Billing Determinants'!$B$19:$N$41,4,0)/'4. Billing Determinants'!$E$41*$D29,IF($E29="kW",VLOOKUP(J$4,'4. Billing Determinants'!$B$19:$N$41,5,0)/'4. Billing Determinants'!$F$41*$D29,IF($E29="Non-RPP kWh",VLOOKUP(J$4,'4. Billing Determinants'!$B$19:$N$41,6,0)/'4. Billing Determinants'!$G$41*$D29,IF($E29="Distribution Rev.",VLOOKUP(J$4,'4. Billing Determinants'!$B$19:$N$41,8,0)/'4. Billing Determinants'!$I$41*$D29, VLOOKUP(J$4,'4. Billing Determinants'!$B$19:$N$41,3,0)/'4. Billing Determinants'!$D$41*$D29)))))</f>
        <v>0</v>
      </c>
      <c r="K29" s="152">
        <f>IF(K$4="",0,IF($E29="kWh",VLOOKUP(K$4,'4. Billing Determinants'!$B$19:$N$41,4,0)/'4. Billing Determinants'!$E$41*$D29,IF($E29="kW",VLOOKUP(K$4,'4. Billing Determinants'!$B$19:$N$41,5,0)/'4. Billing Determinants'!$F$41*$D29,IF($E29="Non-RPP kWh",VLOOKUP(K$4,'4. Billing Determinants'!$B$19:$N$41,6,0)/'4. Billing Determinants'!$G$41*$D29,IF($E29="Distribution Rev.",VLOOKUP(K$4,'4. Billing Determinants'!$B$19:$N$41,8,0)/'4. Billing Determinants'!$I$41*$D29, VLOOKUP(K$4,'4. Billing Determinants'!$B$19:$N$41,3,0)/'4. Billing Determinants'!$D$41*$D29)))))</f>
        <v>0</v>
      </c>
      <c r="L29" s="152">
        <f>IF(L$4="",0,IF($E29="kWh",VLOOKUP(L$4,'4. Billing Determinants'!$B$19:$N$41,4,0)/'4. Billing Determinants'!$E$41*$D29,IF($E29="kW",VLOOKUP(L$4,'4. Billing Determinants'!$B$19:$N$41,5,0)/'4. Billing Determinants'!$F$41*$D29,IF($E29="Non-RPP kWh",VLOOKUP(L$4,'4. Billing Determinants'!$B$19:$N$41,6,0)/'4. Billing Determinants'!$G$41*$D29,IF($E29="Distribution Rev.",VLOOKUP(L$4,'4. Billing Determinants'!$B$19:$N$41,8,0)/'4. Billing Determinants'!$I$41*$D29, VLOOKUP(L$4,'4. Billing Determinants'!$B$19:$N$41,3,0)/'4. Billing Determinants'!$D$41*$D29)))))</f>
        <v>0</v>
      </c>
      <c r="M29" s="152">
        <f>IF(M$4="",0,IF($E29="kWh",VLOOKUP(M$4,'4. Billing Determinants'!$B$19:$N$41,4,0)/'4. Billing Determinants'!$E$41*$D29,IF($E29="kW",VLOOKUP(M$4,'4. Billing Determinants'!$B$19:$N$41,5,0)/'4. Billing Determinants'!$F$41*$D29,IF($E29="Non-RPP kWh",VLOOKUP(M$4,'4. Billing Determinants'!$B$19:$N$41,6,0)/'4. Billing Determinants'!$G$41*$D29,IF($E29="Distribution Rev.",VLOOKUP(M$4,'4. Billing Determinants'!$B$19:$N$41,8,0)/'4. Billing Determinants'!$I$41*$D29, VLOOKUP(M$4,'4. Billing Determinants'!$B$19:$N$41,3,0)/'4. Billing Determinants'!$D$41*$D29)))))</f>
        <v>0</v>
      </c>
      <c r="N29" s="152">
        <f>IF(N$4="",0,IF($E29="kWh",VLOOKUP(N$4,'4. Billing Determinants'!$B$19:$N$41,4,0)/'4. Billing Determinants'!$E$41*$D29,IF($E29="kW",VLOOKUP(N$4,'4. Billing Determinants'!$B$19:$N$41,5,0)/'4. Billing Determinants'!$F$41*$D29,IF($E29="Non-RPP kWh",VLOOKUP(N$4,'4. Billing Determinants'!$B$19:$N$41,6,0)/'4. Billing Determinants'!$G$41*$D29,IF($E29="Distribution Rev.",VLOOKUP(N$4,'4. Billing Determinants'!$B$19:$N$41,8,0)/'4. Billing Determinants'!$I$41*$D29, VLOOKUP(N$4,'4. Billing Determinants'!$B$19:$N$41,3,0)/'4. Billing Determinants'!$D$41*$D29)))))</f>
        <v>0</v>
      </c>
      <c r="O29" s="152">
        <f>IF(O$4="",0,IF($E29="kWh",VLOOKUP(O$4,'4. Billing Determinants'!$B$19:$N$41,4,0)/'4. Billing Determinants'!$E$41*$D29,IF($E29="kW",VLOOKUP(O$4,'4. Billing Determinants'!$B$19:$N$41,5,0)/'4. Billing Determinants'!$F$41*$D29,IF($E29="Non-RPP kWh",VLOOKUP(O$4,'4. Billing Determinants'!$B$19:$N$41,6,0)/'4. Billing Determinants'!$G$41*$D29,IF($E29="Distribution Rev.",VLOOKUP(O$4,'4. Billing Determinants'!$B$19:$N$41,8,0)/'4. Billing Determinants'!$I$41*$D29, VLOOKUP(O$4,'4. Billing Determinants'!$B$19:$N$41,3,0)/'4. Billing Determinants'!$D$41*$D29)))))</f>
        <v>0</v>
      </c>
      <c r="P29" s="152">
        <f>IF(P$4="",0,IF($E29="kWh",VLOOKUP(P$4,'4. Billing Determinants'!$B$19:$N$41,4,0)/'4. Billing Determinants'!$E$41*$D29,IF($E29="kW",VLOOKUP(P$4,'4. Billing Determinants'!$B$19:$N$41,5,0)/'4. Billing Determinants'!$F$41*$D29,IF($E29="Non-RPP kWh",VLOOKUP(P$4,'4. Billing Determinants'!$B$19:$N$41,6,0)/'4. Billing Determinants'!$G$41*$D29,IF($E29="Distribution Rev.",VLOOKUP(P$4,'4. Billing Determinants'!$B$19:$N$41,8,0)/'4. Billing Determinants'!$I$41*$D29, VLOOKUP(P$4,'4. Billing Determinants'!$B$19:$N$41,3,0)/'4. Billing Determinants'!$D$41*$D29)))))</f>
        <v>0</v>
      </c>
      <c r="Q29" s="152">
        <f>IF(Q$4="",0,IF($E29="kWh",VLOOKUP(Q$4,'4. Billing Determinants'!$B$19:$N$41,4,0)/'4. Billing Determinants'!$E$41*$D29,IF($E29="kW",VLOOKUP(Q$4,'4. Billing Determinants'!$B$19:$N$41,5,0)/'4. Billing Determinants'!$F$41*$D29,IF($E29="Non-RPP kWh",VLOOKUP(Q$4,'4. Billing Determinants'!$B$19:$N$41,6,0)/'4. Billing Determinants'!$G$41*$D29,IF($E29="Distribution Rev.",VLOOKUP(Q$4,'4. Billing Determinants'!$B$19:$N$41,8,0)/'4. Billing Determinants'!$I$41*$D29, VLOOKUP(Q$4,'4. Billing Determinants'!$B$19:$N$41,3,0)/'4. Billing Determinants'!$D$41*$D29)))))</f>
        <v>0</v>
      </c>
      <c r="R29" s="152">
        <f>IF(R$4="",0,IF($E29="kWh",VLOOKUP(R$4,'4. Billing Determinants'!$B$19:$N$41,4,0)/'4. Billing Determinants'!$E$41*$D29,IF($E29="kW",VLOOKUP(R$4,'4. Billing Determinants'!$B$19:$N$41,5,0)/'4. Billing Determinants'!$F$41*$D29,IF($E29="Non-RPP kWh",VLOOKUP(R$4,'4. Billing Determinants'!$B$19:$N$41,6,0)/'4. Billing Determinants'!$G$41*$D29,IF($E29="Distribution Rev.",VLOOKUP(R$4,'4. Billing Determinants'!$B$19:$N$41,8,0)/'4. Billing Determinants'!$I$41*$D29, VLOOKUP(R$4,'4. Billing Determinants'!$B$19:$N$41,3,0)/'4. Billing Determinants'!$D$41*$D29)))))</f>
        <v>0</v>
      </c>
      <c r="S29" s="152">
        <f>IF(S$4="",0,IF($E29="kWh",VLOOKUP(S$4,'4. Billing Determinants'!$B$19:$N$41,4,0)/'4. Billing Determinants'!$E$41*$D29,IF($E29="kW",VLOOKUP(S$4,'4. Billing Determinants'!$B$19:$N$41,5,0)/'4. Billing Determinants'!$F$41*$D29,IF($E29="Non-RPP kWh",VLOOKUP(S$4,'4. Billing Determinants'!$B$19:$N$41,6,0)/'4. Billing Determinants'!$G$41*$D29,IF($E29="Distribution Rev.",VLOOKUP(S$4,'4. Billing Determinants'!$B$19:$N$41,8,0)/'4. Billing Determinants'!$I$41*$D29, VLOOKUP(S$4,'4. Billing Determinants'!$B$19:$N$41,3,0)/'4. Billing Determinants'!$D$41*$D29)))))</f>
        <v>0</v>
      </c>
      <c r="T29" s="152">
        <f>IF(T$4="",0,IF($E29="kWh",VLOOKUP(T$4,'4. Billing Determinants'!$B$19:$N$41,4,0)/'4. Billing Determinants'!$E$41*$D29,IF($E29="kW",VLOOKUP(T$4,'4. Billing Determinants'!$B$19:$N$41,5,0)/'4. Billing Determinants'!$F$41*$D29,IF($E29="Non-RPP kWh",VLOOKUP(T$4,'4. Billing Determinants'!$B$19:$N$41,6,0)/'4. Billing Determinants'!$G$41*$D29,IF($E29="Distribution Rev.",VLOOKUP(T$4,'4. Billing Determinants'!$B$19:$N$41,8,0)/'4. Billing Determinants'!$I$41*$D29, VLOOKUP(T$4,'4. Billing Determinants'!$B$19:$N$41,3,0)/'4. Billing Determinants'!$D$41*$D29)))))</f>
        <v>0</v>
      </c>
      <c r="U29" s="152">
        <f>IF(U$4="",0,IF($E29="kWh",VLOOKUP(U$4,'4. Billing Determinants'!$B$19:$N$41,4,0)/'4. Billing Determinants'!$E$41*$D29,IF($E29="kW",VLOOKUP(U$4,'4. Billing Determinants'!$B$19:$N$41,5,0)/'4. Billing Determinants'!$F$41*$D29,IF($E29="Non-RPP kWh",VLOOKUP(U$4,'4. Billing Determinants'!$B$19:$N$41,6,0)/'4. Billing Determinants'!$G$41*$D29,IF($E29="Distribution Rev.",VLOOKUP(U$4,'4. Billing Determinants'!$B$19:$N$41,8,0)/'4. Billing Determinants'!$I$41*$D29, VLOOKUP(U$4,'4. Billing Determinants'!$B$19:$N$41,3,0)/'4. Billing Determinants'!$D$41*$D29)))))</f>
        <v>0</v>
      </c>
      <c r="V29" s="152">
        <f>IF(V$4="",0,IF($E29="kWh",VLOOKUP(V$4,'4. Billing Determinants'!$B$19:$N$41,4,0)/'4. Billing Determinants'!$E$41*$D29,IF($E29="kW",VLOOKUP(V$4,'4. Billing Determinants'!$B$19:$N$41,5,0)/'4. Billing Determinants'!$F$41*$D29,IF($E29="Non-RPP kWh",VLOOKUP(V$4,'4. Billing Determinants'!$B$19:$N$41,6,0)/'4. Billing Determinants'!$G$41*$D29,IF($E29="Distribution Rev.",VLOOKUP(V$4,'4. Billing Determinants'!$B$19:$N$41,8,0)/'4. Billing Determinants'!$I$41*$D29, VLOOKUP(V$4,'4. Billing Determinants'!$B$19:$N$41,3,0)/'4. Billing Determinants'!$D$41*$D29)))))</f>
        <v>0</v>
      </c>
      <c r="W29" s="152">
        <f>IF(W$4="",0,IF($E29="kWh",VLOOKUP(W$4,'4. Billing Determinants'!$B$19:$N$41,4,0)/'4. Billing Determinants'!$E$41*$D29,IF($E29="kW",VLOOKUP(W$4,'4. Billing Determinants'!$B$19:$N$41,5,0)/'4. Billing Determinants'!$F$41*$D29,IF($E29="Non-RPP kWh",VLOOKUP(W$4,'4. Billing Determinants'!$B$19:$N$41,6,0)/'4. Billing Determinants'!$G$41*$D29,IF($E29="Distribution Rev.",VLOOKUP(W$4,'4. Billing Determinants'!$B$19:$N$41,8,0)/'4. Billing Determinants'!$I$41*$D29, VLOOKUP(W$4,'4. Billing Determinants'!$B$19:$N$41,3,0)/'4. Billing Determinants'!$D$41*$D29)))))</f>
        <v>0</v>
      </c>
      <c r="X29" s="152">
        <f>IF(X$4="",0,IF($E29="kWh",VLOOKUP(X$4,'4. Billing Determinants'!$B$19:$N$41,4,0)/'4. Billing Determinants'!$E$41*$D29,IF($E29="kW",VLOOKUP(X$4,'4. Billing Determinants'!$B$19:$N$41,5,0)/'4. Billing Determinants'!$F$41*$D29,IF($E29="Non-RPP kWh",VLOOKUP(X$4,'4. Billing Determinants'!$B$19:$N$41,6,0)/'4. Billing Determinants'!$G$41*$D29,IF($E29="Distribution Rev.",VLOOKUP(X$4,'4. Billing Determinants'!$B$19:$N$41,8,0)/'4. Billing Determinants'!$I$41*$D29, VLOOKUP(X$4,'4. Billing Determinants'!$B$19:$N$41,3,0)/'4. Billing Determinants'!$D$41*$D29)))))</f>
        <v>0</v>
      </c>
      <c r="Y29" s="152">
        <f>IF(Y$4="",0,IF($E29="kWh",VLOOKUP(Y$4,'4. Billing Determinants'!$B$19:$N$41,4,0)/'4. Billing Determinants'!$E$41*$D29,IF($E29="kW",VLOOKUP(Y$4,'4. Billing Determinants'!$B$19:$N$41,5,0)/'4. Billing Determinants'!$F$41*$D29,IF($E29="Non-RPP kWh",VLOOKUP(Y$4,'4. Billing Determinants'!$B$19:$N$41,6,0)/'4. Billing Determinants'!$G$41*$D29,IF($E29="Distribution Rev.",VLOOKUP(Y$4,'4. Billing Determinants'!$B$19:$N$41,8,0)/'4. Billing Determinants'!$I$41*$D29, VLOOKUP(Y$4,'4. Billing Determinants'!$B$19:$N$41,3,0)/'4. Billing Determinants'!$D$41*$D29)))))</f>
        <v>0</v>
      </c>
    </row>
    <row r="30" spans="2:25" x14ac:dyDescent="0.2">
      <c r="B30" s="150" t="s">
        <v>33</v>
      </c>
      <c r="C30" s="151">
        <v>1535</v>
      </c>
      <c r="D30" s="152">
        <f>'2. 2013 Continuity Schedule'!CF53</f>
        <v>0</v>
      </c>
      <c r="E30" s="170"/>
      <c r="F30" s="152">
        <f>IF(F$4="",0,IF($E30="kWh",VLOOKUP(F$4,'4. Billing Determinants'!$B$19:$N$41,4,0)/'4. Billing Determinants'!$E$41*$D30,IF($E30="kW",VLOOKUP(F$4,'4. Billing Determinants'!$B$19:$N$41,5,0)/'4. Billing Determinants'!$F$41*$D30,IF($E30="Non-RPP kWh",VLOOKUP(F$4,'4. Billing Determinants'!$B$19:$N$41,6,0)/'4. Billing Determinants'!$G$41*$D30,IF($E30="Distribution Rev.",VLOOKUP(F$4,'4. Billing Determinants'!$B$19:$N$41,8,0)/'4. Billing Determinants'!$I$41*$D30, VLOOKUP(F$4,'4. Billing Determinants'!$B$19:$N$41,3,0)/'4. Billing Determinants'!$D$41*$D30)))))</f>
        <v>0</v>
      </c>
      <c r="G30" s="152">
        <f>IF(G$4="",0,IF($E30="kWh",VLOOKUP(G$4,'4. Billing Determinants'!$B$19:$N$41,4,0)/'4. Billing Determinants'!$E$41*$D30,IF($E30="kW",VLOOKUP(G$4,'4. Billing Determinants'!$B$19:$N$41,5,0)/'4. Billing Determinants'!$F$41*$D30,IF($E30="Non-RPP kWh",VLOOKUP(G$4,'4. Billing Determinants'!$B$19:$N$41,6,0)/'4. Billing Determinants'!$G$41*$D30,IF($E30="Distribution Rev.",VLOOKUP(G$4,'4. Billing Determinants'!$B$19:$N$41,8,0)/'4. Billing Determinants'!$I$41*$D30, VLOOKUP(G$4,'4. Billing Determinants'!$B$19:$N$41,3,0)/'4. Billing Determinants'!$D$41*$D30)))))</f>
        <v>0</v>
      </c>
      <c r="H30" s="152">
        <f>IF(H$4="",0,IF($E30="kWh",VLOOKUP(H$4,'4. Billing Determinants'!$B$19:$N$41,4,0)/'4. Billing Determinants'!$E$41*$D30,IF($E30="kW",VLOOKUP(H$4,'4. Billing Determinants'!$B$19:$N$41,5,0)/'4. Billing Determinants'!$F$41*$D30,IF($E30="Non-RPP kWh",VLOOKUP(H$4,'4. Billing Determinants'!$B$19:$N$41,6,0)/'4. Billing Determinants'!$G$41*$D30,IF($E30="Distribution Rev.",VLOOKUP(H$4,'4. Billing Determinants'!$B$19:$N$41,8,0)/'4. Billing Determinants'!$I$41*$D30, VLOOKUP(H$4,'4. Billing Determinants'!$B$19:$N$41,3,0)/'4. Billing Determinants'!$D$41*$D30)))))</f>
        <v>0</v>
      </c>
      <c r="I30" s="152">
        <f>IF(I$4="",0,IF($E30="kWh",VLOOKUP(I$4,'4. Billing Determinants'!$B$19:$N$41,4,0)/'4. Billing Determinants'!$E$41*$D30,IF($E30="kW",VLOOKUP(I$4,'4. Billing Determinants'!$B$19:$N$41,5,0)/'4. Billing Determinants'!$F$41*$D30,IF($E30="Non-RPP kWh",VLOOKUP(I$4,'4. Billing Determinants'!$B$19:$N$41,6,0)/'4. Billing Determinants'!$G$41*$D30,IF($E30="Distribution Rev.",VLOOKUP(I$4,'4. Billing Determinants'!$B$19:$N$41,8,0)/'4. Billing Determinants'!$I$41*$D30, VLOOKUP(I$4,'4. Billing Determinants'!$B$19:$N$41,3,0)/'4. Billing Determinants'!$D$41*$D30)))))</f>
        <v>0</v>
      </c>
      <c r="J30" s="152">
        <f>IF(J$4="",0,IF($E30="kWh",VLOOKUP(J$4,'4. Billing Determinants'!$B$19:$N$41,4,0)/'4. Billing Determinants'!$E$41*$D30,IF($E30="kW",VLOOKUP(J$4,'4. Billing Determinants'!$B$19:$N$41,5,0)/'4. Billing Determinants'!$F$41*$D30,IF($E30="Non-RPP kWh",VLOOKUP(J$4,'4. Billing Determinants'!$B$19:$N$41,6,0)/'4. Billing Determinants'!$G$41*$D30,IF($E30="Distribution Rev.",VLOOKUP(J$4,'4. Billing Determinants'!$B$19:$N$41,8,0)/'4. Billing Determinants'!$I$41*$D30, VLOOKUP(J$4,'4. Billing Determinants'!$B$19:$N$41,3,0)/'4. Billing Determinants'!$D$41*$D30)))))</f>
        <v>0</v>
      </c>
      <c r="K30" s="152">
        <f>IF(K$4="",0,IF($E30="kWh",VLOOKUP(K$4,'4. Billing Determinants'!$B$19:$N$41,4,0)/'4. Billing Determinants'!$E$41*$D30,IF($E30="kW",VLOOKUP(K$4,'4. Billing Determinants'!$B$19:$N$41,5,0)/'4. Billing Determinants'!$F$41*$D30,IF($E30="Non-RPP kWh",VLOOKUP(K$4,'4. Billing Determinants'!$B$19:$N$41,6,0)/'4. Billing Determinants'!$G$41*$D30,IF($E30="Distribution Rev.",VLOOKUP(K$4,'4. Billing Determinants'!$B$19:$N$41,8,0)/'4. Billing Determinants'!$I$41*$D30, VLOOKUP(K$4,'4. Billing Determinants'!$B$19:$N$41,3,0)/'4. Billing Determinants'!$D$41*$D30)))))</f>
        <v>0</v>
      </c>
      <c r="L30" s="152">
        <f>IF(L$4="",0,IF($E30="kWh",VLOOKUP(L$4,'4. Billing Determinants'!$B$19:$N$41,4,0)/'4. Billing Determinants'!$E$41*$D30,IF($E30="kW",VLOOKUP(L$4,'4. Billing Determinants'!$B$19:$N$41,5,0)/'4. Billing Determinants'!$F$41*$D30,IF($E30="Non-RPP kWh",VLOOKUP(L$4,'4. Billing Determinants'!$B$19:$N$41,6,0)/'4. Billing Determinants'!$G$41*$D30,IF($E30="Distribution Rev.",VLOOKUP(L$4,'4. Billing Determinants'!$B$19:$N$41,8,0)/'4. Billing Determinants'!$I$41*$D30, VLOOKUP(L$4,'4. Billing Determinants'!$B$19:$N$41,3,0)/'4. Billing Determinants'!$D$41*$D30)))))</f>
        <v>0</v>
      </c>
      <c r="M30" s="152">
        <f>IF(M$4="",0,IF($E30="kWh",VLOOKUP(M$4,'4. Billing Determinants'!$B$19:$N$41,4,0)/'4. Billing Determinants'!$E$41*$D30,IF($E30="kW",VLOOKUP(M$4,'4. Billing Determinants'!$B$19:$N$41,5,0)/'4. Billing Determinants'!$F$41*$D30,IF($E30="Non-RPP kWh",VLOOKUP(M$4,'4. Billing Determinants'!$B$19:$N$41,6,0)/'4. Billing Determinants'!$G$41*$D30,IF($E30="Distribution Rev.",VLOOKUP(M$4,'4. Billing Determinants'!$B$19:$N$41,8,0)/'4. Billing Determinants'!$I$41*$D30, VLOOKUP(M$4,'4. Billing Determinants'!$B$19:$N$41,3,0)/'4. Billing Determinants'!$D$41*$D30)))))</f>
        <v>0</v>
      </c>
      <c r="N30" s="152">
        <f>IF(N$4="",0,IF($E30="kWh",VLOOKUP(N$4,'4. Billing Determinants'!$B$19:$N$41,4,0)/'4. Billing Determinants'!$E$41*$D30,IF($E30="kW",VLOOKUP(N$4,'4. Billing Determinants'!$B$19:$N$41,5,0)/'4. Billing Determinants'!$F$41*$D30,IF($E30="Non-RPP kWh",VLOOKUP(N$4,'4. Billing Determinants'!$B$19:$N$41,6,0)/'4. Billing Determinants'!$G$41*$D30,IF($E30="Distribution Rev.",VLOOKUP(N$4,'4. Billing Determinants'!$B$19:$N$41,8,0)/'4. Billing Determinants'!$I$41*$D30, VLOOKUP(N$4,'4. Billing Determinants'!$B$19:$N$41,3,0)/'4. Billing Determinants'!$D$41*$D30)))))</f>
        <v>0</v>
      </c>
      <c r="O30" s="152">
        <f>IF(O$4="",0,IF($E30="kWh",VLOOKUP(O$4,'4. Billing Determinants'!$B$19:$N$41,4,0)/'4. Billing Determinants'!$E$41*$D30,IF($E30="kW",VLOOKUP(O$4,'4. Billing Determinants'!$B$19:$N$41,5,0)/'4. Billing Determinants'!$F$41*$D30,IF($E30="Non-RPP kWh",VLOOKUP(O$4,'4. Billing Determinants'!$B$19:$N$41,6,0)/'4. Billing Determinants'!$G$41*$D30,IF($E30="Distribution Rev.",VLOOKUP(O$4,'4. Billing Determinants'!$B$19:$N$41,8,0)/'4. Billing Determinants'!$I$41*$D30, VLOOKUP(O$4,'4. Billing Determinants'!$B$19:$N$41,3,0)/'4. Billing Determinants'!$D$41*$D30)))))</f>
        <v>0</v>
      </c>
      <c r="P30" s="152">
        <f>IF(P$4="",0,IF($E30="kWh",VLOOKUP(P$4,'4. Billing Determinants'!$B$19:$N$41,4,0)/'4. Billing Determinants'!$E$41*$D30,IF($E30="kW",VLOOKUP(P$4,'4. Billing Determinants'!$B$19:$N$41,5,0)/'4. Billing Determinants'!$F$41*$D30,IF($E30="Non-RPP kWh",VLOOKUP(P$4,'4. Billing Determinants'!$B$19:$N$41,6,0)/'4. Billing Determinants'!$G$41*$D30,IF($E30="Distribution Rev.",VLOOKUP(P$4,'4. Billing Determinants'!$B$19:$N$41,8,0)/'4. Billing Determinants'!$I$41*$D30, VLOOKUP(P$4,'4. Billing Determinants'!$B$19:$N$41,3,0)/'4. Billing Determinants'!$D$41*$D30)))))</f>
        <v>0</v>
      </c>
      <c r="Q30" s="152">
        <f>IF(Q$4="",0,IF($E30="kWh",VLOOKUP(Q$4,'4. Billing Determinants'!$B$19:$N$41,4,0)/'4. Billing Determinants'!$E$41*$D30,IF($E30="kW",VLOOKUP(Q$4,'4. Billing Determinants'!$B$19:$N$41,5,0)/'4. Billing Determinants'!$F$41*$D30,IF($E30="Non-RPP kWh",VLOOKUP(Q$4,'4. Billing Determinants'!$B$19:$N$41,6,0)/'4. Billing Determinants'!$G$41*$D30,IF($E30="Distribution Rev.",VLOOKUP(Q$4,'4. Billing Determinants'!$B$19:$N$41,8,0)/'4. Billing Determinants'!$I$41*$D30, VLOOKUP(Q$4,'4. Billing Determinants'!$B$19:$N$41,3,0)/'4. Billing Determinants'!$D$41*$D30)))))</f>
        <v>0</v>
      </c>
      <c r="R30" s="152">
        <f>IF(R$4="",0,IF($E30="kWh",VLOOKUP(R$4,'4. Billing Determinants'!$B$19:$N$41,4,0)/'4. Billing Determinants'!$E$41*$D30,IF($E30="kW",VLOOKUP(R$4,'4. Billing Determinants'!$B$19:$N$41,5,0)/'4. Billing Determinants'!$F$41*$D30,IF($E30="Non-RPP kWh",VLOOKUP(R$4,'4. Billing Determinants'!$B$19:$N$41,6,0)/'4. Billing Determinants'!$G$41*$D30,IF($E30="Distribution Rev.",VLOOKUP(R$4,'4. Billing Determinants'!$B$19:$N$41,8,0)/'4. Billing Determinants'!$I$41*$D30, VLOOKUP(R$4,'4. Billing Determinants'!$B$19:$N$41,3,0)/'4. Billing Determinants'!$D$41*$D30)))))</f>
        <v>0</v>
      </c>
      <c r="S30" s="152">
        <f>IF(S$4="",0,IF($E30="kWh",VLOOKUP(S$4,'4. Billing Determinants'!$B$19:$N$41,4,0)/'4. Billing Determinants'!$E$41*$D30,IF($E30="kW",VLOOKUP(S$4,'4. Billing Determinants'!$B$19:$N$41,5,0)/'4. Billing Determinants'!$F$41*$D30,IF($E30="Non-RPP kWh",VLOOKUP(S$4,'4. Billing Determinants'!$B$19:$N$41,6,0)/'4. Billing Determinants'!$G$41*$D30,IF($E30="Distribution Rev.",VLOOKUP(S$4,'4. Billing Determinants'!$B$19:$N$41,8,0)/'4. Billing Determinants'!$I$41*$D30, VLOOKUP(S$4,'4. Billing Determinants'!$B$19:$N$41,3,0)/'4. Billing Determinants'!$D$41*$D30)))))</f>
        <v>0</v>
      </c>
      <c r="T30" s="152">
        <f>IF(T$4="",0,IF($E30="kWh",VLOOKUP(T$4,'4. Billing Determinants'!$B$19:$N$41,4,0)/'4. Billing Determinants'!$E$41*$D30,IF($E30="kW",VLOOKUP(T$4,'4. Billing Determinants'!$B$19:$N$41,5,0)/'4. Billing Determinants'!$F$41*$D30,IF($E30="Non-RPP kWh",VLOOKUP(T$4,'4. Billing Determinants'!$B$19:$N$41,6,0)/'4. Billing Determinants'!$G$41*$D30,IF($E30="Distribution Rev.",VLOOKUP(T$4,'4. Billing Determinants'!$B$19:$N$41,8,0)/'4. Billing Determinants'!$I$41*$D30, VLOOKUP(T$4,'4. Billing Determinants'!$B$19:$N$41,3,0)/'4. Billing Determinants'!$D$41*$D30)))))</f>
        <v>0</v>
      </c>
      <c r="U30" s="152">
        <f>IF(U$4="",0,IF($E30="kWh",VLOOKUP(U$4,'4. Billing Determinants'!$B$19:$N$41,4,0)/'4. Billing Determinants'!$E$41*$D30,IF($E30="kW",VLOOKUP(U$4,'4. Billing Determinants'!$B$19:$N$41,5,0)/'4. Billing Determinants'!$F$41*$D30,IF($E30="Non-RPP kWh",VLOOKUP(U$4,'4. Billing Determinants'!$B$19:$N$41,6,0)/'4. Billing Determinants'!$G$41*$D30,IF($E30="Distribution Rev.",VLOOKUP(U$4,'4. Billing Determinants'!$B$19:$N$41,8,0)/'4. Billing Determinants'!$I$41*$D30, VLOOKUP(U$4,'4. Billing Determinants'!$B$19:$N$41,3,0)/'4. Billing Determinants'!$D$41*$D30)))))</f>
        <v>0</v>
      </c>
      <c r="V30" s="152">
        <f>IF(V$4="",0,IF($E30="kWh",VLOOKUP(V$4,'4. Billing Determinants'!$B$19:$N$41,4,0)/'4. Billing Determinants'!$E$41*$D30,IF($E30="kW",VLOOKUP(V$4,'4. Billing Determinants'!$B$19:$N$41,5,0)/'4. Billing Determinants'!$F$41*$D30,IF($E30="Non-RPP kWh",VLOOKUP(V$4,'4. Billing Determinants'!$B$19:$N$41,6,0)/'4. Billing Determinants'!$G$41*$D30,IF($E30="Distribution Rev.",VLOOKUP(V$4,'4. Billing Determinants'!$B$19:$N$41,8,0)/'4. Billing Determinants'!$I$41*$D30, VLOOKUP(V$4,'4. Billing Determinants'!$B$19:$N$41,3,0)/'4. Billing Determinants'!$D$41*$D30)))))</f>
        <v>0</v>
      </c>
      <c r="W30" s="152">
        <f>IF(W$4="",0,IF($E30="kWh",VLOOKUP(W$4,'4. Billing Determinants'!$B$19:$N$41,4,0)/'4. Billing Determinants'!$E$41*$D30,IF($E30="kW",VLOOKUP(W$4,'4. Billing Determinants'!$B$19:$N$41,5,0)/'4. Billing Determinants'!$F$41*$D30,IF($E30="Non-RPP kWh",VLOOKUP(W$4,'4. Billing Determinants'!$B$19:$N$41,6,0)/'4. Billing Determinants'!$G$41*$D30,IF($E30="Distribution Rev.",VLOOKUP(W$4,'4. Billing Determinants'!$B$19:$N$41,8,0)/'4. Billing Determinants'!$I$41*$D30, VLOOKUP(W$4,'4. Billing Determinants'!$B$19:$N$41,3,0)/'4. Billing Determinants'!$D$41*$D30)))))</f>
        <v>0</v>
      </c>
      <c r="X30" s="152">
        <f>IF(X$4="",0,IF($E30="kWh",VLOOKUP(X$4,'4. Billing Determinants'!$B$19:$N$41,4,0)/'4. Billing Determinants'!$E$41*$D30,IF($E30="kW",VLOOKUP(X$4,'4. Billing Determinants'!$B$19:$N$41,5,0)/'4. Billing Determinants'!$F$41*$D30,IF($E30="Non-RPP kWh",VLOOKUP(X$4,'4. Billing Determinants'!$B$19:$N$41,6,0)/'4. Billing Determinants'!$G$41*$D30,IF($E30="Distribution Rev.",VLOOKUP(X$4,'4. Billing Determinants'!$B$19:$N$41,8,0)/'4. Billing Determinants'!$I$41*$D30, VLOOKUP(X$4,'4. Billing Determinants'!$B$19:$N$41,3,0)/'4. Billing Determinants'!$D$41*$D30)))))</f>
        <v>0</v>
      </c>
      <c r="Y30" s="152">
        <f>IF(Y$4="",0,IF($E30="kWh",VLOOKUP(Y$4,'4. Billing Determinants'!$B$19:$N$41,4,0)/'4. Billing Determinants'!$E$41*$D30,IF($E30="kW",VLOOKUP(Y$4,'4. Billing Determinants'!$B$19:$N$41,5,0)/'4. Billing Determinants'!$F$41*$D30,IF($E30="Non-RPP kWh",VLOOKUP(Y$4,'4. Billing Determinants'!$B$19:$N$41,6,0)/'4. Billing Determinants'!$G$41*$D30,IF($E30="Distribution Rev.",VLOOKUP(Y$4,'4. Billing Determinants'!$B$19:$N$41,8,0)/'4. Billing Determinants'!$I$41*$D30, VLOOKUP(Y$4,'4. Billing Determinants'!$B$19:$N$41,3,0)/'4. Billing Determinants'!$D$41*$D30)))))</f>
        <v>0</v>
      </c>
    </row>
    <row r="31" spans="2:25" x14ac:dyDescent="0.2">
      <c r="B31" s="150" t="s">
        <v>39</v>
      </c>
      <c r="C31" s="151">
        <v>1536</v>
      </c>
      <c r="D31" s="152">
        <f>'2. 2013 Continuity Schedule'!CF54</f>
        <v>0</v>
      </c>
      <c r="E31" s="170"/>
      <c r="F31" s="152">
        <f>IF(F$4="",0,IF($E31="kWh",VLOOKUP(F$4,'4. Billing Determinants'!$B$19:$N$41,4,0)/'4. Billing Determinants'!$E$41*$D31,IF($E31="kW",VLOOKUP(F$4,'4. Billing Determinants'!$B$19:$N$41,5,0)/'4. Billing Determinants'!$F$41*$D31,IF($E31="Non-RPP kWh",VLOOKUP(F$4,'4. Billing Determinants'!$B$19:$N$41,6,0)/'4. Billing Determinants'!$G$41*$D31,IF($E31="Distribution Rev.",VLOOKUP(F$4,'4. Billing Determinants'!$B$19:$N$41,8,0)/'4. Billing Determinants'!$I$41*$D31, VLOOKUP(F$4,'4. Billing Determinants'!$B$19:$N$41,3,0)/'4. Billing Determinants'!$D$41*$D31)))))</f>
        <v>0</v>
      </c>
      <c r="G31" s="152">
        <f>IF(G$4="",0,IF($E31="kWh",VLOOKUP(G$4,'4. Billing Determinants'!$B$19:$N$41,4,0)/'4. Billing Determinants'!$E$41*$D31,IF($E31="kW",VLOOKUP(G$4,'4. Billing Determinants'!$B$19:$N$41,5,0)/'4. Billing Determinants'!$F$41*$D31,IF($E31="Non-RPP kWh",VLOOKUP(G$4,'4. Billing Determinants'!$B$19:$N$41,6,0)/'4. Billing Determinants'!$G$41*$D31,IF($E31="Distribution Rev.",VLOOKUP(G$4,'4. Billing Determinants'!$B$19:$N$41,8,0)/'4. Billing Determinants'!$I$41*$D31, VLOOKUP(G$4,'4. Billing Determinants'!$B$19:$N$41,3,0)/'4. Billing Determinants'!$D$41*$D31)))))</f>
        <v>0</v>
      </c>
      <c r="H31" s="152">
        <f>IF(H$4="",0,IF($E31="kWh",VLOOKUP(H$4,'4. Billing Determinants'!$B$19:$N$41,4,0)/'4. Billing Determinants'!$E$41*$D31,IF($E31="kW",VLOOKUP(H$4,'4. Billing Determinants'!$B$19:$N$41,5,0)/'4. Billing Determinants'!$F$41*$D31,IF($E31="Non-RPP kWh",VLOOKUP(H$4,'4. Billing Determinants'!$B$19:$N$41,6,0)/'4. Billing Determinants'!$G$41*$D31,IF($E31="Distribution Rev.",VLOOKUP(H$4,'4. Billing Determinants'!$B$19:$N$41,8,0)/'4. Billing Determinants'!$I$41*$D31, VLOOKUP(H$4,'4. Billing Determinants'!$B$19:$N$41,3,0)/'4. Billing Determinants'!$D$41*$D31)))))</f>
        <v>0</v>
      </c>
      <c r="I31" s="152">
        <f>IF(I$4="",0,IF($E31="kWh",VLOOKUP(I$4,'4. Billing Determinants'!$B$19:$N$41,4,0)/'4. Billing Determinants'!$E$41*$D31,IF($E31="kW",VLOOKUP(I$4,'4. Billing Determinants'!$B$19:$N$41,5,0)/'4. Billing Determinants'!$F$41*$D31,IF($E31="Non-RPP kWh",VLOOKUP(I$4,'4. Billing Determinants'!$B$19:$N$41,6,0)/'4. Billing Determinants'!$G$41*$D31,IF($E31="Distribution Rev.",VLOOKUP(I$4,'4. Billing Determinants'!$B$19:$N$41,8,0)/'4. Billing Determinants'!$I$41*$D31, VLOOKUP(I$4,'4. Billing Determinants'!$B$19:$N$41,3,0)/'4. Billing Determinants'!$D$41*$D31)))))</f>
        <v>0</v>
      </c>
      <c r="J31" s="152">
        <f>IF(J$4="",0,IF($E31="kWh",VLOOKUP(J$4,'4. Billing Determinants'!$B$19:$N$41,4,0)/'4. Billing Determinants'!$E$41*$D31,IF($E31="kW",VLOOKUP(J$4,'4. Billing Determinants'!$B$19:$N$41,5,0)/'4. Billing Determinants'!$F$41*$D31,IF($E31="Non-RPP kWh",VLOOKUP(J$4,'4. Billing Determinants'!$B$19:$N$41,6,0)/'4. Billing Determinants'!$G$41*$D31,IF($E31="Distribution Rev.",VLOOKUP(J$4,'4. Billing Determinants'!$B$19:$N$41,8,0)/'4. Billing Determinants'!$I$41*$D31, VLOOKUP(J$4,'4. Billing Determinants'!$B$19:$N$41,3,0)/'4. Billing Determinants'!$D$41*$D31)))))</f>
        <v>0</v>
      </c>
      <c r="K31" s="152">
        <f>IF(K$4="",0,IF($E31="kWh",VLOOKUP(K$4,'4. Billing Determinants'!$B$19:$N$41,4,0)/'4. Billing Determinants'!$E$41*$D31,IF($E31="kW",VLOOKUP(K$4,'4. Billing Determinants'!$B$19:$N$41,5,0)/'4. Billing Determinants'!$F$41*$D31,IF($E31="Non-RPP kWh",VLOOKUP(K$4,'4. Billing Determinants'!$B$19:$N$41,6,0)/'4. Billing Determinants'!$G$41*$D31,IF($E31="Distribution Rev.",VLOOKUP(K$4,'4. Billing Determinants'!$B$19:$N$41,8,0)/'4. Billing Determinants'!$I$41*$D31, VLOOKUP(K$4,'4. Billing Determinants'!$B$19:$N$41,3,0)/'4. Billing Determinants'!$D$41*$D31)))))</f>
        <v>0</v>
      </c>
      <c r="L31" s="152">
        <f>IF(L$4="",0,IF($E31="kWh",VLOOKUP(L$4,'4. Billing Determinants'!$B$19:$N$41,4,0)/'4. Billing Determinants'!$E$41*$D31,IF($E31="kW",VLOOKUP(L$4,'4. Billing Determinants'!$B$19:$N$41,5,0)/'4. Billing Determinants'!$F$41*$D31,IF($E31="Non-RPP kWh",VLOOKUP(L$4,'4. Billing Determinants'!$B$19:$N$41,6,0)/'4. Billing Determinants'!$G$41*$D31,IF($E31="Distribution Rev.",VLOOKUP(L$4,'4. Billing Determinants'!$B$19:$N$41,8,0)/'4. Billing Determinants'!$I$41*$D31, VLOOKUP(L$4,'4. Billing Determinants'!$B$19:$N$41,3,0)/'4. Billing Determinants'!$D$41*$D31)))))</f>
        <v>0</v>
      </c>
      <c r="M31" s="152">
        <f>IF(M$4="",0,IF($E31="kWh",VLOOKUP(M$4,'4. Billing Determinants'!$B$19:$N$41,4,0)/'4. Billing Determinants'!$E$41*$D31,IF($E31="kW",VLOOKUP(M$4,'4. Billing Determinants'!$B$19:$N$41,5,0)/'4. Billing Determinants'!$F$41*$D31,IF($E31="Non-RPP kWh",VLOOKUP(M$4,'4. Billing Determinants'!$B$19:$N$41,6,0)/'4. Billing Determinants'!$G$41*$D31,IF($E31="Distribution Rev.",VLOOKUP(M$4,'4. Billing Determinants'!$B$19:$N$41,8,0)/'4. Billing Determinants'!$I$41*$D31, VLOOKUP(M$4,'4. Billing Determinants'!$B$19:$N$41,3,0)/'4. Billing Determinants'!$D$41*$D31)))))</f>
        <v>0</v>
      </c>
      <c r="N31" s="152">
        <f>IF(N$4="",0,IF($E31="kWh",VLOOKUP(N$4,'4. Billing Determinants'!$B$19:$N$41,4,0)/'4. Billing Determinants'!$E$41*$D31,IF($E31="kW",VLOOKUP(N$4,'4. Billing Determinants'!$B$19:$N$41,5,0)/'4. Billing Determinants'!$F$41*$D31,IF($E31="Non-RPP kWh",VLOOKUP(N$4,'4. Billing Determinants'!$B$19:$N$41,6,0)/'4. Billing Determinants'!$G$41*$D31,IF($E31="Distribution Rev.",VLOOKUP(N$4,'4. Billing Determinants'!$B$19:$N$41,8,0)/'4. Billing Determinants'!$I$41*$D31, VLOOKUP(N$4,'4. Billing Determinants'!$B$19:$N$41,3,0)/'4. Billing Determinants'!$D$41*$D31)))))</f>
        <v>0</v>
      </c>
      <c r="O31" s="152">
        <f>IF(O$4="",0,IF($E31="kWh",VLOOKUP(O$4,'4. Billing Determinants'!$B$19:$N$41,4,0)/'4. Billing Determinants'!$E$41*$D31,IF($E31="kW",VLOOKUP(O$4,'4. Billing Determinants'!$B$19:$N$41,5,0)/'4. Billing Determinants'!$F$41*$D31,IF($E31="Non-RPP kWh",VLOOKUP(O$4,'4. Billing Determinants'!$B$19:$N$41,6,0)/'4. Billing Determinants'!$G$41*$D31,IF($E31="Distribution Rev.",VLOOKUP(O$4,'4. Billing Determinants'!$B$19:$N$41,8,0)/'4. Billing Determinants'!$I$41*$D31, VLOOKUP(O$4,'4. Billing Determinants'!$B$19:$N$41,3,0)/'4. Billing Determinants'!$D$41*$D31)))))</f>
        <v>0</v>
      </c>
      <c r="P31" s="152">
        <f>IF(P$4="",0,IF($E31="kWh",VLOOKUP(P$4,'4. Billing Determinants'!$B$19:$N$41,4,0)/'4. Billing Determinants'!$E$41*$D31,IF($E31="kW",VLOOKUP(P$4,'4. Billing Determinants'!$B$19:$N$41,5,0)/'4. Billing Determinants'!$F$41*$D31,IF($E31="Non-RPP kWh",VLOOKUP(P$4,'4. Billing Determinants'!$B$19:$N$41,6,0)/'4. Billing Determinants'!$G$41*$D31,IF($E31="Distribution Rev.",VLOOKUP(P$4,'4. Billing Determinants'!$B$19:$N$41,8,0)/'4. Billing Determinants'!$I$41*$D31, VLOOKUP(P$4,'4. Billing Determinants'!$B$19:$N$41,3,0)/'4. Billing Determinants'!$D$41*$D31)))))</f>
        <v>0</v>
      </c>
      <c r="Q31" s="152">
        <f>IF(Q$4="",0,IF($E31="kWh",VLOOKUP(Q$4,'4. Billing Determinants'!$B$19:$N$41,4,0)/'4. Billing Determinants'!$E$41*$D31,IF($E31="kW",VLOOKUP(Q$4,'4. Billing Determinants'!$B$19:$N$41,5,0)/'4. Billing Determinants'!$F$41*$D31,IF($E31="Non-RPP kWh",VLOOKUP(Q$4,'4. Billing Determinants'!$B$19:$N$41,6,0)/'4. Billing Determinants'!$G$41*$D31,IF($E31="Distribution Rev.",VLOOKUP(Q$4,'4. Billing Determinants'!$B$19:$N$41,8,0)/'4. Billing Determinants'!$I$41*$D31, VLOOKUP(Q$4,'4. Billing Determinants'!$B$19:$N$41,3,0)/'4. Billing Determinants'!$D$41*$D31)))))</f>
        <v>0</v>
      </c>
      <c r="R31" s="152">
        <f>IF(R$4="",0,IF($E31="kWh",VLOOKUP(R$4,'4. Billing Determinants'!$B$19:$N$41,4,0)/'4. Billing Determinants'!$E$41*$D31,IF($E31="kW",VLOOKUP(R$4,'4. Billing Determinants'!$B$19:$N$41,5,0)/'4. Billing Determinants'!$F$41*$D31,IF($E31="Non-RPP kWh",VLOOKUP(R$4,'4. Billing Determinants'!$B$19:$N$41,6,0)/'4. Billing Determinants'!$G$41*$D31,IF($E31="Distribution Rev.",VLOOKUP(R$4,'4. Billing Determinants'!$B$19:$N$41,8,0)/'4. Billing Determinants'!$I$41*$D31, VLOOKUP(R$4,'4. Billing Determinants'!$B$19:$N$41,3,0)/'4. Billing Determinants'!$D$41*$D31)))))</f>
        <v>0</v>
      </c>
      <c r="S31" s="152">
        <f>IF(S$4="",0,IF($E31="kWh",VLOOKUP(S$4,'4. Billing Determinants'!$B$19:$N$41,4,0)/'4. Billing Determinants'!$E$41*$D31,IF($E31="kW",VLOOKUP(S$4,'4. Billing Determinants'!$B$19:$N$41,5,0)/'4. Billing Determinants'!$F$41*$D31,IF($E31="Non-RPP kWh",VLOOKUP(S$4,'4. Billing Determinants'!$B$19:$N$41,6,0)/'4. Billing Determinants'!$G$41*$D31,IF($E31="Distribution Rev.",VLOOKUP(S$4,'4. Billing Determinants'!$B$19:$N$41,8,0)/'4. Billing Determinants'!$I$41*$D31, VLOOKUP(S$4,'4. Billing Determinants'!$B$19:$N$41,3,0)/'4. Billing Determinants'!$D$41*$D31)))))</f>
        <v>0</v>
      </c>
      <c r="T31" s="152">
        <f>IF(T$4="",0,IF($E31="kWh",VLOOKUP(T$4,'4. Billing Determinants'!$B$19:$N$41,4,0)/'4. Billing Determinants'!$E$41*$D31,IF($E31="kW",VLOOKUP(T$4,'4. Billing Determinants'!$B$19:$N$41,5,0)/'4. Billing Determinants'!$F$41*$D31,IF($E31="Non-RPP kWh",VLOOKUP(T$4,'4. Billing Determinants'!$B$19:$N$41,6,0)/'4. Billing Determinants'!$G$41*$D31,IF($E31="Distribution Rev.",VLOOKUP(T$4,'4. Billing Determinants'!$B$19:$N$41,8,0)/'4. Billing Determinants'!$I$41*$D31, VLOOKUP(T$4,'4. Billing Determinants'!$B$19:$N$41,3,0)/'4. Billing Determinants'!$D$41*$D31)))))</f>
        <v>0</v>
      </c>
      <c r="U31" s="152">
        <f>IF(U$4="",0,IF($E31="kWh",VLOOKUP(U$4,'4. Billing Determinants'!$B$19:$N$41,4,0)/'4. Billing Determinants'!$E$41*$D31,IF($E31="kW",VLOOKUP(U$4,'4. Billing Determinants'!$B$19:$N$41,5,0)/'4. Billing Determinants'!$F$41*$D31,IF($E31="Non-RPP kWh",VLOOKUP(U$4,'4. Billing Determinants'!$B$19:$N$41,6,0)/'4. Billing Determinants'!$G$41*$D31,IF($E31="Distribution Rev.",VLOOKUP(U$4,'4. Billing Determinants'!$B$19:$N$41,8,0)/'4. Billing Determinants'!$I$41*$D31, VLOOKUP(U$4,'4. Billing Determinants'!$B$19:$N$41,3,0)/'4. Billing Determinants'!$D$41*$D31)))))</f>
        <v>0</v>
      </c>
      <c r="V31" s="152">
        <f>IF(V$4="",0,IF($E31="kWh",VLOOKUP(V$4,'4. Billing Determinants'!$B$19:$N$41,4,0)/'4. Billing Determinants'!$E$41*$D31,IF($E31="kW",VLOOKUP(V$4,'4. Billing Determinants'!$B$19:$N$41,5,0)/'4. Billing Determinants'!$F$41*$D31,IF($E31="Non-RPP kWh",VLOOKUP(V$4,'4. Billing Determinants'!$B$19:$N$41,6,0)/'4. Billing Determinants'!$G$41*$D31,IF($E31="Distribution Rev.",VLOOKUP(V$4,'4. Billing Determinants'!$B$19:$N$41,8,0)/'4. Billing Determinants'!$I$41*$D31, VLOOKUP(V$4,'4. Billing Determinants'!$B$19:$N$41,3,0)/'4. Billing Determinants'!$D$41*$D31)))))</f>
        <v>0</v>
      </c>
      <c r="W31" s="152">
        <f>IF(W$4="",0,IF($E31="kWh",VLOOKUP(W$4,'4. Billing Determinants'!$B$19:$N$41,4,0)/'4. Billing Determinants'!$E$41*$D31,IF($E31="kW",VLOOKUP(W$4,'4. Billing Determinants'!$B$19:$N$41,5,0)/'4. Billing Determinants'!$F$41*$D31,IF($E31="Non-RPP kWh",VLOOKUP(W$4,'4. Billing Determinants'!$B$19:$N$41,6,0)/'4. Billing Determinants'!$G$41*$D31,IF($E31="Distribution Rev.",VLOOKUP(W$4,'4. Billing Determinants'!$B$19:$N$41,8,0)/'4. Billing Determinants'!$I$41*$D31, VLOOKUP(W$4,'4. Billing Determinants'!$B$19:$N$41,3,0)/'4. Billing Determinants'!$D$41*$D31)))))</f>
        <v>0</v>
      </c>
      <c r="X31" s="152">
        <f>IF(X$4="",0,IF($E31="kWh",VLOOKUP(X$4,'4. Billing Determinants'!$B$19:$N$41,4,0)/'4. Billing Determinants'!$E$41*$D31,IF($E31="kW",VLOOKUP(X$4,'4. Billing Determinants'!$B$19:$N$41,5,0)/'4. Billing Determinants'!$F$41*$D31,IF($E31="Non-RPP kWh",VLOOKUP(X$4,'4. Billing Determinants'!$B$19:$N$41,6,0)/'4. Billing Determinants'!$G$41*$D31,IF($E31="Distribution Rev.",VLOOKUP(X$4,'4. Billing Determinants'!$B$19:$N$41,8,0)/'4. Billing Determinants'!$I$41*$D31, VLOOKUP(X$4,'4. Billing Determinants'!$B$19:$N$41,3,0)/'4. Billing Determinants'!$D$41*$D31)))))</f>
        <v>0</v>
      </c>
      <c r="Y31" s="152">
        <f>IF(Y$4="",0,IF($E31="kWh",VLOOKUP(Y$4,'4. Billing Determinants'!$B$19:$N$41,4,0)/'4. Billing Determinants'!$E$41*$D31,IF($E31="kW",VLOOKUP(Y$4,'4. Billing Determinants'!$B$19:$N$41,5,0)/'4. Billing Determinants'!$F$41*$D31,IF($E31="Non-RPP kWh",VLOOKUP(Y$4,'4. Billing Determinants'!$B$19:$N$41,6,0)/'4. Billing Determinants'!$G$41*$D31,IF($E31="Distribution Rev.",VLOOKUP(Y$4,'4. Billing Determinants'!$B$19:$N$41,8,0)/'4. Billing Determinants'!$I$41*$D31, VLOOKUP(Y$4,'4. Billing Determinants'!$B$19:$N$41,3,0)/'4. Billing Determinants'!$D$41*$D31)))))</f>
        <v>0</v>
      </c>
    </row>
    <row r="32" spans="2:25" x14ac:dyDescent="0.2">
      <c r="B32" s="150" t="s">
        <v>5</v>
      </c>
      <c r="C32" s="151">
        <v>1548</v>
      </c>
      <c r="D32" s="152">
        <f>'2. 2013 Continuity Schedule'!CF55</f>
        <v>0</v>
      </c>
      <c r="E32" s="170"/>
      <c r="F32" s="152">
        <f>IF(F$4="",0,IF($E32="kWh",VLOOKUP(F$4,'4. Billing Determinants'!$B$19:$N$41,4,0)/'4. Billing Determinants'!$E$41*$D32,IF($E32="kW",VLOOKUP(F$4,'4. Billing Determinants'!$B$19:$N$41,5,0)/'4. Billing Determinants'!$F$41*$D32,IF($E32="Non-RPP kWh",VLOOKUP(F$4,'4. Billing Determinants'!$B$19:$N$41,6,0)/'4. Billing Determinants'!$G$41*$D32,IF($E32="Distribution Rev.",VLOOKUP(F$4,'4. Billing Determinants'!$B$19:$N$41,8,0)/'4. Billing Determinants'!$I$41*$D32, VLOOKUP(F$4,'4. Billing Determinants'!$B$19:$N$41,3,0)/'4. Billing Determinants'!$D$41*$D32)))))</f>
        <v>0</v>
      </c>
      <c r="G32" s="152">
        <f>IF(G$4="",0,IF($E32="kWh",VLOOKUP(G$4,'4. Billing Determinants'!$B$19:$N$41,4,0)/'4. Billing Determinants'!$E$41*$D32,IF($E32="kW",VLOOKUP(G$4,'4. Billing Determinants'!$B$19:$N$41,5,0)/'4. Billing Determinants'!$F$41*$D32,IF($E32="Non-RPP kWh",VLOOKUP(G$4,'4. Billing Determinants'!$B$19:$N$41,6,0)/'4. Billing Determinants'!$G$41*$D32,IF($E32="Distribution Rev.",VLOOKUP(G$4,'4. Billing Determinants'!$B$19:$N$41,8,0)/'4. Billing Determinants'!$I$41*$D32, VLOOKUP(G$4,'4. Billing Determinants'!$B$19:$N$41,3,0)/'4. Billing Determinants'!$D$41*$D32)))))</f>
        <v>0</v>
      </c>
      <c r="H32" s="152">
        <f>IF(H$4="",0,IF($E32="kWh",VLOOKUP(H$4,'4. Billing Determinants'!$B$19:$N$41,4,0)/'4. Billing Determinants'!$E$41*$D32,IF($E32="kW",VLOOKUP(H$4,'4. Billing Determinants'!$B$19:$N$41,5,0)/'4. Billing Determinants'!$F$41*$D32,IF($E32="Non-RPP kWh",VLOOKUP(H$4,'4. Billing Determinants'!$B$19:$N$41,6,0)/'4. Billing Determinants'!$G$41*$D32,IF($E32="Distribution Rev.",VLOOKUP(H$4,'4. Billing Determinants'!$B$19:$N$41,8,0)/'4. Billing Determinants'!$I$41*$D32, VLOOKUP(H$4,'4. Billing Determinants'!$B$19:$N$41,3,0)/'4. Billing Determinants'!$D$41*$D32)))))</f>
        <v>0</v>
      </c>
      <c r="I32" s="152">
        <f>IF(I$4="",0,IF($E32="kWh",VLOOKUP(I$4,'4. Billing Determinants'!$B$19:$N$41,4,0)/'4. Billing Determinants'!$E$41*$D32,IF($E32="kW",VLOOKUP(I$4,'4. Billing Determinants'!$B$19:$N$41,5,0)/'4. Billing Determinants'!$F$41*$D32,IF($E32="Non-RPP kWh",VLOOKUP(I$4,'4. Billing Determinants'!$B$19:$N$41,6,0)/'4. Billing Determinants'!$G$41*$D32,IF($E32="Distribution Rev.",VLOOKUP(I$4,'4. Billing Determinants'!$B$19:$N$41,8,0)/'4. Billing Determinants'!$I$41*$D32, VLOOKUP(I$4,'4. Billing Determinants'!$B$19:$N$41,3,0)/'4. Billing Determinants'!$D$41*$D32)))))</f>
        <v>0</v>
      </c>
      <c r="J32" s="152">
        <f>IF(J$4="",0,IF($E32="kWh",VLOOKUP(J$4,'4. Billing Determinants'!$B$19:$N$41,4,0)/'4. Billing Determinants'!$E$41*$D32,IF($E32="kW",VLOOKUP(J$4,'4. Billing Determinants'!$B$19:$N$41,5,0)/'4. Billing Determinants'!$F$41*$D32,IF($E32="Non-RPP kWh",VLOOKUP(J$4,'4. Billing Determinants'!$B$19:$N$41,6,0)/'4. Billing Determinants'!$G$41*$D32,IF($E32="Distribution Rev.",VLOOKUP(J$4,'4. Billing Determinants'!$B$19:$N$41,8,0)/'4. Billing Determinants'!$I$41*$D32, VLOOKUP(J$4,'4. Billing Determinants'!$B$19:$N$41,3,0)/'4. Billing Determinants'!$D$41*$D32)))))</f>
        <v>0</v>
      </c>
      <c r="K32" s="152">
        <f>IF(K$4="",0,IF($E32="kWh",VLOOKUP(K$4,'4. Billing Determinants'!$B$19:$N$41,4,0)/'4. Billing Determinants'!$E$41*$D32,IF($E32="kW",VLOOKUP(K$4,'4. Billing Determinants'!$B$19:$N$41,5,0)/'4. Billing Determinants'!$F$41*$D32,IF($E32="Non-RPP kWh",VLOOKUP(K$4,'4. Billing Determinants'!$B$19:$N$41,6,0)/'4. Billing Determinants'!$G$41*$D32,IF($E32="Distribution Rev.",VLOOKUP(K$4,'4. Billing Determinants'!$B$19:$N$41,8,0)/'4. Billing Determinants'!$I$41*$D32, VLOOKUP(K$4,'4. Billing Determinants'!$B$19:$N$41,3,0)/'4. Billing Determinants'!$D$41*$D32)))))</f>
        <v>0</v>
      </c>
      <c r="L32" s="152">
        <f>IF(L$4="",0,IF($E32="kWh",VLOOKUP(L$4,'4. Billing Determinants'!$B$19:$N$41,4,0)/'4. Billing Determinants'!$E$41*$D32,IF($E32="kW",VLOOKUP(L$4,'4. Billing Determinants'!$B$19:$N$41,5,0)/'4. Billing Determinants'!$F$41*$D32,IF($E32="Non-RPP kWh",VLOOKUP(L$4,'4. Billing Determinants'!$B$19:$N$41,6,0)/'4. Billing Determinants'!$G$41*$D32,IF($E32="Distribution Rev.",VLOOKUP(L$4,'4. Billing Determinants'!$B$19:$N$41,8,0)/'4. Billing Determinants'!$I$41*$D32, VLOOKUP(L$4,'4. Billing Determinants'!$B$19:$N$41,3,0)/'4. Billing Determinants'!$D$41*$D32)))))</f>
        <v>0</v>
      </c>
      <c r="M32" s="152">
        <f>IF(M$4="",0,IF($E32="kWh",VLOOKUP(M$4,'4. Billing Determinants'!$B$19:$N$41,4,0)/'4. Billing Determinants'!$E$41*$D32,IF($E32="kW",VLOOKUP(M$4,'4. Billing Determinants'!$B$19:$N$41,5,0)/'4. Billing Determinants'!$F$41*$D32,IF($E32="Non-RPP kWh",VLOOKUP(M$4,'4. Billing Determinants'!$B$19:$N$41,6,0)/'4. Billing Determinants'!$G$41*$D32,IF($E32="Distribution Rev.",VLOOKUP(M$4,'4. Billing Determinants'!$B$19:$N$41,8,0)/'4. Billing Determinants'!$I$41*$D32, VLOOKUP(M$4,'4. Billing Determinants'!$B$19:$N$41,3,0)/'4. Billing Determinants'!$D$41*$D32)))))</f>
        <v>0</v>
      </c>
      <c r="N32" s="152">
        <f>IF(N$4="",0,IF($E32="kWh",VLOOKUP(N$4,'4. Billing Determinants'!$B$19:$N$41,4,0)/'4. Billing Determinants'!$E$41*$D32,IF($E32="kW",VLOOKUP(N$4,'4. Billing Determinants'!$B$19:$N$41,5,0)/'4. Billing Determinants'!$F$41*$D32,IF($E32="Non-RPP kWh",VLOOKUP(N$4,'4. Billing Determinants'!$B$19:$N$41,6,0)/'4. Billing Determinants'!$G$41*$D32,IF($E32="Distribution Rev.",VLOOKUP(N$4,'4. Billing Determinants'!$B$19:$N$41,8,0)/'4. Billing Determinants'!$I$41*$D32, VLOOKUP(N$4,'4. Billing Determinants'!$B$19:$N$41,3,0)/'4. Billing Determinants'!$D$41*$D32)))))</f>
        <v>0</v>
      </c>
      <c r="O32" s="152">
        <f>IF(O$4="",0,IF($E32="kWh",VLOOKUP(O$4,'4. Billing Determinants'!$B$19:$N$41,4,0)/'4. Billing Determinants'!$E$41*$D32,IF($E32="kW",VLOOKUP(O$4,'4. Billing Determinants'!$B$19:$N$41,5,0)/'4. Billing Determinants'!$F$41*$D32,IF($E32="Non-RPP kWh",VLOOKUP(O$4,'4. Billing Determinants'!$B$19:$N$41,6,0)/'4. Billing Determinants'!$G$41*$D32,IF($E32="Distribution Rev.",VLOOKUP(O$4,'4. Billing Determinants'!$B$19:$N$41,8,0)/'4. Billing Determinants'!$I$41*$D32, VLOOKUP(O$4,'4. Billing Determinants'!$B$19:$N$41,3,0)/'4. Billing Determinants'!$D$41*$D32)))))</f>
        <v>0</v>
      </c>
      <c r="P32" s="152">
        <f>IF(P$4="",0,IF($E32="kWh",VLOOKUP(P$4,'4. Billing Determinants'!$B$19:$N$41,4,0)/'4. Billing Determinants'!$E$41*$D32,IF($E32="kW",VLOOKUP(P$4,'4. Billing Determinants'!$B$19:$N$41,5,0)/'4. Billing Determinants'!$F$41*$D32,IF($E32="Non-RPP kWh",VLOOKUP(P$4,'4. Billing Determinants'!$B$19:$N$41,6,0)/'4. Billing Determinants'!$G$41*$D32,IF($E32="Distribution Rev.",VLOOKUP(P$4,'4. Billing Determinants'!$B$19:$N$41,8,0)/'4. Billing Determinants'!$I$41*$D32, VLOOKUP(P$4,'4. Billing Determinants'!$B$19:$N$41,3,0)/'4. Billing Determinants'!$D$41*$D32)))))</f>
        <v>0</v>
      </c>
      <c r="Q32" s="152">
        <f>IF(Q$4="",0,IF($E32="kWh",VLOOKUP(Q$4,'4. Billing Determinants'!$B$19:$N$41,4,0)/'4. Billing Determinants'!$E$41*$D32,IF($E32="kW",VLOOKUP(Q$4,'4. Billing Determinants'!$B$19:$N$41,5,0)/'4. Billing Determinants'!$F$41*$D32,IF($E32="Non-RPP kWh",VLOOKUP(Q$4,'4. Billing Determinants'!$B$19:$N$41,6,0)/'4. Billing Determinants'!$G$41*$D32,IF($E32="Distribution Rev.",VLOOKUP(Q$4,'4. Billing Determinants'!$B$19:$N$41,8,0)/'4. Billing Determinants'!$I$41*$D32, VLOOKUP(Q$4,'4. Billing Determinants'!$B$19:$N$41,3,0)/'4. Billing Determinants'!$D$41*$D32)))))</f>
        <v>0</v>
      </c>
      <c r="R32" s="152">
        <f>IF(R$4="",0,IF($E32="kWh",VLOOKUP(R$4,'4. Billing Determinants'!$B$19:$N$41,4,0)/'4. Billing Determinants'!$E$41*$D32,IF($E32="kW",VLOOKUP(R$4,'4. Billing Determinants'!$B$19:$N$41,5,0)/'4. Billing Determinants'!$F$41*$D32,IF($E32="Non-RPP kWh",VLOOKUP(R$4,'4. Billing Determinants'!$B$19:$N$41,6,0)/'4. Billing Determinants'!$G$41*$D32,IF($E32="Distribution Rev.",VLOOKUP(R$4,'4. Billing Determinants'!$B$19:$N$41,8,0)/'4. Billing Determinants'!$I$41*$D32, VLOOKUP(R$4,'4. Billing Determinants'!$B$19:$N$41,3,0)/'4. Billing Determinants'!$D$41*$D32)))))</f>
        <v>0</v>
      </c>
      <c r="S32" s="152">
        <f>IF(S$4="",0,IF($E32="kWh",VLOOKUP(S$4,'4. Billing Determinants'!$B$19:$N$41,4,0)/'4. Billing Determinants'!$E$41*$D32,IF($E32="kW",VLOOKUP(S$4,'4. Billing Determinants'!$B$19:$N$41,5,0)/'4. Billing Determinants'!$F$41*$D32,IF($E32="Non-RPP kWh",VLOOKUP(S$4,'4. Billing Determinants'!$B$19:$N$41,6,0)/'4. Billing Determinants'!$G$41*$D32,IF($E32="Distribution Rev.",VLOOKUP(S$4,'4. Billing Determinants'!$B$19:$N$41,8,0)/'4. Billing Determinants'!$I$41*$D32, VLOOKUP(S$4,'4. Billing Determinants'!$B$19:$N$41,3,0)/'4. Billing Determinants'!$D$41*$D32)))))</f>
        <v>0</v>
      </c>
      <c r="T32" s="152">
        <f>IF(T$4="",0,IF($E32="kWh",VLOOKUP(T$4,'4. Billing Determinants'!$B$19:$N$41,4,0)/'4. Billing Determinants'!$E$41*$D32,IF($E32="kW",VLOOKUP(T$4,'4. Billing Determinants'!$B$19:$N$41,5,0)/'4. Billing Determinants'!$F$41*$D32,IF($E32="Non-RPP kWh",VLOOKUP(T$4,'4. Billing Determinants'!$B$19:$N$41,6,0)/'4. Billing Determinants'!$G$41*$D32,IF($E32="Distribution Rev.",VLOOKUP(T$4,'4. Billing Determinants'!$B$19:$N$41,8,0)/'4. Billing Determinants'!$I$41*$D32, VLOOKUP(T$4,'4. Billing Determinants'!$B$19:$N$41,3,0)/'4. Billing Determinants'!$D$41*$D32)))))</f>
        <v>0</v>
      </c>
      <c r="U32" s="152">
        <f>IF(U$4="",0,IF($E32="kWh",VLOOKUP(U$4,'4. Billing Determinants'!$B$19:$N$41,4,0)/'4. Billing Determinants'!$E$41*$D32,IF($E32="kW",VLOOKUP(U$4,'4. Billing Determinants'!$B$19:$N$41,5,0)/'4. Billing Determinants'!$F$41*$D32,IF($E32="Non-RPP kWh",VLOOKUP(U$4,'4. Billing Determinants'!$B$19:$N$41,6,0)/'4. Billing Determinants'!$G$41*$D32,IF($E32="Distribution Rev.",VLOOKUP(U$4,'4. Billing Determinants'!$B$19:$N$41,8,0)/'4. Billing Determinants'!$I$41*$D32, VLOOKUP(U$4,'4. Billing Determinants'!$B$19:$N$41,3,0)/'4. Billing Determinants'!$D$41*$D32)))))</f>
        <v>0</v>
      </c>
      <c r="V32" s="152">
        <f>IF(V$4="",0,IF($E32="kWh",VLOOKUP(V$4,'4. Billing Determinants'!$B$19:$N$41,4,0)/'4. Billing Determinants'!$E$41*$D32,IF($E32="kW",VLOOKUP(V$4,'4. Billing Determinants'!$B$19:$N$41,5,0)/'4. Billing Determinants'!$F$41*$D32,IF($E32="Non-RPP kWh",VLOOKUP(V$4,'4. Billing Determinants'!$B$19:$N$41,6,0)/'4. Billing Determinants'!$G$41*$D32,IF($E32="Distribution Rev.",VLOOKUP(V$4,'4. Billing Determinants'!$B$19:$N$41,8,0)/'4. Billing Determinants'!$I$41*$D32, VLOOKUP(V$4,'4. Billing Determinants'!$B$19:$N$41,3,0)/'4. Billing Determinants'!$D$41*$D32)))))</f>
        <v>0</v>
      </c>
      <c r="W32" s="152">
        <f>IF(W$4="",0,IF($E32="kWh",VLOOKUP(W$4,'4. Billing Determinants'!$B$19:$N$41,4,0)/'4. Billing Determinants'!$E$41*$D32,IF($E32="kW",VLOOKUP(W$4,'4. Billing Determinants'!$B$19:$N$41,5,0)/'4. Billing Determinants'!$F$41*$D32,IF($E32="Non-RPP kWh",VLOOKUP(W$4,'4. Billing Determinants'!$B$19:$N$41,6,0)/'4. Billing Determinants'!$G$41*$D32,IF($E32="Distribution Rev.",VLOOKUP(W$4,'4. Billing Determinants'!$B$19:$N$41,8,0)/'4. Billing Determinants'!$I$41*$D32, VLOOKUP(W$4,'4. Billing Determinants'!$B$19:$N$41,3,0)/'4. Billing Determinants'!$D$41*$D32)))))</f>
        <v>0</v>
      </c>
      <c r="X32" s="152">
        <f>IF(X$4="",0,IF($E32="kWh",VLOOKUP(X$4,'4. Billing Determinants'!$B$19:$N$41,4,0)/'4. Billing Determinants'!$E$41*$D32,IF($E32="kW",VLOOKUP(X$4,'4. Billing Determinants'!$B$19:$N$41,5,0)/'4. Billing Determinants'!$F$41*$D32,IF($E32="Non-RPP kWh",VLOOKUP(X$4,'4. Billing Determinants'!$B$19:$N$41,6,0)/'4. Billing Determinants'!$G$41*$D32,IF($E32="Distribution Rev.",VLOOKUP(X$4,'4. Billing Determinants'!$B$19:$N$41,8,0)/'4. Billing Determinants'!$I$41*$D32, VLOOKUP(X$4,'4. Billing Determinants'!$B$19:$N$41,3,0)/'4. Billing Determinants'!$D$41*$D32)))))</f>
        <v>0</v>
      </c>
      <c r="Y32" s="152">
        <f>IF(Y$4="",0,IF($E32="kWh",VLOOKUP(Y$4,'4. Billing Determinants'!$B$19:$N$41,4,0)/'4. Billing Determinants'!$E$41*$D32,IF($E32="kW",VLOOKUP(Y$4,'4. Billing Determinants'!$B$19:$N$41,5,0)/'4. Billing Determinants'!$F$41*$D32,IF($E32="Non-RPP kWh",VLOOKUP(Y$4,'4. Billing Determinants'!$B$19:$N$41,6,0)/'4. Billing Determinants'!$G$41*$D32,IF($E32="Distribution Rev.",VLOOKUP(Y$4,'4. Billing Determinants'!$B$19:$N$41,8,0)/'4. Billing Determinants'!$I$41*$D32, VLOOKUP(Y$4,'4. Billing Determinants'!$B$19:$N$41,3,0)/'4. Billing Determinants'!$D$41*$D32)))))</f>
        <v>0</v>
      </c>
    </row>
    <row r="33" spans="1:25" x14ac:dyDescent="0.2">
      <c r="B33" s="150" t="s">
        <v>66</v>
      </c>
      <c r="C33" s="151">
        <v>1567</v>
      </c>
      <c r="D33" s="152">
        <f>'2. 2013 Continuity Schedule'!CF56</f>
        <v>0</v>
      </c>
      <c r="E33" s="170"/>
      <c r="F33" s="152">
        <f>IF(F$4="",0,IF($E33="kWh",VLOOKUP(F$4,'4. Billing Determinants'!$B$19:$N$41,4,0)/'4. Billing Determinants'!$E$41*$D33,IF($E33="kW",VLOOKUP(F$4,'4. Billing Determinants'!$B$19:$N$41,5,0)/'4. Billing Determinants'!$F$41*$D33,IF($E33="Non-RPP kWh",VLOOKUP(F$4,'4. Billing Determinants'!$B$19:$N$41,6,0)/'4. Billing Determinants'!$G$41*$D33,IF($E33="Distribution Rev.",VLOOKUP(F$4,'4. Billing Determinants'!$B$19:$N$41,8,0)/'4. Billing Determinants'!$I$41*$D33, VLOOKUP(F$4,'4. Billing Determinants'!$B$19:$N$41,3,0)/'4. Billing Determinants'!$D$41*$D33)))))</f>
        <v>0</v>
      </c>
      <c r="G33" s="152">
        <f>IF(G$4="",0,IF($E33="kWh",VLOOKUP(G$4,'4. Billing Determinants'!$B$19:$N$41,4,0)/'4. Billing Determinants'!$E$41*$D33,IF($E33="kW",VLOOKUP(G$4,'4. Billing Determinants'!$B$19:$N$41,5,0)/'4. Billing Determinants'!$F$41*$D33,IF($E33="Non-RPP kWh",VLOOKUP(G$4,'4. Billing Determinants'!$B$19:$N$41,6,0)/'4. Billing Determinants'!$G$41*$D33,IF($E33="Distribution Rev.",VLOOKUP(G$4,'4. Billing Determinants'!$B$19:$N$41,8,0)/'4. Billing Determinants'!$I$41*$D33, VLOOKUP(G$4,'4. Billing Determinants'!$B$19:$N$41,3,0)/'4. Billing Determinants'!$D$41*$D33)))))</f>
        <v>0</v>
      </c>
      <c r="H33" s="152">
        <f>IF(H$4="",0,IF($E33="kWh",VLOOKUP(H$4,'4. Billing Determinants'!$B$19:$N$41,4,0)/'4. Billing Determinants'!$E$41*$D33,IF($E33="kW",VLOOKUP(H$4,'4. Billing Determinants'!$B$19:$N$41,5,0)/'4. Billing Determinants'!$F$41*$D33,IF($E33="Non-RPP kWh",VLOOKUP(H$4,'4. Billing Determinants'!$B$19:$N$41,6,0)/'4. Billing Determinants'!$G$41*$D33,IF($E33="Distribution Rev.",VLOOKUP(H$4,'4. Billing Determinants'!$B$19:$N$41,8,0)/'4. Billing Determinants'!$I$41*$D33, VLOOKUP(H$4,'4. Billing Determinants'!$B$19:$N$41,3,0)/'4. Billing Determinants'!$D$41*$D33)))))</f>
        <v>0</v>
      </c>
      <c r="I33" s="152">
        <f>IF(I$4="",0,IF($E33="kWh",VLOOKUP(I$4,'4. Billing Determinants'!$B$19:$N$41,4,0)/'4. Billing Determinants'!$E$41*$D33,IF($E33="kW",VLOOKUP(I$4,'4. Billing Determinants'!$B$19:$N$41,5,0)/'4. Billing Determinants'!$F$41*$D33,IF($E33="Non-RPP kWh",VLOOKUP(I$4,'4. Billing Determinants'!$B$19:$N$41,6,0)/'4. Billing Determinants'!$G$41*$D33,IF($E33="Distribution Rev.",VLOOKUP(I$4,'4. Billing Determinants'!$B$19:$N$41,8,0)/'4. Billing Determinants'!$I$41*$D33, VLOOKUP(I$4,'4. Billing Determinants'!$B$19:$N$41,3,0)/'4. Billing Determinants'!$D$41*$D33)))))</f>
        <v>0</v>
      </c>
      <c r="J33" s="152">
        <f>IF(J$4="",0,IF($E33="kWh",VLOOKUP(J$4,'4. Billing Determinants'!$B$19:$N$41,4,0)/'4. Billing Determinants'!$E$41*$D33,IF($E33="kW",VLOOKUP(J$4,'4. Billing Determinants'!$B$19:$N$41,5,0)/'4. Billing Determinants'!$F$41*$D33,IF($E33="Non-RPP kWh",VLOOKUP(J$4,'4. Billing Determinants'!$B$19:$N$41,6,0)/'4. Billing Determinants'!$G$41*$D33,IF($E33="Distribution Rev.",VLOOKUP(J$4,'4. Billing Determinants'!$B$19:$N$41,8,0)/'4. Billing Determinants'!$I$41*$D33, VLOOKUP(J$4,'4. Billing Determinants'!$B$19:$N$41,3,0)/'4. Billing Determinants'!$D$41*$D33)))))</f>
        <v>0</v>
      </c>
      <c r="K33" s="152">
        <f>IF(K$4="",0,IF($E33="kWh",VLOOKUP(K$4,'4. Billing Determinants'!$B$19:$N$41,4,0)/'4. Billing Determinants'!$E$41*$D33,IF($E33="kW",VLOOKUP(K$4,'4. Billing Determinants'!$B$19:$N$41,5,0)/'4. Billing Determinants'!$F$41*$D33,IF($E33="Non-RPP kWh",VLOOKUP(K$4,'4. Billing Determinants'!$B$19:$N$41,6,0)/'4. Billing Determinants'!$G$41*$D33,IF($E33="Distribution Rev.",VLOOKUP(K$4,'4. Billing Determinants'!$B$19:$N$41,8,0)/'4. Billing Determinants'!$I$41*$D33, VLOOKUP(K$4,'4. Billing Determinants'!$B$19:$N$41,3,0)/'4. Billing Determinants'!$D$41*$D33)))))</f>
        <v>0</v>
      </c>
      <c r="L33" s="152">
        <f>IF(L$4="",0,IF($E33="kWh",VLOOKUP(L$4,'4. Billing Determinants'!$B$19:$N$41,4,0)/'4. Billing Determinants'!$E$41*$D33,IF($E33="kW",VLOOKUP(L$4,'4. Billing Determinants'!$B$19:$N$41,5,0)/'4. Billing Determinants'!$F$41*$D33,IF($E33="Non-RPP kWh",VLOOKUP(L$4,'4. Billing Determinants'!$B$19:$N$41,6,0)/'4. Billing Determinants'!$G$41*$D33,IF($E33="Distribution Rev.",VLOOKUP(L$4,'4. Billing Determinants'!$B$19:$N$41,8,0)/'4. Billing Determinants'!$I$41*$D33, VLOOKUP(L$4,'4. Billing Determinants'!$B$19:$N$41,3,0)/'4. Billing Determinants'!$D$41*$D33)))))</f>
        <v>0</v>
      </c>
      <c r="M33" s="152">
        <f>IF(M$4="",0,IF($E33="kWh",VLOOKUP(M$4,'4. Billing Determinants'!$B$19:$N$41,4,0)/'4. Billing Determinants'!$E$41*$D33,IF($E33="kW",VLOOKUP(M$4,'4. Billing Determinants'!$B$19:$N$41,5,0)/'4. Billing Determinants'!$F$41*$D33,IF($E33="Non-RPP kWh",VLOOKUP(M$4,'4. Billing Determinants'!$B$19:$N$41,6,0)/'4. Billing Determinants'!$G$41*$D33,IF($E33="Distribution Rev.",VLOOKUP(M$4,'4. Billing Determinants'!$B$19:$N$41,8,0)/'4. Billing Determinants'!$I$41*$D33, VLOOKUP(M$4,'4. Billing Determinants'!$B$19:$N$41,3,0)/'4. Billing Determinants'!$D$41*$D33)))))</f>
        <v>0</v>
      </c>
      <c r="N33" s="152">
        <f>IF(N$4="",0,IF($E33="kWh",VLOOKUP(N$4,'4. Billing Determinants'!$B$19:$N$41,4,0)/'4. Billing Determinants'!$E$41*$D33,IF($E33="kW",VLOOKUP(N$4,'4. Billing Determinants'!$B$19:$N$41,5,0)/'4. Billing Determinants'!$F$41*$D33,IF($E33="Non-RPP kWh",VLOOKUP(N$4,'4. Billing Determinants'!$B$19:$N$41,6,0)/'4. Billing Determinants'!$G$41*$D33,IF($E33="Distribution Rev.",VLOOKUP(N$4,'4. Billing Determinants'!$B$19:$N$41,8,0)/'4. Billing Determinants'!$I$41*$D33, VLOOKUP(N$4,'4. Billing Determinants'!$B$19:$N$41,3,0)/'4. Billing Determinants'!$D$41*$D33)))))</f>
        <v>0</v>
      </c>
      <c r="O33" s="152">
        <f>IF(O$4="",0,IF($E33="kWh",VLOOKUP(O$4,'4. Billing Determinants'!$B$19:$N$41,4,0)/'4. Billing Determinants'!$E$41*$D33,IF($E33="kW",VLOOKUP(O$4,'4. Billing Determinants'!$B$19:$N$41,5,0)/'4. Billing Determinants'!$F$41*$D33,IF($E33="Non-RPP kWh",VLOOKUP(O$4,'4. Billing Determinants'!$B$19:$N$41,6,0)/'4. Billing Determinants'!$G$41*$D33,IF($E33="Distribution Rev.",VLOOKUP(O$4,'4. Billing Determinants'!$B$19:$N$41,8,0)/'4. Billing Determinants'!$I$41*$D33, VLOOKUP(O$4,'4. Billing Determinants'!$B$19:$N$41,3,0)/'4. Billing Determinants'!$D$41*$D33)))))</f>
        <v>0</v>
      </c>
      <c r="P33" s="152">
        <f>IF(P$4="",0,IF($E33="kWh",VLOOKUP(P$4,'4. Billing Determinants'!$B$19:$N$41,4,0)/'4. Billing Determinants'!$E$41*$D33,IF($E33="kW",VLOOKUP(P$4,'4. Billing Determinants'!$B$19:$N$41,5,0)/'4. Billing Determinants'!$F$41*$D33,IF($E33="Non-RPP kWh",VLOOKUP(P$4,'4. Billing Determinants'!$B$19:$N$41,6,0)/'4. Billing Determinants'!$G$41*$D33,IF($E33="Distribution Rev.",VLOOKUP(P$4,'4. Billing Determinants'!$B$19:$N$41,8,0)/'4. Billing Determinants'!$I$41*$D33, VLOOKUP(P$4,'4. Billing Determinants'!$B$19:$N$41,3,0)/'4. Billing Determinants'!$D$41*$D33)))))</f>
        <v>0</v>
      </c>
      <c r="Q33" s="152">
        <f>IF(Q$4="",0,IF($E33="kWh",VLOOKUP(Q$4,'4. Billing Determinants'!$B$19:$N$41,4,0)/'4. Billing Determinants'!$E$41*$D33,IF($E33="kW",VLOOKUP(Q$4,'4. Billing Determinants'!$B$19:$N$41,5,0)/'4. Billing Determinants'!$F$41*$D33,IF($E33="Non-RPP kWh",VLOOKUP(Q$4,'4. Billing Determinants'!$B$19:$N$41,6,0)/'4. Billing Determinants'!$G$41*$D33,IF($E33="Distribution Rev.",VLOOKUP(Q$4,'4. Billing Determinants'!$B$19:$N$41,8,0)/'4. Billing Determinants'!$I$41*$D33, VLOOKUP(Q$4,'4. Billing Determinants'!$B$19:$N$41,3,0)/'4. Billing Determinants'!$D$41*$D33)))))</f>
        <v>0</v>
      </c>
      <c r="R33" s="152">
        <f>IF(R$4="",0,IF($E33="kWh",VLOOKUP(R$4,'4. Billing Determinants'!$B$19:$N$41,4,0)/'4. Billing Determinants'!$E$41*$D33,IF($E33="kW",VLOOKUP(R$4,'4. Billing Determinants'!$B$19:$N$41,5,0)/'4. Billing Determinants'!$F$41*$D33,IF($E33="Non-RPP kWh",VLOOKUP(R$4,'4. Billing Determinants'!$B$19:$N$41,6,0)/'4. Billing Determinants'!$G$41*$D33,IF($E33="Distribution Rev.",VLOOKUP(R$4,'4. Billing Determinants'!$B$19:$N$41,8,0)/'4. Billing Determinants'!$I$41*$D33, VLOOKUP(R$4,'4. Billing Determinants'!$B$19:$N$41,3,0)/'4. Billing Determinants'!$D$41*$D33)))))</f>
        <v>0</v>
      </c>
      <c r="S33" s="152">
        <f>IF(S$4="",0,IF($E33="kWh",VLOOKUP(S$4,'4. Billing Determinants'!$B$19:$N$41,4,0)/'4. Billing Determinants'!$E$41*$D33,IF($E33="kW",VLOOKUP(S$4,'4. Billing Determinants'!$B$19:$N$41,5,0)/'4. Billing Determinants'!$F$41*$D33,IF($E33="Non-RPP kWh",VLOOKUP(S$4,'4. Billing Determinants'!$B$19:$N$41,6,0)/'4. Billing Determinants'!$G$41*$D33,IF($E33="Distribution Rev.",VLOOKUP(S$4,'4. Billing Determinants'!$B$19:$N$41,8,0)/'4. Billing Determinants'!$I$41*$D33, VLOOKUP(S$4,'4. Billing Determinants'!$B$19:$N$41,3,0)/'4. Billing Determinants'!$D$41*$D33)))))</f>
        <v>0</v>
      </c>
      <c r="T33" s="152">
        <f>IF(T$4="",0,IF($E33="kWh",VLOOKUP(T$4,'4. Billing Determinants'!$B$19:$N$41,4,0)/'4. Billing Determinants'!$E$41*$D33,IF($E33="kW",VLOOKUP(T$4,'4. Billing Determinants'!$B$19:$N$41,5,0)/'4. Billing Determinants'!$F$41*$D33,IF($E33="Non-RPP kWh",VLOOKUP(T$4,'4. Billing Determinants'!$B$19:$N$41,6,0)/'4. Billing Determinants'!$G$41*$D33,IF($E33="Distribution Rev.",VLOOKUP(T$4,'4. Billing Determinants'!$B$19:$N$41,8,0)/'4. Billing Determinants'!$I$41*$D33, VLOOKUP(T$4,'4. Billing Determinants'!$B$19:$N$41,3,0)/'4. Billing Determinants'!$D$41*$D33)))))</f>
        <v>0</v>
      </c>
      <c r="U33" s="152">
        <f>IF(U$4="",0,IF($E33="kWh",VLOOKUP(U$4,'4. Billing Determinants'!$B$19:$N$41,4,0)/'4. Billing Determinants'!$E$41*$D33,IF($E33="kW",VLOOKUP(U$4,'4. Billing Determinants'!$B$19:$N$41,5,0)/'4. Billing Determinants'!$F$41*$D33,IF($E33="Non-RPP kWh",VLOOKUP(U$4,'4. Billing Determinants'!$B$19:$N$41,6,0)/'4. Billing Determinants'!$G$41*$D33,IF($E33="Distribution Rev.",VLOOKUP(U$4,'4. Billing Determinants'!$B$19:$N$41,8,0)/'4. Billing Determinants'!$I$41*$D33, VLOOKUP(U$4,'4. Billing Determinants'!$B$19:$N$41,3,0)/'4. Billing Determinants'!$D$41*$D33)))))</f>
        <v>0</v>
      </c>
      <c r="V33" s="152">
        <f>IF(V$4="",0,IF($E33="kWh",VLOOKUP(V$4,'4. Billing Determinants'!$B$19:$N$41,4,0)/'4. Billing Determinants'!$E$41*$D33,IF($E33="kW",VLOOKUP(V$4,'4. Billing Determinants'!$B$19:$N$41,5,0)/'4. Billing Determinants'!$F$41*$D33,IF($E33="Non-RPP kWh",VLOOKUP(V$4,'4. Billing Determinants'!$B$19:$N$41,6,0)/'4. Billing Determinants'!$G$41*$D33,IF($E33="Distribution Rev.",VLOOKUP(V$4,'4. Billing Determinants'!$B$19:$N$41,8,0)/'4. Billing Determinants'!$I$41*$D33, VLOOKUP(V$4,'4. Billing Determinants'!$B$19:$N$41,3,0)/'4. Billing Determinants'!$D$41*$D33)))))</f>
        <v>0</v>
      </c>
      <c r="W33" s="152">
        <f>IF(W$4="",0,IF($E33="kWh",VLOOKUP(W$4,'4. Billing Determinants'!$B$19:$N$41,4,0)/'4. Billing Determinants'!$E$41*$D33,IF($E33="kW",VLOOKUP(W$4,'4. Billing Determinants'!$B$19:$N$41,5,0)/'4. Billing Determinants'!$F$41*$D33,IF($E33="Non-RPP kWh",VLOOKUP(W$4,'4. Billing Determinants'!$B$19:$N$41,6,0)/'4. Billing Determinants'!$G$41*$D33,IF($E33="Distribution Rev.",VLOOKUP(W$4,'4. Billing Determinants'!$B$19:$N$41,8,0)/'4. Billing Determinants'!$I$41*$D33, VLOOKUP(W$4,'4. Billing Determinants'!$B$19:$N$41,3,0)/'4. Billing Determinants'!$D$41*$D33)))))</f>
        <v>0</v>
      </c>
      <c r="X33" s="152">
        <f>IF(X$4="",0,IF($E33="kWh",VLOOKUP(X$4,'4. Billing Determinants'!$B$19:$N$41,4,0)/'4. Billing Determinants'!$E$41*$D33,IF($E33="kW",VLOOKUP(X$4,'4. Billing Determinants'!$B$19:$N$41,5,0)/'4. Billing Determinants'!$F$41*$D33,IF($E33="Non-RPP kWh",VLOOKUP(X$4,'4. Billing Determinants'!$B$19:$N$41,6,0)/'4. Billing Determinants'!$G$41*$D33,IF($E33="Distribution Rev.",VLOOKUP(X$4,'4. Billing Determinants'!$B$19:$N$41,8,0)/'4. Billing Determinants'!$I$41*$D33, VLOOKUP(X$4,'4. Billing Determinants'!$B$19:$N$41,3,0)/'4. Billing Determinants'!$D$41*$D33)))))</f>
        <v>0</v>
      </c>
      <c r="Y33" s="152">
        <f>IF(Y$4="",0,IF($E33="kWh",VLOOKUP(Y$4,'4. Billing Determinants'!$B$19:$N$41,4,0)/'4. Billing Determinants'!$E$41*$D33,IF($E33="kW",VLOOKUP(Y$4,'4. Billing Determinants'!$B$19:$N$41,5,0)/'4. Billing Determinants'!$F$41*$D33,IF($E33="Non-RPP kWh",VLOOKUP(Y$4,'4. Billing Determinants'!$B$19:$N$41,6,0)/'4. Billing Determinants'!$G$41*$D33,IF($E33="Distribution Rev.",VLOOKUP(Y$4,'4. Billing Determinants'!$B$19:$N$41,8,0)/'4. Billing Determinants'!$I$41*$D33, VLOOKUP(Y$4,'4. Billing Determinants'!$B$19:$N$41,3,0)/'4. Billing Determinants'!$D$41*$D33)))))</f>
        <v>0</v>
      </c>
    </row>
    <row r="34" spans="1:25" x14ac:dyDescent="0.2">
      <c r="B34" s="150" t="s">
        <v>18</v>
      </c>
      <c r="C34" s="214">
        <v>1572</v>
      </c>
      <c r="D34" s="152">
        <f>'2. 2013 Continuity Schedule'!CF57</f>
        <v>-370742</v>
      </c>
      <c r="E34" s="170"/>
      <c r="F34" s="152">
        <f>$D$34*'Other Allocators'!B15</f>
        <v>-52268.249658719564</v>
      </c>
      <c r="G34" s="152">
        <f>$D$34*'Other Allocators'!C15</f>
        <v>-13876.091429568387</v>
      </c>
      <c r="H34" s="152">
        <f>$D$34*'Other Allocators'!D15</f>
        <v>-94157.317213440896</v>
      </c>
      <c r="I34" s="152">
        <f>$D$34*'Other Allocators'!E15</f>
        <v>-61638.901140573456</v>
      </c>
      <c r="J34" s="152">
        <f>$D$34*'Other Allocators'!F15</f>
        <v>-77739.022578534801</v>
      </c>
      <c r="K34" s="152">
        <f>$D$34*'Other Allocators'!G15</f>
        <v>-65123.811927465205</v>
      </c>
      <c r="L34" s="152">
        <f>$D$34*'Other Allocators'!H15</f>
        <v>-185.61200288698666</v>
      </c>
      <c r="M34" s="152">
        <f>$D$34*'Other Allocators'!I15</f>
        <v>-235.48271821168311</v>
      </c>
      <c r="N34" s="152">
        <f>$D$34*'Other Allocators'!J15</f>
        <v>-2984.0599067734302</v>
      </c>
      <c r="O34" s="152">
        <f>$D$34*'Other Allocators'!K15</f>
        <v>-2533.3086125590953</v>
      </c>
      <c r="P34" s="152">
        <f>IF(P$4="",0,IF($E34="kWh",VLOOKUP(P$4,'4. Billing Determinants'!$B$19:$N$41,4,0)/'4. Billing Determinants'!$E$41*$D34,IF($E34="kW",VLOOKUP(P$4,'4. Billing Determinants'!$B$19:$N$41,5,0)/'4. Billing Determinants'!$F$41*$D34,IF($E34="Non-RPP kWh",VLOOKUP(P$4,'4. Billing Determinants'!$B$19:$N$41,6,0)/'4. Billing Determinants'!$G$41*$D34,IF($E34="Distribution Rev.",VLOOKUP(P$4,'4. Billing Determinants'!$B$19:$N$41,8,0)/'4. Billing Determinants'!$I$41*$D34, VLOOKUP(P$4,'4. Billing Determinants'!$B$19:$N$41,3,0)/'4. Billing Determinants'!$D$41*$D34)))))</f>
        <v>0</v>
      </c>
      <c r="Q34" s="152">
        <f>IF(Q$4="",0,IF($E34="kWh",VLOOKUP(Q$4,'4. Billing Determinants'!$B$19:$N$41,4,0)/'4. Billing Determinants'!$E$41*$D34,IF($E34="kW",VLOOKUP(Q$4,'4. Billing Determinants'!$B$19:$N$41,5,0)/'4. Billing Determinants'!$F$41*$D34,IF($E34="Non-RPP kWh",VLOOKUP(Q$4,'4. Billing Determinants'!$B$19:$N$41,6,0)/'4. Billing Determinants'!$G$41*$D34,IF($E34="Distribution Rev.",VLOOKUP(Q$4,'4. Billing Determinants'!$B$19:$N$41,8,0)/'4. Billing Determinants'!$I$41*$D34, VLOOKUP(Q$4,'4. Billing Determinants'!$B$19:$N$41,3,0)/'4. Billing Determinants'!$D$41*$D34)))))</f>
        <v>0</v>
      </c>
      <c r="R34" s="152">
        <f>IF(R$4="",0,IF($E34="kWh",VLOOKUP(R$4,'4. Billing Determinants'!$B$19:$N$41,4,0)/'4. Billing Determinants'!$E$41*$D34,IF($E34="kW",VLOOKUP(R$4,'4. Billing Determinants'!$B$19:$N$41,5,0)/'4. Billing Determinants'!$F$41*$D34,IF($E34="Non-RPP kWh",VLOOKUP(R$4,'4. Billing Determinants'!$B$19:$N$41,6,0)/'4. Billing Determinants'!$G$41*$D34,IF($E34="Distribution Rev.",VLOOKUP(R$4,'4. Billing Determinants'!$B$19:$N$41,8,0)/'4. Billing Determinants'!$I$41*$D34, VLOOKUP(R$4,'4. Billing Determinants'!$B$19:$N$41,3,0)/'4. Billing Determinants'!$D$41*$D34)))))</f>
        <v>0</v>
      </c>
      <c r="S34" s="152">
        <f>IF(S$4="",0,IF($E34="kWh",VLOOKUP(S$4,'4. Billing Determinants'!$B$19:$N$41,4,0)/'4. Billing Determinants'!$E$41*$D34,IF($E34="kW",VLOOKUP(S$4,'4. Billing Determinants'!$B$19:$N$41,5,0)/'4. Billing Determinants'!$F$41*$D34,IF($E34="Non-RPP kWh",VLOOKUP(S$4,'4. Billing Determinants'!$B$19:$N$41,6,0)/'4. Billing Determinants'!$G$41*$D34,IF($E34="Distribution Rev.",VLOOKUP(S$4,'4. Billing Determinants'!$B$19:$N$41,8,0)/'4. Billing Determinants'!$I$41*$D34, VLOOKUP(S$4,'4. Billing Determinants'!$B$19:$N$41,3,0)/'4. Billing Determinants'!$D$41*$D34)))))</f>
        <v>0</v>
      </c>
      <c r="T34" s="152">
        <f>IF(T$4="",0,IF($E34="kWh",VLOOKUP(T$4,'4. Billing Determinants'!$B$19:$N$41,4,0)/'4. Billing Determinants'!$E$41*$D34,IF($E34="kW",VLOOKUP(T$4,'4. Billing Determinants'!$B$19:$N$41,5,0)/'4. Billing Determinants'!$F$41*$D34,IF($E34="Non-RPP kWh",VLOOKUP(T$4,'4. Billing Determinants'!$B$19:$N$41,6,0)/'4. Billing Determinants'!$G$41*$D34,IF($E34="Distribution Rev.",VLOOKUP(T$4,'4. Billing Determinants'!$B$19:$N$41,8,0)/'4. Billing Determinants'!$I$41*$D34, VLOOKUP(T$4,'4. Billing Determinants'!$B$19:$N$41,3,0)/'4. Billing Determinants'!$D$41*$D34)))))</f>
        <v>0</v>
      </c>
      <c r="U34" s="152">
        <f>IF(U$4="",0,IF($E34="kWh",VLOOKUP(U$4,'4. Billing Determinants'!$B$19:$N$41,4,0)/'4. Billing Determinants'!$E$41*$D34,IF($E34="kW",VLOOKUP(U$4,'4. Billing Determinants'!$B$19:$N$41,5,0)/'4. Billing Determinants'!$F$41*$D34,IF($E34="Non-RPP kWh",VLOOKUP(U$4,'4. Billing Determinants'!$B$19:$N$41,6,0)/'4. Billing Determinants'!$G$41*$D34,IF($E34="Distribution Rev.",VLOOKUP(U$4,'4. Billing Determinants'!$B$19:$N$41,8,0)/'4. Billing Determinants'!$I$41*$D34, VLOOKUP(U$4,'4. Billing Determinants'!$B$19:$N$41,3,0)/'4. Billing Determinants'!$D$41*$D34)))))</f>
        <v>0</v>
      </c>
      <c r="V34" s="152">
        <f>IF(V$4="",0,IF($E34="kWh",VLOOKUP(V$4,'4. Billing Determinants'!$B$19:$N$41,4,0)/'4. Billing Determinants'!$E$41*$D34,IF($E34="kW",VLOOKUP(V$4,'4. Billing Determinants'!$B$19:$N$41,5,0)/'4. Billing Determinants'!$F$41*$D34,IF($E34="Non-RPP kWh",VLOOKUP(V$4,'4. Billing Determinants'!$B$19:$N$41,6,0)/'4. Billing Determinants'!$G$41*$D34,IF($E34="Distribution Rev.",VLOOKUP(V$4,'4. Billing Determinants'!$B$19:$N$41,8,0)/'4. Billing Determinants'!$I$41*$D34, VLOOKUP(V$4,'4. Billing Determinants'!$B$19:$N$41,3,0)/'4. Billing Determinants'!$D$41*$D34)))))</f>
        <v>0</v>
      </c>
      <c r="W34" s="152">
        <f>IF(W$4="",0,IF($E34="kWh",VLOOKUP(W$4,'4. Billing Determinants'!$B$19:$N$41,4,0)/'4. Billing Determinants'!$E$41*$D34,IF($E34="kW",VLOOKUP(W$4,'4. Billing Determinants'!$B$19:$N$41,5,0)/'4. Billing Determinants'!$F$41*$D34,IF($E34="Non-RPP kWh",VLOOKUP(W$4,'4. Billing Determinants'!$B$19:$N$41,6,0)/'4. Billing Determinants'!$G$41*$D34,IF($E34="Distribution Rev.",VLOOKUP(W$4,'4. Billing Determinants'!$B$19:$N$41,8,0)/'4. Billing Determinants'!$I$41*$D34, VLOOKUP(W$4,'4. Billing Determinants'!$B$19:$N$41,3,0)/'4. Billing Determinants'!$D$41*$D34)))))</f>
        <v>0</v>
      </c>
      <c r="X34" s="152">
        <f>IF(X$4="",0,IF($E34="kWh",VLOOKUP(X$4,'4. Billing Determinants'!$B$19:$N$41,4,0)/'4. Billing Determinants'!$E$41*$D34,IF($E34="kW",VLOOKUP(X$4,'4. Billing Determinants'!$B$19:$N$41,5,0)/'4. Billing Determinants'!$F$41*$D34,IF($E34="Non-RPP kWh",VLOOKUP(X$4,'4. Billing Determinants'!$B$19:$N$41,6,0)/'4. Billing Determinants'!$G$41*$D34,IF($E34="Distribution Rev.",VLOOKUP(X$4,'4. Billing Determinants'!$B$19:$N$41,8,0)/'4. Billing Determinants'!$I$41*$D34, VLOOKUP(X$4,'4. Billing Determinants'!$B$19:$N$41,3,0)/'4. Billing Determinants'!$D$41*$D34)))))</f>
        <v>0</v>
      </c>
      <c r="Y34" s="152">
        <f>IF(Y$4="",0,IF($E34="kWh",VLOOKUP(Y$4,'4. Billing Determinants'!$B$19:$N$41,4,0)/'4. Billing Determinants'!$E$41*$D34,IF($E34="kW",VLOOKUP(Y$4,'4. Billing Determinants'!$B$19:$N$41,5,0)/'4. Billing Determinants'!$F$41*$D34,IF($E34="Non-RPP kWh",VLOOKUP(Y$4,'4. Billing Determinants'!$B$19:$N$41,6,0)/'4. Billing Determinants'!$G$41*$D34,IF($E34="Distribution Rev.",VLOOKUP(Y$4,'4. Billing Determinants'!$B$19:$N$41,8,0)/'4. Billing Determinants'!$I$41*$D34, VLOOKUP(Y$4,'4. Billing Determinants'!$B$19:$N$41,3,0)/'4. Billing Determinants'!$D$41*$D34)))))</f>
        <v>0</v>
      </c>
    </row>
    <row r="35" spans="1:25" x14ac:dyDescent="0.2">
      <c r="B35" s="150" t="s">
        <v>6</v>
      </c>
      <c r="C35" s="151">
        <v>1574</v>
      </c>
      <c r="D35" s="152">
        <f>'2. 2013 Continuity Schedule'!CF58</f>
        <v>0</v>
      </c>
      <c r="E35" s="170"/>
      <c r="F35" s="152">
        <f>IF(F$4="",0,IF($E35="kWh",VLOOKUP(F$4,'4. Billing Determinants'!$B$19:$N$41,4,0)/'4. Billing Determinants'!$E$41*$D35,IF($E35="kW",VLOOKUP(F$4,'4. Billing Determinants'!$B$19:$N$41,5,0)/'4. Billing Determinants'!$F$41*$D35,IF($E35="Non-RPP kWh",VLOOKUP(F$4,'4. Billing Determinants'!$B$19:$N$41,6,0)/'4. Billing Determinants'!$G$41*$D35,IF($E35="Distribution Rev.",VLOOKUP(F$4,'4. Billing Determinants'!$B$19:$N$41,8,0)/'4. Billing Determinants'!$I$41*$D35, VLOOKUP(F$4,'4. Billing Determinants'!$B$19:$N$41,3,0)/'4. Billing Determinants'!$D$41*$D35)))))</f>
        <v>0</v>
      </c>
      <c r="G35" s="152">
        <f>IF(G$4="",0,IF($E35="kWh",VLOOKUP(G$4,'4. Billing Determinants'!$B$19:$N$41,4,0)/'4. Billing Determinants'!$E$41*$D35,IF($E35="kW",VLOOKUP(G$4,'4. Billing Determinants'!$B$19:$N$41,5,0)/'4. Billing Determinants'!$F$41*$D35,IF($E35="Non-RPP kWh",VLOOKUP(G$4,'4. Billing Determinants'!$B$19:$N$41,6,0)/'4. Billing Determinants'!$G$41*$D35,IF($E35="Distribution Rev.",VLOOKUP(G$4,'4. Billing Determinants'!$B$19:$N$41,8,0)/'4. Billing Determinants'!$I$41*$D35, VLOOKUP(G$4,'4. Billing Determinants'!$B$19:$N$41,3,0)/'4. Billing Determinants'!$D$41*$D35)))))</f>
        <v>0</v>
      </c>
      <c r="H35" s="152">
        <f>IF(H$4="",0,IF($E35="kWh",VLOOKUP(H$4,'4. Billing Determinants'!$B$19:$N$41,4,0)/'4. Billing Determinants'!$E$41*$D35,IF($E35="kW",VLOOKUP(H$4,'4. Billing Determinants'!$B$19:$N$41,5,0)/'4. Billing Determinants'!$F$41*$D35,IF($E35="Non-RPP kWh",VLOOKUP(H$4,'4. Billing Determinants'!$B$19:$N$41,6,0)/'4. Billing Determinants'!$G$41*$D35,IF($E35="Distribution Rev.",VLOOKUP(H$4,'4. Billing Determinants'!$B$19:$N$41,8,0)/'4. Billing Determinants'!$I$41*$D35, VLOOKUP(H$4,'4. Billing Determinants'!$B$19:$N$41,3,0)/'4. Billing Determinants'!$D$41*$D35)))))</f>
        <v>0</v>
      </c>
      <c r="I35" s="152">
        <f>IF(I$4="",0,IF($E35="kWh",VLOOKUP(I$4,'4. Billing Determinants'!$B$19:$N$41,4,0)/'4. Billing Determinants'!$E$41*$D35,IF($E35="kW",VLOOKUP(I$4,'4. Billing Determinants'!$B$19:$N$41,5,0)/'4. Billing Determinants'!$F$41*$D35,IF($E35="Non-RPP kWh",VLOOKUP(I$4,'4. Billing Determinants'!$B$19:$N$41,6,0)/'4. Billing Determinants'!$G$41*$D35,IF($E35="Distribution Rev.",VLOOKUP(I$4,'4. Billing Determinants'!$B$19:$N$41,8,0)/'4. Billing Determinants'!$I$41*$D35, VLOOKUP(I$4,'4. Billing Determinants'!$B$19:$N$41,3,0)/'4. Billing Determinants'!$D$41*$D35)))))</f>
        <v>0</v>
      </c>
      <c r="J35" s="152">
        <f>IF(J$4="",0,IF($E35="kWh",VLOOKUP(J$4,'4. Billing Determinants'!$B$19:$N$41,4,0)/'4. Billing Determinants'!$E$41*$D35,IF($E35="kW",VLOOKUP(J$4,'4. Billing Determinants'!$B$19:$N$41,5,0)/'4. Billing Determinants'!$F$41*$D35,IF($E35="Non-RPP kWh",VLOOKUP(J$4,'4. Billing Determinants'!$B$19:$N$41,6,0)/'4. Billing Determinants'!$G$41*$D35,IF($E35="Distribution Rev.",VLOOKUP(J$4,'4. Billing Determinants'!$B$19:$N$41,8,0)/'4. Billing Determinants'!$I$41*$D35, VLOOKUP(J$4,'4. Billing Determinants'!$B$19:$N$41,3,0)/'4. Billing Determinants'!$D$41*$D35)))))</f>
        <v>0</v>
      </c>
      <c r="K35" s="152">
        <f>IF(K$4="",0,IF($E35="kWh",VLOOKUP(K$4,'4. Billing Determinants'!$B$19:$N$41,4,0)/'4. Billing Determinants'!$E$41*$D35,IF($E35="kW",VLOOKUP(K$4,'4. Billing Determinants'!$B$19:$N$41,5,0)/'4. Billing Determinants'!$F$41*$D35,IF($E35="Non-RPP kWh",VLOOKUP(K$4,'4. Billing Determinants'!$B$19:$N$41,6,0)/'4. Billing Determinants'!$G$41*$D35,IF($E35="Distribution Rev.",VLOOKUP(K$4,'4. Billing Determinants'!$B$19:$N$41,8,0)/'4. Billing Determinants'!$I$41*$D35, VLOOKUP(K$4,'4. Billing Determinants'!$B$19:$N$41,3,0)/'4. Billing Determinants'!$D$41*$D35)))))</f>
        <v>0</v>
      </c>
      <c r="L35" s="152">
        <f>IF(L$4="",0,IF($E35="kWh",VLOOKUP(L$4,'4. Billing Determinants'!$B$19:$N$41,4,0)/'4. Billing Determinants'!$E$41*$D35,IF($E35="kW",VLOOKUP(L$4,'4. Billing Determinants'!$B$19:$N$41,5,0)/'4. Billing Determinants'!$F$41*$D35,IF($E35="Non-RPP kWh",VLOOKUP(L$4,'4. Billing Determinants'!$B$19:$N$41,6,0)/'4. Billing Determinants'!$G$41*$D35,IF($E35="Distribution Rev.",VLOOKUP(L$4,'4. Billing Determinants'!$B$19:$N$41,8,0)/'4. Billing Determinants'!$I$41*$D35, VLOOKUP(L$4,'4. Billing Determinants'!$B$19:$N$41,3,0)/'4. Billing Determinants'!$D$41*$D35)))))</f>
        <v>0</v>
      </c>
      <c r="M35" s="152">
        <f>IF(M$4="",0,IF($E35="kWh",VLOOKUP(M$4,'4. Billing Determinants'!$B$19:$N$41,4,0)/'4. Billing Determinants'!$E$41*$D35,IF($E35="kW",VLOOKUP(M$4,'4. Billing Determinants'!$B$19:$N$41,5,0)/'4. Billing Determinants'!$F$41*$D35,IF($E35="Non-RPP kWh",VLOOKUP(M$4,'4. Billing Determinants'!$B$19:$N$41,6,0)/'4. Billing Determinants'!$G$41*$D35,IF($E35="Distribution Rev.",VLOOKUP(M$4,'4. Billing Determinants'!$B$19:$N$41,8,0)/'4. Billing Determinants'!$I$41*$D35, VLOOKUP(M$4,'4. Billing Determinants'!$B$19:$N$41,3,0)/'4. Billing Determinants'!$D$41*$D35)))))</f>
        <v>0</v>
      </c>
      <c r="N35" s="152">
        <f>IF(N$4="",0,IF($E35="kWh",VLOOKUP(N$4,'4. Billing Determinants'!$B$19:$N$41,4,0)/'4. Billing Determinants'!$E$41*$D35,IF($E35="kW",VLOOKUP(N$4,'4. Billing Determinants'!$B$19:$N$41,5,0)/'4. Billing Determinants'!$F$41*$D35,IF($E35="Non-RPP kWh",VLOOKUP(N$4,'4. Billing Determinants'!$B$19:$N$41,6,0)/'4. Billing Determinants'!$G$41*$D35,IF($E35="Distribution Rev.",VLOOKUP(N$4,'4. Billing Determinants'!$B$19:$N$41,8,0)/'4. Billing Determinants'!$I$41*$D35, VLOOKUP(N$4,'4. Billing Determinants'!$B$19:$N$41,3,0)/'4. Billing Determinants'!$D$41*$D35)))))</f>
        <v>0</v>
      </c>
      <c r="O35" s="152">
        <f>IF(O$4="",0,IF($E35="kWh",VLOOKUP(O$4,'4. Billing Determinants'!$B$19:$N$41,4,0)/'4. Billing Determinants'!$E$41*$D35,IF($E35="kW",VLOOKUP(O$4,'4. Billing Determinants'!$B$19:$N$41,5,0)/'4. Billing Determinants'!$F$41*$D35,IF($E35="Non-RPP kWh",VLOOKUP(O$4,'4. Billing Determinants'!$B$19:$N$41,6,0)/'4. Billing Determinants'!$G$41*$D35,IF($E35="Distribution Rev.",VLOOKUP(O$4,'4. Billing Determinants'!$B$19:$N$41,8,0)/'4. Billing Determinants'!$I$41*$D35, VLOOKUP(O$4,'4. Billing Determinants'!$B$19:$N$41,3,0)/'4. Billing Determinants'!$D$41*$D35)))))</f>
        <v>0</v>
      </c>
      <c r="P35" s="152">
        <f>IF(P$4="",0,IF($E35="kWh",VLOOKUP(P$4,'4. Billing Determinants'!$B$19:$N$41,4,0)/'4. Billing Determinants'!$E$41*$D35,IF($E35="kW",VLOOKUP(P$4,'4. Billing Determinants'!$B$19:$N$41,5,0)/'4. Billing Determinants'!$F$41*$D35,IF($E35="Non-RPP kWh",VLOOKUP(P$4,'4. Billing Determinants'!$B$19:$N$41,6,0)/'4. Billing Determinants'!$G$41*$D35,IF($E35="Distribution Rev.",VLOOKUP(P$4,'4. Billing Determinants'!$B$19:$N$41,8,0)/'4. Billing Determinants'!$I$41*$D35, VLOOKUP(P$4,'4. Billing Determinants'!$B$19:$N$41,3,0)/'4. Billing Determinants'!$D$41*$D35)))))</f>
        <v>0</v>
      </c>
      <c r="Q35" s="152">
        <f>IF(Q$4="",0,IF($E35="kWh",VLOOKUP(Q$4,'4. Billing Determinants'!$B$19:$N$41,4,0)/'4. Billing Determinants'!$E$41*$D35,IF($E35="kW",VLOOKUP(Q$4,'4. Billing Determinants'!$B$19:$N$41,5,0)/'4. Billing Determinants'!$F$41*$D35,IF($E35="Non-RPP kWh",VLOOKUP(Q$4,'4. Billing Determinants'!$B$19:$N$41,6,0)/'4. Billing Determinants'!$G$41*$D35,IF($E35="Distribution Rev.",VLOOKUP(Q$4,'4. Billing Determinants'!$B$19:$N$41,8,0)/'4. Billing Determinants'!$I$41*$D35, VLOOKUP(Q$4,'4. Billing Determinants'!$B$19:$N$41,3,0)/'4. Billing Determinants'!$D$41*$D35)))))</f>
        <v>0</v>
      </c>
      <c r="R35" s="152">
        <f>IF(R$4="",0,IF($E35="kWh",VLOOKUP(R$4,'4. Billing Determinants'!$B$19:$N$41,4,0)/'4. Billing Determinants'!$E$41*$D35,IF($E35="kW",VLOOKUP(R$4,'4. Billing Determinants'!$B$19:$N$41,5,0)/'4. Billing Determinants'!$F$41*$D35,IF($E35="Non-RPP kWh",VLOOKUP(R$4,'4. Billing Determinants'!$B$19:$N$41,6,0)/'4. Billing Determinants'!$G$41*$D35,IF($E35="Distribution Rev.",VLOOKUP(R$4,'4. Billing Determinants'!$B$19:$N$41,8,0)/'4. Billing Determinants'!$I$41*$D35, VLOOKUP(R$4,'4. Billing Determinants'!$B$19:$N$41,3,0)/'4. Billing Determinants'!$D$41*$D35)))))</f>
        <v>0</v>
      </c>
      <c r="S35" s="152">
        <f>IF(S$4="",0,IF($E35="kWh",VLOOKUP(S$4,'4. Billing Determinants'!$B$19:$N$41,4,0)/'4. Billing Determinants'!$E$41*$D35,IF($E35="kW",VLOOKUP(S$4,'4. Billing Determinants'!$B$19:$N$41,5,0)/'4. Billing Determinants'!$F$41*$D35,IF($E35="Non-RPP kWh",VLOOKUP(S$4,'4. Billing Determinants'!$B$19:$N$41,6,0)/'4. Billing Determinants'!$G$41*$D35,IF($E35="Distribution Rev.",VLOOKUP(S$4,'4. Billing Determinants'!$B$19:$N$41,8,0)/'4. Billing Determinants'!$I$41*$D35, VLOOKUP(S$4,'4. Billing Determinants'!$B$19:$N$41,3,0)/'4. Billing Determinants'!$D$41*$D35)))))</f>
        <v>0</v>
      </c>
      <c r="T35" s="152">
        <f>IF(T$4="",0,IF($E35="kWh",VLOOKUP(T$4,'4. Billing Determinants'!$B$19:$N$41,4,0)/'4. Billing Determinants'!$E$41*$D35,IF($E35="kW",VLOOKUP(T$4,'4. Billing Determinants'!$B$19:$N$41,5,0)/'4. Billing Determinants'!$F$41*$D35,IF($E35="Non-RPP kWh",VLOOKUP(T$4,'4. Billing Determinants'!$B$19:$N$41,6,0)/'4. Billing Determinants'!$G$41*$D35,IF($E35="Distribution Rev.",VLOOKUP(T$4,'4. Billing Determinants'!$B$19:$N$41,8,0)/'4. Billing Determinants'!$I$41*$D35, VLOOKUP(T$4,'4. Billing Determinants'!$B$19:$N$41,3,0)/'4. Billing Determinants'!$D$41*$D35)))))</f>
        <v>0</v>
      </c>
      <c r="U35" s="152">
        <f>IF(U$4="",0,IF($E35="kWh",VLOOKUP(U$4,'4. Billing Determinants'!$B$19:$N$41,4,0)/'4. Billing Determinants'!$E$41*$D35,IF($E35="kW",VLOOKUP(U$4,'4. Billing Determinants'!$B$19:$N$41,5,0)/'4. Billing Determinants'!$F$41*$D35,IF($E35="Non-RPP kWh",VLOOKUP(U$4,'4. Billing Determinants'!$B$19:$N$41,6,0)/'4. Billing Determinants'!$G$41*$D35,IF($E35="Distribution Rev.",VLOOKUP(U$4,'4. Billing Determinants'!$B$19:$N$41,8,0)/'4. Billing Determinants'!$I$41*$D35, VLOOKUP(U$4,'4. Billing Determinants'!$B$19:$N$41,3,0)/'4. Billing Determinants'!$D$41*$D35)))))</f>
        <v>0</v>
      </c>
      <c r="V35" s="152">
        <f>IF(V$4="",0,IF($E35="kWh",VLOOKUP(V$4,'4. Billing Determinants'!$B$19:$N$41,4,0)/'4. Billing Determinants'!$E$41*$D35,IF($E35="kW",VLOOKUP(V$4,'4. Billing Determinants'!$B$19:$N$41,5,0)/'4. Billing Determinants'!$F$41*$D35,IF($E35="Non-RPP kWh",VLOOKUP(V$4,'4. Billing Determinants'!$B$19:$N$41,6,0)/'4. Billing Determinants'!$G$41*$D35,IF($E35="Distribution Rev.",VLOOKUP(V$4,'4. Billing Determinants'!$B$19:$N$41,8,0)/'4. Billing Determinants'!$I$41*$D35, VLOOKUP(V$4,'4. Billing Determinants'!$B$19:$N$41,3,0)/'4. Billing Determinants'!$D$41*$D35)))))</f>
        <v>0</v>
      </c>
      <c r="W35" s="152">
        <f>IF(W$4="",0,IF($E35="kWh",VLOOKUP(W$4,'4. Billing Determinants'!$B$19:$N$41,4,0)/'4. Billing Determinants'!$E$41*$D35,IF($E35="kW",VLOOKUP(W$4,'4. Billing Determinants'!$B$19:$N$41,5,0)/'4. Billing Determinants'!$F$41*$D35,IF($E35="Non-RPP kWh",VLOOKUP(W$4,'4. Billing Determinants'!$B$19:$N$41,6,0)/'4. Billing Determinants'!$G$41*$D35,IF($E35="Distribution Rev.",VLOOKUP(W$4,'4. Billing Determinants'!$B$19:$N$41,8,0)/'4. Billing Determinants'!$I$41*$D35, VLOOKUP(W$4,'4. Billing Determinants'!$B$19:$N$41,3,0)/'4. Billing Determinants'!$D$41*$D35)))))</f>
        <v>0</v>
      </c>
      <c r="X35" s="152">
        <f>IF(X$4="",0,IF($E35="kWh",VLOOKUP(X$4,'4. Billing Determinants'!$B$19:$N$41,4,0)/'4. Billing Determinants'!$E$41*$D35,IF($E35="kW",VLOOKUP(X$4,'4. Billing Determinants'!$B$19:$N$41,5,0)/'4. Billing Determinants'!$F$41*$D35,IF($E35="Non-RPP kWh",VLOOKUP(X$4,'4. Billing Determinants'!$B$19:$N$41,6,0)/'4. Billing Determinants'!$G$41*$D35,IF($E35="Distribution Rev.",VLOOKUP(X$4,'4. Billing Determinants'!$B$19:$N$41,8,0)/'4. Billing Determinants'!$I$41*$D35, VLOOKUP(X$4,'4. Billing Determinants'!$B$19:$N$41,3,0)/'4. Billing Determinants'!$D$41*$D35)))))</f>
        <v>0</v>
      </c>
      <c r="Y35" s="152">
        <f>IF(Y$4="",0,IF($E35="kWh",VLOOKUP(Y$4,'4. Billing Determinants'!$B$19:$N$41,4,0)/'4. Billing Determinants'!$E$41*$D35,IF($E35="kW",VLOOKUP(Y$4,'4. Billing Determinants'!$B$19:$N$41,5,0)/'4. Billing Determinants'!$F$41*$D35,IF($E35="Non-RPP kWh",VLOOKUP(Y$4,'4. Billing Determinants'!$B$19:$N$41,6,0)/'4. Billing Determinants'!$G$41*$D35,IF($E35="Distribution Rev.",VLOOKUP(Y$4,'4. Billing Determinants'!$B$19:$N$41,8,0)/'4. Billing Determinants'!$I$41*$D35, VLOOKUP(Y$4,'4. Billing Determinants'!$B$19:$N$41,3,0)/'4. Billing Determinants'!$D$41*$D35)))))</f>
        <v>0</v>
      </c>
    </row>
    <row r="36" spans="1:25" x14ac:dyDescent="0.2">
      <c r="B36" s="153" t="s">
        <v>63</v>
      </c>
      <c r="C36" s="151">
        <v>1582</v>
      </c>
      <c r="D36" s="152">
        <f>'2. 2013 Continuity Schedule'!CF59</f>
        <v>0</v>
      </c>
      <c r="E36" s="170"/>
      <c r="F36" s="152">
        <f>IF(F$4="",0,IF($E36="kWh",VLOOKUP(F$4,'4. Billing Determinants'!$B$19:$N$41,4,0)/'4. Billing Determinants'!$E$41*$D36,IF($E36="kW",VLOOKUP(F$4,'4. Billing Determinants'!$B$19:$N$41,5,0)/'4. Billing Determinants'!$F$41*$D36,IF($E36="Non-RPP kWh",VLOOKUP(F$4,'4. Billing Determinants'!$B$19:$N$41,6,0)/'4. Billing Determinants'!$G$41*$D36,IF($E36="Distribution Rev.",VLOOKUP(F$4,'4. Billing Determinants'!$B$19:$N$41,8,0)/'4. Billing Determinants'!$I$41*$D36, VLOOKUP(F$4,'4. Billing Determinants'!$B$19:$N$41,3,0)/'4. Billing Determinants'!$D$41*$D36)))))</f>
        <v>0</v>
      </c>
      <c r="G36" s="152">
        <f>IF(G$4="",0,IF($E36="kWh",VLOOKUP(G$4,'4. Billing Determinants'!$B$19:$N$41,4,0)/'4. Billing Determinants'!$E$41*$D36,IF($E36="kW",VLOOKUP(G$4,'4. Billing Determinants'!$B$19:$N$41,5,0)/'4. Billing Determinants'!$F$41*$D36,IF($E36="Non-RPP kWh",VLOOKUP(G$4,'4. Billing Determinants'!$B$19:$N$41,6,0)/'4. Billing Determinants'!$G$41*$D36,IF($E36="Distribution Rev.",VLOOKUP(G$4,'4. Billing Determinants'!$B$19:$N$41,8,0)/'4. Billing Determinants'!$I$41*$D36, VLOOKUP(G$4,'4. Billing Determinants'!$B$19:$N$41,3,0)/'4. Billing Determinants'!$D$41*$D36)))))</f>
        <v>0</v>
      </c>
      <c r="H36" s="152">
        <f>IF(H$4="",0,IF($E36="kWh",VLOOKUP(H$4,'4. Billing Determinants'!$B$19:$N$41,4,0)/'4. Billing Determinants'!$E$41*$D36,IF($E36="kW",VLOOKUP(H$4,'4. Billing Determinants'!$B$19:$N$41,5,0)/'4. Billing Determinants'!$F$41*$D36,IF($E36="Non-RPP kWh",VLOOKUP(H$4,'4. Billing Determinants'!$B$19:$N$41,6,0)/'4. Billing Determinants'!$G$41*$D36,IF($E36="Distribution Rev.",VLOOKUP(H$4,'4. Billing Determinants'!$B$19:$N$41,8,0)/'4. Billing Determinants'!$I$41*$D36, VLOOKUP(H$4,'4. Billing Determinants'!$B$19:$N$41,3,0)/'4. Billing Determinants'!$D$41*$D36)))))</f>
        <v>0</v>
      </c>
      <c r="I36" s="152">
        <f>IF(I$4="",0,IF($E36="kWh",VLOOKUP(I$4,'4. Billing Determinants'!$B$19:$N$41,4,0)/'4. Billing Determinants'!$E$41*$D36,IF($E36="kW",VLOOKUP(I$4,'4. Billing Determinants'!$B$19:$N$41,5,0)/'4. Billing Determinants'!$F$41*$D36,IF($E36="Non-RPP kWh",VLOOKUP(I$4,'4. Billing Determinants'!$B$19:$N$41,6,0)/'4. Billing Determinants'!$G$41*$D36,IF($E36="Distribution Rev.",VLOOKUP(I$4,'4. Billing Determinants'!$B$19:$N$41,8,0)/'4. Billing Determinants'!$I$41*$D36, VLOOKUP(I$4,'4. Billing Determinants'!$B$19:$N$41,3,0)/'4. Billing Determinants'!$D$41*$D36)))))</f>
        <v>0</v>
      </c>
      <c r="J36" s="152">
        <f>IF(J$4="",0,IF($E36="kWh",VLOOKUP(J$4,'4. Billing Determinants'!$B$19:$N$41,4,0)/'4. Billing Determinants'!$E$41*$D36,IF($E36="kW",VLOOKUP(J$4,'4. Billing Determinants'!$B$19:$N$41,5,0)/'4. Billing Determinants'!$F$41*$D36,IF($E36="Non-RPP kWh",VLOOKUP(J$4,'4. Billing Determinants'!$B$19:$N$41,6,0)/'4. Billing Determinants'!$G$41*$D36,IF($E36="Distribution Rev.",VLOOKUP(J$4,'4. Billing Determinants'!$B$19:$N$41,8,0)/'4. Billing Determinants'!$I$41*$D36, VLOOKUP(J$4,'4. Billing Determinants'!$B$19:$N$41,3,0)/'4. Billing Determinants'!$D$41*$D36)))))</f>
        <v>0</v>
      </c>
      <c r="K36" s="152">
        <f>IF(K$4="",0,IF($E36="kWh",VLOOKUP(K$4,'4. Billing Determinants'!$B$19:$N$41,4,0)/'4. Billing Determinants'!$E$41*$D36,IF($E36="kW",VLOOKUP(K$4,'4. Billing Determinants'!$B$19:$N$41,5,0)/'4. Billing Determinants'!$F$41*$D36,IF($E36="Non-RPP kWh",VLOOKUP(K$4,'4. Billing Determinants'!$B$19:$N$41,6,0)/'4. Billing Determinants'!$G$41*$D36,IF($E36="Distribution Rev.",VLOOKUP(K$4,'4. Billing Determinants'!$B$19:$N$41,8,0)/'4. Billing Determinants'!$I$41*$D36, VLOOKUP(K$4,'4. Billing Determinants'!$B$19:$N$41,3,0)/'4. Billing Determinants'!$D$41*$D36)))))</f>
        <v>0</v>
      </c>
      <c r="L36" s="152">
        <f>IF(L$4="",0,IF($E36="kWh",VLOOKUP(L$4,'4. Billing Determinants'!$B$19:$N$41,4,0)/'4. Billing Determinants'!$E$41*$D36,IF($E36="kW",VLOOKUP(L$4,'4. Billing Determinants'!$B$19:$N$41,5,0)/'4. Billing Determinants'!$F$41*$D36,IF($E36="Non-RPP kWh",VLOOKUP(L$4,'4. Billing Determinants'!$B$19:$N$41,6,0)/'4. Billing Determinants'!$G$41*$D36,IF($E36="Distribution Rev.",VLOOKUP(L$4,'4. Billing Determinants'!$B$19:$N$41,8,0)/'4. Billing Determinants'!$I$41*$D36, VLOOKUP(L$4,'4. Billing Determinants'!$B$19:$N$41,3,0)/'4. Billing Determinants'!$D$41*$D36)))))</f>
        <v>0</v>
      </c>
      <c r="M36" s="152">
        <f>IF(M$4="",0,IF($E36="kWh",VLOOKUP(M$4,'4. Billing Determinants'!$B$19:$N$41,4,0)/'4. Billing Determinants'!$E$41*$D36,IF($E36="kW",VLOOKUP(M$4,'4. Billing Determinants'!$B$19:$N$41,5,0)/'4. Billing Determinants'!$F$41*$D36,IF($E36="Non-RPP kWh",VLOOKUP(M$4,'4. Billing Determinants'!$B$19:$N$41,6,0)/'4. Billing Determinants'!$G$41*$D36,IF($E36="Distribution Rev.",VLOOKUP(M$4,'4. Billing Determinants'!$B$19:$N$41,8,0)/'4. Billing Determinants'!$I$41*$D36, VLOOKUP(M$4,'4. Billing Determinants'!$B$19:$N$41,3,0)/'4. Billing Determinants'!$D$41*$D36)))))</f>
        <v>0</v>
      </c>
      <c r="N36" s="152">
        <f>IF(N$4="",0,IF($E36="kWh",VLOOKUP(N$4,'4. Billing Determinants'!$B$19:$N$41,4,0)/'4. Billing Determinants'!$E$41*$D36,IF($E36="kW",VLOOKUP(N$4,'4. Billing Determinants'!$B$19:$N$41,5,0)/'4. Billing Determinants'!$F$41*$D36,IF($E36="Non-RPP kWh",VLOOKUP(N$4,'4. Billing Determinants'!$B$19:$N$41,6,0)/'4. Billing Determinants'!$G$41*$D36,IF($E36="Distribution Rev.",VLOOKUP(N$4,'4. Billing Determinants'!$B$19:$N$41,8,0)/'4. Billing Determinants'!$I$41*$D36, VLOOKUP(N$4,'4. Billing Determinants'!$B$19:$N$41,3,0)/'4. Billing Determinants'!$D$41*$D36)))))</f>
        <v>0</v>
      </c>
      <c r="O36" s="152">
        <f>IF(O$4="",0,IF($E36="kWh",VLOOKUP(O$4,'4. Billing Determinants'!$B$19:$N$41,4,0)/'4. Billing Determinants'!$E$41*$D36,IF($E36="kW",VLOOKUP(O$4,'4. Billing Determinants'!$B$19:$N$41,5,0)/'4. Billing Determinants'!$F$41*$D36,IF($E36="Non-RPP kWh",VLOOKUP(O$4,'4. Billing Determinants'!$B$19:$N$41,6,0)/'4. Billing Determinants'!$G$41*$D36,IF($E36="Distribution Rev.",VLOOKUP(O$4,'4. Billing Determinants'!$B$19:$N$41,8,0)/'4. Billing Determinants'!$I$41*$D36, VLOOKUP(O$4,'4. Billing Determinants'!$B$19:$N$41,3,0)/'4. Billing Determinants'!$D$41*$D36)))))</f>
        <v>0</v>
      </c>
      <c r="P36" s="152">
        <f>IF(P$4="",0,IF($E36="kWh",VLOOKUP(P$4,'4. Billing Determinants'!$B$19:$N$41,4,0)/'4. Billing Determinants'!$E$41*$D36,IF($E36="kW",VLOOKUP(P$4,'4. Billing Determinants'!$B$19:$N$41,5,0)/'4. Billing Determinants'!$F$41*$D36,IF($E36="Non-RPP kWh",VLOOKUP(P$4,'4. Billing Determinants'!$B$19:$N$41,6,0)/'4. Billing Determinants'!$G$41*$D36,IF($E36="Distribution Rev.",VLOOKUP(P$4,'4. Billing Determinants'!$B$19:$N$41,8,0)/'4. Billing Determinants'!$I$41*$D36, VLOOKUP(P$4,'4. Billing Determinants'!$B$19:$N$41,3,0)/'4. Billing Determinants'!$D$41*$D36)))))</f>
        <v>0</v>
      </c>
      <c r="Q36" s="152">
        <f>IF(Q$4="",0,IF($E36="kWh",VLOOKUP(Q$4,'4. Billing Determinants'!$B$19:$N$41,4,0)/'4. Billing Determinants'!$E$41*$D36,IF($E36="kW",VLOOKUP(Q$4,'4. Billing Determinants'!$B$19:$N$41,5,0)/'4. Billing Determinants'!$F$41*$D36,IF($E36="Non-RPP kWh",VLOOKUP(Q$4,'4. Billing Determinants'!$B$19:$N$41,6,0)/'4. Billing Determinants'!$G$41*$D36,IF($E36="Distribution Rev.",VLOOKUP(Q$4,'4. Billing Determinants'!$B$19:$N$41,8,0)/'4. Billing Determinants'!$I$41*$D36, VLOOKUP(Q$4,'4. Billing Determinants'!$B$19:$N$41,3,0)/'4. Billing Determinants'!$D$41*$D36)))))</f>
        <v>0</v>
      </c>
      <c r="R36" s="152">
        <f>IF(R$4="",0,IF($E36="kWh",VLOOKUP(R$4,'4. Billing Determinants'!$B$19:$N$41,4,0)/'4. Billing Determinants'!$E$41*$D36,IF($E36="kW",VLOOKUP(R$4,'4. Billing Determinants'!$B$19:$N$41,5,0)/'4. Billing Determinants'!$F$41*$D36,IF($E36="Non-RPP kWh",VLOOKUP(R$4,'4. Billing Determinants'!$B$19:$N$41,6,0)/'4. Billing Determinants'!$G$41*$D36,IF($E36="Distribution Rev.",VLOOKUP(R$4,'4. Billing Determinants'!$B$19:$N$41,8,0)/'4. Billing Determinants'!$I$41*$D36, VLOOKUP(R$4,'4. Billing Determinants'!$B$19:$N$41,3,0)/'4. Billing Determinants'!$D$41*$D36)))))</f>
        <v>0</v>
      </c>
      <c r="S36" s="152">
        <f>IF(S$4="",0,IF($E36="kWh",VLOOKUP(S$4,'4. Billing Determinants'!$B$19:$N$41,4,0)/'4. Billing Determinants'!$E$41*$D36,IF($E36="kW",VLOOKUP(S$4,'4. Billing Determinants'!$B$19:$N$41,5,0)/'4. Billing Determinants'!$F$41*$D36,IF($E36="Non-RPP kWh",VLOOKUP(S$4,'4. Billing Determinants'!$B$19:$N$41,6,0)/'4. Billing Determinants'!$G$41*$D36,IF($E36="Distribution Rev.",VLOOKUP(S$4,'4. Billing Determinants'!$B$19:$N$41,8,0)/'4. Billing Determinants'!$I$41*$D36, VLOOKUP(S$4,'4. Billing Determinants'!$B$19:$N$41,3,0)/'4. Billing Determinants'!$D$41*$D36)))))</f>
        <v>0</v>
      </c>
      <c r="T36" s="152">
        <f>IF(T$4="",0,IF($E36="kWh",VLOOKUP(T$4,'4. Billing Determinants'!$B$19:$N$41,4,0)/'4. Billing Determinants'!$E$41*$D36,IF($E36="kW",VLOOKUP(T$4,'4. Billing Determinants'!$B$19:$N$41,5,0)/'4. Billing Determinants'!$F$41*$D36,IF($E36="Non-RPP kWh",VLOOKUP(T$4,'4. Billing Determinants'!$B$19:$N$41,6,0)/'4. Billing Determinants'!$G$41*$D36,IF($E36="Distribution Rev.",VLOOKUP(T$4,'4. Billing Determinants'!$B$19:$N$41,8,0)/'4. Billing Determinants'!$I$41*$D36, VLOOKUP(T$4,'4. Billing Determinants'!$B$19:$N$41,3,0)/'4. Billing Determinants'!$D$41*$D36)))))</f>
        <v>0</v>
      </c>
      <c r="U36" s="152">
        <f>IF(U$4="",0,IF($E36="kWh",VLOOKUP(U$4,'4. Billing Determinants'!$B$19:$N$41,4,0)/'4. Billing Determinants'!$E$41*$D36,IF($E36="kW",VLOOKUP(U$4,'4. Billing Determinants'!$B$19:$N$41,5,0)/'4. Billing Determinants'!$F$41*$D36,IF($E36="Non-RPP kWh",VLOOKUP(U$4,'4. Billing Determinants'!$B$19:$N$41,6,0)/'4. Billing Determinants'!$G$41*$D36,IF($E36="Distribution Rev.",VLOOKUP(U$4,'4. Billing Determinants'!$B$19:$N$41,8,0)/'4. Billing Determinants'!$I$41*$D36, VLOOKUP(U$4,'4. Billing Determinants'!$B$19:$N$41,3,0)/'4. Billing Determinants'!$D$41*$D36)))))</f>
        <v>0</v>
      </c>
      <c r="V36" s="152">
        <f>IF(V$4="",0,IF($E36="kWh",VLOOKUP(V$4,'4. Billing Determinants'!$B$19:$N$41,4,0)/'4. Billing Determinants'!$E$41*$D36,IF($E36="kW",VLOOKUP(V$4,'4. Billing Determinants'!$B$19:$N$41,5,0)/'4. Billing Determinants'!$F$41*$D36,IF($E36="Non-RPP kWh",VLOOKUP(V$4,'4. Billing Determinants'!$B$19:$N$41,6,0)/'4. Billing Determinants'!$G$41*$D36,IF($E36="Distribution Rev.",VLOOKUP(V$4,'4. Billing Determinants'!$B$19:$N$41,8,0)/'4. Billing Determinants'!$I$41*$D36, VLOOKUP(V$4,'4. Billing Determinants'!$B$19:$N$41,3,0)/'4. Billing Determinants'!$D$41*$D36)))))</f>
        <v>0</v>
      </c>
      <c r="W36" s="152">
        <f>IF(W$4="",0,IF($E36="kWh",VLOOKUP(W$4,'4. Billing Determinants'!$B$19:$N$41,4,0)/'4. Billing Determinants'!$E$41*$D36,IF($E36="kW",VLOOKUP(W$4,'4. Billing Determinants'!$B$19:$N$41,5,0)/'4. Billing Determinants'!$F$41*$D36,IF($E36="Non-RPP kWh",VLOOKUP(W$4,'4. Billing Determinants'!$B$19:$N$41,6,0)/'4. Billing Determinants'!$G$41*$D36,IF($E36="Distribution Rev.",VLOOKUP(W$4,'4. Billing Determinants'!$B$19:$N$41,8,0)/'4. Billing Determinants'!$I$41*$D36, VLOOKUP(W$4,'4. Billing Determinants'!$B$19:$N$41,3,0)/'4. Billing Determinants'!$D$41*$D36)))))</f>
        <v>0</v>
      </c>
      <c r="X36" s="152">
        <f>IF(X$4="",0,IF($E36="kWh",VLOOKUP(X$4,'4. Billing Determinants'!$B$19:$N$41,4,0)/'4. Billing Determinants'!$E$41*$D36,IF($E36="kW",VLOOKUP(X$4,'4. Billing Determinants'!$B$19:$N$41,5,0)/'4. Billing Determinants'!$F$41*$D36,IF($E36="Non-RPP kWh",VLOOKUP(X$4,'4. Billing Determinants'!$B$19:$N$41,6,0)/'4. Billing Determinants'!$G$41*$D36,IF($E36="Distribution Rev.",VLOOKUP(X$4,'4. Billing Determinants'!$B$19:$N$41,8,0)/'4. Billing Determinants'!$I$41*$D36, VLOOKUP(X$4,'4. Billing Determinants'!$B$19:$N$41,3,0)/'4. Billing Determinants'!$D$41*$D36)))))</f>
        <v>0</v>
      </c>
      <c r="Y36" s="152">
        <f>IF(Y$4="",0,IF($E36="kWh",VLOOKUP(Y$4,'4. Billing Determinants'!$B$19:$N$41,4,0)/'4. Billing Determinants'!$E$41*$D36,IF($E36="kW",VLOOKUP(Y$4,'4. Billing Determinants'!$B$19:$N$41,5,0)/'4. Billing Determinants'!$F$41*$D36,IF($E36="Non-RPP kWh",VLOOKUP(Y$4,'4. Billing Determinants'!$B$19:$N$41,6,0)/'4. Billing Determinants'!$G$41*$D36,IF($E36="Distribution Rev.",VLOOKUP(Y$4,'4. Billing Determinants'!$B$19:$N$41,8,0)/'4. Billing Determinants'!$I$41*$D36, VLOOKUP(Y$4,'4. Billing Determinants'!$B$19:$N$41,3,0)/'4. Billing Determinants'!$D$41*$D36)))))</f>
        <v>0</v>
      </c>
    </row>
    <row r="37" spans="1:25" x14ac:dyDescent="0.2">
      <c r="B37" s="150" t="s">
        <v>7</v>
      </c>
      <c r="C37" s="151">
        <v>2425</v>
      </c>
      <c r="D37" s="152">
        <f>'2. 2013 Continuity Schedule'!CF60</f>
        <v>0</v>
      </c>
      <c r="E37" s="170"/>
      <c r="F37" s="152">
        <f>IF(F$4="",0,IF($E37="kWh",VLOOKUP(F$4,'4. Billing Determinants'!$B$19:$N$41,4,0)/'4. Billing Determinants'!$E$41*$D37,IF($E37="kW",VLOOKUP(F$4,'4. Billing Determinants'!$B$19:$N$41,5,0)/'4. Billing Determinants'!$F$41*$D37,IF($E37="Non-RPP kWh",VLOOKUP(F$4,'4. Billing Determinants'!$B$19:$N$41,6,0)/'4. Billing Determinants'!$G$41*$D37,IF($E37="Distribution Rev.",VLOOKUP(F$4,'4. Billing Determinants'!$B$19:$N$41,8,0)/'4. Billing Determinants'!$I$41*$D37, VLOOKUP(F$4,'4. Billing Determinants'!$B$19:$N$41,3,0)/'4. Billing Determinants'!$D$41*$D37)))))</f>
        <v>0</v>
      </c>
      <c r="G37" s="152">
        <f>IF(G$4="",0,IF($E37="kWh",VLOOKUP(G$4,'4. Billing Determinants'!$B$19:$N$41,4,0)/'4. Billing Determinants'!$E$41*$D37,IF($E37="kW",VLOOKUP(G$4,'4. Billing Determinants'!$B$19:$N$41,5,0)/'4. Billing Determinants'!$F$41*$D37,IF($E37="Non-RPP kWh",VLOOKUP(G$4,'4. Billing Determinants'!$B$19:$N$41,6,0)/'4. Billing Determinants'!$G$41*$D37,IF($E37="Distribution Rev.",VLOOKUP(G$4,'4. Billing Determinants'!$B$19:$N$41,8,0)/'4. Billing Determinants'!$I$41*$D37, VLOOKUP(G$4,'4. Billing Determinants'!$B$19:$N$41,3,0)/'4. Billing Determinants'!$D$41*$D37)))))</f>
        <v>0</v>
      </c>
      <c r="H37" s="152">
        <f>IF(H$4="",0,IF($E37="kWh",VLOOKUP(H$4,'4. Billing Determinants'!$B$19:$N$41,4,0)/'4. Billing Determinants'!$E$41*$D37,IF($E37="kW",VLOOKUP(H$4,'4. Billing Determinants'!$B$19:$N$41,5,0)/'4. Billing Determinants'!$F$41*$D37,IF($E37="Non-RPP kWh",VLOOKUP(H$4,'4. Billing Determinants'!$B$19:$N$41,6,0)/'4. Billing Determinants'!$G$41*$D37,IF($E37="Distribution Rev.",VLOOKUP(H$4,'4. Billing Determinants'!$B$19:$N$41,8,0)/'4. Billing Determinants'!$I$41*$D37, VLOOKUP(H$4,'4. Billing Determinants'!$B$19:$N$41,3,0)/'4. Billing Determinants'!$D$41*$D37)))))</f>
        <v>0</v>
      </c>
      <c r="I37" s="152">
        <f>IF(I$4="",0,IF($E37="kWh",VLOOKUP(I$4,'4. Billing Determinants'!$B$19:$N$41,4,0)/'4. Billing Determinants'!$E$41*$D37,IF($E37="kW",VLOOKUP(I$4,'4. Billing Determinants'!$B$19:$N$41,5,0)/'4. Billing Determinants'!$F$41*$D37,IF($E37="Non-RPP kWh",VLOOKUP(I$4,'4. Billing Determinants'!$B$19:$N$41,6,0)/'4. Billing Determinants'!$G$41*$D37,IF($E37="Distribution Rev.",VLOOKUP(I$4,'4. Billing Determinants'!$B$19:$N$41,8,0)/'4. Billing Determinants'!$I$41*$D37, VLOOKUP(I$4,'4. Billing Determinants'!$B$19:$N$41,3,0)/'4. Billing Determinants'!$D$41*$D37)))))</f>
        <v>0</v>
      </c>
      <c r="J37" s="152">
        <f>IF(J$4="",0,IF($E37="kWh",VLOOKUP(J$4,'4. Billing Determinants'!$B$19:$N$41,4,0)/'4. Billing Determinants'!$E$41*$D37,IF($E37="kW",VLOOKUP(J$4,'4. Billing Determinants'!$B$19:$N$41,5,0)/'4. Billing Determinants'!$F$41*$D37,IF($E37="Non-RPP kWh",VLOOKUP(J$4,'4. Billing Determinants'!$B$19:$N$41,6,0)/'4. Billing Determinants'!$G$41*$D37,IF($E37="Distribution Rev.",VLOOKUP(J$4,'4. Billing Determinants'!$B$19:$N$41,8,0)/'4. Billing Determinants'!$I$41*$D37, VLOOKUP(J$4,'4. Billing Determinants'!$B$19:$N$41,3,0)/'4. Billing Determinants'!$D$41*$D37)))))</f>
        <v>0</v>
      </c>
      <c r="K37" s="152">
        <f>IF(K$4="",0,IF($E37="kWh",VLOOKUP(K$4,'4. Billing Determinants'!$B$19:$N$41,4,0)/'4. Billing Determinants'!$E$41*$D37,IF($E37="kW",VLOOKUP(K$4,'4. Billing Determinants'!$B$19:$N$41,5,0)/'4. Billing Determinants'!$F$41*$D37,IF($E37="Non-RPP kWh",VLOOKUP(K$4,'4. Billing Determinants'!$B$19:$N$41,6,0)/'4. Billing Determinants'!$G$41*$D37,IF($E37="Distribution Rev.",VLOOKUP(K$4,'4. Billing Determinants'!$B$19:$N$41,8,0)/'4. Billing Determinants'!$I$41*$D37, VLOOKUP(K$4,'4. Billing Determinants'!$B$19:$N$41,3,0)/'4. Billing Determinants'!$D$41*$D37)))))</f>
        <v>0</v>
      </c>
      <c r="L37" s="152">
        <f>IF(L$4="",0,IF($E37="kWh",VLOOKUP(L$4,'4. Billing Determinants'!$B$19:$N$41,4,0)/'4. Billing Determinants'!$E$41*$D37,IF($E37="kW",VLOOKUP(L$4,'4. Billing Determinants'!$B$19:$N$41,5,0)/'4. Billing Determinants'!$F$41*$D37,IF($E37="Non-RPP kWh",VLOOKUP(L$4,'4. Billing Determinants'!$B$19:$N$41,6,0)/'4. Billing Determinants'!$G$41*$D37,IF($E37="Distribution Rev.",VLOOKUP(L$4,'4. Billing Determinants'!$B$19:$N$41,8,0)/'4. Billing Determinants'!$I$41*$D37, VLOOKUP(L$4,'4. Billing Determinants'!$B$19:$N$41,3,0)/'4. Billing Determinants'!$D$41*$D37)))))</f>
        <v>0</v>
      </c>
      <c r="M37" s="152">
        <f>IF(M$4="",0,IF($E37="kWh",VLOOKUP(M$4,'4. Billing Determinants'!$B$19:$N$41,4,0)/'4. Billing Determinants'!$E$41*$D37,IF($E37="kW",VLOOKUP(M$4,'4. Billing Determinants'!$B$19:$N$41,5,0)/'4. Billing Determinants'!$F$41*$D37,IF($E37="Non-RPP kWh",VLOOKUP(M$4,'4. Billing Determinants'!$B$19:$N$41,6,0)/'4. Billing Determinants'!$G$41*$D37,IF($E37="Distribution Rev.",VLOOKUP(M$4,'4. Billing Determinants'!$B$19:$N$41,8,0)/'4. Billing Determinants'!$I$41*$D37, VLOOKUP(M$4,'4. Billing Determinants'!$B$19:$N$41,3,0)/'4. Billing Determinants'!$D$41*$D37)))))</f>
        <v>0</v>
      </c>
      <c r="N37" s="152">
        <f>IF(N$4="",0,IF($E37="kWh",VLOOKUP(N$4,'4. Billing Determinants'!$B$19:$N$41,4,0)/'4. Billing Determinants'!$E$41*$D37,IF($E37="kW",VLOOKUP(N$4,'4. Billing Determinants'!$B$19:$N$41,5,0)/'4. Billing Determinants'!$F$41*$D37,IF($E37="Non-RPP kWh",VLOOKUP(N$4,'4. Billing Determinants'!$B$19:$N$41,6,0)/'4. Billing Determinants'!$G$41*$D37,IF($E37="Distribution Rev.",VLOOKUP(N$4,'4. Billing Determinants'!$B$19:$N$41,8,0)/'4. Billing Determinants'!$I$41*$D37, VLOOKUP(N$4,'4. Billing Determinants'!$B$19:$N$41,3,0)/'4. Billing Determinants'!$D$41*$D37)))))</f>
        <v>0</v>
      </c>
      <c r="O37" s="152">
        <f>IF(O$4="",0,IF($E37="kWh",VLOOKUP(O$4,'4. Billing Determinants'!$B$19:$N$41,4,0)/'4. Billing Determinants'!$E$41*$D37,IF($E37="kW",VLOOKUP(O$4,'4. Billing Determinants'!$B$19:$N$41,5,0)/'4. Billing Determinants'!$F$41*$D37,IF($E37="Non-RPP kWh",VLOOKUP(O$4,'4. Billing Determinants'!$B$19:$N$41,6,0)/'4. Billing Determinants'!$G$41*$D37,IF($E37="Distribution Rev.",VLOOKUP(O$4,'4. Billing Determinants'!$B$19:$N$41,8,0)/'4. Billing Determinants'!$I$41*$D37, VLOOKUP(O$4,'4. Billing Determinants'!$B$19:$N$41,3,0)/'4. Billing Determinants'!$D$41*$D37)))))</f>
        <v>0</v>
      </c>
      <c r="P37" s="152">
        <f>IF(P$4="",0,IF($E37="kWh",VLOOKUP(P$4,'4. Billing Determinants'!$B$19:$N$41,4,0)/'4. Billing Determinants'!$E$41*$D37,IF($E37="kW",VLOOKUP(P$4,'4. Billing Determinants'!$B$19:$N$41,5,0)/'4. Billing Determinants'!$F$41*$D37,IF($E37="Non-RPP kWh",VLOOKUP(P$4,'4. Billing Determinants'!$B$19:$N$41,6,0)/'4. Billing Determinants'!$G$41*$D37,IF($E37="Distribution Rev.",VLOOKUP(P$4,'4. Billing Determinants'!$B$19:$N$41,8,0)/'4. Billing Determinants'!$I$41*$D37, VLOOKUP(P$4,'4. Billing Determinants'!$B$19:$N$41,3,0)/'4. Billing Determinants'!$D$41*$D37)))))</f>
        <v>0</v>
      </c>
      <c r="Q37" s="152">
        <f>IF(Q$4="",0,IF($E37="kWh",VLOOKUP(Q$4,'4. Billing Determinants'!$B$19:$N$41,4,0)/'4. Billing Determinants'!$E$41*$D37,IF($E37="kW",VLOOKUP(Q$4,'4. Billing Determinants'!$B$19:$N$41,5,0)/'4. Billing Determinants'!$F$41*$D37,IF($E37="Non-RPP kWh",VLOOKUP(Q$4,'4. Billing Determinants'!$B$19:$N$41,6,0)/'4. Billing Determinants'!$G$41*$D37,IF($E37="Distribution Rev.",VLOOKUP(Q$4,'4. Billing Determinants'!$B$19:$N$41,8,0)/'4. Billing Determinants'!$I$41*$D37, VLOOKUP(Q$4,'4. Billing Determinants'!$B$19:$N$41,3,0)/'4. Billing Determinants'!$D$41*$D37)))))</f>
        <v>0</v>
      </c>
      <c r="R37" s="152">
        <f>IF(R$4="",0,IF($E37="kWh",VLOOKUP(R$4,'4. Billing Determinants'!$B$19:$N$41,4,0)/'4. Billing Determinants'!$E$41*$D37,IF($E37="kW",VLOOKUP(R$4,'4. Billing Determinants'!$B$19:$N$41,5,0)/'4. Billing Determinants'!$F$41*$D37,IF($E37="Non-RPP kWh",VLOOKUP(R$4,'4. Billing Determinants'!$B$19:$N$41,6,0)/'4. Billing Determinants'!$G$41*$D37,IF($E37="Distribution Rev.",VLOOKUP(R$4,'4. Billing Determinants'!$B$19:$N$41,8,0)/'4. Billing Determinants'!$I$41*$D37, VLOOKUP(R$4,'4. Billing Determinants'!$B$19:$N$41,3,0)/'4. Billing Determinants'!$D$41*$D37)))))</f>
        <v>0</v>
      </c>
      <c r="S37" s="152">
        <f>IF(S$4="",0,IF($E37="kWh",VLOOKUP(S$4,'4. Billing Determinants'!$B$19:$N$41,4,0)/'4. Billing Determinants'!$E$41*$D37,IF($E37="kW",VLOOKUP(S$4,'4. Billing Determinants'!$B$19:$N$41,5,0)/'4. Billing Determinants'!$F$41*$D37,IF($E37="Non-RPP kWh",VLOOKUP(S$4,'4. Billing Determinants'!$B$19:$N$41,6,0)/'4. Billing Determinants'!$G$41*$D37,IF($E37="Distribution Rev.",VLOOKUP(S$4,'4. Billing Determinants'!$B$19:$N$41,8,0)/'4. Billing Determinants'!$I$41*$D37, VLOOKUP(S$4,'4. Billing Determinants'!$B$19:$N$41,3,0)/'4. Billing Determinants'!$D$41*$D37)))))</f>
        <v>0</v>
      </c>
      <c r="T37" s="152">
        <f>IF(T$4="",0,IF($E37="kWh",VLOOKUP(T$4,'4. Billing Determinants'!$B$19:$N$41,4,0)/'4. Billing Determinants'!$E$41*$D37,IF($E37="kW",VLOOKUP(T$4,'4. Billing Determinants'!$B$19:$N$41,5,0)/'4. Billing Determinants'!$F$41*$D37,IF($E37="Non-RPP kWh",VLOOKUP(T$4,'4. Billing Determinants'!$B$19:$N$41,6,0)/'4. Billing Determinants'!$G$41*$D37,IF($E37="Distribution Rev.",VLOOKUP(T$4,'4. Billing Determinants'!$B$19:$N$41,8,0)/'4. Billing Determinants'!$I$41*$D37, VLOOKUP(T$4,'4. Billing Determinants'!$B$19:$N$41,3,0)/'4. Billing Determinants'!$D$41*$D37)))))</f>
        <v>0</v>
      </c>
      <c r="U37" s="152">
        <f>IF(U$4="",0,IF($E37="kWh",VLOOKUP(U$4,'4. Billing Determinants'!$B$19:$N$41,4,0)/'4. Billing Determinants'!$E$41*$D37,IF($E37="kW",VLOOKUP(U$4,'4. Billing Determinants'!$B$19:$N$41,5,0)/'4. Billing Determinants'!$F$41*$D37,IF($E37="Non-RPP kWh",VLOOKUP(U$4,'4. Billing Determinants'!$B$19:$N$41,6,0)/'4. Billing Determinants'!$G$41*$D37,IF($E37="Distribution Rev.",VLOOKUP(U$4,'4. Billing Determinants'!$B$19:$N$41,8,0)/'4. Billing Determinants'!$I$41*$D37, VLOOKUP(U$4,'4. Billing Determinants'!$B$19:$N$41,3,0)/'4. Billing Determinants'!$D$41*$D37)))))</f>
        <v>0</v>
      </c>
      <c r="V37" s="152">
        <f>IF(V$4="",0,IF($E37="kWh",VLOOKUP(V$4,'4. Billing Determinants'!$B$19:$N$41,4,0)/'4. Billing Determinants'!$E$41*$D37,IF($E37="kW",VLOOKUP(V$4,'4. Billing Determinants'!$B$19:$N$41,5,0)/'4. Billing Determinants'!$F$41*$D37,IF($E37="Non-RPP kWh",VLOOKUP(V$4,'4. Billing Determinants'!$B$19:$N$41,6,0)/'4. Billing Determinants'!$G$41*$D37,IF($E37="Distribution Rev.",VLOOKUP(V$4,'4. Billing Determinants'!$B$19:$N$41,8,0)/'4. Billing Determinants'!$I$41*$D37, VLOOKUP(V$4,'4. Billing Determinants'!$B$19:$N$41,3,0)/'4. Billing Determinants'!$D$41*$D37)))))</f>
        <v>0</v>
      </c>
      <c r="W37" s="152">
        <f>IF(W$4="",0,IF($E37="kWh",VLOOKUP(W$4,'4. Billing Determinants'!$B$19:$N$41,4,0)/'4. Billing Determinants'!$E$41*$D37,IF($E37="kW",VLOOKUP(W$4,'4. Billing Determinants'!$B$19:$N$41,5,0)/'4. Billing Determinants'!$F$41*$D37,IF($E37="Non-RPP kWh",VLOOKUP(W$4,'4. Billing Determinants'!$B$19:$N$41,6,0)/'4. Billing Determinants'!$G$41*$D37,IF($E37="Distribution Rev.",VLOOKUP(W$4,'4. Billing Determinants'!$B$19:$N$41,8,0)/'4. Billing Determinants'!$I$41*$D37, VLOOKUP(W$4,'4. Billing Determinants'!$B$19:$N$41,3,0)/'4. Billing Determinants'!$D$41*$D37)))))</f>
        <v>0</v>
      </c>
      <c r="X37" s="152">
        <f>IF(X$4="",0,IF($E37="kWh",VLOOKUP(X$4,'4. Billing Determinants'!$B$19:$N$41,4,0)/'4. Billing Determinants'!$E$41*$D37,IF($E37="kW",VLOOKUP(X$4,'4. Billing Determinants'!$B$19:$N$41,5,0)/'4. Billing Determinants'!$F$41*$D37,IF($E37="Non-RPP kWh",VLOOKUP(X$4,'4. Billing Determinants'!$B$19:$N$41,6,0)/'4. Billing Determinants'!$G$41*$D37,IF($E37="Distribution Rev.",VLOOKUP(X$4,'4. Billing Determinants'!$B$19:$N$41,8,0)/'4. Billing Determinants'!$I$41*$D37, VLOOKUP(X$4,'4. Billing Determinants'!$B$19:$N$41,3,0)/'4. Billing Determinants'!$D$41*$D37)))))</f>
        <v>0</v>
      </c>
      <c r="Y37" s="152">
        <f>IF(Y$4="",0,IF($E37="kWh",VLOOKUP(Y$4,'4. Billing Determinants'!$B$19:$N$41,4,0)/'4. Billing Determinants'!$E$41*$D37,IF($E37="kW",VLOOKUP(Y$4,'4. Billing Determinants'!$B$19:$N$41,5,0)/'4. Billing Determinants'!$F$41*$D37,IF($E37="Non-RPP kWh",VLOOKUP(Y$4,'4. Billing Determinants'!$B$19:$N$41,6,0)/'4. Billing Determinants'!$G$41*$D37,IF($E37="Distribution Rev.",VLOOKUP(Y$4,'4. Billing Determinants'!$B$19:$N$41,8,0)/'4. Billing Determinants'!$I$41*$D37, VLOOKUP(Y$4,'4. Billing Determinants'!$B$19:$N$41,3,0)/'4. Billing Determinants'!$D$41*$D37)))))</f>
        <v>0</v>
      </c>
    </row>
    <row r="38" spans="1:25" s="134" customFormat="1" x14ac:dyDescent="0.2">
      <c r="A38" s="133"/>
      <c r="B38" s="171" t="s">
        <v>189</v>
      </c>
      <c r="C38" s="173"/>
      <c r="D38" s="172">
        <f>SUM(D17:D37)</f>
        <v>-246093</v>
      </c>
      <c r="E38" s="173"/>
      <c r="F38" s="172">
        <f>SUM(F17:F37)</f>
        <v>14792.910631253777</v>
      </c>
      <c r="G38" s="172">
        <f t="shared" ref="G38:Y38" si="1">SUM(G17:G37)</f>
        <v>8212.1692941956535</v>
      </c>
      <c r="H38" s="172">
        <f t="shared" si="1"/>
        <v>-76408.669964679706</v>
      </c>
      <c r="I38" s="172">
        <f t="shared" si="1"/>
        <v>-56140.844800727798</v>
      </c>
      <c r="J38" s="172">
        <f t="shared" si="1"/>
        <v>-73542.777471461144</v>
      </c>
      <c r="K38" s="172">
        <f t="shared" si="1"/>
        <v>-60802.941947798943</v>
      </c>
      <c r="L38" s="172">
        <f t="shared" si="1"/>
        <v>582.36364174889127</v>
      </c>
      <c r="M38" s="172">
        <f t="shared" si="1"/>
        <v>-28.268901805232986</v>
      </c>
      <c r="N38" s="172">
        <f t="shared" si="1"/>
        <v>-223.48905689991034</v>
      </c>
      <c r="O38" s="172">
        <f t="shared" si="1"/>
        <v>-2533.3086125590953</v>
      </c>
      <c r="P38" s="172">
        <f t="shared" si="1"/>
        <v>0</v>
      </c>
      <c r="Q38" s="172">
        <f t="shared" si="1"/>
        <v>0</v>
      </c>
      <c r="R38" s="172">
        <f t="shared" si="1"/>
        <v>0</v>
      </c>
      <c r="S38" s="172">
        <f t="shared" si="1"/>
        <v>0</v>
      </c>
      <c r="T38" s="172">
        <f t="shared" si="1"/>
        <v>0</v>
      </c>
      <c r="U38" s="172">
        <f t="shared" si="1"/>
        <v>0</v>
      </c>
      <c r="V38" s="172">
        <f t="shared" si="1"/>
        <v>0</v>
      </c>
      <c r="W38" s="172">
        <f t="shared" si="1"/>
        <v>0</v>
      </c>
      <c r="X38" s="172">
        <f t="shared" si="1"/>
        <v>0</v>
      </c>
      <c r="Y38" s="172">
        <f t="shared" si="1"/>
        <v>0</v>
      </c>
    </row>
    <row r="39" spans="1:25" s="158" customFormat="1" x14ac:dyDescent="0.2">
      <c r="B39" s="159"/>
      <c r="C39" s="160"/>
      <c r="D39" s="161"/>
      <c r="E39" s="166"/>
      <c r="F39" s="161"/>
      <c r="G39" s="161"/>
      <c r="H39" s="161"/>
      <c r="I39" s="161"/>
      <c r="J39" s="161"/>
      <c r="K39" s="161"/>
      <c r="L39" s="161"/>
      <c r="M39" s="161"/>
      <c r="N39" s="161"/>
      <c r="O39" s="161"/>
      <c r="P39" s="161"/>
      <c r="Q39" s="161"/>
      <c r="R39" s="161"/>
      <c r="S39" s="161"/>
      <c r="T39" s="161"/>
      <c r="U39" s="161"/>
      <c r="V39" s="161"/>
      <c r="W39" s="161"/>
      <c r="X39" s="161"/>
      <c r="Y39" s="161"/>
    </row>
    <row r="40" spans="1:25" x14ac:dyDescent="0.2">
      <c r="B40" s="167" t="s">
        <v>16</v>
      </c>
      <c r="C40" s="165">
        <v>1562</v>
      </c>
      <c r="D40" s="152">
        <f>'2. 2013 Continuity Schedule'!CF64</f>
        <v>0</v>
      </c>
      <c r="E40" s="170"/>
      <c r="F40" s="152">
        <f>IF(F$4="",0,IF($E40="kWh",VLOOKUP(F$4,'4. Billing Determinants'!$B$19:$N$41,4,0)/'4. Billing Determinants'!$E$41*$D40,IF($E40="kW",VLOOKUP(F$4,'4. Billing Determinants'!$B$19:$N$41,5,0)/'4. Billing Determinants'!$F$41*$D40,IF($E40="Non-RPP kWh",VLOOKUP(F$4,'4. Billing Determinants'!$B$19:$N$41,6,0)/'4. Billing Determinants'!$G$41*$D40,IF($E40="Distribution Rev.",VLOOKUP(F$4,'4. Billing Determinants'!$B$19:$N$41,8,0)/'4. Billing Determinants'!$I$41*$D40, VLOOKUP(F$4,'4. Billing Determinants'!$B$19:$N$41,3,0)/'4. Billing Determinants'!$D$41*$D40)))))</f>
        <v>0</v>
      </c>
      <c r="G40" s="152">
        <f>IF(G$4="",0,IF($E40="kWh",VLOOKUP(G$4,'4. Billing Determinants'!$B$19:$N$41,4,0)/'4. Billing Determinants'!$E$41*$D40,IF($E40="kW",VLOOKUP(G$4,'4. Billing Determinants'!$B$19:$N$41,5,0)/'4. Billing Determinants'!$F$41*$D40,IF($E40="Non-RPP kWh",VLOOKUP(G$4,'4. Billing Determinants'!$B$19:$N$41,6,0)/'4. Billing Determinants'!$G$41*$D40,IF($E40="Distribution Rev.",VLOOKUP(G$4,'4. Billing Determinants'!$B$19:$N$41,8,0)/'4. Billing Determinants'!$I$41*$D40, VLOOKUP(G$4,'4. Billing Determinants'!$B$19:$N$41,3,0)/'4. Billing Determinants'!$D$41*$D40)))))</f>
        <v>0</v>
      </c>
      <c r="H40" s="152">
        <f>IF(H$4="",0,IF($E40="kWh",VLOOKUP(H$4,'4. Billing Determinants'!$B$19:$N$41,4,0)/'4. Billing Determinants'!$E$41*$D40,IF($E40="kW",VLOOKUP(H$4,'4. Billing Determinants'!$B$19:$N$41,5,0)/'4. Billing Determinants'!$F$41*$D40,IF($E40="Non-RPP kWh",VLOOKUP(H$4,'4. Billing Determinants'!$B$19:$N$41,6,0)/'4. Billing Determinants'!$G$41*$D40,IF($E40="Distribution Rev.",VLOOKUP(H$4,'4. Billing Determinants'!$B$19:$N$41,8,0)/'4. Billing Determinants'!$I$41*$D40, VLOOKUP(H$4,'4. Billing Determinants'!$B$19:$N$41,3,0)/'4. Billing Determinants'!$D$41*$D40)))))</f>
        <v>0</v>
      </c>
      <c r="I40" s="152">
        <f>IF(I$4="",0,IF($E40="kWh",VLOOKUP(I$4,'4. Billing Determinants'!$B$19:$N$41,4,0)/'4. Billing Determinants'!$E$41*$D40,IF($E40="kW",VLOOKUP(I$4,'4. Billing Determinants'!$B$19:$N$41,5,0)/'4. Billing Determinants'!$F$41*$D40,IF($E40="Non-RPP kWh",VLOOKUP(I$4,'4. Billing Determinants'!$B$19:$N$41,6,0)/'4. Billing Determinants'!$G$41*$D40,IF($E40="Distribution Rev.",VLOOKUP(I$4,'4. Billing Determinants'!$B$19:$N$41,8,0)/'4. Billing Determinants'!$I$41*$D40, VLOOKUP(I$4,'4. Billing Determinants'!$B$19:$N$41,3,0)/'4. Billing Determinants'!$D$41*$D40)))))</f>
        <v>0</v>
      </c>
      <c r="J40" s="152">
        <f>IF(J$4="",0,IF($E40="kWh",VLOOKUP(J$4,'4. Billing Determinants'!$B$19:$N$41,4,0)/'4. Billing Determinants'!$E$41*$D40,IF($E40="kW",VLOOKUP(J$4,'4. Billing Determinants'!$B$19:$N$41,5,0)/'4. Billing Determinants'!$F$41*$D40,IF($E40="Non-RPP kWh",VLOOKUP(J$4,'4. Billing Determinants'!$B$19:$N$41,6,0)/'4. Billing Determinants'!$G$41*$D40,IF($E40="Distribution Rev.",VLOOKUP(J$4,'4. Billing Determinants'!$B$19:$N$41,8,0)/'4. Billing Determinants'!$I$41*$D40, VLOOKUP(J$4,'4. Billing Determinants'!$B$19:$N$41,3,0)/'4. Billing Determinants'!$D$41*$D40)))))</f>
        <v>0</v>
      </c>
      <c r="K40" s="152">
        <f>IF(K$4="",0,IF($E40="kWh",VLOOKUP(K$4,'4. Billing Determinants'!$B$19:$N$41,4,0)/'4. Billing Determinants'!$E$41*$D40,IF($E40="kW",VLOOKUP(K$4,'4. Billing Determinants'!$B$19:$N$41,5,0)/'4. Billing Determinants'!$F$41*$D40,IF($E40="Non-RPP kWh",VLOOKUP(K$4,'4. Billing Determinants'!$B$19:$N$41,6,0)/'4. Billing Determinants'!$G$41*$D40,IF($E40="Distribution Rev.",VLOOKUP(K$4,'4. Billing Determinants'!$B$19:$N$41,8,0)/'4. Billing Determinants'!$I$41*$D40, VLOOKUP(K$4,'4. Billing Determinants'!$B$19:$N$41,3,0)/'4. Billing Determinants'!$D$41*$D40)))))</f>
        <v>0</v>
      </c>
      <c r="L40" s="152">
        <f>IF(L$4="",0,IF($E40="kWh",VLOOKUP(L$4,'4. Billing Determinants'!$B$19:$N$41,4,0)/'4. Billing Determinants'!$E$41*$D40,IF($E40="kW",VLOOKUP(L$4,'4. Billing Determinants'!$B$19:$N$41,5,0)/'4. Billing Determinants'!$F$41*$D40,IF($E40="Non-RPP kWh",VLOOKUP(L$4,'4. Billing Determinants'!$B$19:$N$41,6,0)/'4. Billing Determinants'!$G$41*$D40,IF($E40="Distribution Rev.",VLOOKUP(L$4,'4. Billing Determinants'!$B$19:$N$41,8,0)/'4. Billing Determinants'!$I$41*$D40, VLOOKUP(L$4,'4. Billing Determinants'!$B$19:$N$41,3,0)/'4. Billing Determinants'!$D$41*$D40)))))</f>
        <v>0</v>
      </c>
      <c r="M40" s="152">
        <f>IF(M$4="",0,IF($E40="kWh",VLOOKUP(M$4,'4. Billing Determinants'!$B$19:$N$41,4,0)/'4. Billing Determinants'!$E$41*$D40,IF($E40="kW",VLOOKUP(M$4,'4. Billing Determinants'!$B$19:$N$41,5,0)/'4. Billing Determinants'!$F$41*$D40,IF($E40="Non-RPP kWh",VLOOKUP(M$4,'4. Billing Determinants'!$B$19:$N$41,6,0)/'4. Billing Determinants'!$G$41*$D40,IF($E40="Distribution Rev.",VLOOKUP(M$4,'4. Billing Determinants'!$B$19:$N$41,8,0)/'4. Billing Determinants'!$I$41*$D40, VLOOKUP(M$4,'4. Billing Determinants'!$B$19:$N$41,3,0)/'4. Billing Determinants'!$D$41*$D40)))))</f>
        <v>0</v>
      </c>
      <c r="N40" s="152">
        <f>IF(N$4="",0,IF($E40="kWh",VLOOKUP(N$4,'4. Billing Determinants'!$B$19:$N$41,4,0)/'4. Billing Determinants'!$E$41*$D40,IF($E40="kW",VLOOKUP(N$4,'4. Billing Determinants'!$B$19:$N$41,5,0)/'4. Billing Determinants'!$F$41*$D40,IF($E40="Non-RPP kWh",VLOOKUP(N$4,'4. Billing Determinants'!$B$19:$N$41,6,0)/'4. Billing Determinants'!$G$41*$D40,IF($E40="Distribution Rev.",VLOOKUP(N$4,'4. Billing Determinants'!$B$19:$N$41,8,0)/'4. Billing Determinants'!$I$41*$D40, VLOOKUP(N$4,'4. Billing Determinants'!$B$19:$N$41,3,0)/'4. Billing Determinants'!$D$41*$D40)))))</f>
        <v>0</v>
      </c>
      <c r="O40" s="152">
        <f>IF(O$4="",0,IF($E40="kWh",VLOOKUP(O$4,'4. Billing Determinants'!$B$19:$N$41,4,0)/'4. Billing Determinants'!$E$41*$D40,IF($E40="kW",VLOOKUP(O$4,'4. Billing Determinants'!$B$19:$N$41,5,0)/'4. Billing Determinants'!$F$41*$D40,IF($E40="Non-RPP kWh",VLOOKUP(O$4,'4. Billing Determinants'!$B$19:$N$41,6,0)/'4. Billing Determinants'!$G$41*$D40,IF($E40="Distribution Rev.",VLOOKUP(O$4,'4. Billing Determinants'!$B$19:$N$41,8,0)/'4. Billing Determinants'!$I$41*$D40, VLOOKUP(O$4,'4. Billing Determinants'!$B$19:$N$41,3,0)/'4. Billing Determinants'!$D$41*$D40)))))</f>
        <v>0</v>
      </c>
      <c r="P40" s="152">
        <f>IF(P$4="",0,IF($E40="kWh",VLOOKUP(P$4,'4. Billing Determinants'!$B$19:$N$41,4,0)/'4. Billing Determinants'!$E$41*$D40,IF($E40="kW",VLOOKUP(P$4,'4. Billing Determinants'!$B$19:$N$41,5,0)/'4. Billing Determinants'!$F$41*$D40,IF($E40="Non-RPP kWh",VLOOKUP(P$4,'4. Billing Determinants'!$B$19:$N$41,6,0)/'4. Billing Determinants'!$G$41*$D40,IF($E40="Distribution Rev.",VLOOKUP(P$4,'4. Billing Determinants'!$B$19:$N$41,8,0)/'4. Billing Determinants'!$I$41*$D40, VLOOKUP(P$4,'4. Billing Determinants'!$B$19:$N$41,3,0)/'4. Billing Determinants'!$D$41*$D40)))))</f>
        <v>0</v>
      </c>
      <c r="Q40" s="152">
        <f>IF(Q$4="",0,IF($E40="kWh",VLOOKUP(Q$4,'4. Billing Determinants'!$B$19:$N$41,4,0)/'4. Billing Determinants'!$E$41*$D40,IF($E40="kW",VLOOKUP(Q$4,'4. Billing Determinants'!$B$19:$N$41,5,0)/'4. Billing Determinants'!$F$41*$D40,IF($E40="Non-RPP kWh",VLOOKUP(Q$4,'4. Billing Determinants'!$B$19:$N$41,6,0)/'4. Billing Determinants'!$G$41*$D40,IF($E40="Distribution Rev.",VLOOKUP(Q$4,'4. Billing Determinants'!$B$19:$N$41,8,0)/'4. Billing Determinants'!$I$41*$D40, VLOOKUP(Q$4,'4. Billing Determinants'!$B$19:$N$41,3,0)/'4. Billing Determinants'!$D$41*$D40)))))</f>
        <v>0</v>
      </c>
      <c r="R40" s="152">
        <f>IF(R$4="",0,IF($E40="kWh",VLOOKUP(R$4,'4. Billing Determinants'!$B$19:$N$41,4,0)/'4. Billing Determinants'!$E$41*$D40,IF($E40="kW",VLOOKUP(R$4,'4. Billing Determinants'!$B$19:$N$41,5,0)/'4. Billing Determinants'!$F$41*$D40,IF($E40="Non-RPP kWh",VLOOKUP(R$4,'4. Billing Determinants'!$B$19:$N$41,6,0)/'4. Billing Determinants'!$G$41*$D40,IF($E40="Distribution Rev.",VLOOKUP(R$4,'4. Billing Determinants'!$B$19:$N$41,8,0)/'4. Billing Determinants'!$I$41*$D40, VLOOKUP(R$4,'4. Billing Determinants'!$B$19:$N$41,3,0)/'4. Billing Determinants'!$D$41*$D40)))))</f>
        <v>0</v>
      </c>
      <c r="S40" s="152">
        <f>IF(S$4="",0,IF($E40="kWh",VLOOKUP(S$4,'4. Billing Determinants'!$B$19:$N$41,4,0)/'4. Billing Determinants'!$E$41*$D40,IF($E40="kW",VLOOKUP(S$4,'4. Billing Determinants'!$B$19:$N$41,5,0)/'4. Billing Determinants'!$F$41*$D40,IF($E40="Non-RPP kWh",VLOOKUP(S$4,'4. Billing Determinants'!$B$19:$N$41,6,0)/'4. Billing Determinants'!$G$41*$D40,IF($E40="Distribution Rev.",VLOOKUP(S$4,'4. Billing Determinants'!$B$19:$N$41,8,0)/'4. Billing Determinants'!$I$41*$D40, VLOOKUP(S$4,'4. Billing Determinants'!$B$19:$N$41,3,0)/'4. Billing Determinants'!$D$41*$D40)))))</f>
        <v>0</v>
      </c>
      <c r="T40" s="152">
        <f>IF(T$4="",0,IF($E40="kWh",VLOOKUP(T$4,'4. Billing Determinants'!$B$19:$N$41,4,0)/'4. Billing Determinants'!$E$41*$D40,IF($E40="kW",VLOOKUP(T$4,'4. Billing Determinants'!$B$19:$N$41,5,0)/'4. Billing Determinants'!$F$41*$D40,IF($E40="Non-RPP kWh",VLOOKUP(T$4,'4. Billing Determinants'!$B$19:$N$41,6,0)/'4. Billing Determinants'!$G$41*$D40,IF($E40="Distribution Rev.",VLOOKUP(T$4,'4. Billing Determinants'!$B$19:$N$41,8,0)/'4. Billing Determinants'!$I$41*$D40, VLOOKUP(T$4,'4. Billing Determinants'!$B$19:$N$41,3,0)/'4. Billing Determinants'!$D$41*$D40)))))</f>
        <v>0</v>
      </c>
      <c r="U40" s="152">
        <f>IF(U$4="",0,IF($E40="kWh",VLOOKUP(U$4,'4. Billing Determinants'!$B$19:$N$41,4,0)/'4. Billing Determinants'!$E$41*$D40,IF($E40="kW",VLOOKUP(U$4,'4. Billing Determinants'!$B$19:$N$41,5,0)/'4. Billing Determinants'!$F$41*$D40,IF($E40="Non-RPP kWh",VLOOKUP(U$4,'4. Billing Determinants'!$B$19:$N$41,6,0)/'4. Billing Determinants'!$G$41*$D40,IF($E40="Distribution Rev.",VLOOKUP(U$4,'4. Billing Determinants'!$B$19:$N$41,8,0)/'4. Billing Determinants'!$I$41*$D40, VLOOKUP(U$4,'4. Billing Determinants'!$B$19:$N$41,3,0)/'4. Billing Determinants'!$D$41*$D40)))))</f>
        <v>0</v>
      </c>
      <c r="V40" s="152">
        <f>IF(V$4="",0,IF($E40="kWh",VLOOKUP(V$4,'4. Billing Determinants'!$B$19:$N$41,4,0)/'4. Billing Determinants'!$E$41*$D40,IF($E40="kW",VLOOKUP(V$4,'4. Billing Determinants'!$B$19:$N$41,5,0)/'4. Billing Determinants'!$F$41*$D40,IF($E40="Non-RPP kWh",VLOOKUP(V$4,'4. Billing Determinants'!$B$19:$N$41,6,0)/'4. Billing Determinants'!$G$41*$D40,IF($E40="Distribution Rev.",VLOOKUP(V$4,'4. Billing Determinants'!$B$19:$N$41,8,0)/'4. Billing Determinants'!$I$41*$D40, VLOOKUP(V$4,'4. Billing Determinants'!$B$19:$N$41,3,0)/'4. Billing Determinants'!$D$41*$D40)))))</f>
        <v>0</v>
      </c>
      <c r="W40" s="152">
        <f>IF(W$4="",0,IF($E40="kWh",VLOOKUP(W$4,'4. Billing Determinants'!$B$19:$N$41,4,0)/'4. Billing Determinants'!$E$41*$D40,IF($E40="kW",VLOOKUP(W$4,'4. Billing Determinants'!$B$19:$N$41,5,0)/'4. Billing Determinants'!$F$41*$D40,IF($E40="Non-RPP kWh",VLOOKUP(W$4,'4. Billing Determinants'!$B$19:$N$41,6,0)/'4. Billing Determinants'!$G$41*$D40,IF($E40="Distribution Rev.",VLOOKUP(W$4,'4. Billing Determinants'!$B$19:$N$41,8,0)/'4. Billing Determinants'!$I$41*$D40, VLOOKUP(W$4,'4. Billing Determinants'!$B$19:$N$41,3,0)/'4. Billing Determinants'!$D$41*$D40)))))</f>
        <v>0</v>
      </c>
      <c r="X40" s="152">
        <f>IF(X$4="",0,IF($E40="kWh",VLOOKUP(X$4,'4. Billing Determinants'!$B$19:$N$41,4,0)/'4. Billing Determinants'!$E$41*$D40,IF($E40="kW",VLOOKUP(X$4,'4. Billing Determinants'!$B$19:$N$41,5,0)/'4. Billing Determinants'!$F$41*$D40,IF($E40="Non-RPP kWh",VLOOKUP(X$4,'4. Billing Determinants'!$B$19:$N$41,6,0)/'4. Billing Determinants'!$G$41*$D40,IF($E40="Distribution Rev.",VLOOKUP(X$4,'4. Billing Determinants'!$B$19:$N$41,8,0)/'4. Billing Determinants'!$I$41*$D40, VLOOKUP(X$4,'4. Billing Determinants'!$B$19:$N$41,3,0)/'4. Billing Determinants'!$D$41*$D40)))))</f>
        <v>0</v>
      </c>
      <c r="Y40" s="152">
        <f>IF(Y$4="",0,IF($E40="kWh",VLOOKUP(Y$4,'4. Billing Determinants'!$B$19:$N$41,4,0)/'4. Billing Determinants'!$E$41*$D40,IF($E40="kW",VLOOKUP(Y$4,'4. Billing Determinants'!$B$19:$N$41,5,0)/'4. Billing Determinants'!$F$41*$D40,IF($E40="Non-RPP kWh",VLOOKUP(Y$4,'4. Billing Determinants'!$B$19:$N$41,6,0)/'4. Billing Determinants'!$G$41*$D40,IF($E40="Distribution Rev.",VLOOKUP(Y$4,'4. Billing Determinants'!$B$19:$N$41,8,0)/'4. Billing Determinants'!$I$41*$D40, VLOOKUP(Y$4,'4. Billing Determinants'!$B$19:$N$41,3,0)/'4. Billing Determinants'!$D$41*$D40)))))</f>
        <v>0</v>
      </c>
    </row>
    <row r="41" spans="1:25" ht="25.5" x14ac:dyDescent="0.2">
      <c r="B41" s="168" t="s">
        <v>192</v>
      </c>
      <c r="C41" s="165">
        <v>1592</v>
      </c>
      <c r="D41" s="152">
        <f>'2. 2013 Continuity Schedule'!CF65</f>
        <v>-141733</v>
      </c>
      <c r="E41" s="170" t="s">
        <v>228</v>
      </c>
      <c r="F41" s="152">
        <f>IF(F$4="",0,IF($E41="kWh",VLOOKUP(F$4,'4. Billing Determinants'!$B$19:$N$41,4,0)/'4. Billing Determinants'!$E$41*$D41,IF($E41="kW",VLOOKUP(F$4,'4. Billing Determinants'!$B$19:$N$41,5,0)/'4. Billing Determinants'!$F$41*$D41,IF($E41="Non-RPP kWh",VLOOKUP(F$4,'4. Billing Determinants'!$B$19:$N$41,6,0)/'4. Billing Determinants'!$G$41*$D41,IF($E41="Distribution Rev.",VLOOKUP(F$4,'4. Billing Determinants'!$B$19:$N$41,8,0)/'4. Billing Determinants'!$I$41*$D41, VLOOKUP(F$4,'4. Billing Determinants'!$B$19:$N$41,3,0)/'4. Billing Determinants'!$D$41*$D41)))))</f>
        <v>-76252.352055602474</v>
      </c>
      <c r="G41" s="152">
        <f>IF(G$4="",0,IF($E41="kWh",VLOOKUP(G$4,'4. Billing Determinants'!$B$19:$N$41,4,0)/'4. Billing Determinants'!$E$41*$D41,IF($E41="kW",VLOOKUP(G$4,'4. Billing Determinants'!$B$19:$N$41,5,0)/'4. Billing Determinants'!$F$41*$D41,IF($E41="Non-RPP kWh",VLOOKUP(G$4,'4. Billing Determinants'!$B$19:$N$41,6,0)/'4. Billing Determinants'!$G$41*$D41,IF($E41="Distribution Rev.",VLOOKUP(G$4,'4. Billing Determinants'!$B$19:$N$41,8,0)/'4. Billing Determinants'!$I$41*$D41, VLOOKUP(G$4,'4. Billing Determinants'!$B$19:$N$41,3,0)/'4. Billing Determinants'!$D$41*$D41)))))</f>
        <v>-25115.608285355269</v>
      </c>
      <c r="H41" s="152">
        <f>IF(H$4="",0,IF($E41="kWh",VLOOKUP(H$4,'4. Billing Determinants'!$B$19:$N$41,4,0)/'4. Billing Determinants'!$E$41*$D41,IF($E41="kW",VLOOKUP(H$4,'4. Billing Determinants'!$B$19:$N$41,5,0)/'4. Billing Determinants'!$F$41*$D41,IF($E41="Non-RPP kWh",VLOOKUP(H$4,'4. Billing Determinants'!$B$19:$N$41,6,0)/'4. Billing Determinants'!$G$41*$D41,IF($E41="Distribution Rev.",VLOOKUP(H$4,'4. Billing Determinants'!$B$19:$N$41,8,0)/'4. Billing Determinants'!$I$41*$D41, VLOOKUP(H$4,'4. Billing Determinants'!$B$19:$N$41,3,0)/'4. Billing Determinants'!$D$41*$D41)))))</f>
        <v>-20181.221032729256</v>
      </c>
      <c r="I41" s="152">
        <f>IF(I$4="",0,IF($E41="kWh",VLOOKUP(I$4,'4. Billing Determinants'!$B$19:$N$41,4,0)/'4. Billing Determinants'!$E$41*$D41,IF($E41="kW",VLOOKUP(I$4,'4. Billing Determinants'!$B$19:$N$41,5,0)/'4. Billing Determinants'!$F$41*$D41,IF($E41="Non-RPP kWh",VLOOKUP(I$4,'4. Billing Determinants'!$B$19:$N$41,6,0)/'4. Billing Determinants'!$G$41*$D41,IF($E41="Distribution Rev.",VLOOKUP(I$4,'4. Billing Determinants'!$B$19:$N$41,8,0)/'4. Billing Determinants'!$I$41*$D41, VLOOKUP(I$4,'4. Billing Determinants'!$B$19:$N$41,3,0)/'4. Billing Determinants'!$D$41*$D41)))))</f>
        <v>-6251.6026539751219</v>
      </c>
      <c r="J41" s="152">
        <f>IF(J$4="",0,IF($E41="kWh",VLOOKUP(J$4,'4. Billing Determinants'!$B$19:$N$41,4,0)/'4. Billing Determinants'!$E$41*$D41,IF($E41="kW",VLOOKUP(J$4,'4. Billing Determinants'!$B$19:$N$41,5,0)/'4. Billing Determinants'!$F$41*$D41,IF($E41="Non-RPP kWh",VLOOKUP(J$4,'4. Billing Determinants'!$B$19:$N$41,6,0)/'4. Billing Determinants'!$G$41*$D41,IF($E41="Distribution Rev.",VLOOKUP(J$4,'4. Billing Determinants'!$B$19:$N$41,8,0)/'4. Billing Determinants'!$I$41*$D41, VLOOKUP(J$4,'4. Billing Determinants'!$B$19:$N$41,3,0)/'4. Billing Determinants'!$D$41*$D41)))))</f>
        <v>-4771.3692669886714</v>
      </c>
      <c r="K41" s="152">
        <f>IF(K$4="",0,IF($E41="kWh",VLOOKUP(K$4,'4. Billing Determinants'!$B$19:$N$41,4,0)/'4. Billing Determinants'!$E$41*$D41,IF($E41="kW",VLOOKUP(K$4,'4. Billing Determinants'!$B$19:$N$41,5,0)/'4. Billing Determinants'!$F$41*$D41,IF($E41="Non-RPP kWh",VLOOKUP(K$4,'4. Billing Determinants'!$B$19:$N$41,6,0)/'4. Billing Determinants'!$G$41*$D41,IF($E41="Distribution Rev.",VLOOKUP(K$4,'4. Billing Determinants'!$B$19:$N$41,8,0)/'4. Billing Determinants'!$I$41*$D41, VLOOKUP(K$4,'4. Billing Determinants'!$B$19:$N$41,3,0)/'4. Billing Determinants'!$D$41*$D41)))))</f>
        <v>-4913.0748327546817</v>
      </c>
      <c r="L41" s="152">
        <f>IF(L$4="",0,IF($E41="kWh",VLOOKUP(L$4,'4. Billing Determinants'!$B$19:$N$41,4,0)/'4. Billing Determinants'!$E$41*$D41,IF($E41="kW",VLOOKUP(L$4,'4. Billing Determinants'!$B$19:$N$41,5,0)/'4. Billing Determinants'!$F$41*$D41,IF($E41="Non-RPP kWh",VLOOKUP(L$4,'4. Billing Determinants'!$B$19:$N$41,6,0)/'4. Billing Determinants'!$G$41*$D41,IF($E41="Distribution Rev.",VLOOKUP(L$4,'4. Billing Determinants'!$B$19:$N$41,8,0)/'4. Billing Determinants'!$I$41*$D41, VLOOKUP(L$4,'4. Billing Determinants'!$B$19:$N$41,3,0)/'4. Billing Determinants'!$D$41*$D41)))))</f>
        <v>-873.23197170596541</v>
      </c>
      <c r="M41" s="152">
        <f>IF(M$4="",0,IF($E41="kWh",VLOOKUP(M$4,'4. Billing Determinants'!$B$19:$N$41,4,0)/'4. Billing Determinants'!$E$41*$D41,IF($E41="kW",VLOOKUP(M$4,'4. Billing Determinants'!$B$19:$N$41,5,0)/'4. Billing Determinants'!$F$41*$D41,IF($E41="Non-RPP kWh",VLOOKUP(M$4,'4. Billing Determinants'!$B$19:$N$41,6,0)/'4. Billing Determinants'!$G$41*$D41,IF($E41="Distribution Rev.",VLOOKUP(M$4,'4. Billing Determinants'!$B$19:$N$41,8,0)/'4. Billing Determinants'!$I$41*$D41, VLOOKUP(M$4,'4. Billing Determinants'!$B$19:$N$41,3,0)/'4. Billing Determinants'!$D$41*$D41)))))</f>
        <v>-235.6138905304928</v>
      </c>
      <c r="N41" s="152">
        <f>IF(N$4="",0,IF($E41="kWh",VLOOKUP(N$4,'4. Billing Determinants'!$B$19:$N$41,4,0)/'4. Billing Determinants'!$E$41*$D41,IF($E41="kW",VLOOKUP(N$4,'4. Billing Determinants'!$B$19:$N$41,5,0)/'4. Billing Determinants'!$F$41*$D41,IF($E41="Non-RPP kWh",VLOOKUP(N$4,'4. Billing Determinants'!$B$19:$N$41,6,0)/'4. Billing Determinants'!$G$41*$D41,IF($E41="Distribution Rev.",VLOOKUP(N$4,'4. Billing Determinants'!$B$19:$N$41,8,0)/'4. Billing Determinants'!$I$41*$D41, VLOOKUP(N$4,'4. Billing Determinants'!$B$19:$N$41,3,0)/'4. Billing Determinants'!$D$41*$D41)))))</f>
        <v>-3138.9260103580741</v>
      </c>
      <c r="O41" s="152">
        <f>IF(O$4="",0,IF($E41="kWh",VLOOKUP(O$4,'4. Billing Determinants'!$B$19:$N$41,4,0)/'4. Billing Determinants'!$E$41*$D41,IF($E41="kW",VLOOKUP(O$4,'4. Billing Determinants'!$B$19:$N$41,5,0)/'4. Billing Determinants'!$F$41*$D41,IF($E41="Non-RPP kWh",VLOOKUP(O$4,'4. Billing Determinants'!$B$19:$N$41,6,0)/'4. Billing Determinants'!$G$41*$D41,IF($E41="Distribution Rev.",VLOOKUP(O$4,'4. Billing Determinants'!$B$19:$N$41,8,0)/'4. Billing Determinants'!$I$41*$D41, VLOOKUP(O$4,'4. Billing Determinants'!$B$19:$N$41,3,0)/'4. Billing Determinants'!$D$41*$D41)))))</f>
        <v>0</v>
      </c>
      <c r="P41" s="152">
        <f>IF(P$4="",0,IF($E41="kWh",VLOOKUP(P$4,'4. Billing Determinants'!$B$19:$N$41,4,0)/'4. Billing Determinants'!$E$41*$D41,IF($E41="kW",VLOOKUP(P$4,'4. Billing Determinants'!$B$19:$N$41,5,0)/'4. Billing Determinants'!$F$41*$D41,IF($E41="Non-RPP kWh",VLOOKUP(P$4,'4. Billing Determinants'!$B$19:$N$41,6,0)/'4. Billing Determinants'!$G$41*$D41,IF($E41="Distribution Rev.",VLOOKUP(P$4,'4. Billing Determinants'!$B$19:$N$41,8,0)/'4. Billing Determinants'!$I$41*$D41, VLOOKUP(P$4,'4. Billing Determinants'!$B$19:$N$41,3,0)/'4. Billing Determinants'!$D$41*$D41)))))</f>
        <v>0</v>
      </c>
      <c r="Q41" s="152">
        <f>IF(Q$4="",0,IF($E41="kWh",VLOOKUP(Q$4,'4. Billing Determinants'!$B$19:$N$41,4,0)/'4. Billing Determinants'!$E$41*$D41,IF($E41="kW",VLOOKUP(Q$4,'4. Billing Determinants'!$B$19:$N$41,5,0)/'4. Billing Determinants'!$F$41*$D41,IF($E41="Non-RPP kWh",VLOOKUP(Q$4,'4. Billing Determinants'!$B$19:$N$41,6,0)/'4. Billing Determinants'!$G$41*$D41,IF($E41="Distribution Rev.",VLOOKUP(Q$4,'4. Billing Determinants'!$B$19:$N$41,8,0)/'4. Billing Determinants'!$I$41*$D41, VLOOKUP(Q$4,'4. Billing Determinants'!$B$19:$N$41,3,0)/'4. Billing Determinants'!$D$41*$D41)))))</f>
        <v>0</v>
      </c>
      <c r="R41" s="152">
        <f>IF(R$4="",0,IF($E41="kWh",VLOOKUP(R$4,'4. Billing Determinants'!$B$19:$N$41,4,0)/'4. Billing Determinants'!$E$41*$D41,IF($E41="kW",VLOOKUP(R$4,'4. Billing Determinants'!$B$19:$N$41,5,0)/'4. Billing Determinants'!$F$41*$D41,IF($E41="Non-RPP kWh",VLOOKUP(R$4,'4. Billing Determinants'!$B$19:$N$41,6,0)/'4. Billing Determinants'!$G$41*$D41,IF($E41="Distribution Rev.",VLOOKUP(R$4,'4. Billing Determinants'!$B$19:$N$41,8,0)/'4. Billing Determinants'!$I$41*$D41, VLOOKUP(R$4,'4. Billing Determinants'!$B$19:$N$41,3,0)/'4. Billing Determinants'!$D$41*$D41)))))</f>
        <v>0</v>
      </c>
      <c r="S41" s="152">
        <f>IF(S$4="",0,IF($E41="kWh",VLOOKUP(S$4,'4. Billing Determinants'!$B$19:$N$41,4,0)/'4. Billing Determinants'!$E$41*$D41,IF($E41="kW",VLOOKUP(S$4,'4. Billing Determinants'!$B$19:$N$41,5,0)/'4. Billing Determinants'!$F$41*$D41,IF($E41="Non-RPP kWh",VLOOKUP(S$4,'4. Billing Determinants'!$B$19:$N$41,6,0)/'4. Billing Determinants'!$G$41*$D41,IF($E41="Distribution Rev.",VLOOKUP(S$4,'4. Billing Determinants'!$B$19:$N$41,8,0)/'4. Billing Determinants'!$I$41*$D41, VLOOKUP(S$4,'4. Billing Determinants'!$B$19:$N$41,3,0)/'4. Billing Determinants'!$D$41*$D41)))))</f>
        <v>0</v>
      </c>
      <c r="T41" s="152">
        <f>IF(T$4="",0,IF($E41="kWh",VLOOKUP(T$4,'4. Billing Determinants'!$B$19:$N$41,4,0)/'4. Billing Determinants'!$E$41*$D41,IF($E41="kW",VLOOKUP(T$4,'4. Billing Determinants'!$B$19:$N$41,5,0)/'4. Billing Determinants'!$F$41*$D41,IF($E41="Non-RPP kWh",VLOOKUP(T$4,'4. Billing Determinants'!$B$19:$N$41,6,0)/'4. Billing Determinants'!$G$41*$D41,IF($E41="Distribution Rev.",VLOOKUP(T$4,'4. Billing Determinants'!$B$19:$N$41,8,0)/'4. Billing Determinants'!$I$41*$D41, VLOOKUP(T$4,'4. Billing Determinants'!$B$19:$N$41,3,0)/'4. Billing Determinants'!$D$41*$D41)))))</f>
        <v>0</v>
      </c>
      <c r="U41" s="152">
        <f>IF(U$4="",0,IF($E41="kWh",VLOOKUP(U$4,'4. Billing Determinants'!$B$19:$N$41,4,0)/'4. Billing Determinants'!$E$41*$D41,IF($E41="kW",VLOOKUP(U$4,'4. Billing Determinants'!$B$19:$N$41,5,0)/'4. Billing Determinants'!$F$41*$D41,IF($E41="Non-RPP kWh",VLOOKUP(U$4,'4. Billing Determinants'!$B$19:$N$41,6,0)/'4. Billing Determinants'!$G$41*$D41,IF($E41="Distribution Rev.",VLOOKUP(U$4,'4. Billing Determinants'!$B$19:$N$41,8,0)/'4. Billing Determinants'!$I$41*$D41, VLOOKUP(U$4,'4. Billing Determinants'!$B$19:$N$41,3,0)/'4. Billing Determinants'!$D$41*$D41)))))</f>
        <v>0</v>
      </c>
      <c r="V41" s="152">
        <f>IF(V$4="",0,IF($E41="kWh",VLOOKUP(V$4,'4. Billing Determinants'!$B$19:$N$41,4,0)/'4. Billing Determinants'!$E$41*$D41,IF($E41="kW",VLOOKUP(V$4,'4. Billing Determinants'!$B$19:$N$41,5,0)/'4. Billing Determinants'!$F$41*$D41,IF($E41="Non-RPP kWh",VLOOKUP(V$4,'4. Billing Determinants'!$B$19:$N$41,6,0)/'4. Billing Determinants'!$G$41*$D41,IF($E41="Distribution Rev.",VLOOKUP(V$4,'4. Billing Determinants'!$B$19:$N$41,8,0)/'4. Billing Determinants'!$I$41*$D41, VLOOKUP(V$4,'4. Billing Determinants'!$B$19:$N$41,3,0)/'4. Billing Determinants'!$D$41*$D41)))))</f>
        <v>0</v>
      </c>
      <c r="W41" s="152">
        <f>IF(W$4="",0,IF($E41="kWh",VLOOKUP(W$4,'4. Billing Determinants'!$B$19:$N$41,4,0)/'4. Billing Determinants'!$E$41*$D41,IF($E41="kW",VLOOKUP(W$4,'4. Billing Determinants'!$B$19:$N$41,5,0)/'4. Billing Determinants'!$F$41*$D41,IF($E41="Non-RPP kWh",VLOOKUP(W$4,'4. Billing Determinants'!$B$19:$N$41,6,0)/'4. Billing Determinants'!$G$41*$D41,IF($E41="Distribution Rev.",VLOOKUP(W$4,'4. Billing Determinants'!$B$19:$N$41,8,0)/'4. Billing Determinants'!$I$41*$D41, VLOOKUP(W$4,'4. Billing Determinants'!$B$19:$N$41,3,0)/'4. Billing Determinants'!$D$41*$D41)))))</f>
        <v>0</v>
      </c>
      <c r="X41" s="152">
        <f>IF(X$4="",0,IF($E41="kWh",VLOOKUP(X$4,'4. Billing Determinants'!$B$19:$N$41,4,0)/'4. Billing Determinants'!$E$41*$D41,IF($E41="kW",VLOOKUP(X$4,'4. Billing Determinants'!$B$19:$N$41,5,0)/'4. Billing Determinants'!$F$41*$D41,IF($E41="Non-RPP kWh",VLOOKUP(X$4,'4. Billing Determinants'!$B$19:$N$41,6,0)/'4. Billing Determinants'!$G$41*$D41,IF($E41="Distribution Rev.",VLOOKUP(X$4,'4. Billing Determinants'!$B$19:$N$41,8,0)/'4. Billing Determinants'!$I$41*$D41, VLOOKUP(X$4,'4. Billing Determinants'!$B$19:$N$41,3,0)/'4. Billing Determinants'!$D$41*$D41)))))</f>
        <v>0</v>
      </c>
      <c r="Y41" s="152">
        <f>IF(Y$4="",0,IF($E41="kWh",VLOOKUP(Y$4,'4. Billing Determinants'!$B$19:$N$41,4,0)/'4. Billing Determinants'!$E$41*$D41,IF($E41="kW",VLOOKUP(Y$4,'4. Billing Determinants'!$B$19:$N$41,5,0)/'4. Billing Determinants'!$F$41*$D41,IF($E41="Non-RPP kWh",VLOOKUP(Y$4,'4. Billing Determinants'!$B$19:$N$41,6,0)/'4. Billing Determinants'!$G$41*$D41,IF($E41="Distribution Rev.",VLOOKUP(Y$4,'4. Billing Determinants'!$B$19:$N$41,8,0)/'4. Billing Determinants'!$I$41*$D41, VLOOKUP(Y$4,'4. Billing Determinants'!$B$19:$N$41,3,0)/'4. Billing Determinants'!$D$41*$D41)))))</f>
        <v>0</v>
      </c>
    </row>
    <row r="42" spans="1:25" ht="25.5" x14ac:dyDescent="0.2">
      <c r="B42" s="168" t="s">
        <v>185</v>
      </c>
      <c r="C42" s="165">
        <v>1592</v>
      </c>
      <c r="D42" s="152">
        <f>'2. 2013 Continuity Schedule'!CF66</f>
        <v>-107497</v>
      </c>
      <c r="E42" s="170" t="s">
        <v>228</v>
      </c>
      <c r="F42" s="152">
        <f>IF(F$4="",0,IF($E42="kWh",VLOOKUP(F$4,'4. Billing Determinants'!$B$19:$N$41,4,0)/'4. Billing Determinants'!$E$41*$D42,IF($E42="kW",VLOOKUP(F$4,'4. Billing Determinants'!$B$19:$N$41,5,0)/'4. Billing Determinants'!$F$41*$D42,IF($E42="Non-RPP kWh",VLOOKUP(F$4,'4. Billing Determinants'!$B$19:$N$41,6,0)/'4. Billing Determinants'!$G$41*$D42,IF($E42="Distribution Rev.",VLOOKUP(F$4,'4. Billing Determinants'!$B$19:$N$41,8,0)/'4. Billing Determinants'!$I$41*$D42, VLOOKUP(F$4,'4. Billing Determinants'!$B$19:$N$41,3,0)/'4. Billing Determinants'!$D$41*$D42)))))</f>
        <v>-57833.384525277099</v>
      </c>
      <c r="G42" s="152">
        <f>IF(G$4="",0,IF($E42="kWh",VLOOKUP(G$4,'4. Billing Determinants'!$B$19:$N$41,4,0)/'4. Billing Determinants'!$E$41*$D42,IF($E42="kW",VLOOKUP(G$4,'4. Billing Determinants'!$B$19:$N$41,5,0)/'4. Billing Determinants'!$F$41*$D42,IF($E42="Non-RPP kWh",VLOOKUP(G$4,'4. Billing Determinants'!$B$19:$N$41,6,0)/'4. Billing Determinants'!$G$41*$D42,IF($E42="Distribution Rev.",VLOOKUP(G$4,'4. Billing Determinants'!$B$19:$N$41,8,0)/'4. Billing Determinants'!$I$41*$D42, VLOOKUP(G$4,'4. Billing Determinants'!$B$19:$N$41,3,0)/'4. Billing Determinants'!$D$41*$D42)))))</f>
        <v>-19048.863312360816</v>
      </c>
      <c r="H42" s="152">
        <f>IF(H$4="",0,IF($E42="kWh",VLOOKUP(H$4,'4. Billing Determinants'!$B$19:$N$41,4,0)/'4. Billing Determinants'!$E$41*$D42,IF($E42="kW",VLOOKUP(H$4,'4. Billing Determinants'!$B$19:$N$41,5,0)/'4. Billing Determinants'!$F$41*$D42,IF($E42="Non-RPP kWh",VLOOKUP(H$4,'4. Billing Determinants'!$B$19:$N$41,6,0)/'4. Billing Determinants'!$G$41*$D42,IF($E42="Distribution Rev.",VLOOKUP(H$4,'4. Billing Determinants'!$B$19:$N$41,8,0)/'4. Billing Determinants'!$I$41*$D42, VLOOKUP(H$4,'4. Billing Determinants'!$B$19:$N$41,3,0)/'4. Billing Determinants'!$D$41*$D42)))))</f>
        <v>-15306.391012363367</v>
      </c>
      <c r="I42" s="152">
        <f>IF(I$4="",0,IF($E42="kWh",VLOOKUP(I$4,'4. Billing Determinants'!$B$19:$N$41,4,0)/'4. Billing Determinants'!$E$41*$D42,IF($E42="kW",VLOOKUP(I$4,'4. Billing Determinants'!$B$19:$N$41,5,0)/'4. Billing Determinants'!$F$41*$D42,IF($E42="Non-RPP kWh",VLOOKUP(I$4,'4. Billing Determinants'!$B$19:$N$41,6,0)/'4. Billing Determinants'!$G$41*$D42,IF($E42="Distribution Rev.",VLOOKUP(I$4,'4. Billing Determinants'!$B$19:$N$41,8,0)/'4. Billing Determinants'!$I$41*$D42, VLOOKUP(I$4,'4. Billing Determinants'!$B$19:$N$41,3,0)/'4. Billing Determinants'!$D$41*$D42)))))</f>
        <v>-4741.5106608507804</v>
      </c>
      <c r="J42" s="152">
        <f>IF(J$4="",0,IF($E42="kWh",VLOOKUP(J$4,'4. Billing Determinants'!$B$19:$N$41,4,0)/'4. Billing Determinants'!$E$41*$D42,IF($E42="kW",VLOOKUP(J$4,'4. Billing Determinants'!$B$19:$N$41,5,0)/'4. Billing Determinants'!$F$41*$D42,IF($E42="Non-RPP kWh",VLOOKUP(J$4,'4. Billing Determinants'!$B$19:$N$41,6,0)/'4. Billing Determinants'!$G$41*$D42,IF($E42="Distribution Rev.",VLOOKUP(J$4,'4. Billing Determinants'!$B$19:$N$41,8,0)/'4. Billing Determinants'!$I$41*$D42, VLOOKUP(J$4,'4. Billing Determinants'!$B$19:$N$41,3,0)/'4. Billing Determinants'!$D$41*$D42)))))</f>
        <v>-3618.8317617878774</v>
      </c>
      <c r="K42" s="152">
        <f>IF(K$4="",0,IF($E42="kWh",VLOOKUP(K$4,'4. Billing Determinants'!$B$19:$N$41,4,0)/'4. Billing Determinants'!$E$41*$D42,IF($E42="kW",VLOOKUP(K$4,'4. Billing Determinants'!$B$19:$N$41,5,0)/'4. Billing Determinants'!$F$41*$D42,IF($E42="Non-RPP kWh",VLOOKUP(K$4,'4. Billing Determinants'!$B$19:$N$41,6,0)/'4. Billing Determinants'!$G$41*$D42,IF($E42="Distribution Rev.",VLOOKUP(K$4,'4. Billing Determinants'!$B$19:$N$41,8,0)/'4. Billing Determinants'!$I$41*$D42, VLOOKUP(K$4,'4. Billing Determinants'!$B$19:$N$41,3,0)/'4. Billing Determinants'!$D$41*$D42)))))</f>
        <v>-3726.307954369342</v>
      </c>
      <c r="L42" s="152">
        <f>IF(L$4="",0,IF($E42="kWh",VLOOKUP(L$4,'4. Billing Determinants'!$B$19:$N$41,4,0)/'4. Billing Determinants'!$E$41*$D42,IF($E42="kW",VLOOKUP(L$4,'4. Billing Determinants'!$B$19:$N$41,5,0)/'4. Billing Determinants'!$F$41*$D42,IF($E42="Non-RPP kWh",VLOOKUP(L$4,'4. Billing Determinants'!$B$19:$N$41,6,0)/'4. Billing Determinants'!$G$41*$D42,IF($E42="Distribution Rev.",VLOOKUP(L$4,'4. Billing Determinants'!$B$19:$N$41,8,0)/'4. Billing Determinants'!$I$41*$D42, VLOOKUP(L$4,'4. Billing Determinants'!$B$19:$N$41,3,0)/'4. Billing Determinants'!$D$41*$D42)))))</f>
        <v>-662.30036238897196</v>
      </c>
      <c r="M42" s="152">
        <f>IF(M$4="",0,IF($E42="kWh",VLOOKUP(M$4,'4. Billing Determinants'!$B$19:$N$41,4,0)/'4. Billing Determinants'!$E$41*$D42,IF($E42="kW",VLOOKUP(M$4,'4. Billing Determinants'!$B$19:$N$41,5,0)/'4. Billing Determinants'!$F$41*$D42,IF($E42="Non-RPP kWh",VLOOKUP(M$4,'4. Billing Determinants'!$B$19:$N$41,6,0)/'4. Billing Determinants'!$G$41*$D42,IF($E42="Distribution Rev.",VLOOKUP(M$4,'4. Billing Determinants'!$B$19:$N$41,8,0)/'4. Billing Determinants'!$I$41*$D42, VLOOKUP(M$4,'4. Billing Determinants'!$B$19:$N$41,3,0)/'4. Billing Determinants'!$D$41*$D42)))))</f>
        <v>-178.70070054508395</v>
      </c>
      <c r="N42" s="152">
        <f>IF(N$4="",0,IF($E42="kWh",VLOOKUP(N$4,'4. Billing Determinants'!$B$19:$N$41,4,0)/'4. Billing Determinants'!$E$41*$D42,IF($E42="kW",VLOOKUP(N$4,'4. Billing Determinants'!$B$19:$N$41,5,0)/'4. Billing Determinants'!$F$41*$D42,IF($E42="Non-RPP kWh",VLOOKUP(N$4,'4. Billing Determinants'!$B$19:$N$41,6,0)/'4. Billing Determinants'!$G$41*$D42,IF($E42="Distribution Rev.",VLOOKUP(N$4,'4. Billing Determinants'!$B$19:$N$41,8,0)/'4. Billing Determinants'!$I$41*$D42, VLOOKUP(N$4,'4. Billing Determinants'!$B$19:$N$41,3,0)/'4. Billing Determinants'!$D$41*$D42)))))</f>
        <v>-2380.7097100566693</v>
      </c>
      <c r="O42" s="152">
        <f>IF(O$4="",0,IF($E42="kWh",VLOOKUP(O$4,'4. Billing Determinants'!$B$19:$N$41,4,0)/'4. Billing Determinants'!$E$41*$D42,IF($E42="kW",VLOOKUP(O$4,'4. Billing Determinants'!$B$19:$N$41,5,0)/'4. Billing Determinants'!$F$41*$D42,IF($E42="Non-RPP kWh",VLOOKUP(O$4,'4. Billing Determinants'!$B$19:$N$41,6,0)/'4. Billing Determinants'!$G$41*$D42,IF($E42="Distribution Rev.",VLOOKUP(O$4,'4. Billing Determinants'!$B$19:$N$41,8,0)/'4. Billing Determinants'!$I$41*$D42, VLOOKUP(O$4,'4. Billing Determinants'!$B$19:$N$41,3,0)/'4. Billing Determinants'!$D$41*$D42)))))</f>
        <v>0</v>
      </c>
      <c r="P42" s="152">
        <f>IF(P$4="",0,IF($E42="kWh",VLOOKUP(P$4,'4. Billing Determinants'!$B$19:$N$41,4,0)/'4. Billing Determinants'!$E$41*$D42,IF($E42="kW",VLOOKUP(P$4,'4. Billing Determinants'!$B$19:$N$41,5,0)/'4. Billing Determinants'!$F$41*$D42,IF($E42="Non-RPP kWh",VLOOKUP(P$4,'4. Billing Determinants'!$B$19:$N$41,6,0)/'4. Billing Determinants'!$G$41*$D42,IF($E42="Distribution Rev.",VLOOKUP(P$4,'4. Billing Determinants'!$B$19:$N$41,8,0)/'4. Billing Determinants'!$I$41*$D42, VLOOKUP(P$4,'4. Billing Determinants'!$B$19:$N$41,3,0)/'4. Billing Determinants'!$D$41*$D42)))))</f>
        <v>0</v>
      </c>
      <c r="Q42" s="152">
        <f>IF(Q$4="",0,IF($E42="kWh",VLOOKUP(Q$4,'4. Billing Determinants'!$B$19:$N$41,4,0)/'4. Billing Determinants'!$E$41*$D42,IF($E42="kW",VLOOKUP(Q$4,'4. Billing Determinants'!$B$19:$N$41,5,0)/'4. Billing Determinants'!$F$41*$D42,IF($E42="Non-RPP kWh",VLOOKUP(Q$4,'4. Billing Determinants'!$B$19:$N$41,6,0)/'4. Billing Determinants'!$G$41*$D42,IF($E42="Distribution Rev.",VLOOKUP(Q$4,'4. Billing Determinants'!$B$19:$N$41,8,0)/'4. Billing Determinants'!$I$41*$D42, VLOOKUP(Q$4,'4. Billing Determinants'!$B$19:$N$41,3,0)/'4. Billing Determinants'!$D$41*$D42)))))</f>
        <v>0</v>
      </c>
      <c r="R42" s="152">
        <f>IF(R$4="",0,IF($E42="kWh",VLOOKUP(R$4,'4. Billing Determinants'!$B$19:$N$41,4,0)/'4. Billing Determinants'!$E$41*$D42,IF($E42="kW",VLOOKUP(R$4,'4. Billing Determinants'!$B$19:$N$41,5,0)/'4. Billing Determinants'!$F$41*$D42,IF($E42="Non-RPP kWh",VLOOKUP(R$4,'4. Billing Determinants'!$B$19:$N$41,6,0)/'4. Billing Determinants'!$G$41*$D42,IF($E42="Distribution Rev.",VLOOKUP(R$4,'4. Billing Determinants'!$B$19:$N$41,8,0)/'4. Billing Determinants'!$I$41*$D42, VLOOKUP(R$4,'4. Billing Determinants'!$B$19:$N$41,3,0)/'4. Billing Determinants'!$D$41*$D42)))))</f>
        <v>0</v>
      </c>
      <c r="S42" s="152">
        <f>IF(S$4="",0,IF($E42="kWh",VLOOKUP(S$4,'4. Billing Determinants'!$B$19:$N$41,4,0)/'4. Billing Determinants'!$E$41*$D42,IF($E42="kW",VLOOKUP(S$4,'4. Billing Determinants'!$B$19:$N$41,5,0)/'4. Billing Determinants'!$F$41*$D42,IF($E42="Non-RPP kWh",VLOOKUP(S$4,'4. Billing Determinants'!$B$19:$N$41,6,0)/'4. Billing Determinants'!$G$41*$D42,IF($E42="Distribution Rev.",VLOOKUP(S$4,'4. Billing Determinants'!$B$19:$N$41,8,0)/'4. Billing Determinants'!$I$41*$D42, VLOOKUP(S$4,'4. Billing Determinants'!$B$19:$N$41,3,0)/'4. Billing Determinants'!$D$41*$D42)))))</f>
        <v>0</v>
      </c>
      <c r="T42" s="152">
        <f>IF(T$4="",0,IF($E42="kWh",VLOOKUP(T$4,'4. Billing Determinants'!$B$19:$N$41,4,0)/'4. Billing Determinants'!$E$41*$D42,IF($E42="kW",VLOOKUP(T$4,'4. Billing Determinants'!$B$19:$N$41,5,0)/'4. Billing Determinants'!$F$41*$D42,IF($E42="Non-RPP kWh",VLOOKUP(T$4,'4. Billing Determinants'!$B$19:$N$41,6,0)/'4. Billing Determinants'!$G$41*$D42,IF($E42="Distribution Rev.",VLOOKUP(T$4,'4. Billing Determinants'!$B$19:$N$41,8,0)/'4. Billing Determinants'!$I$41*$D42, VLOOKUP(T$4,'4. Billing Determinants'!$B$19:$N$41,3,0)/'4. Billing Determinants'!$D$41*$D42)))))</f>
        <v>0</v>
      </c>
      <c r="U42" s="152">
        <f>IF(U$4="",0,IF($E42="kWh",VLOOKUP(U$4,'4. Billing Determinants'!$B$19:$N$41,4,0)/'4. Billing Determinants'!$E$41*$D42,IF($E42="kW",VLOOKUP(U$4,'4. Billing Determinants'!$B$19:$N$41,5,0)/'4. Billing Determinants'!$F$41*$D42,IF($E42="Non-RPP kWh",VLOOKUP(U$4,'4. Billing Determinants'!$B$19:$N$41,6,0)/'4. Billing Determinants'!$G$41*$D42,IF($E42="Distribution Rev.",VLOOKUP(U$4,'4. Billing Determinants'!$B$19:$N$41,8,0)/'4. Billing Determinants'!$I$41*$D42, VLOOKUP(U$4,'4. Billing Determinants'!$B$19:$N$41,3,0)/'4. Billing Determinants'!$D$41*$D42)))))</f>
        <v>0</v>
      </c>
      <c r="V42" s="152">
        <f>IF(V$4="",0,IF($E42="kWh",VLOOKUP(V$4,'4. Billing Determinants'!$B$19:$N$41,4,0)/'4. Billing Determinants'!$E$41*$D42,IF($E42="kW",VLOOKUP(V$4,'4. Billing Determinants'!$B$19:$N$41,5,0)/'4. Billing Determinants'!$F$41*$D42,IF($E42="Non-RPP kWh",VLOOKUP(V$4,'4. Billing Determinants'!$B$19:$N$41,6,0)/'4. Billing Determinants'!$G$41*$D42,IF($E42="Distribution Rev.",VLOOKUP(V$4,'4. Billing Determinants'!$B$19:$N$41,8,0)/'4. Billing Determinants'!$I$41*$D42, VLOOKUP(V$4,'4. Billing Determinants'!$B$19:$N$41,3,0)/'4. Billing Determinants'!$D$41*$D42)))))</f>
        <v>0</v>
      </c>
      <c r="W42" s="152">
        <f>IF(W$4="",0,IF($E42="kWh",VLOOKUP(W$4,'4. Billing Determinants'!$B$19:$N$41,4,0)/'4. Billing Determinants'!$E$41*$D42,IF($E42="kW",VLOOKUP(W$4,'4. Billing Determinants'!$B$19:$N$41,5,0)/'4. Billing Determinants'!$F$41*$D42,IF($E42="Non-RPP kWh",VLOOKUP(W$4,'4. Billing Determinants'!$B$19:$N$41,6,0)/'4. Billing Determinants'!$G$41*$D42,IF($E42="Distribution Rev.",VLOOKUP(W$4,'4. Billing Determinants'!$B$19:$N$41,8,0)/'4. Billing Determinants'!$I$41*$D42, VLOOKUP(W$4,'4. Billing Determinants'!$B$19:$N$41,3,0)/'4. Billing Determinants'!$D$41*$D42)))))</f>
        <v>0</v>
      </c>
      <c r="X42" s="152">
        <f>IF(X$4="",0,IF($E42="kWh",VLOOKUP(X$4,'4. Billing Determinants'!$B$19:$N$41,4,0)/'4. Billing Determinants'!$E$41*$D42,IF($E42="kW",VLOOKUP(X$4,'4. Billing Determinants'!$B$19:$N$41,5,0)/'4. Billing Determinants'!$F$41*$D42,IF($E42="Non-RPP kWh",VLOOKUP(X$4,'4. Billing Determinants'!$B$19:$N$41,6,0)/'4. Billing Determinants'!$G$41*$D42,IF($E42="Distribution Rev.",VLOOKUP(X$4,'4. Billing Determinants'!$B$19:$N$41,8,0)/'4. Billing Determinants'!$I$41*$D42, VLOOKUP(X$4,'4. Billing Determinants'!$B$19:$N$41,3,0)/'4. Billing Determinants'!$D$41*$D42)))))</f>
        <v>0</v>
      </c>
      <c r="Y42" s="152">
        <f>IF(Y$4="",0,IF($E42="kWh",VLOOKUP(Y$4,'4. Billing Determinants'!$B$19:$N$41,4,0)/'4. Billing Determinants'!$E$41*$D42,IF($E42="kW",VLOOKUP(Y$4,'4. Billing Determinants'!$B$19:$N$41,5,0)/'4. Billing Determinants'!$F$41*$D42,IF($E42="Non-RPP kWh",VLOOKUP(Y$4,'4. Billing Determinants'!$B$19:$N$41,6,0)/'4. Billing Determinants'!$G$41*$D42,IF($E42="Distribution Rev.",VLOOKUP(Y$4,'4. Billing Determinants'!$B$19:$N$41,8,0)/'4. Billing Determinants'!$I$41*$D42, VLOOKUP(Y$4,'4. Billing Determinants'!$B$19:$N$41,3,0)/'4. Billing Determinants'!$D$41*$D42)))))</f>
        <v>0</v>
      </c>
    </row>
    <row r="43" spans="1:25" s="134" customFormat="1" x14ac:dyDescent="0.2">
      <c r="A43" s="133"/>
      <c r="B43" s="171" t="s">
        <v>193</v>
      </c>
      <c r="C43" s="173"/>
      <c r="D43" s="172">
        <f>SUM(D40:D42)</f>
        <v>-249230</v>
      </c>
      <c r="E43" s="173"/>
      <c r="F43" s="172">
        <f>SUM(F40:F42)</f>
        <v>-134085.73658087957</v>
      </c>
      <c r="G43" s="172">
        <f t="shared" ref="G43:Y43" si="2">SUM(G40:G42)</f>
        <v>-44164.471597716081</v>
      </c>
      <c r="H43" s="172">
        <f t="shared" si="2"/>
        <v>-35487.612045092625</v>
      </c>
      <c r="I43" s="172">
        <f t="shared" si="2"/>
        <v>-10993.113314825903</v>
      </c>
      <c r="J43" s="172">
        <f t="shared" si="2"/>
        <v>-8390.2010287765479</v>
      </c>
      <c r="K43" s="172">
        <f t="shared" si="2"/>
        <v>-8639.3827871240246</v>
      </c>
      <c r="L43" s="172">
        <f t="shared" si="2"/>
        <v>-1535.5323340949374</v>
      </c>
      <c r="M43" s="172">
        <f t="shared" si="2"/>
        <v>-414.31459107557674</v>
      </c>
      <c r="N43" s="172">
        <f t="shared" si="2"/>
        <v>-5519.6357204147434</v>
      </c>
      <c r="O43" s="172">
        <f t="shared" si="2"/>
        <v>0</v>
      </c>
      <c r="P43" s="172">
        <f t="shared" si="2"/>
        <v>0</v>
      </c>
      <c r="Q43" s="172">
        <f t="shared" si="2"/>
        <v>0</v>
      </c>
      <c r="R43" s="172">
        <f t="shared" si="2"/>
        <v>0</v>
      </c>
      <c r="S43" s="172">
        <f t="shared" si="2"/>
        <v>0</v>
      </c>
      <c r="T43" s="172">
        <f t="shared" si="2"/>
        <v>0</v>
      </c>
      <c r="U43" s="172">
        <f t="shared" si="2"/>
        <v>0</v>
      </c>
      <c r="V43" s="172">
        <f t="shared" si="2"/>
        <v>0</v>
      </c>
      <c r="W43" s="172">
        <f t="shared" si="2"/>
        <v>0</v>
      </c>
      <c r="X43" s="172">
        <f t="shared" si="2"/>
        <v>0</v>
      </c>
      <c r="Y43" s="172">
        <f t="shared" si="2"/>
        <v>0</v>
      </c>
    </row>
    <row r="44" spans="1:25" x14ac:dyDescent="0.2">
      <c r="B44" s="159"/>
      <c r="C44" s="162"/>
      <c r="D44" s="163"/>
      <c r="E44" s="162"/>
    </row>
    <row r="45" spans="1:25" x14ac:dyDescent="0.2">
      <c r="B45" s="168" t="s">
        <v>194</v>
      </c>
      <c r="C45" s="165">
        <v>1521</v>
      </c>
      <c r="D45" s="152">
        <f>'2. 2013 Continuity Schedule'!CF71</f>
        <v>0</v>
      </c>
      <c r="E45" s="170"/>
      <c r="F45" s="152">
        <f>IF(F$4="",0,IF($E45="kWh",VLOOKUP(F$4,'4. Billing Determinants'!$B$19:$N$41,4,0)/'4. Billing Determinants'!$E$41*$D45,IF($E45="kW",VLOOKUP(F$4,'4. Billing Determinants'!$B$19:$N$41,5,0)/'4. Billing Determinants'!$F$41*$D45,IF($E45="Non-RPP kWh",VLOOKUP(F$4,'4. Billing Determinants'!$B$19:$N$41,6,0)/'4. Billing Determinants'!$G$41*$D45,IF($E45="Distribution Rev.",VLOOKUP(F$4,'4. Billing Determinants'!$B$19:$N$41,8,0)/'4. Billing Determinants'!$I$41*$D45, VLOOKUP(F$4,'4. Billing Determinants'!$B$19:$N$41,3,0)/'4. Billing Determinants'!$D$41*$D45)))))</f>
        <v>0</v>
      </c>
      <c r="G45" s="152">
        <f>IF(G$4="",0,IF($E45="kWh",VLOOKUP(G$4,'4. Billing Determinants'!$B$19:$N$41,4,0)/'4. Billing Determinants'!$E$41*$D45,IF($E45="kW",VLOOKUP(G$4,'4. Billing Determinants'!$B$19:$N$41,5,0)/'4. Billing Determinants'!$F$41*$D45,IF($E45="Non-RPP kWh",VLOOKUP(G$4,'4. Billing Determinants'!$B$19:$N$41,6,0)/'4. Billing Determinants'!$G$41*$D45,IF($E45="Distribution Rev.",VLOOKUP(G$4,'4. Billing Determinants'!$B$19:$N$41,8,0)/'4. Billing Determinants'!$I$41*$D45, VLOOKUP(G$4,'4. Billing Determinants'!$B$19:$N$41,3,0)/'4. Billing Determinants'!$D$41*$D45)))))</f>
        <v>0</v>
      </c>
      <c r="H45" s="152">
        <f>IF(H$4="",0,IF($E45="kWh",VLOOKUP(H$4,'4. Billing Determinants'!$B$19:$N$41,4,0)/'4. Billing Determinants'!$E$41*$D45,IF($E45="kW",VLOOKUP(H$4,'4. Billing Determinants'!$B$19:$N$41,5,0)/'4. Billing Determinants'!$F$41*$D45,IF($E45="Non-RPP kWh",VLOOKUP(H$4,'4. Billing Determinants'!$B$19:$N$41,6,0)/'4. Billing Determinants'!$G$41*$D45,IF($E45="Distribution Rev.",VLOOKUP(H$4,'4. Billing Determinants'!$B$19:$N$41,8,0)/'4. Billing Determinants'!$I$41*$D45, VLOOKUP(H$4,'4. Billing Determinants'!$B$19:$N$41,3,0)/'4. Billing Determinants'!$D$41*$D45)))))</f>
        <v>0</v>
      </c>
      <c r="I45" s="152">
        <f>IF(I$4="",0,IF($E45="kWh",VLOOKUP(I$4,'4. Billing Determinants'!$B$19:$N$41,4,0)/'4. Billing Determinants'!$E$41*$D45,IF($E45="kW",VLOOKUP(I$4,'4. Billing Determinants'!$B$19:$N$41,5,0)/'4. Billing Determinants'!$F$41*$D45,IF($E45="Non-RPP kWh",VLOOKUP(I$4,'4. Billing Determinants'!$B$19:$N$41,6,0)/'4. Billing Determinants'!$G$41*$D45,IF($E45="Distribution Rev.",VLOOKUP(I$4,'4. Billing Determinants'!$B$19:$N$41,8,0)/'4. Billing Determinants'!$I$41*$D45, VLOOKUP(I$4,'4. Billing Determinants'!$B$19:$N$41,3,0)/'4. Billing Determinants'!$D$41*$D45)))))</f>
        <v>0</v>
      </c>
      <c r="J45" s="152">
        <f>IF(J$4="",0,IF($E45="kWh",VLOOKUP(J$4,'4. Billing Determinants'!$B$19:$N$41,4,0)/'4. Billing Determinants'!$E$41*$D45,IF($E45="kW",VLOOKUP(J$4,'4. Billing Determinants'!$B$19:$N$41,5,0)/'4. Billing Determinants'!$F$41*$D45,IF($E45="Non-RPP kWh",VLOOKUP(J$4,'4. Billing Determinants'!$B$19:$N$41,6,0)/'4. Billing Determinants'!$G$41*$D45,IF($E45="Distribution Rev.",VLOOKUP(J$4,'4. Billing Determinants'!$B$19:$N$41,8,0)/'4. Billing Determinants'!$I$41*$D45, VLOOKUP(J$4,'4. Billing Determinants'!$B$19:$N$41,3,0)/'4. Billing Determinants'!$D$41*$D45)))))</f>
        <v>0</v>
      </c>
      <c r="K45" s="152">
        <f>IF(K$4="",0,IF($E45="kWh",VLOOKUP(K$4,'4. Billing Determinants'!$B$19:$N$41,4,0)/'4. Billing Determinants'!$E$41*$D45,IF($E45="kW",VLOOKUP(K$4,'4. Billing Determinants'!$B$19:$N$41,5,0)/'4. Billing Determinants'!$F$41*$D45,IF($E45="Non-RPP kWh",VLOOKUP(K$4,'4. Billing Determinants'!$B$19:$N$41,6,0)/'4. Billing Determinants'!$G$41*$D45,IF($E45="Distribution Rev.",VLOOKUP(K$4,'4. Billing Determinants'!$B$19:$N$41,8,0)/'4. Billing Determinants'!$I$41*$D45, VLOOKUP(K$4,'4. Billing Determinants'!$B$19:$N$41,3,0)/'4. Billing Determinants'!$D$41*$D45)))))</f>
        <v>0</v>
      </c>
      <c r="L45" s="152">
        <f>IF(L$4="",0,IF($E45="kWh",VLOOKUP(L$4,'4. Billing Determinants'!$B$19:$N$41,4,0)/'4. Billing Determinants'!$E$41*$D45,IF($E45="kW",VLOOKUP(L$4,'4. Billing Determinants'!$B$19:$N$41,5,0)/'4. Billing Determinants'!$F$41*$D45,IF($E45="Non-RPP kWh",VLOOKUP(L$4,'4. Billing Determinants'!$B$19:$N$41,6,0)/'4. Billing Determinants'!$G$41*$D45,IF($E45="Distribution Rev.",VLOOKUP(L$4,'4. Billing Determinants'!$B$19:$N$41,8,0)/'4. Billing Determinants'!$I$41*$D45, VLOOKUP(L$4,'4. Billing Determinants'!$B$19:$N$41,3,0)/'4. Billing Determinants'!$D$41*$D45)))))</f>
        <v>0</v>
      </c>
      <c r="M45" s="152">
        <f>IF(M$4="",0,IF($E45="kWh",VLOOKUP(M$4,'4. Billing Determinants'!$B$19:$N$41,4,0)/'4. Billing Determinants'!$E$41*$D45,IF($E45="kW",VLOOKUP(M$4,'4. Billing Determinants'!$B$19:$N$41,5,0)/'4. Billing Determinants'!$F$41*$D45,IF($E45="Non-RPP kWh",VLOOKUP(M$4,'4. Billing Determinants'!$B$19:$N$41,6,0)/'4. Billing Determinants'!$G$41*$D45,IF($E45="Distribution Rev.",VLOOKUP(M$4,'4. Billing Determinants'!$B$19:$N$41,8,0)/'4. Billing Determinants'!$I$41*$D45, VLOOKUP(M$4,'4. Billing Determinants'!$B$19:$N$41,3,0)/'4. Billing Determinants'!$D$41*$D45)))))</f>
        <v>0</v>
      </c>
      <c r="N45" s="152">
        <f>IF(N$4="",0,IF($E45="kWh",VLOOKUP(N$4,'4. Billing Determinants'!$B$19:$N$41,4,0)/'4. Billing Determinants'!$E$41*$D45,IF($E45="kW",VLOOKUP(N$4,'4. Billing Determinants'!$B$19:$N$41,5,0)/'4. Billing Determinants'!$F$41*$D45,IF($E45="Non-RPP kWh",VLOOKUP(N$4,'4. Billing Determinants'!$B$19:$N$41,6,0)/'4. Billing Determinants'!$G$41*$D45,IF($E45="Distribution Rev.",VLOOKUP(N$4,'4. Billing Determinants'!$B$19:$N$41,8,0)/'4. Billing Determinants'!$I$41*$D45, VLOOKUP(N$4,'4. Billing Determinants'!$B$19:$N$41,3,0)/'4. Billing Determinants'!$D$41*$D45)))))</f>
        <v>0</v>
      </c>
      <c r="O45" s="152">
        <f>IF(O$4="",0,IF($E45="kWh",VLOOKUP(O$4,'4. Billing Determinants'!$B$19:$N$41,4,0)/'4. Billing Determinants'!$E$41*$D45,IF($E45="kW",VLOOKUP(O$4,'4. Billing Determinants'!$B$19:$N$41,5,0)/'4. Billing Determinants'!$F$41*$D45,IF($E45="Non-RPP kWh",VLOOKUP(O$4,'4. Billing Determinants'!$B$19:$N$41,6,0)/'4. Billing Determinants'!$G$41*$D45,IF($E45="Distribution Rev.",VLOOKUP(O$4,'4. Billing Determinants'!$B$19:$N$41,8,0)/'4. Billing Determinants'!$I$41*$D45, VLOOKUP(O$4,'4. Billing Determinants'!$B$19:$N$41,3,0)/'4. Billing Determinants'!$D$41*$D45)))))</f>
        <v>0</v>
      </c>
      <c r="P45" s="152">
        <f>IF(P$4="",0,IF($E45="kWh",VLOOKUP(P$4,'4. Billing Determinants'!$B$19:$N$41,4,0)/'4. Billing Determinants'!$E$41*$D45,IF($E45="kW",VLOOKUP(P$4,'4. Billing Determinants'!$B$19:$N$41,5,0)/'4. Billing Determinants'!$F$41*$D45,IF($E45="Non-RPP kWh",VLOOKUP(P$4,'4. Billing Determinants'!$B$19:$N$41,6,0)/'4. Billing Determinants'!$G$41*$D45,IF($E45="Distribution Rev.",VLOOKUP(P$4,'4. Billing Determinants'!$B$19:$N$41,8,0)/'4. Billing Determinants'!$I$41*$D45, VLOOKUP(P$4,'4. Billing Determinants'!$B$19:$N$41,3,0)/'4. Billing Determinants'!$D$41*$D45)))))</f>
        <v>0</v>
      </c>
      <c r="Q45" s="152">
        <f>IF(Q$4="",0,IF($E45="kWh",VLOOKUP(Q$4,'4. Billing Determinants'!$B$19:$N$41,4,0)/'4. Billing Determinants'!$E$41*$D45,IF($E45="kW",VLOOKUP(Q$4,'4. Billing Determinants'!$B$19:$N$41,5,0)/'4. Billing Determinants'!$F$41*$D45,IF($E45="Non-RPP kWh",VLOOKUP(Q$4,'4. Billing Determinants'!$B$19:$N$41,6,0)/'4. Billing Determinants'!$G$41*$D45,IF($E45="Distribution Rev.",VLOOKUP(Q$4,'4. Billing Determinants'!$B$19:$N$41,8,0)/'4. Billing Determinants'!$I$41*$D45, VLOOKUP(Q$4,'4. Billing Determinants'!$B$19:$N$41,3,0)/'4. Billing Determinants'!$D$41*$D45)))))</f>
        <v>0</v>
      </c>
      <c r="R45" s="152">
        <f>IF(R$4="",0,IF($E45="kWh",VLOOKUP(R$4,'4. Billing Determinants'!$B$19:$N$41,4,0)/'4. Billing Determinants'!$E$41*$D45,IF($E45="kW",VLOOKUP(R$4,'4. Billing Determinants'!$B$19:$N$41,5,0)/'4. Billing Determinants'!$F$41*$D45,IF($E45="Non-RPP kWh",VLOOKUP(R$4,'4. Billing Determinants'!$B$19:$N$41,6,0)/'4. Billing Determinants'!$G$41*$D45,IF($E45="Distribution Rev.",VLOOKUP(R$4,'4. Billing Determinants'!$B$19:$N$41,8,0)/'4. Billing Determinants'!$I$41*$D45, VLOOKUP(R$4,'4. Billing Determinants'!$B$19:$N$41,3,0)/'4. Billing Determinants'!$D$41*$D45)))))</f>
        <v>0</v>
      </c>
      <c r="S45" s="152">
        <f>IF(S$4="",0,IF($E45="kWh",VLOOKUP(S$4,'4. Billing Determinants'!$B$19:$N$41,4,0)/'4. Billing Determinants'!$E$41*$D45,IF($E45="kW",VLOOKUP(S$4,'4. Billing Determinants'!$B$19:$N$41,5,0)/'4. Billing Determinants'!$F$41*$D45,IF($E45="Non-RPP kWh",VLOOKUP(S$4,'4. Billing Determinants'!$B$19:$N$41,6,0)/'4. Billing Determinants'!$G$41*$D45,IF($E45="Distribution Rev.",VLOOKUP(S$4,'4. Billing Determinants'!$B$19:$N$41,8,0)/'4. Billing Determinants'!$I$41*$D45, VLOOKUP(S$4,'4. Billing Determinants'!$B$19:$N$41,3,0)/'4. Billing Determinants'!$D$41*$D45)))))</f>
        <v>0</v>
      </c>
      <c r="T45" s="152">
        <f>IF(T$4="",0,IF($E45="kWh",VLOOKUP(T$4,'4. Billing Determinants'!$B$19:$N$41,4,0)/'4. Billing Determinants'!$E$41*$D45,IF($E45="kW",VLOOKUP(T$4,'4. Billing Determinants'!$B$19:$N$41,5,0)/'4. Billing Determinants'!$F$41*$D45,IF($E45="Non-RPP kWh",VLOOKUP(T$4,'4. Billing Determinants'!$B$19:$N$41,6,0)/'4. Billing Determinants'!$G$41*$D45,IF($E45="Distribution Rev.",VLOOKUP(T$4,'4. Billing Determinants'!$B$19:$N$41,8,0)/'4. Billing Determinants'!$I$41*$D45, VLOOKUP(T$4,'4. Billing Determinants'!$B$19:$N$41,3,0)/'4. Billing Determinants'!$D$41*$D45)))))</f>
        <v>0</v>
      </c>
      <c r="U45" s="152">
        <f>IF(U$4="",0,IF($E45="kWh",VLOOKUP(U$4,'4. Billing Determinants'!$B$19:$N$41,4,0)/'4. Billing Determinants'!$E$41*$D45,IF($E45="kW",VLOOKUP(U$4,'4. Billing Determinants'!$B$19:$N$41,5,0)/'4. Billing Determinants'!$F$41*$D45,IF($E45="Non-RPP kWh",VLOOKUP(U$4,'4. Billing Determinants'!$B$19:$N$41,6,0)/'4. Billing Determinants'!$G$41*$D45,IF($E45="Distribution Rev.",VLOOKUP(U$4,'4. Billing Determinants'!$B$19:$N$41,8,0)/'4. Billing Determinants'!$I$41*$D45, VLOOKUP(U$4,'4. Billing Determinants'!$B$19:$N$41,3,0)/'4. Billing Determinants'!$D$41*$D45)))))</f>
        <v>0</v>
      </c>
      <c r="V45" s="152">
        <f>IF(V$4="",0,IF($E45="kWh",VLOOKUP(V$4,'4. Billing Determinants'!$B$19:$N$41,4,0)/'4. Billing Determinants'!$E$41*$D45,IF($E45="kW",VLOOKUP(V$4,'4. Billing Determinants'!$B$19:$N$41,5,0)/'4. Billing Determinants'!$F$41*$D45,IF($E45="Non-RPP kWh",VLOOKUP(V$4,'4. Billing Determinants'!$B$19:$N$41,6,0)/'4. Billing Determinants'!$G$41*$D45,IF($E45="Distribution Rev.",VLOOKUP(V$4,'4. Billing Determinants'!$B$19:$N$41,8,0)/'4. Billing Determinants'!$I$41*$D45, VLOOKUP(V$4,'4. Billing Determinants'!$B$19:$N$41,3,0)/'4. Billing Determinants'!$D$41*$D45)))))</f>
        <v>0</v>
      </c>
      <c r="W45" s="152">
        <f>IF(W$4="",0,IF($E45="kWh",VLOOKUP(W$4,'4. Billing Determinants'!$B$19:$N$41,4,0)/'4. Billing Determinants'!$E$41*$D45,IF($E45="kW",VLOOKUP(W$4,'4. Billing Determinants'!$B$19:$N$41,5,0)/'4. Billing Determinants'!$F$41*$D45,IF($E45="Non-RPP kWh",VLOOKUP(W$4,'4. Billing Determinants'!$B$19:$N$41,6,0)/'4. Billing Determinants'!$G$41*$D45,IF($E45="Distribution Rev.",VLOOKUP(W$4,'4. Billing Determinants'!$B$19:$N$41,8,0)/'4. Billing Determinants'!$I$41*$D45, VLOOKUP(W$4,'4. Billing Determinants'!$B$19:$N$41,3,0)/'4. Billing Determinants'!$D$41*$D45)))))</f>
        <v>0</v>
      </c>
      <c r="X45" s="152">
        <f>IF(X$4="",0,IF($E45="kWh",VLOOKUP(X$4,'4. Billing Determinants'!$B$19:$N$41,4,0)/'4. Billing Determinants'!$E$41*$D45,IF($E45="kW",VLOOKUP(X$4,'4. Billing Determinants'!$B$19:$N$41,5,0)/'4. Billing Determinants'!$F$41*$D45,IF($E45="Non-RPP kWh",VLOOKUP(X$4,'4. Billing Determinants'!$B$19:$N$41,6,0)/'4. Billing Determinants'!$G$41*$D45,IF($E45="Distribution Rev.",VLOOKUP(X$4,'4. Billing Determinants'!$B$19:$N$41,8,0)/'4. Billing Determinants'!$I$41*$D45, VLOOKUP(X$4,'4. Billing Determinants'!$B$19:$N$41,3,0)/'4. Billing Determinants'!$D$41*$D45)))))</f>
        <v>0</v>
      </c>
      <c r="Y45" s="152">
        <f>IF(Y$4="",0,IF($E45="kWh",VLOOKUP(Y$4,'4. Billing Determinants'!$B$19:$N$41,4,0)/'4. Billing Determinants'!$E$41*$D45,IF($E45="kW",VLOOKUP(Y$4,'4. Billing Determinants'!$B$19:$N$41,5,0)/'4. Billing Determinants'!$F$41*$D45,IF($E45="Non-RPP kWh",VLOOKUP(Y$4,'4. Billing Determinants'!$B$19:$N$41,6,0)/'4. Billing Determinants'!$G$41*$D45,IF($E45="Distribution Rev.",VLOOKUP(Y$4,'4. Billing Determinants'!$B$19:$N$41,8,0)/'4. Billing Determinants'!$I$41*$D45, VLOOKUP(Y$4,'4. Billing Determinants'!$B$19:$N$41,3,0)/'4. Billing Determinants'!$D$41*$D45)))))</f>
        <v>0</v>
      </c>
    </row>
    <row r="46" spans="1:25" x14ac:dyDescent="0.2">
      <c r="B46" s="168" t="s">
        <v>195</v>
      </c>
      <c r="C46" s="165">
        <v>1568</v>
      </c>
      <c r="D46" s="152">
        <f>'2. 2013 Continuity Schedule'!CF73</f>
        <v>0</v>
      </c>
      <c r="E46" s="181"/>
      <c r="F46" s="182"/>
      <c r="G46" s="182"/>
      <c r="H46" s="182"/>
      <c r="I46" s="182"/>
      <c r="J46" s="182"/>
      <c r="K46" s="182"/>
      <c r="L46" s="182"/>
      <c r="M46" s="182"/>
      <c r="N46" s="182"/>
      <c r="O46" s="182"/>
      <c r="P46" s="182"/>
      <c r="Q46" s="182"/>
      <c r="R46" s="182"/>
      <c r="S46" s="182"/>
      <c r="T46" s="182"/>
      <c r="U46" s="182"/>
      <c r="V46" s="182"/>
      <c r="W46" s="182"/>
      <c r="X46" s="182"/>
      <c r="Y46" s="182"/>
    </row>
    <row r="47" spans="1:25" s="158" customFormat="1" x14ac:dyDescent="0.2">
      <c r="B47" s="308" t="s">
        <v>197</v>
      </c>
      <c r="C47" s="308"/>
      <c r="D47" s="183">
        <f>SUM(F46:Y46)</f>
        <v>0</v>
      </c>
    </row>
    <row r="48" spans="1:25" s="158" customFormat="1" x14ac:dyDescent="0.2">
      <c r="B48" s="309" t="s">
        <v>179</v>
      </c>
      <c r="C48" s="309"/>
      <c r="D48" s="161">
        <f>D46-D47</f>
        <v>0</v>
      </c>
      <c r="E48" s="180"/>
    </row>
    <row r="49" spans="2:25" s="158" customFormat="1" x14ac:dyDescent="0.2"/>
    <row r="50" spans="2:25" s="185" customFormat="1" x14ac:dyDescent="0.2">
      <c r="B50" s="310" t="s">
        <v>199</v>
      </c>
      <c r="C50" s="310"/>
      <c r="D50" s="190">
        <f>SUM(F50:Y50)</f>
        <v>-2281528.8571887333</v>
      </c>
      <c r="E50" s="191"/>
      <c r="F50" s="190">
        <f t="shared" ref="F50:Y50" si="3">SUM(F45:F46,F43,F38,F15)</f>
        <v>-618114.20881224424</v>
      </c>
      <c r="G50" s="190">
        <f t="shared" si="3"/>
        <v>-241700.30634330452</v>
      </c>
      <c r="H50" s="190">
        <f t="shared" si="3"/>
        <v>-535612.38423920807</v>
      </c>
      <c r="I50" s="190">
        <f t="shared" si="3"/>
        <v>-380754.92308286065</v>
      </c>
      <c r="J50" s="190">
        <f t="shared" si="3"/>
        <v>-348376.43665320787</v>
      </c>
      <c r="K50" s="190">
        <f t="shared" si="3"/>
        <v>-121740.8048451658</v>
      </c>
      <c r="L50" s="190">
        <f t="shared" si="3"/>
        <v>-5272.3722890211175</v>
      </c>
      <c r="M50" s="190">
        <f t="shared" si="3"/>
        <v>-1661.4252560972313</v>
      </c>
      <c r="N50" s="190">
        <f t="shared" si="3"/>
        <v>-23095.576876429095</v>
      </c>
      <c r="O50" s="190">
        <f t="shared" si="3"/>
        <v>-5200.4187911948829</v>
      </c>
      <c r="P50" s="190">
        <f t="shared" si="3"/>
        <v>0</v>
      </c>
      <c r="Q50" s="190">
        <f t="shared" si="3"/>
        <v>0</v>
      </c>
      <c r="R50" s="190">
        <f t="shared" si="3"/>
        <v>0</v>
      </c>
      <c r="S50" s="190">
        <f t="shared" si="3"/>
        <v>0</v>
      </c>
      <c r="T50" s="190">
        <f t="shared" si="3"/>
        <v>0</v>
      </c>
      <c r="U50" s="190">
        <f t="shared" si="3"/>
        <v>0</v>
      </c>
      <c r="V50" s="190">
        <f t="shared" si="3"/>
        <v>0</v>
      </c>
      <c r="W50" s="190">
        <f t="shared" si="3"/>
        <v>0</v>
      </c>
      <c r="X50" s="190">
        <f t="shared" si="3"/>
        <v>0</v>
      </c>
      <c r="Y50" s="190">
        <f t="shared" si="3"/>
        <v>0</v>
      </c>
    </row>
    <row r="51" spans="2:25" s="186" customFormat="1" x14ac:dyDescent="0.2">
      <c r="B51" s="310" t="s">
        <v>200</v>
      </c>
      <c r="C51" s="310"/>
      <c r="D51" s="190">
        <f>D10</f>
        <v>430985</v>
      </c>
      <c r="E51" s="190"/>
      <c r="F51" s="190">
        <f>F10</f>
        <v>25882.274988444442</v>
      </c>
      <c r="G51" s="190">
        <f t="shared" ref="G51:Y51" si="4">G10</f>
        <v>9935.8669073670499</v>
      </c>
      <c r="H51" s="190">
        <f t="shared" si="4"/>
        <v>142625.64135515643</v>
      </c>
      <c r="I51" s="190">
        <f t="shared" si="4"/>
        <v>131659.20709739038</v>
      </c>
      <c r="J51" s="190">
        <f t="shared" si="4"/>
        <v>113500.33619192257</v>
      </c>
      <c r="K51" s="190">
        <f t="shared" si="4"/>
        <v>0</v>
      </c>
      <c r="L51" s="190">
        <f t="shared" si="4"/>
        <v>0</v>
      </c>
      <c r="M51" s="190">
        <f t="shared" si="4"/>
        <v>0</v>
      </c>
      <c r="N51" s="190">
        <f t="shared" si="4"/>
        <v>7381.673459719138</v>
      </c>
      <c r="O51" s="190">
        <f t="shared" si="4"/>
        <v>0</v>
      </c>
      <c r="P51" s="190">
        <f t="shared" si="4"/>
        <v>0</v>
      </c>
      <c r="Q51" s="190">
        <f t="shared" si="4"/>
        <v>0</v>
      </c>
      <c r="R51" s="190">
        <f t="shared" si="4"/>
        <v>0</v>
      </c>
      <c r="S51" s="190">
        <f t="shared" si="4"/>
        <v>0</v>
      </c>
      <c r="T51" s="190">
        <f t="shared" si="4"/>
        <v>0</v>
      </c>
      <c r="U51" s="190">
        <f t="shared" si="4"/>
        <v>0</v>
      </c>
      <c r="V51" s="190">
        <f t="shared" si="4"/>
        <v>0</v>
      </c>
      <c r="W51" s="190">
        <f t="shared" si="4"/>
        <v>0</v>
      </c>
      <c r="X51" s="190">
        <f t="shared" si="4"/>
        <v>0</v>
      </c>
      <c r="Y51" s="190">
        <f t="shared" si="4"/>
        <v>0</v>
      </c>
    </row>
    <row r="52" spans="2:25" s="158" customFormat="1" x14ac:dyDescent="0.2">
      <c r="B52" s="311" t="s">
        <v>201</v>
      </c>
      <c r="C52" s="311"/>
      <c r="D52" s="192">
        <f>SUM(D50:D51)</f>
        <v>-1850543.8571887333</v>
      </c>
      <c r="E52" s="193"/>
      <c r="F52" s="192">
        <f t="shared" ref="F52:Y52" si="5">SUM(F50:F51)</f>
        <v>-592231.93382379983</v>
      </c>
      <c r="G52" s="192">
        <f t="shared" si="5"/>
        <v>-231764.43943593747</v>
      </c>
      <c r="H52" s="192">
        <f t="shared" si="5"/>
        <v>-392986.74288405164</v>
      </c>
      <c r="I52" s="192">
        <f t="shared" si="5"/>
        <v>-249095.71598547028</v>
      </c>
      <c r="J52" s="192">
        <f t="shared" si="5"/>
        <v>-234876.1004612853</v>
      </c>
      <c r="K52" s="192">
        <f t="shared" si="5"/>
        <v>-121740.8048451658</v>
      </c>
      <c r="L52" s="192">
        <f t="shared" si="5"/>
        <v>-5272.3722890211175</v>
      </c>
      <c r="M52" s="192">
        <f t="shared" si="5"/>
        <v>-1661.4252560972313</v>
      </c>
      <c r="N52" s="192">
        <f t="shared" si="5"/>
        <v>-15713.903416709956</v>
      </c>
      <c r="O52" s="192">
        <f t="shared" si="5"/>
        <v>-5200.4187911948829</v>
      </c>
      <c r="P52" s="192">
        <f t="shared" si="5"/>
        <v>0</v>
      </c>
      <c r="Q52" s="192">
        <f t="shared" si="5"/>
        <v>0</v>
      </c>
      <c r="R52" s="192">
        <f t="shared" si="5"/>
        <v>0</v>
      </c>
      <c r="S52" s="192">
        <f t="shared" si="5"/>
        <v>0</v>
      </c>
      <c r="T52" s="192">
        <f t="shared" si="5"/>
        <v>0</v>
      </c>
      <c r="U52" s="192">
        <f t="shared" si="5"/>
        <v>0</v>
      </c>
      <c r="V52" s="192">
        <f t="shared" si="5"/>
        <v>0</v>
      </c>
      <c r="W52" s="192">
        <f t="shared" si="5"/>
        <v>0</v>
      </c>
      <c r="X52" s="192">
        <f t="shared" si="5"/>
        <v>0</v>
      </c>
      <c r="Y52" s="192">
        <f t="shared" si="5"/>
        <v>0</v>
      </c>
    </row>
    <row r="53" spans="2:25" x14ac:dyDescent="0.2">
      <c r="D53" s="164"/>
    </row>
  </sheetData>
  <mergeCells count="5">
    <mergeCell ref="B47:C47"/>
    <mergeCell ref="B48:C48"/>
    <mergeCell ref="B50:C50"/>
    <mergeCell ref="B51:C51"/>
    <mergeCell ref="B52:C52"/>
  </mergeCells>
  <dataValidations count="3">
    <dataValidation type="list" allowBlank="1" showInputMessage="1" showErrorMessage="1" sqref="E5:E14">
      <formula1>"kWh, kW, Non-RPP kWh"</formula1>
    </dataValidation>
    <dataValidation type="list" allowBlank="1" showInputMessage="1" showErrorMessage="1" sqref="E40:E43 E38 E45">
      <formula1>"kWh, kW, Non-RPP kWh, Distribution Rev."</formula1>
    </dataValidation>
    <dataValidation type="list" allowBlank="1" showInputMessage="1" showErrorMessage="1" sqref="E17:E37">
      <formula1>"kWh, kW, Non-RPP kWh, Distribution Rev., # of Customers"</formula1>
    </dataValidation>
  </dataValidations>
  <pageMargins left="0.23622047244094499" right="0.23622047244094499" top="0.74803149606299202" bottom="0.74803149606299202" header="0.31496062992126" footer="0.31496062992126"/>
  <pageSetup scale="48" fitToWidth="2" orientation="landscape" r:id="rId1"/>
  <colBreaks count="2" manualBreakCount="2">
    <brk id="12" max="1048575" man="1"/>
    <brk id="1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I67"/>
  <sheetViews>
    <sheetView showGridLines="0" zoomScaleNormal="100" workbookViewId="0">
      <selection activeCell="I43" sqref="I43"/>
    </sheetView>
  </sheetViews>
  <sheetFormatPr defaultRowHeight="12.75" x14ac:dyDescent="0.2"/>
  <cols>
    <col min="2" max="2" width="35.7109375" customWidth="1"/>
    <col min="3" max="3" width="17.42578125" customWidth="1"/>
    <col min="4" max="4" width="18.85546875" customWidth="1"/>
    <col min="5" max="5" width="18.28515625" customWidth="1"/>
    <col min="6" max="6" width="16.7109375" customWidth="1"/>
    <col min="7" max="7" width="4.5703125" customWidth="1"/>
    <col min="8" max="8" width="11.28515625" bestFit="1" customWidth="1"/>
    <col min="9" max="9" width="21" customWidth="1"/>
    <col min="10" max="10" width="21.28515625" customWidth="1"/>
  </cols>
  <sheetData>
    <row r="13" spans="2:4" x14ac:dyDescent="0.2">
      <c r="B13" s="199" t="s">
        <v>206</v>
      </c>
      <c r="C13" s="200"/>
      <c r="D13" s="201">
        <v>2</v>
      </c>
    </row>
    <row r="16" spans="2:4" ht="18" x14ac:dyDescent="0.25">
      <c r="B16" s="206" t="s">
        <v>209</v>
      </c>
    </row>
    <row r="18" spans="2:7" ht="12.75" customHeight="1" x14ac:dyDescent="0.2">
      <c r="B18" s="301" t="s">
        <v>191</v>
      </c>
      <c r="C18" s="300" t="s">
        <v>174</v>
      </c>
      <c r="D18" s="312" t="s">
        <v>207</v>
      </c>
      <c r="E18" s="312" t="s">
        <v>202</v>
      </c>
      <c r="F18" s="314" t="s">
        <v>203</v>
      </c>
    </row>
    <row r="19" spans="2:7" ht="27" customHeight="1" x14ac:dyDescent="0.2">
      <c r="B19" s="302"/>
      <c r="C19" s="300"/>
      <c r="D19" s="313"/>
      <c r="E19" s="313"/>
      <c r="F19" s="314"/>
    </row>
    <row r="20" spans="2:7" x14ac:dyDescent="0.2">
      <c r="B20" s="184" t="str">
        <f>IF(ISBLANK('4. Billing Determinants'!B21), "", '4. Billing Determinants'!B21)</f>
        <v>Residential</v>
      </c>
      <c r="C20" s="202" t="s">
        <v>187</v>
      </c>
      <c r="D20" s="187">
        <f>IF(C20="", 0, IF(C20="kWh", '4. Billing Determinants'!E21, IF(C20="kW", '4. Billing Determinants'!F21, '4. Billing Determinants'!D21)))</f>
        <v>257450968</v>
      </c>
      <c r="E20" s="188">
        <f>HLOOKUP($B20, '5. Allocation of Balances'!$C$4:$Y$50, 47,FALSE)</f>
        <v>-618114.20881224424</v>
      </c>
      <c r="F20" s="198">
        <f>IF(ISERROR(E20/D20), 0, IF(C20="# of Customers", E20/D20/12/$D$13, E20/D20/$D$13))</f>
        <v>-1.2004503490782063E-3</v>
      </c>
      <c r="G20" t="str">
        <f>IF(C20="", "", IF(C20="# of Customers", "per customer per month", "$/"&amp;C20))</f>
        <v>$/kWh</v>
      </c>
    </row>
    <row r="21" spans="2:7" x14ac:dyDescent="0.2">
      <c r="B21" s="184" t="str">
        <f>IF(ISBLANK('4. Billing Determinants'!B22), "", '4. Billing Determinants'!B22)</f>
        <v>GS&lt;50</v>
      </c>
      <c r="C21" s="202" t="str">
        <f>IF(ISBLANK('4. Billing Determinants'!C22), "", '4. Billing Determinants'!C22)</f>
        <v>kWh</v>
      </c>
      <c r="D21" s="187">
        <f>IF(C21="", 0, IF(C21="kWh", '4. Billing Determinants'!E22, IF(C21="kW", '4. Billing Determinants'!F22, '4. Billing Determinants'!D22)))</f>
        <v>105807915</v>
      </c>
      <c r="E21" s="188">
        <f>HLOOKUP($B21, '5. Allocation of Balances'!$C$4:$Y$50, 47,FALSE)</f>
        <v>-241700.30634330452</v>
      </c>
      <c r="F21" s="198">
        <f t="shared" ref="F21:F39" si="0">IF(ISERROR(E21/D21), 0, IF(C21="# of Customers", E21/D21/12/$D$13, E21/D21/$D$13))</f>
        <v>-1.1421655286530526E-3</v>
      </c>
      <c r="G21" t="str">
        <f t="shared" ref="G21:G39" si="1">IF(C21="", "", IF(C21="# of Customers", "per customer per month", "$/"&amp;C21))</f>
        <v>$/kWh</v>
      </c>
    </row>
    <row r="22" spans="2:7" x14ac:dyDescent="0.2">
      <c r="B22" s="184" t="str">
        <f>IF(ISBLANK('4. Billing Determinants'!B23), "", '4. Billing Determinants'!B23)</f>
        <v>GS&gt;50</v>
      </c>
      <c r="C22" s="202" t="str">
        <f>IF(ISBLANK('4. Billing Determinants'!C23), "", '4. Billing Determinants'!C23)</f>
        <v>kW</v>
      </c>
      <c r="D22" s="187">
        <f>IF(C22="", 0, IF(C22="kWh", '4. Billing Determinants'!E23, IF(C22="kW", '4. Billing Determinants'!F23, '4. Billing Determinants'!D23)))</f>
        <v>612311.18090124801</v>
      </c>
      <c r="E22" s="188">
        <f>HLOOKUP($B22, '5. Allocation of Balances'!$C$4:$Y$50, 47,FALSE)</f>
        <v>-535612.38423920807</v>
      </c>
      <c r="F22" s="198">
        <f t="shared" si="0"/>
        <v>-0.4373694299121334</v>
      </c>
      <c r="G22" t="str">
        <f t="shared" si="1"/>
        <v>$/kW</v>
      </c>
    </row>
    <row r="23" spans="2:7" x14ac:dyDescent="0.2">
      <c r="B23" s="184" t="str">
        <f>IF(ISBLANK('4. Billing Determinants'!B24), "", '4. Billing Determinants'!B24)</f>
        <v>Intermediate</v>
      </c>
      <c r="C23" s="202" t="str">
        <f>IF(ISBLANK('4. Billing Determinants'!C24), "", '4. Billing Determinants'!C24)</f>
        <v>kW</v>
      </c>
      <c r="D23" s="187">
        <f>IF(C23="", 0, IF(C23="kWh", '4. Billing Determinants'!E24, IF(C23="kW", '4. Billing Determinants'!F24, '4. Billing Determinants'!D24)))</f>
        <v>338998</v>
      </c>
      <c r="E23" s="188">
        <f>HLOOKUP($B23, '5. Allocation of Balances'!$C$4:$Y$50, 47,FALSE)</f>
        <v>-380754.92308286065</v>
      </c>
      <c r="F23" s="198">
        <f t="shared" si="0"/>
        <v>-0.56158874548354365</v>
      </c>
      <c r="G23" t="str">
        <f t="shared" si="1"/>
        <v>$/kW</v>
      </c>
    </row>
    <row r="24" spans="2:7" x14ac:dyDescent="0.2">
      <c r="B24" s="184" t="str">
        <f>IF(ISBLANK('4. Billing Determinants'!B25), "", '4. Billing Determinants'!B25)</f>
        <v>Large</v>
      </c>
      <c r="C24" s="202" t="str">
        <f>IF(ISBLANK('4. Billing Determinants'!C25), "", '4. Billing Determinants'!C25)</f>
        <v>kW</v>
      </c>
      <c r="D24" s="187">
        <f>IF(C24="", 0, IF(C24="kWh", '4. Billing Determinants'!E25, IF(C24="kW", '4. Billing Determinants'!F25, '4. Billing Determinants'!D25)))</f>
        <v>209170</v>
      </c>
      <c r="E24" s="188">
        <f>HLOOKUP($B24, '5. Allocation of Balances'!$C$4:$Y$50, 47,FALSE)</f>
        <v>-348376.43665320787</v>
      </c>
      <c r="F24" s="198">
        <f t="shared" si="0"/>
        <v>-0.83275908747240968</v>
      </c>
      <c r="G24" t="str">
        <f t="shared" si="1"/>
        <v>$/kW</v>
      </c>
    </row>
    <row r="25" spans="2:7" x14ac:dyDescent="0.2">
      <c r="B25" s="184" t="str">
        <f>IF(ISBLANK('4. Billing Determinants'!B26), "", '4. Billing Determinants'!B26)</f>
        <v>Large - WMP</v>
      </c>
      <c r="C25" s="202" t="str">
        <f>IF(ISBLANK('4. Billing Determinants'!C26), "", '4. Billing Determinants'!C26)</f>
        <v>kW</v>
      </c>
      <c r="D25" s="187">
        <f>IF(C25="", 0, IF(C25="kWh", '4. Billing Determinants'!E26, IF(C25="kW", '4. Billing Determinants'!F26, '4. Billing Determinants'!D26)))</f>
        <v>193032</v>
      </c>
      <c r="E25" s="188">
        <f>HLOOKUP($B25, '5. Allocation of Balances'!$C$4:$Y$50, 47,FALSE)</f>
        <v>-121740.8048451658</v>
      </c>
      <c r="F25" s="198">
        <f t="shared" si="0"/>
        <v>-0.31533840203998764</v>
      </c>
      <c r="G25" t="str">
        <f t="shared" si="1"/>
        <v>$/kW</v>
      </c>
    </row>
    <row r="26" spans="2:7" x14ac:dyDescent="0.2">
      <c r="B26" s="184" t="str">
        <f>IF(ISBLANK('4. Billing Determinants'!B27), "", '4. Billing Determinants'!B27)</f>
        <v>USL</v>
      </c>
      <c r="C26" s="202" t="str">
        <f>IF(ISBLANK('4. Billing Determinants'!C27), "", '4. Billing Determinants'!C27)</f>
        <v>kWh</v>
      </c>
      <c r="D26" s="187">
        <f>IF(C26="", 0, IF(C26="kWh", '4. Billing Determinants'!E27, IF(C26="kW", '4. Billing Determinants'!F27, '4. Billing Determinants'!D27)))</f>
        <v>2238935</v>
      </c>
      <c r="E26" s="188">
        <f>HLOOKUP($B26, '5. Allocation of Balances'!$C$4:$Y$50, 47,FALSE)</f>
        <v>-5272.3722890211175</v>
      </c>
      <c r="F26" s="198">
        <f t="shared" si="0"/>
        <v>-1.1774286187453225E-3</v>
      </c>
      <c r="G26" t="str">
        <f t="shared" si="1"/>
        <v>$/kWh</v>
      </c>
    </row>
    <row r="27" spans="2:7" x14ac:dyDescent="0.2">
      <c r="B27" s="184" t="str">
        <f>IF(ISBLANK('4. Billing Determinants'!B28), "", '4. Billing Determinants'!B28)</f>
        <v>Sentinel</v>
      </c>
      <c r="C27" s="202" t="str">
        <f>IF(ISBLANK('4. Billing Determinants'!C28), "", '4. Billing Determinants'!C28)</f>
        <v>kW</v>
      </c>
      <c r="D27" s="187">
        <f>IF(C27="", 0, IF(C27="kWh", '4. Billing Determinants'!E28, IF(C27="kW", '4. Billing Determinants'!F28, '4. Billing Determinants'!D28)))</f>
        <v>1452</v>
      </c>
      <c r="E27" s="188">
        <f>HLOOKUP($B27, '5. Allocation of Balances'!$C$4:$Y$50, 47,FALSE)</f>
        <v>-1661.4252560972313</v>
      </c>
      <c r="F27" s="198">
        <f t="shared" si="0"/>
        <v>-0.57211613501970782</v>
      </c>
      <c r="G27" t="str">
        <f t="shared" si="1"/>
        <v>$/kW</v>
      </c>
    </row>
    <row r="28" spans="2:7" x14ac:dyDescent="0.2">
      <c r="B28" s="184" t="str">
        <f>IF(ISBLANK('4. Billing Determinants'!B29), "", '4. Billing Determinants'!B29)</f>
        <v>Streetlight</v>
      </c>
      <c r="C28" s="202" t="str">
        <f>IF(ISBLANK('4. Billing Determinants'!C29), "", '4. Billing Determinants'!C29)</f>
        <v>kW</v>
      </c>
      <c r="D28" s="187">
        <f>IF(C28="", 0, IF(C28="kWh", '4. Billing Determinants'!E29, IF(C28="kW", '4. Billing Determinants'!F29, '4. Billing Determinants'!D29)))</f>
        <v>24126</v>
      </c>
      <c r="E28" s="188">
        <f>HLOOKUP($B28, '5. Allocation of Balances'!$C$4:$Y$50, 47,FALSE)</f>
        <v>-23095.576876429095</v>
      </c>
      <c r="F28" s="198">
        <f t="shared" si="0"/>
        <v>-0.47864496552327562</v>
      </c>
      <c r="G28" t="str">
        <f t="shared" si="1"/>
        <v>$/kW</v>
      </c>
    </row>
    <row r="29" spans="2:7" x14ac:dyDescent="0.2">
      <c r="B29" s="184" t="str">
        <f>IF(ISBLANK('4. Billing Determinants'!B30), "", '4. Billing Determinants'!B30)</f>
        <v>GS&gt;50 - WMP</v>
      </c>
      <c r="C29" s="202" t="str">
        <f>IF(ISBLANK('4. Billing Determinants'!C30), "", '4. Billing Determinants'!C30)</f>
        <v>kW</v>
      </c>
      <c r="D29" s="187">
        <f>IF(C29="", 0, IF(C29="kWh", '4. Billing Determinants'!E30, IF(C29="kW", '4. Billing Determinants'!F30, '4. Billing Determinants'!D30)))</f>
        <v>10716.819098751936</v>
      </c>
      <c r="E29" s="188">
        <f>HLOOKUP($B29, '5. Allocation of Balances'!$C$4:$Y$50, 47,FALSE)</f>
        <v>-5200.4187911948829</v>
      </c>
      <c r="F29" s="198">
        <f t="shared" si="0"/>
        <v>-0.24262884085635614</v>
      </c>
      <c r="G29" t="str">
        <f t="shared" si="1"/>
        <v>$/kW</v>
      </c>
    </row>
    <row r="30" spans="2:7" hidden="1" x14ac:dyDescent="0.2">
      <c r="B30" s="184" t="str">
        <f>IF(ISBLANK('4. Billing Determinants'!B31), "", '4. Billing Determinants'!B31)</f>
        <v/>
      </c>
      <c r="C30" s="202" t="str">
        <f>IF(ISBLANK('4. Billing Determinants'!C31), "", '4. Billing Determinants'!C31)</f>
        <v/>
      </c>
      <c r="D30" s="187">
        <f>IF(C30="", 0, IF(C30="kWh", '4. Billing Determinants'!E31, IF(C30="kW", '4. Billing Determinants'!F31, '4. Billing Determinants'!D31)))</f>
        <v>0</v>
      </c>
      <c r="E30" s="188">
        <f>HLOOKUP($B30, '5. Allocation of Balances'!$C$4:$Y$50, 47,FALSE)</f>
        <v>0</v>
      </c>
      <c r="F30" s="198">
        <f t="shared" si="0"/>
        <v>0</v>
      </c>
      <c r="G30" t="str">
        <f t="shared" si="1"/>
        <v/>
      </c>
    </row>
    <row r="31" spans="2:7" hidden="1" x14ac:dyDescent="0.2">
      <c r="B31" s="184" t="str">
        <f>IF(ISBLANK('4. Billing Determinants'!B32), "", '4. Billing Determinants'!B32)</f>
        <v/>
      </c>
      <c r="C31" s="202" t="str">
        <f>IF(ISBLANK('4. Billing Determinants'!C32), "", '4. Billing Determinants'!C32)</f>
        <v/>
      </c>
      <c r="D31" s="187">
        <f>IF(C31="", 0, IF(C31="kWh", '4. Billing Determinants'!E32, IF(C31="kW", '4. Billing Determinants'!F32, '4. Billing Determinants'!D32)))</f>
        <v>0</v>
      </c>
      <c r="E31" s="188">
        <f>HLOOKUP($B31, '5. Allocation of Balances'!$C$4:$Y$50, 47,FALSE)</f>
        <v>0</v>
      </c>
      <c r="F31" s="198">
        <f t="shared" si="0"/>
        <v>0</v>
      </c>
      <c r="G31" t="str">
        <f t="shared" si="1"/>
        <v/>
      </c>
    </row>
    <row r="32" spans="2:7" hidden="1" x14ac:dyDescent="0.2">
      <c r="B32" s="184" t="str">
        <f>IF(ISBLANK('4. Billing Determinants'!B33), "", '4. Billing Determinants'!B33)</f>
        <v/>
      </c>
      <c r="C32" s="202" t="str">
        <f>IF(ISBLANK('4. Billing Determinants'!C33), "", '4. Billing Determinants'!C33)</f>
        <v/>
      </c>
      <c r="D32" s="187">
        <f>IF(C32="", 0, IF(C32="kWh", '4. Billing Determinants'!E33, IF(C32="kW", '4. Billing Determinants'!F33, '4. Billing Determinants'!D33)))</f>
        <v>0</v>
      </c>
      <c r="E32" s="188">
        <f>HLOOKUP($B32, '5. Allocation of Balances'!$C$4:$Y$50, 47,FALSE)</f>
        <v>0</v>
      </c>
      <c r="F32" s="198">
        <f t="shared" si="0"/>
        <v>0</v>
      </c>
      <c r="G32" t="str">
        <f t="shared" si="1"/>
        <v/>
      </c>
    </row>
    <row r="33" spans="2:9" hidden="1" x14ac:dyDescent="0.2">
      <c r="B33" s="184" t="str">
        <f>IF(ISBLANK('4. Billing Determinants'!B34), "", '4. Billing Determinants'!B34)</f>
        <v/>
      </c>
      <c r="C33" s="202" t="str">
        <f>IF(ISBLANK('4. Billing Determinants'!C34), "", '4. Billing Determinants'!C34)</f>
        <v/>
      </c>
      <c r="D33" s="187">
        <f>IF(C33="", 0, IF(C33="kWh", '4. Billing Determinants'!E34, IF(C33="kW", '4. Billing Determinants'!F34, '4. Billing Determinants'!D34)))</f>
        <v>0</v>
      </c>
      <c r="E33" s="188">
        <f>HLOOKUP($B33, '5. Allocation of Balances'!$C$4:$Y$50, 47,FALSE)</f>
        <v>0</v>
      </c>
      <c r="F33" s="198">
        <f t="shared" si="0"/>
        <v>0</v>
      </c>
      <c r="G33" t="str">
        <f t="shared" si="1"/>
        <v/>
      </c>
    </row>
    <row r="34" spans="2:9" hidden="1" x14ac:dyDescent="0.2">
      <c r="B34" s="184" t="str">
        <f>IF(ISBLANK('4. Billing Determinants'!B35), "", '4. Billing Determinants'!B35)</f>
        <v/>
      </c>
      <c r="C34" s="202" t="str">
        <f>IF(ISBLANK('4. Billing Determinants'!C35), "", '4. Billing Determinants'!C35)</f>
        <v/>
      </c>
      <c r="D34" s="187">
        <f>IF(C34="", 0, IF(C34="kWh", '4. Billing Determinants'!E35, IF(C34="kW", '4. Billing Determinants'!F35, '4. Billing Determinants'!D35)))</f>
        <v>0</v>
      </c>
      <c r="E34" s="188">
        <f>HLOOKUP($B34, '5. Allocation of Balances'!$C$4:$Y$50, 47,FALSE)</f>
        <v>0</v>
      </c>
      <c r="F34" s="198">
        <f t="shared" si="0"/>
        <v>0</v>
      </c>
      <c r="G34" t="str">
        <f t="shared" si="1"/>
        <v/>
      </c>
    </row>
    <row r="35" spans="2:9" hidden="1" x14ac:dyDescent="0.2">
      <c r="B35" s="184" t="str">
        <f>IF(ISBLANK('4. Billing Determinants'!B36), "", '4. Billing Determinants'!B36)</f>
        <v/>
      </c>
      <c r="C35" s="202" t="str">
        <f>IF(ISBLANK('4. Billing Determinants'!C36), "", '4. Billing Determinants'!C36)</f>
        <v/>
      </c>
      <c r="D35" s="187">
        <f>IF(C35="", 0, IF(C35="kWh", '4. Billing Determinants'!E36, IF(C35="kW", '4. Billing Determinants'!F36, '4. Billing Determinants'!D36)))</f>
        <v>0</v>
      </c>
      <c r="E35" s="188">
        <f>HLOOKUP($B35, '5. Allocation of Balances'!$C$4:$Y$50, 47,FALSE)</f>
        <v>0</v>
      </c>
      <c r="F35" s="198">
        <f t="shared" si="0"/>
        <v>0</v>
      </c>
      <c r="G35" t="str">
        <f t="shared" si="1"/>
        <v/>
      </c>
    </row>
    <row r="36" spans="2:9" hidden="1" x14ac:dyDescent="0.2">
      <c r="B36" s="184" t="str">
        <f>IF(ISBLANK('4. Billing Determinants'!B37), "", '4. Billing Determinants'!B37)</f>
        <v/>
      </c>
      <c r="C36" s="202" t="str">
        <f>IF(ISBLANK('4. Billing Determinants'!C37), "", '4. Billing Determinants'!C37)</f>
        <v/>
      </c>
      <c r="D36" s="187">
        <f>IF(C36="", 0, IF(C36="kWh", '4. Billing Determinants'!E37, IF(C36="kW", '4. Billing Determinants'!F37, '4. Billing Determinants'!D37)))</f>
        <v>0</v>
      </c>
      <c r="E36" s="188">
        <f>HLOOKUP($B36, '5. Allocation of Balances'!$C$4:$Y$50, 47,FALSE)</f>
        <v>0</v>
      </c>
      <c r="F36" s="198">
        <f t="shared" si="0"/>
        <v>0</v>
      </c>
      <c r="G36" t="str">
        <f t="shared" si="1"/>
        <v/>
      </c>
    </row>
    <row r="37" spans="2:9" hidden="1" x14ac:dyDescent="0.2">
      <c r="B37" s="184" t="str">
        <f>IF(ISBLANK('4. Billing Determinants'!B38), "", '4. Billing Determinants'!B38)</f>
        <v/>
      </c>
      <c r="C37" s="202" t="str">
        <f>IF(ISBLANK('4. Billing Determinants'!C38), "", '4. Billing Determinants'!C38)</f>
        <v/>
      </c>
      <c r="D37" s="187">
        <f>IF(C37="", 0, IF(C37="kWh", '4. Billing Determinants'!E38, IF(C37="kW", '4. Billing Determinants'!F38, '4. Billing Determinants'!D38)))</f>
        <v>0</v>
      </c>
      <c r="E37" s="188">
        <f>HLOOKUP($B37, '5. Allocation of Balances'!$C$4:$Y$50, 47,FALSE)</f>
        <v>0</v>
      </c>
      <c r="F37" s="198">
        <f t="shared" si="0"/>
        <v>0</v>
      </c>
      <c r="G37" t="str">
        <f t="shared" si="1"/>
        <v/>
      </c>
    </row>
    <row r="38" spans="2:9" hidden="1" x14ac:dyDescent="0.2">
      <c r="B38" s="184" t="str">
        <f>IF(ISBLANK('4. Billing Determinants'!B39), "", '4. Billing Determinants'!B39)</f>
        <v/>
      </c>
      <c r="C38" s="202" t="str">
        <f>IF(ISBLANK('4. Billing Determinants'!C39), "", '4. Billing Determinants'!C39)</f>
        <v/>
      </c>
      <c r="D38" s="187">
        <f>IF(C38="", 0, IF(C38="kWh", '4. Billing Determinants'!E39, IF(C38="kW", '4. Billing Determinants'!F39, '4. Billing Determinants'!D39)))</f>
        <v>0</v>
      </c>
      <c r="E38" s="188">
        <f>HLOOKUP($B38, '5. Allocation of Balances'!$C$4:$Y$50, 47,FALSE)</f>
        <v>0</v>
      </c>
      <c r="F38" s="198">
        <f t="shared" si="0"/>
        <v>0</v>
      </c>
      <c r="G38" t="str">
        <f t="shared" si="1"/>
        <v/>
      </c>
      <c r="I38" s="207"/>
    </row>
    <row r="39" spans="2:9" hidden="1" x14ac:dyDescent="0.2">
      <c r="B39" s="184" t="str">
        <f>IF(ISBLANK('4. Billing Determinants'!B40), "", '4. Billing Determinants'!B40)</f>
        <v/>
      </c>
      <c r="C39" s="202" t="str">
        <f>IF(ISBLANK('4. Billing Determinants'!C40), "", '4. Billing Determinants'!C40)</f>
        <v/>
      </c>
      <c r="D39" s="187">
        <f>IF(C39="", 0, IF(C39="kWh", '4. Billing Determinants'!E40, IF(C39="kW", '4. Billing Determinants'!F40, '4. Billing Determinants'!D40)))</f>
        <v>0</v>
      </c>
      <c r="E39" s="188">
        <f>HLOOKUP($B39, '5. Allocation of Balances'!$C$4:$Y$50, 47,FALSE)</f>
        <v>0</v>
      </c>
      <c r="F39" s="198">
        <f t="shared" si="0"/>
        <v>0</v>
      </c>
      <c r="G39" t="str">
        <f t="shared" si="1"/>
        <v/>
      </c>
    </row>
    <row r="40" spans="2:9" x14ac:dyDescent="0.2">
      <c r="B40" s="194" t="s">
        <v>175</v>
      </c>
      <c r="C40" s="195"/>
      <c r="D40" s="196"/>
      <c r="E40" s="197">
        <f>SUM(E20:E39)</f>
        <v>-2281528.8571887333</v>
      </c>
      <c r="F40" s="194"/>
    </row>
    <row r="43" spans="2:9" ht="18" x14ac:dyDescent="0.25">
      <c r="B43" s="206" t="s">
        <v>208</v>
      </c>
    </row>
    <row r="45" spans="2:9" x14ac:dyDescent="0.2">
      <c r="B45" s="301" t="s">
        <v>191</v>
      </c>
      <c r="C45" s="300" t="s">
        <v>174</v>
      </c>
      <c r="D45" s="312" t="s">
        <v>207</v>
      </c>
      <c r="E45" s="312" t="s">
        <v>204</v>
      </c>
      <c r="F45" s="314" t="s">
        <v>205</v>
      </c>
    </row>
    <row r="46" spans="2:9" x14ac:dyDescent="0.2">
      <c r="B46" s="302"/>
      <c r="C46" s="300"/>
      <c r="D46" s="313"/>
      <c r="E46" s="313"/>
      <c r="F46" s="314"/>
    </row>
    <row r="47" spans="2:9" x14ac:dyDescent="0.2">
      <c r="B47" s="184" t="str">
        <f t="shared" ref="B47:B66" si="2">B20</f>
        <v>Residential</v>
      </c>
      <c r="C47" s="202" t="s">
        <v>187</v>
      </c>
      <c r="D47" s="187">
        <f>IF(C47="", 0, IF(C47="kWh", '4. Billing Determinants'!G21, IF(C47="kW", '4. Billing Determinants'!H21, '4. Billing Determinants'!D21)))</f>
        <v>31484477</v>
      </c>
      <c r="E47" s="188">
        <f>HLOOKUP($B20, '5. Allocation of Balances'!$C$4:$Y$51, 48,FALSE)</f>
        <v>25882.274988444442</v>
      </c>
      <c r="F47" s="198">
        <f>IF(ISERROR(E47/D47), 0, IF(C47="# of Customers", E47/D47/12/$D$13, E47/D47/$D$13))</f>
        <v>4.1103231583685578E-4</v>
      </c>
      <c r="G47" t="str">
        <f>IF(C47="", "", IF(C47="# of Customers", "per customer per month", "$/"&amp;C47))</f>
        <v>$/kWh</v>
      </c>
    </row>
    <row r="48" spans="2:9" x14ac:dyDescent="0.2">
      <c r="B48" s="184" t="str">
        <f t="shared" si="2"/>
        <v>GS&lt;50</v>
      </c>
      <c r="C48" s="202" t="s">
        <v>187</v>
      </c>
      <c r="D48" s="187">
        <f>IF(C48="", 0, IF(C48="kWh", '4. Billing Determinants'!G22, IF(C48="kW", '4. Billing Determinants'!H22, '4. Billing Determinants'!D22)))</f>
        <v>12086479</v>
      </c>
      <c r="E48" s="188">
        <f>HLOOKUP($B21, '5. Allocation of Balances'!$C$4:$Y$51, 48,FALSE)</f>
        <v>9935.8669073670499</v>
      </c>
      <c r="F48" s="198">
        <f t="shared" ref="F48:F66" si="3">IF(ISERROR(E48/D48), 0, IF(C48="# of Customers", E48/D48/12/$D$13, E48/D48/$D$13))</f>
        <v>4.1103231583685578E-4</v>
      </c>
      <c r="G48" t="str">
        <f t="shared" ref="G48:G66" si="4">IF(C48="", "", IF(C48="# of Customers", "per customer per month", "$/"&amp;C48))</f>
        <v>$/kWh</v>
      </c>
    </row>
    <row r="49" spans="2:7" x14ac:dyDescent="0.2">
      <c r="B49" s="184" t="str">
        <f t="shared" si="2"/>
        <v>GS&gt;50</v>
      </c>
      <c r="C49" s="202" t="s">
        <v>187</v>
      </c>
      <c r="D49" s="187">
        <f>IF(C49="", 0, IF(C49="kWh", '4. Billing Determinants'!G23, IF(C49="kW", '4. Billing Determinants'!H23, '4. Billing Determinants'!D23)))</f>
        <v>173496871</v>
      </c>
      <c r="E49" s="188">
        <f>HLOOKUP($B22, '5. Allocation of Balances'!$C$4:$Y$51, 48,FALSE)</f>
        <v>142625.64135515643</v>
      </c>
      <c r="F49" s="198">
        <f t="shared" si="3"/>
        <v>4.1103231583685572E-4</v>
      </c>
      <c r="G49" t="str">
        <f t="shared" si="4"/>
        <v>$/kWh</v>
      </c>
    </row>
    <row r="50" spans="2:7" x14ac:dyDescent="0.2">
      <c r="B50" s="184" t="str">
        <f t="shared" si="2"/>
        <v>Intermediate</v>
      </c>
      <c r="C50" s="202" t="s">
        <v>187</v>
      </c>
      <c r="D50" s="187">
        <f>IF(C50="", 0, IF(C50="kWh", '4. Billing Determinants'!G24, IF(C50="kW", '4. Billing Determinants'!H24, '4. Billing Determinants'!D24)))</f>
        <v>160156759</v>
      </c>
      <c r="E50" s="188">
        <f>HLOOKUP($B23, '5. Allocation of Balances'!$C$4:$Y$51, 48,FALSE)</f>
        <v>131659.20709739038</v>
      </c>
      <c r="F50" s="198">
        <f t="shared" si="3"/>
        <v>4.1103231583685572E-4</v>
      </c>
      <c r="G50" t="str">
        <f t="shared" si="4"/>
        <v>$/kWh</v>
      </c>
    </row>
    <row r="51" spans="2:7" x14ac:dyDescent="0.2">
      <c r="B51" s="184" t="str">
        <f t="shared" si="2"/>
        <v>Large</v>
      </c>
      <c r="C51" s="202" t="s">
        <v>187</v>
      </c>
      <c r="D51" s="187">
        <f>IF(C51="", 0, IF(C51="kWh", '4. Billing Determinants'!G25, IF(C51="kW", '4. Billing Determinants'!H25, '4. Billing Determinants'!D25)))</f>
        <v>138067412</v>
      </c>
      <c r="E51" s="188">
        <f>HLOOKUP($B24, '5. Allocation of Balances'!$C$4:$Y$51, 48,FALSE)</f>
        <v>113500.33619192257</v>
      </c>
      <c r="F51" s="198">
        <f t="shared" si="3"/>
        <v>4.1103231583685572E-4</v>
      </c>
      <c r="G51" t="str">
        <f t="shared" si="4"/>
        <v>$/kWh</v>
      </c>
    </row>
    <row r="52" spans="2:7" x14ac:dyDescent="0.2">
      <c r="B52" s="184" t="str">
        <f t="shared" si="2"/>
        <v>Large - WMP</v>
      </c>
      <c r="C52" s="202" t="s">
        <v>187</v>
      </c>
      <c r="D52" s="187">
        <f>IF(C52="", 0, IF(C52="kWh", '4. Billing Determinants'!G26, IF(C52="kW", '4. Billing Determinants'!H26, '4. Billing Determinants'!D26)))</f>
        <v>0</v>
      </c>
      <c r="E52" s="188">
        <f>HLOOKUP($B25, '5. Allocation of Balances'!$C$4:$Y$51, 48,FALSE)</f>
        <v>0</v>
      </c>
      <c r="F52" s="198">
        <f t="shared" si="3"/>
        <v>0</v>
      </c>
      <c r="G52" t="str">
        <f t="shared" si="4"/>
        <v>$/kWh</v>
      </c>
    </row>
    <row r="53" spans="2:7" x14ac:dyDescent="0.2">
      <c r="B53" s="184" t="str">
        <f t="shared" si="2"/>
        <v>USL</v>
      </c>
      <c r="C53" s="202" t="s">
        <v>187</v>
      </c>
      <c r="D53" s="187">
        <f>IF(C53="", 0, IF(C53="kWh", '4. Billing Determinants'!G27, IF(C53="kW", '4. Billing Determinants'!H27, '4. Billing Determinants'!D27)))</f>
        <v>0</v>
      </c>
      <c r="E53" s="188">
        <f>HLOOKUP($B26, '5. Allocation of Balances'!$C$4:$Y$51, 48,FALSE)</f>
        <v>0</v>
      </c>
      <c r="F53" s="198">
        <f t="shared" si="3"/>
        <v>0</v>
      </c>
      <c r="G53" t="str">
        <f t="shared" si="4"/>
        <v>$/kWh</v>
      </c>
    </row>
    <row r="54" spans="2:7" x14ac:dyDescent="0.2">
      <c r="B54" s="184" t="str">
        <f t="shared" si="2"/>
        <v>Sentinel</v>
      </c>
      <c r="C54" s="202" t="s">
        <v>187</v>
      </c>
      <c r="D54" s="187">
        <f>IF(C54="", 0, IF(C54="kWh", '4. Billing Determinants'!G28, IF(C54="kW", '4. Billing Determinants'!H28, '4. Billing Determinants'!D28)))</f>
        <v>0</v>
      </c>
      <c r="E54" s="188">
        <f>HLOOKUP($B27, '5. Allocation of Balances'!$C$4:$Y$51, 48,FALSE)</f>
        <v>0</v>
      </c>
      <c r="F54" s="198">
        <f t="shared" si="3"/>
        <v>0</v>
      </c>
      <c r="G54" t="str">
        <f t="shared" si="4"/>
        <v>$/kWh</v>
      </c>
    </row>
    <row r="55" spans="2:7" x14ac:dyDescent="0.2">
      <c r="B55" s="184" t="str">
        <f t="shared" si="2"/>
        <v>Streetlight</v>
      </c>
      <c r="C55" s="202" t="s">
        <v>187</v>
      </c>
      <c r="D55" s="187">
        <f>IF(C55="", 0, IF(C55="kWh", '4. Billing Determinants'!G29, IF(C55="kW", '4. Billing Determinants'!H29, '4. Billing Determinants'!D29)))</f>
        <v>8979432</v>
      </c>
      <c r="E55" s="188">
        <f>HLOOKUP($B28, '5. Allocation of Balances'!$C$4:$Y$51, 48,FALSE)</f>
        <v>7381.673459719138</v>
      </c>
      <c r="F55" s="198">
        <f t="shared" si="3"/>
        <v>4.1103231583685572E-4</v>
      </c>
      <c r="G55" t="str">
        <f t="shared" si="4"/>
        <v>$/kWh</v>
      </c>
    </row>
    <row r="56" spans="2:7" x14ac:dyDescent="0.2">
      <c r="B56" s="184" t="str">
        <f t="shared" si="2"/>
        <v>GS&gt;50 - WMP</v>
      </c>
      <c r="C56" s="202" t="s">
        <v>187</v>
      </c>
      <c r="D56" s="187">
        <f>IF(C56="", 0, IF(C56="kWh", '4. Billing Determinants'!G30, IF(C56="kW", '4. Billing Determinants'!H30, '4. Billing Determinants'!D30)))</f>
        <v>0</v>
      </c>
      <c r="E56" s="188">
        <f>HLOOKUP($B29, '5. Allocation of Balances'!$C$4:$Y$51, 48,FALSE)</f>
        <v>0</v>
      </c>
      <c r="F56" s="198">
        <f t="shared" si="3"/>
        <v>0</v>
      </c>
      <c r="G56" t="str">
        <f t="shared" si="4"/>
        <v>$/kWh</v>
      </c>
    </row>
    <row r="57" spans="2:7" hidden="1" x14ac:dyDescent="0.2">
      <c r="B57" s="184" t="str">
        <f t="shared" si="2"/>
        <v/>
      </c>
      <c r="C57" s="202" t="str">
        <f>IF(ISBLANK('4. Billing Determinants'!C55), "", '4. Billing Determinants'!C55)</f>
        <v/>
      </c>
      <c r="D57" s="187">
        <f>IF(C57="", 0, IF(C57="kWh", '4. Billing Determinants'!G31, IF(C57="kW", '4. Billing Determinants'!H31, '4. Billing Determinants'!D31)))</f>
        <v>0</v>
      </c>
      <c r="E57" s="188">
        <f>HLOOKUP($B30, '5. Allocation of Balances'!$C$4:$Y$51, 48,FALSE)</f>
        <v>0</v>
      </c>
      <c r="F57" s="198">
        <f t="shared" si="3"/>
        <v>0</v>
      </c>
      <c r="G57" t="str">
        <f t="shared" si="4"/>
        <v/>
      </c>
    </row>
    <row r="58" spans="2:7" hidden="1" x14ac:dyDescent="0.2">
      <c r="B58" s="184" t="str">
        <f t="shared" si="2"/>
        <v/>
      </c>
      <c r="C58" s="202" t="str">
        <f>IF(ISBLANK('4. Billing Determinants'!C56), "", '4. Billing Determinants'!C56)</f>
        <v/>
      </c>
      <c r="D58" s="187">
        <f>IF(C58="", 0, IF(C58="kWh", '4. Billing Determinants'!G32, IF(C58="kW", '4. Billing Determinants'!H32, '4. Billing Determinants'!D32)))</f>
        <v>0</v>
      </c>
      <c r="E58" s="188">
        <f>HLOOKUP($B31, '5. Allocation of Balances'!$C$4:$Y$51, 48,FALSE)</f>
        <v>0</v>
      </c>
      <c r="F58" s="198">
        <f t="shared" si="3"/>
        <v>0</v>
      </c>
      <c r="G58" t="str">
        <f t="shared" si="4"/>
        <v/>
      </c>
    </row>
    <row r="59" spans="2:7" hidden="1" x14ac:dyDescent="0.2">
      <c r="B59" s="184" t="str">
        <f t="shared" si="2"/>
        <v/>
      </c>
      <c r="C59" s="202" t="str">
        <f>IF(ISBLANK('4. Billing Determinants'!C57), "", '4. Billing Determinants'!C57)</f>
        <v/>
      </c>
      <c r="D59" s="187">
        <f>IF(C59="", 0, IF(C59="kWh", '4. Billing Determinants'!G33, IF(C59="kW", '4. Billing Determinants'!H33, '4. Billing Determinants'!D33)))</f>
        <v>0</v>
      </c>
      <c r="E59" s="188">
        <f>HLOOKUP($B32, '5. Allocation of Balances'!$C$4:$Y$51, 48,FALSE)</f>
        <v>0</v>
      </c>
      <c r="F59" s="198">
        <f t="shared" si="3"/>
        <v>0</v>
      </c>
      <c r="G59" t="str">
        <f t="shared" si="4"/>
        <v/>
      </c>
    </row>
    <row r="60" spans="2:7" hidden="1" x14ac:dyDescent="0.2">
      <c r="B60" s="184" t="str">
        <f t="shared" si="2"/>
        <v/>
      </c>
      <c r="C60" s="202" t="str">
        <f>IF(ISBLANK('4. Billing Determinants'!C58), "", '4. Billing Determinants'!C58)</f>
        <v/>
      </c>
      <c r="D60" s="187">
        <f>IF(C60="", 0, IF(C60="kWh", '4. Billing Determinants'!G34, IF(C60="kW", '4. Billing Determinants'!H34, '4. Billing Determinants'!D34)))</f>
        <v>0</v>
      </c>
      <c r="E60" s="188">
        <f>HLOOKUP($B33, '5. Allocation of Balances'!$C$4:$Y$51, 48,FALSE)</f>
        <v>0</v>
      </c>
      <c r="F60" s="198">
        <f t="shared" si="3"/>
        <v>0</v>
      </c>
      <c r="G60" t="str">
        <f t="shared" si="4"/>
        <v/>
      </c>
    </row>
    <row r="61" spans="2:7" hidden="1" x14ac:dyDescent="0.2">
      <c r="B61" s="184" t="str">
        <f t="shared" si="2"/>
        <v/>
      </c>
      <c r="C61" s="202" t="str">
        <f>IF(ISBLANK('4. Billing Determinants'!C59), "", '4. Billing Determinants'!C59)</f>
        <v/>
      </c>
      <c r="D61" s="187">
        <f>IF(C61="", 0, IF(C61="kWh", '4. Billing Determinants'!G35, IF(C61="kW", '4. Billing Determinants'!H35, '4. Billing Determinants'!D35)))</f>
        <v>0</v>
      </c>
      <c r="E61" s="188">
        <f>HLOOKUP($B34, '5. Allocation of Balances'!$C$4:$Y$51, 48,FALSE)</f>
        <v>0</v>
      </c>
      <c r="F61" s="198">
        <f t="shared" si="3"/>
        <v>0</v>
      </c>
      <c r="G61" t="str">
        <f t="shared" si="4"/>
        <v/>
      </c>
    </row>
    <row r="62" spans="2:7" hidden="1" x14ac:dyDescent="0.2">
      <c r="B62" s="184" t="str">
        <f t="shared" si="2"/>
        <v/>
      </c>
      <c r="C62" s="202" t="str">
        <f>IF(ISBLANK('4. Billing Determinants'!C60), "", '4. Billing Determinants'!C60)</f>
        <v/>
      </c>
      <c r="D62" s="187">
        <f>IF(C62="", 0, IF(C62="kWh", '4. Billing Determinants'!G36, IF(C62="kW", '4. Billing Determinants'!H36, '4. Billing Determinants'!D36)))</f>
        <v>0</v>
      </c>
      <c r="E62" s="188">
        <f>HLOOKUP($B35, '5. Allocation of Balances'!$C$4:$Y$51, 48,FALSE)</f>
        <v>0</v>
      </c>
      <c r="F62" s="198">
        <f t="shared" si="3"/>
        <v>0</v>
      </c>
      <c r="G62" t="str">
        <f t="shared" si="4"/>
        <v/>
      </c>
    </row>
    <row r="63" spans="2:7" hidden="1" x14ac:dyDescent="0.2">
      <c r="B63" s="184" t="str">
        <f t="shared" si="2"/>
        <v/>
      </c>
      <c r="C63" s="202" t="str">
        <f>IF(ISBLANK('4. Billing Determinants'!C61), "", '4. Billing Determinants'!C61)</f>
        <v/>
      </c>
      <c r="D63" s="187">
        <f>IF(C63="", 0, IF(C63="kWh", '4. Billing Determinants'!G37, IF(C63="kW", '4. Billing Determinants'!H37, '4. Billing Determinants'!D37)))</f>
        <v>0</v>
      </c>
      <c r="E63" s="188">
        <f>HLOOKUP($B36, '5. Allocation of Balances'!$C$4:$Y$51, 48,FALSE)</f>
        <v>0</v>
      </c>
      <c r="F63" s="198">
        <f t="shared" si="3"/>
        <v>0</v>
      </c>
      <c r="G63" t="str">
        <f t="shared" si="4"/>
        <v/>
      </c>
    </row>
    <row r="64" spans="2:7" hidden="1" x14ac:dyDescent="0.2">
      <c r="B64" s="184" t="str">
        <f t="shared" si="2"/>
        <v/>
      </c>
      <c r="C64" s="202" t="str">
        <f>IF(ISBLANK('4. Billing Determinants'!C62), "", '4. Billing Determinants'!C62)</f>
        <v/>
      </c>
      <c r="D64" s="187">
        <f>IF(C64="", 0, IF(C64="kWh", '4. Billing Determinants'!G38, IF(C64="kW", '4. Billing Determinants'!H38, '4. Billing Determinants'!D38)))</f>
        <v>0</v>
      </c>
      <c r="E64" s="188">
        <f>HLOOKUP($B37, '5. Allocation of Balances'!$C$4:$Y$51, 48,FALSE)</f>
        <v>0</v>
      </c>
      <c r="F64" s="198">
        <f t="shared" si="3"/>
        <v>0</v>
      </c>
      <c r="G64" t="str">
        <f t="shared" si="4"/>
        <v/>
      </c>
    </row>
    <row r="65" spans="2:7" hidden="1" x14ac:dyDescent="0.2">
      <c r="B65" s="184" t="str">
        <f t="shared" si="2"/>
        <v/>
      </c>
      <c r="C65" s="202" t="str">
        <f>IF(ISBLANK('4. Billing Determinants'!C63), "", '4. Billing Determinants'!C63)</f>
        <v/>
      </c>
      <c r="D65" s="187">
        <f>IF(C65="", 0, IF(C65="kWh", '4. Billing Determinants'!G39, IF(C65="kW", '4. Billing Determinants'!H39, '4. Billing Determinants'!D39)))</f>
        <v>0</v>
      </c>
      <c r="E65" s="188">
        <f>HLOOKUP($B38, '5. Allocation of Balances'!$C$4:$Y$51, 48,FALSE)</f>
        <v>0</v>
      </c>
      <c r="F65" s="198">
        <f t="shared" si="3"/>
        <v>0</v>
      </c>
      <c r="G65" t="str">
        <f t="shared" si="4"/>
        <v/>
      </c>
    </row>
    <row r="66" spans="2:7" hidden="1" x14ac:dyDescent="0.2">
      <c r="B66" s="184" t="str">
        <f t="shared" si="2"/>
        <v/>
      </c>
      <c r="C66" s="202" t="str">
        <f>IF(ISBLANK('4. Billing Determinants'!C64), "", '4. Billing Determinants'!C64)</f>
        <v/>
      </c>
      <c r="D66" s="187">
        <f>IF(C66="", 0, IF(C66="kWh", '4. Billing Determinants'!G40, IF(C66="kW", '4. Billing Determinants'!H40, '4. Billing Determinants'!D40)))</f>
        <v>0</v>
      </c>
      <c r="E66" s="188">
        <f>HLOOKUP($B39, '5. Allocation of Balances'!$C$4:$Y$51, 48,FALSE)</f>
        <v>0</v>
      </c>
      <c r="F66" s="198">
        <f t="shared" si="3"/>
        <v>0</v>
      </c>
      <c r="G66" t="str">
        <f t="shared" si="4"/>
        <v/>
      </c>
    </row>
    <row r="67" spans="2:7" x14ac:dyDescent="0.2">
      <c r="B67" s="194" t="s">
        <v>175</v>
      </c>
      <c r="C67" s="195"/>
      <c r="D67" s="196"/>
      <c r="E67" s="197">
        <f>SUM(E47:E66)</f>
        <v>430984.99999999994</v>
      </c>
      <c r="F67" s="194"/>
    </row>
  </sheetData>
  <mergeCells count="10">
    <mergeCell ref="B45:B46"/>
    <mergeCell ref="C45:C46"/>
    <mergeCell ref="D18:D19"/>
    <mergeCell ref="E18:E19"/>
    <mergeCell ref="F18:F19"/>
    <mergeCell ref="E45:E46"/>
    <mergeCell ref="F45:F46"/>
    <mergeCell ref="D45:D46"/>
    <mergeCell ref="B18:B19"/>
    <mergeCell ref="C18:C19"/>
  </mergeCells>
  <conditionalFormatting sqref="C20:C39">
    <cfRule type="cellIs" dxfId="3" priority="5" operator="equal">
      <formula>"kW"</formula>
    </cfRule>
  </conditionalFormatting>
  <conditionalFormatting sqref="C47:C66">
    <cfRule type="cellIs" dxfId="2" priority="3" operator="equal">
      <formula>"kW"</formula>
    </cfRule>
  </conditionalFormatting>
  <conditionalFormatting sqref="G20:G39">
    <cfRule type="cellIs" dxfId="1" priority="2" operator="equal">
      <formula>"$/kW"</formula>
    </cfRule>
  </conditionalFormatting>
  <conditionalFormatting sqref="G47:G66">
    <cfRule type="cellIs" dxfId="0" priority="1" operator="equal">
      <formula>"$/kW"</formula>
    </cfRule>
  </conditionalFormatting>
  <dataValidations count="2">
    <dataValidation type="list" allowBlank="1" showInputMessage="1" showErrorMessage="1" sqref="D13">
      <formula1>"1,2,3,4"</formula1>
    </dataValidation>
    <dataValidation type="list" allowBlank="1" showInputMessage="1" showErrorMessage="1" sqref="C20:C39 C47:C66">
      <formula1>"kWh, kW, # of Customers"</formula1>
    </dataValidation>
  </dataValidations>
  <pageMargins left="0.7" right="0.7" top="0.75" bottom="0.75" header="0.3" footer="0.3"/>
  <pageSetup scale="55" orientation="landscape"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workbookViewId="0">
      <selection activeCell="A6" sqref="A6"/>
    </sheetView>
  </sheetViews>
  <sheetFormatPr defaultRowHeight="12.75" x14ac:dyDescent="0.2"/>
  <cols>
    <col min="1" max="1" width="67.5703125" bestFit="1" customWidth="1"/>
    <col min="3" max="3" width="19.140625" style="230" customWidth="1"/>
  </cols>
  <sheetData>
    <row r="1" spans="1:3" x14ac:dyDescent="0.2">
      <c r="A1" s="247" t="s">
        <v>244</v>
      </c>
    </row>
    <row r="3" spans="1:3" ht="15" x14ac:dyDescent="0.2">
      <c r="A3" s="231" t="s">
        <v>60</v>
      </c>
      <c r="B3" s="232" t="s">
        <v>231</v>
      </c>
      <c r="C3" s="233" t="s">
        <v>48</v>
      </c>
    </row>
    <row r="4" spans="1:3" ht="14.25" x14ac:dyDescent="0.2">
      <c r="A4" s="232" t="s">
        <v>62</v>
      </c>
      <c r="B4" s="234">
        <v>1550</v>
      </c>
      <c r="C4" s="235">
        <f>'2. 2013 Continuity Schedule'!CF24</f>
        <v>-14693</v>
      </c>
    </row>
    <row r="5" spans="1:3" ht="14.25" x14ac:dyDescent="0.2">
      <c r="A5" s="236" t="s">
        <v>1</v>
      </c>
      <c r="B5" s="234">
        <v>1580</v>
      </c>
      <c r="C5" s="235">
        <f>'2. 2013 Continuity Schedule'!CF25</f>
        <v>-1648458</v>
      </c>
    </row>
    <row r="6" spans="1:3" ht="14.25" x14ac:dyDescent="0.2">
      <c r="A6" s="236" t="s">
        <v>2</v>
      </c>
      <c r="B6" s="234">
        <v>1584</v>
      </c>
      <c r="C6" s="235">
        <f>'2. 2013 Continuity Schedule'!CF26</f>
        <v>-364059</v>
      </c>
    </row>
    <row r="7" spans="1:3" ht="14.25" x14ac:dyDescent="0.2">
      <c r="A7" s="236" t="s">
        <v>3</v>
      </c>
      <c r="B7" s="234">
        <v>1586</v>
      </c>
      <c r="C7" s="235">
        <f>'2. 2013 Continuity Schedule'!CF27</f>
        <v>-79800</v>
      </c>
    </row>
    <row r="8" spans="1:3" ht="14.25" x14ac:dyDescent="0.2">
      <c r="A8" s="236" t="s">
        <v>138</v>
      </c>
      <c r="B8" s="234">
        <v>1588</v>
      </c>
      <c r="C8" s="235">
        <f>'2. 2013 Continuity Schedule'!CF28</f>
        <v>526708</v>
      </c>
    </row>
    <row r="9" spans="1:3" ht="14.25" x14ac:dyDescent="0.2">
      <c r="A9" s="236" t="s">
        <v>144</v>
      </c>
      <c r="B9" s="234">
        <v>1588</v>
      </c>
      <c r="C9" s="235">
        <f>'2. 2013 Continuity Schedule'!CF29</f>
        <v>430985</v>
      </c>
    </row>
    <row r="10" spans="1:3" ht="16.5" x14ac:dyDescent="0.2">
      <c r="A10" s="237" t="s">
        <v>127</v>
      </c>
      <c r="B10" s="234">
        <v>1595</v>
      </c>
      <c r="C10" s="235">
        <f>'2. 2013 Continuity Schedule'!CF32</f>
        <v>-62052</v>
      </c>
    </row>
    <row r="11" spans="1:3" ht="16.5" x14ac:dyDescent="0.2">
      <c r="A11" s="237" t="s">
        <v>128</v>
      </c>
      <c r="B11" s="234">
        <v>1595</v>
      </c>
      <c r="C11" s="235">
        <f>'2. 2013 Continuity Schedule'!CF33</f>
        <v>-143852</v>
      </c>
    </row>
    <row r="12" spans="1:3" ht="14.25" x14ac:dyDescent="0.2">
      <c r="A12" s="232"/>
      <c r="B12" s="232"/>
      <c r="C12" s="235"/>
    </row>
    <row r="13" spans="1:3" ht="15" x14ac:dyDescent="0.25">
      <c r="A13" s="238" t="s">
        <v>146</v>
      </c>
      <c r="B13" s="238"/>
      <c r="C13" s="235">
        <f>SUM(C4:C11)</f>
        <v>-1355221</v>
      </c>
    </row>
    <row r="14" spans="1:3" ht="15" x14ac:dyDescent="0.25">
      <c r="A14" s="238" t="s">
        <v>145</v>
      </c>
      <c r="B14" s="238"/>
      <c r="C14" s="239">
        <f>C13-C9</f>
        <v>-1786206</v>
      </c>
    </row>
    <row r="15" spans="1:3" ht="15" x14ac:dyDescent="0.25">
      <c r="A15" s="240" t="str">
        <f>A9</f>
        <v>RSVA - Power - Sub-account - Global Adjustment</v>
      </c>
      <c r="B15" s="241">
        <v>1588</v>
      </c>
      <c r="C15" s="239">
        <f>C9</f>
        <v>430985</v>
      </c>
    </row>
    <row r="16" spans="1:3" x14ac:dyDescent="0.2">
      <c r="A16" s="140"/>
      <c r="B16" s="140"/>
      <c r="C16" s="239"/>
    </row>
    <row r="17" spans="1:3" x14ac:dyDescent="0.2">
      <c r="A17" s="140"/>
      <c r="B17" s="140"/>
      <c r="C17" s="239"/>
    </row>
    <row r="18" spans="1:3" ht="15" x14ac:dyDescent="0.25">
      <c r="A18" s="231" t="s">
        <v>61</v>
      </c>
      <c r="B18" s="240"/>
      <c r="C18" s="239"/>
    </row>
    <row r="19" spans="1:3" ht="14.25" x14ac:dyDescent="0.2">
      <c r="A19" s="232" t="s">
        <v>67</v>
      </c>
      <c r="B19" s="234">
        <v>1508</v>
      </c>
      <c r="C19" s="239">
        <f>'2. 2013 Continuity Schedule'!CF42</f>
        <v>121683</v>
      </c>
    </row>
    <row r="20" spans="1:3" ht="14.25" x14ac:dyDescent="0.2">
      <c r="A20" s="232" t="s">
        <v>68</v>
      </c>
      <c r="B20" s="234">
        <v>1508</v>
      </c>
      <c r="C20" s="239">
        <f>'2. 2013 Continuity Schedule'!CF43</f>
        <v>2966</v>
      </c>
    </row>
    <row r="21" spans="1:3" ht="14.25" x14ac:dyDescent="0.2">
      <c r="A21" s="232" t="s">
        <v>18</v>
      </c>
      <c r="B21" s="234">
        <v>1572</v>
      </c>
      <c r="C21" s="239">
        <f>'2. 2013 Continuity Schedule'!CF57</f>
        <v>-370742</v>
      </c>
    </row>
    <row r="22" spans="1:3" ht="15" x14ac:dyDescent="0.25">
      <c r="A22" s="242" t="s">
        <v>34</v>
      </c>
      <c r="B22" s="232"/>
      <c r="C22" s="239">
        <f>SUM(C19:C21)</f>
        <v>-246093</v>
      </c>
    </row>
    <row r="23" spans="1:3" x14ac:dyDescent="0.2">
      <c r="A23" s="140"/>
      <c r="B23" s="140"/>
      <c r="C23" s="235"/>
    </row>
    <row r="24" spans="1:3" ht="28.5" x14ac:dyDescent="0.2">
      <c r="A24" s="243" t="s">
        <v>71</v>
      </c>
      <c r="B24" s="244">
        <v>1592</v>
      </c>
      <c r="C24" s="239">
        <f>'2. 2013 Continuity Schedule'!CF65</f>
        <v>-141733</v>
      </c>
    </row>
    <row r="25" spans="1:3" ht="28.5" x14ac:dyDescent="0.2">
      <c r="A25" s="243" t="s">
        <v>70</v>
      </c>
      <c r="B25" s="244">
        <v>1592</v>
      </c>
      <c r="C25" s="239">
        <f>'2. 2013 Continuity Schedule'!CF66</f>
        <v>-107497</v>
      </c>
    </row>
    <row r="26" spans="1:3" ht="14.25" x14ac:dyDescent="0.2">
      <c r="A26" s="232"/>
      <c r="B26" s="232"/>
      <c r="C26" s="239"/>
    </row>
    <row r="27" spans="1:3" ht="15" x14ac:dyDescent="0.25">
      <c r="A27" s="242" t="s">
        <v>59</v>
      </c>
      <c r="B27" s="232"/>
      <c r="C27" s="239">
        <f>C13+C22+C24+C25</f>
        <v>-1850544</v>
      </c>
    </row>
    <row r="31" spans="1:3" ht="16.5" x14ac:dyDescent="0.2">
      <c r="A31" s="7" t="s">
        <v>131</v>
      </c>
      <c r="B31" s="13">
        <v>1555</v>
      </c>
      <c r="C31" s="230">
        <f>'2. 2013 Continuity Schedule'!CF80</f>
        <v>1926645</v>
      </c>
    </row>
  </sheetData>
  <pageMargins left="0.7" right="0.7" top="0.75" bottom="0.7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1. Information Sheet</vt:lpstr>
      <vt:lpstr>2. 2013 Continuity Schedule</vt:lpstr>
      <vt:lpstr>3. Appendix A</vt:lpstr>
      <vt:lpstr>4. Billing Determinants</vt:lpstr>
      <vt:lpstr>Other Allocators</vt:lpstr>
      <vt:lpstr>5. Allocation of Balances</vt:lpstr>
      <vt:lpstr>6. Rate Rider Calculations</vt:lpstr>
      <vt:lpstr>Summary</vt:lpstr>
      <vt:lpstr>'1. Information Sheet'!Print_Area</vt:lpstr>
      <vt:lpstr>'2. 2013 Continuity Schedule'!Print_Area</vt:lpstr>
      <vt:lpstr>'3. Appendix A'!Print_Area</vt:lpstr>
      <vt:lpstr>'6. Rate Rider Calculations'!Print_Area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Anna Luciani-Marzo</cp:lastModifiedBy>
  <cp:lastPrinted>2012-10-16T15:05:44Z</cp:lastPrinted>
  <dcterms:created xsi:type="dcterms:W3CDTF">2005-04-25T20:13:02Z</dcterms:created>
  <dcterms:modified xsi:type="dcterms:W3CDTF">2012-10-22T19:46:27Z</dcterms:modified>
</cp:coreProperties>
</file>