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05" yWindow="1605" windowWidth="9195" windowHeight="8100" tabRatio="819" activeTab="1"/>
  </bookViews>
  <sheets>
    <sheet name="1. Information Sheet" sheetId="15" r:id="rId1"/>
    <sheet name="2. 2013 Continuity Schedule" sheetId="2" r:id="rId2"/>
    <sheet name="3. Appendix A" sheetId="11" r:id="rId3"/>
    <sheet name="4. Billing Determinants" sheetId="12" r:id="rId4"/>
    <sheet name="Other Allocators" sheetId="16" r:id="rId5"/>
    <sheet name="5. Allocation of Balances" sheetId="13" r:id="rId6"/>
    <sheet name="6. Rate Rider Calculations" sheetId="14" r:id="rId7"/>
    <sheet name="Summary" sheetId="17" r:id="rId8"/>
  </sheets>
  <externalReferences>
    <externalReference r:id="rId9"/>
    <externalReference r:id="rId10"/>
    <externalReference r:id="rId11"/>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2013 Continuity Schedule'!$A$1:$CH$88</definedName>
    <definedName name="_xlnm.Print_Area" localSheetId="2">'3. Appendix A'!$B$1:$F$66</definedName>
    <definedName name="_xlnm.Print_Area" localSheetId="6">'6. Rate Rider Calculations'!$A$1:$J$69</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5">'5.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A15" i="17" l="1"/>
  <c r="BD33" i="2" l="1"/>
  <c r="BE33" i="2" l="1"/>
  <c r="BS66" i="2" l="1"/>
  <c r="D23" i="12" l="1"/>
  <c r="L21" i="16" l="1"/>
  <c r="D22" i="16" s="1"/>
  <c r="L18" i="16"/>
  <c r="D19" i="16" s="1"/>
  <c r="K15" i="16"/>
  <c r="G15" i="16"/>
  <c r="F15" i="16"/>
  <c r="D15" i="16"/>
  <c r="K19" i="16" l="1"/>
  <c r="I19" i="16"/>
  <c r="G19" i="16"/>
  <c r="E19" i="16"/>
  <c r="C19" i="16"/>
  <c r="K22" i="16"/>
  <c r="I22" i="16"/>
  <c r="G22" i="16"/>
  <c r="E22" i="16"/>
  <c r="C22" i="16"/>
  <c r="B19" i="16"/>
  <c r="J19" i="16"/>
  <c r="H19" i="16"/>
  <c r="F19" i="16"/>
  <c r="B22" i="16"/>
  <c r="J22" i="16"/>
  <c r="H22" i="16"/>
  <c r="F22" i="16"/>
  <c r="L15" i="16"/>
  <c r="P4" i="13"/>
  <c r="F10" i="16"/>
  <c r="C10" i="16"/>
  <c r="D10" i="16"/>
  <c r="E10" i="16"/>
  <c r="H10" i="16"/>
  <c r="I10" i="16"/>
  <c r="J10" i="16"/>
  <c r="B10" i="16"/>
  <c r="L6" i="16"/>
  <c r="C7" i="16" s="1"/>
  <c r="F23" i="12"/>
  <c r="F25" i="12"/>
  <c r="E25" i="12"/>
  <c r="E23" i="12"/>
  <c r="J7" i="16" l="1"/>
  <c r="F7" i="16"/>
  <c r="B7" i="16"/>
  <c r="H7" i="16"/>
  <c r="D7" i="16"/>
  <c r="L10" i="16"/>
  <c r="F11" i="16" s="1"/>
  <c r="K7" i="16"/>
  <c r="I7" i="16"/>
  <c r="G7" i="16"/>
  <c r="E7" i="16"/>
  <c r="L22" i="16"/>
  <c r="L19" i="16"/>
  <c r="G29" i="12"/>
  <c r="G24" i="12"/>
  <c r="G25" i="12"/>
  <c r="L7" i="16" l="1"/>
  <c r="C11" i="16"/>
  <c r="E11" i="16"/>
  <c r="G11" i="16"/>
  <c r="I11" i="16"/>
  <c r="K11" i="16"/>
  <c r="H11" i="16"/>
  <c r="D11" i="16"/>
  <c r="J11" i="16"/>
  <c r="B11" i="16"/>
  <c r="CD33" i="2"/>
  <c r="L11" i="16" l="1"/>
  <c r="BS42" i="2"/>
  <c r="BV33" i="2" l="1"/>
  <c r="CG33" i="2"/>
  <c r="BN33" i="2" l="1"/>
  <c r="BI33" i="2"/>
  <c r="G48" i="14" l="1"/>
  <c r="G49" i="14"/>
  <c r="G50" i="14"/>
  <c r="G51" i="14"/>
  <c r="G52" i="14"/>
  <c r="G53" i="14"/>
  <c r="G20" i="14"/>
  <c r="G47" i="14"/>
  <c r="D48" i="14"/>
  <c r="D51" i="14"/>
  <c r="D52" i="14"/>
  <c r="D53" i="14"/>
  <c r="D47" i="14"/>
  <c r="D20" i="14"/>
  <c r="C66" i="14"/>
  <c r="G66" i="14" s="1"/>
  <c r="C65" i="14"/>
  <c r="D65" i="14" s="1"/>
  <c r="C64" i="14"/>
  <c r="G64" i="14" s="1"/>
  <c r="C63" i="14"/>
  <c r="D63" i="14" s="1"/>
  <c r="C62" i="14"/>
  <c r="G62" i="14" s="1"/>
  <c r="C61" i="14"/>
  <c r="D61" i="14" s="1"/>
  <c r="C60" i="14"/>
  <c r="G60" i="14" s="1"/>
  <c r="C59" i="14"/>
  <c r="D59" i="14" s="1"/>
  <c r="C58" i="14"/>
  <c r="G58" i="14" s="1"/>
  <c r="C57" i="14"/>
  <c r="D57" i="14" s="1"/>
  <c r="G56" i="14"/>
  <c r="D55" i="14"/>
  <c r="G54" i="14"/>
  <c r="D64" i="14" l="1"/>
  <c r="D62" i="14"/>
  <c r="D60" i="14"/>
  <c r="D58" i="14"/>
  <c r="D56" i="14"/>
  <c r="D54" i="14"/>
  <c r="G65" i="14"/>
  <c r="G63" i="14"/>
  <c r="G61" i="14"/>
  <c r="G59" i="14"/>
  <c r="G57" i="14"/>
  <c r="G55" i="14"/>
  <c r="D66" i="14"/>
  <c r="C21" i="14" l="1"/>
  <c r="C22" i="14"/>
  <c r="C23" i="14"/>
  <c r="C24" i="14"/>
  <c r="C25" i="14"/>
  <c r="C26" i="14"/>
  <c r="C27" i="14"/>
  <c r="C28" i="14"/>
  <c r="C29" i="14"/>
  <c r="C30" i="14"/>
  <c r="C31" i="14"/>
  <c r="C32" i="14"/>
  <c r="C33" i="14"/>
  <c r="C34" i="14"/>
  <c r="C35" i="14"/>
  <c r="C36" i="14"/>
  <c r="C37" i="14"/>
  <c r="C38" i="14"/>
  <c r="C39" i="14"/>
  <c r="B21" i="14"/>
  <c r="B48" i="14" s="1"/>
  <c r="B22" i="14"/>
  <c r="B49" i="14" s="1"/>
  <c r="B23" i="14"/>
  <c r="B50" i="14" s="1"/>
  <c r="B24" i="14"/>
  <c r="B51" i="14" s="1"/>
  <c r="B25" i="14"/>
  <c r="B52" i="14" s="1"/>
  <c r="B26" i="14"/>
  <c r="B53" i="14" s="1"/>
  <c r="B27" i="14"/>
  <c r="B54" i="14" s="1"/>
  <c r="B28" i="14"/>
  <c r="B55" i="14" s="1"/>
  <c r="B29" i="14"/>
  <c r="B56" i="14" s="1"/>
  <c r="B30" i="14"/>
  <c r="B57" i="14" s="1"/>
  <c r="B31" i="14"/>
  <c r="B58" i="14" s="1"/>
  <c r="B32" i="14"/>
  <c r="B59" i="14" s="1"/>
  <c r="B33" i="14"/>
  <c r="B60" i="14" s="1"/>
  <c r="B34" i="14"/>
  <c r="B61" i="14" s="1"/>
  <c r="B35" i="14"/>
  <c r="B62" i="14" s="1"/>
  <c r="B36" i="14"/>
  <c r="B63" i="14" s="1"/>
  <c r="B37" i="14"/>
  <c r="B64" i="14" s="1"/>
  <c r="B38" i="14"/>
  <c r="B65" i="14" s="1"/>
  <c r="B39" i="14"/>
  <c r="B66" i="14" s="1"/>
  <c r="B20" i="14"/>
  <c r="B47" i="14" s="1"/>
  <c r="D47" i="13"/>
  <c r="G38" i="14" l="1"/>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R4" i="13"/>
  <c r="Q4" i="13"/>
  <c r="O4" i="13"/>
  <c r="N4" i="13"/>
  <c r="M4" i="13"/>
  <c r="L4" i="13"/>
  <c r="K4" i="13"/>
  <c r="J4" i="13"/>
  <c r="I4" i="13"/>
  <c r="H4" i="13"/>
  <c r="G4" i="13"/>
  <c r="F4" i="13"/>
  <c r="F41" i="12"/>
  <c r="G41" i="12"/>
  <c r="I41" i="12"/>
  <c r="J41" i="12"/>
  <c r="K41" i="12"/>
  <c r="L41" i="12"/>
  <c r="M41" i="12"/>
  <c r="N41" i="12"/>
  <c r="E41" i="12"/>
  <c r="H22" i="12"/>
  <c r="H23" i="12"/>
  <c r="D49" i="14" s="1"/>
  <c r="H24" i="12"/>
  <c r="D50" i="14" s="1"/>
  <c r="H25" i="12"/>
  <c r="H26" i="12"/>
  <c r="H27" i="12"/>
  <c r="H28" i="12"/>
  <c r="H29" i="12"/>
  <c r="H30" i="12"/>
  <c r="H31" i="12"/>
  <c r="H32" i="12"/>
  <c r="H33" i="12"/>
  <c r="H34" i="12"/>
  <c r="H35" i="12"/>
  <c r="H36" i="12"/>
  <c r="H37" i="12"/>
  <c r="H38" i="12"/>
  <c r="H39" i="12"/>
  <c r="H40" i="12"/>
  <c r="H21" i="12"/>
  <c r="BL73" i="2"/>
  <c r="BU73" i="2" s="1"/>
  <c r="BY73" i="2" s="1"/>
  <c r="CC73" i="2" s="1"/>
  <c r="BG73" i="2"/>
  <c r="BM73" i="2" s="1"/>
  <c r="BT73" i="2" s="1"/>
  <c r="P41" i="13" l="1"/>
  <c r="P37" i="13"/>
  <c r="P35" i="13"/>
  <c r="P33" i="13"/>
  <c r="P31" i="13"/>
  <c r="P29" i="13"/>
  <c r="P27" i="13"/>
  <c r="P25" i="13"/>
  <c r="P23" i="13"/>
  <c r="P21" i="13"/>
  <c r="P19" i="13"/>
  <c r="P17" i="13"/>
  <c r="P13" i="13"/>
  <c r="P11" i="13"/>
  <c r="P9" i="13"/>
  <c r="P7" i="13"/>
  <c r="P5" i="13"/>
  <c r="P42" i="13"/>
  <c r="P40" i="13"/>
  <c r="P36" i="13"/>
  <c r="P34" i="13"/>
  <c r="P32" i="13"/>
  <c r="P30" i="13"/>
  <c r="P28" i="13"/>
  <c r="P26" i="13"/>
  <c r="P24" i="13"/>
  <c r="P22" i="13"/>
  <c r="P20" i="13"/>
  <c r="P18" i="13"/>
  <c r="P14" i="13"/>
  <c r="P12" i="13"/>
  <c r="P10" i="13"/>
  <c r="P51" i="13" s="1"/>
  <c r="P8" i="13"/>
  <c r="P6" i="13"/>
  <c r="P45" i="13"/>
  <c r="R41" i="13"/>
  <c r="R37" i="13"/>
  <c r="R35" i="13"/>
  <c r="R33" i="13"/>
  <c r="R31" i="13"/>
  <c r="R29" i="13"/>
  <c r="R27" i="13"/>
  <c r="R25" i="13"/>
  <c r="R23" i="13"/>
  <c r="R21" i="13"/>
  <c r="R19" i="13"/>
  <c r="R17" i="13"/>
  <c r="R13" i="13"/>
  <c r="R11" i="13"/>
  <c r="R9" i="13"/>
  <c r="R7" i="13"/>
  <c r="R5" i="13"/>
  <c r="R42" i="13"/>
  <c r="R40" i="13"/>
  <c r="R36" i="13"/>
  <c r="R34" i="13"/>
  <c r="R32" i="13"/>
  <c r="R30" i="13"/>
  <c r="R28" i="13"/>
  <c r="R26" i="13"/>
  <c r="R24" i="13"/>
  <c r="R22" i="13"/>
  <c r="R20" i="13"/>
  <c r="R18" i="13"/>
  <c r="R14" i="13"/>
  <c r="R12" i="13"/>
  <c r="R10" i="13"/>
  <c r="R8" i="13"/>
  <c r="R6" i="13"/>
  <c r="R45" i="13"/>
  <c r="T41" i="13"/>
  <c r="T37" i="13"/>
  <c r="T35" i="13"/>
  <c r="T33" i="13"/>
  <c r="T31" i="13"/>
  <c r="T29" i="13"/>
  <c r="T27" i="13"/>
  <c r="T25" i="13"/>
  <c r="T23" i="13"/>
  <c r="T21" i="13"/>
  <c r="T19" i="13"/>
  <c r="T17" i="13"/>
  <c r="T13" i="13"/>
  <c r="T11" i="13"/>
  <c r="T9" i="13"/>
  <c r="T7" i="13"/>
  <c r="T5" i="13"/>
  <c r="T42" i="13"/>
  <c r="T40" i="13"/>
  <c r="T36" i="13"/>
  <c r="T34" i="13"/>
  <c r="T32" i="13"/>
  <c r="T30" i="13"/>
  <c r="T28" i="13"/>
  <c r="T26" i="13"/>
  <c r="T24" i="13"/>
  <c r="T22" i="13"/>
  <c r="T20" i="13"/>
  <c r="T18" i="13"/>
  <c r="T14" i="13"/>
  <c r="T12" i="13"/>
  <c r="T10" i="13"/>
  <c r="T51" i="13" s="1"/>
  <c r="T8" i="13"/>
  <c r="T6" i="13"/>
  <c r="T45" i="13"/>
  <c r="V41" i="13"/>
  <c r="V37" i="13"/>
  <c r="V35" i="13"/>
  <c r="V33" i="13"/>
  <c r="V31" i="13"/>
  <c r="V29" i="13"/>
  <c r="V27" i="13"/>
  <c r="V25" i="13"/>
  <c r="V23" i="13"/>
  <c r="V21" i="13"/>
  <c r="V19" i="13"/>
  <c r="V17" i="13"/>
  <c r="V13" i="13"/>
  <c r="V11" i="13"/>
  <c r="V9" i="13"/>
  <c r="V7" i="13"/>
  <c r="V5" i="13"/>
  <c r="V42" i="13"/>
  <c r="V40" i="13"/>
  <c r="V36" i="13"/>
  <c r="V34" i="13"/>
  <c r="V32" i="13"/>
  <c r="V30" i="13"/>
  <c r="V28" i="13"/>
  <c r="V26" i="13"/>
  <c r="V24" i="13"/>
  <c r="V22" i="13"/>
  <c r="V20" i="13"/>
  <c r="V18" i="13"/>
  <c r="V14" i="13"/>
  <c r="V12" i="13"/>
  <c r="V10" i="13"/>
  <c r="V51" i="13" s="1"/>
  <c r="V8" i="13"/>
  <c r="V6" i="13"/>
  <c r="V45" i="13"/>
  <c r="X41" i="13"/>
  <c r="X37" i="13"/>
  <c r="X35" i="13"/>
  <c r="X33" i="13"/>
  <c r="X31" i="13"/>
  <c r="X29" i="13"/>
  <c r="X27" i="13"/>
  <c r="X25" i="13"/>
  <c r="X23" i="13"/>
  <c r="X21" i="13"/>
  <c r="X19" i="13"/>
  <c r="X17" i="13"/>
  <c r="X13" i="13"/>
  <c r="X11" i="13"/>
  <c r="X9" i="13"/>
  <c r="X7" i="13"/>
  <c r="X5" i="13"/>
  <c r="X42" i="13"/>
  <c r="X40" i="13"/>
  <c r="X36" i="13"/>
  <c r="X34" i="13"/>
  <c r="X32" i="13"/>
  <c r="X30" i="13"/>
  <c r="X28" i="13"/>
  <c r="X26" i="13"/>
  <c r="X24" i="13"/>
  <c r="X22" i="13"/>
  <c r="X20" i="13"/>
  <c r="X18" i="13"/>
  <c r="X14" i="13"/>
  <c r="X12" i="13"/>
  <c r="X10" i="13"/>
  <c r="X51" i="13" s="1"/>
  <c r="X8" i="13"/>
  <c r="X6" i="13"/>
  <c r="X45" i="13"/>
  <c r="Q42" i="13"/>
  <c r="Q40" i="13"/>
  <c r="Q36" i="13"/>
  <c r="Q34" i="13"/>
  <c r="Q32" i="13"/>
  <c r="Q30" i="13"/>
  <c r="Q28" i="13"/>
  <c r="Q26" i="13"/>
  <c r="Q24" i="13"/>
  <c r="Q22" i="13"/>
  <c r="Q20" i="13"/>
  <c r="Q18" i="13"/>
  <c r="Q14" i="13"/>
  <c r="Q12" i="13"/>
  <c r="Q10" i="13"/>
  <c r="Q8" i="13"/>
  <c r="Q6" i="13"/>
  <c r="Q45" i="13"/>
  <c r="Q41" i="13"/>
  <c r="Q37" i="13"/>
  <c r="Q35" i="13"/>
  <c r="Q33" i="13"/>
  <c r="Q31" i="13"/>
  <c r="Q29" i="13"/>
  <c r="Q27" i="13"/>
  <c r="Q25" i="13"/>
  <c r="Q23" i="13"/>
  <c r="Q21" i="13"/>
  <c r="Q19" i="13"/>
  <c r="Q17" i="13"/>
  <c r="Q13" i="13"/>
  <c r="Q11" i="13"/>
  <c r="Q9" i="13"/>
  <c r="Q7" i="13"/>
  <c r="Q5" i="13"/>
  <c r="S42" i="13"/>
  <c r="S40" i="13"/>
  <c r="S36" i="13"/>
  <c r="S34" i="13"/>
  <c r="S32" i="13"/>
  <c r="S30" i="13"/>
  <c r="S28" i="13"/>
  <c r="S26" i="13"/>
  <c r="S24" i="13"/>
  <c r="S22" i="13"/>
  <c r="S20" i="13"/>
  <c r="S18" i="13"/>
  <c r="S14" i="13"/>
  <c r="S12" i="13"/>
  <c r="S10" i="13"/>
  <c r="S51" i="13" s="1"/>
  <c r="S8" i="13"/>
  <c r="S6" i="13"/>
  <c r="S45" i="13"/>
  <c r="S41" i="13"/>
  <c r="S37" i="13"/>
  <c r="S35" i="13"/>
  <c r="S33" i="13"/>
  <c r="S31" i="13"/>
  <c r="S29" i="13"/>
  <c r="S27" i="13"/>
  <c r="S25" i="13"/>
  <c r="S23" i="13"/>
  <c r="S21" i="13"/>
  <c r="S19" i="13"/>
  <c r="S17" i="13"/>
  <c r="S13" i="13"/>
  <c r="S11" i="13"/>
  <c r="S9" i="13"/>
  <c r="S7" i="13"/>
  <c r="S5" i="13"/>
  <c r="U42" i="13"/>
  <c r="U40" i="13"/>
  <c r="U36" i="13"/>
  <c r="U34" i="13"/>
  <c r="U32" i="13"/>
  <c r="U30" i="13"/>
  <c r="U28" i="13"/>
  <c r="U26" i="13"/>
  <c r="U24" i="13"/>
  <c r="U22" i="13"/>
  <c r="U20" i="13"/>
  <c r="U18" i="13"/>
  <c r="U14" i="13"/>
  <c r="U12" i="13"/>
  <c r="U10" i="13"/>
  <c r="U51" i="13" s="1"/>
  <c r="U8" i="13"/>
  <c r="U6" i="13"/>
  <c r="U45" i="13"/>
  <c r="U41" i="13"/>
  <c r="U37" i="13"/>
  <c r="U35" i="13"/>
  <c r="U33" i="13"/>
  <c r="U31" i="13"/>
  <c r="U29" i="13"/>
  <c r="U27" i="13"/>
  <c r="U25" i="13"/>
  <c r="U23" i="13"/>
  <c r="U21" i="13"/>
  <c r="U19" i="13"/>
  <c r="U17" i="13"/>
  <c r="U13" i="13"/>
  <c r="U11" i="13"/>
  <c r="U9" i="13"/>
  <c r="U7" i="13"/>
  <c r="U5" i="13"/>
  <c r="W42" i="13"/>
  <c r="W40" i="13"/>
  <c r="W36" i="13"/>
  <c r="W34" i="13"/>
  <c r="W32" i="13"/>
  <c r="W30" i="13"/>
  <c r="W28" i="13"/>
  <c r="W26" i="13"/>
  <c r="W24" i="13"/>
  <c r="W22" i="13"/>
  <c r="W20" i="13"/>
  <c r="W18" i="13"/>
  <c r="W14" i="13"/>
  <c r="W12" i="13"/>
  <c r="W10" i="13"/>
  <c r="W51" i="13" s="1"/>
  <c r="W8" i="13"/>
  <c r="W6" i="13"/>
  <c r="W45" i="13"/>
  <c r="W41" i="13"/>
  <c r="W37" i="13"/>
  <c r="W35" i="13"/>
  <c r="W33" i="13"/>
  <c r="W31" i="13"/>
  <c r="W29" i="13"/>
  <c r="W27" i="13"/>
  <c r="W25" i="13"/>
  <c r="W23" i="13"/>
  <c r="W21" i="13"/>
  <c r="W19" i="13"/>
  <c r="W17" i="13"/>
  <c r="W13" i="13"/>
  <c r="W11" i="13"/>
  <c r="W9" i="13"/>
  <c r="W7" i="13"/>
  <c r="W5" i="13"/>
  <c r="Y42" i="13"/>
  <c r="Y40" i="13"/>
  <c r="Y36" i="13"/>
  <c r="Y34" i="13"/>
  <c r="Y32" i="13"/>
  <c r="Y30" i="13"/>
  <c r="Y28" i="13"/>
  <c r="Y26" i="13"/>
  <c r="Y24" i="13"/>
  <c r="Y22" i="13"/>
  <c r="Y20" i="13"/>
  <c r="Y18" i="13"/>
  <c r="Y14" i="13"/>
  <c r="Y12" i="13"/>
  <c r="Y10" i="13"/>
  <c r="Y51" i="13" s="1"/>
  <c r="Y8" i="13"/>
  <c r="Y6" i="13"/>
  <c r="Y45" i="13"/>
  <c r="Y41" i="13"/>
  <c r="Y37" i="13"/>
  <c r="Y35" i="13"/>
  <c r="Y33" i="13"/>
  <c r="Y31" i="13"/>
  <c r="Y29" i="13"/>
  <c r="Y27" i="13"/>
  <c r="Y25" i="13"/>
  <c r="Y23" i="13"/>
  <c r="Y21" i="13"/>
  <c r="Y19" i="13"/>
  <c r="Y17" i="13"/>
  <c r="Y13" i="13"/>
  <c r="Y11" i="13"/>
  <c r="Y9" i="13"/>
  <c r="Y7" i="13"/>
  <c r="Y5" i="13"/>
  <c r="R51" i="13"/>
  <c r="Q51" i="13"/>
  <c r="H41" i="12"/>
  <c r="CH73" i="2"/>
  <c r="CB73" i="2"/>
  <c r="CF73" i="2" s="1"/>
  <c r="D46" i="13" s="1"/>
  <c r="D48" i="13" s="1"/>
  <c r="W15" i="13" l="1"/>
  <c r="U15" i="13"/>
  <c r="S15" i="13"/>
  <c r="Q15" i="13"/>
  <c r="X15" i="13"/>
  <c r="T15" i="13"/>
  <c r="P15" i="13"/>
  <c r="Y15" i="13"/>
  <c r="V15" i="13"/>
  <c r="R15" i="13"/>
  <c r="X43" i="13"/>
  <c r="V38" i="13"/>
  <c r="T43" i="13"/>
  <c r="R38" i="13"/>
  <c r="P38" i="13"/>
  <c r="Y38" i="13"/>
  <c r="Y43" i="13"/>
  <c r="W38" i="13"/>
  <c r="W43" i="13"/>
  <c r="U38" i="13"/>
  <c r="U43" i="13"/>
  <c r="S38" i="13"/>
  <c r="S43" i="13"/>
  <c r="Q38" i="13"/>
  <c r="Q43" i="13"/>
  <c r="X38" i="13"/>
  <c r="V43" i="13"/>
  <c r="T38" i="13"/>
  <c r="R43" i="13"/>
  <c r="P43" i="13"/>
  <c r="N42" i="12"/>
  <c r="N43" i="12" s="1"/>
  <c r="R50" i="13" l="1"/>
  <c r="R52" i="13" s="1"/>
  <c r="Y50" i="13"/>
  <c r="Y52" i="13" s="1"/>
  <c r="P50" i="13"/>
  <c r="P52" i="13" s="1"/>
  <c r="X50" i="13"/>
  <c r="X52" i="13" s="1"/>
  <c r="Q50" i="13"/>
  <c r="Q52" i="13" s="1"/>
  <c r="U50" i="13"/>
  <c r="U52" i="13" s="1"/>
  <c r="V50" i="13"/>
  <c r="V52" i="13" s="1"/>
  <c r="T50" i="13"/>
  <c r="T52" i="13" s="1"/>
  <c r="S50" i="13"/>
  <c r="S52" i="13" s="1"/>
  <c r="W50" i="13"/>
  <c r="W52" i="13" s="1"/>
  <c r="BB56" i="2"/>
  <c r="BH56" i="2" s="1"/>
  <c r="BL56" i="2" s="1"/>
  <c r="BU56" i="2" s="1"/>
  <c r="BY56" i="2" s="1"/>
  <c r="AS43" i="2"/>
  <c r="AW43" i="2" s="1"/>
  <c r="BC43" i="2" s="1"/>
  <c r="BG43" i="2" s="1"/>
  <c r="BM43" i="2" s="1"/>
  <c r="BT43" i="2" s="1"/>
  <c r="CB43" i="2" s="1"/>
  <c r="AW44" i="2"/>
  <c r="BC44" i="2" s="1"/>
  <c r="BG44" i="2" s="1"/>
  <c r="BM44" i="2" s="1"/>
  <c r="BT44" i="2" s="1"/>
  <c r="CB44" i="2" s="1"/>
  <c r="AW45" i="2"/>
  <c r="BC45" i="2" s="1"/>
  <c r="BG45" i="2" s="1"/>
  <c r="BM45" i="2" s="1"/>
  <c r="BT45" i="2" s="1"/>
  <c r="CB45" i="2" s="1"/>
  <c r="I30" i="2"/>
  <c r="O30" i="2" s="1"/>
  <c r="S30" i="2" s="1"/>
  <c r="Y30" i="2" s="1"/>
  <c r="AC30" i="2" s="1"/>
  <c r="AI30" i="2" s="1"/>
  <c r="AM30" i="2" s="1"/>
  <c r="AS30" i="2" s="1"/>
  <c r="AW30" i="2" s="1"/>
  <c r="BC30" i="2" s="1"/>
  <c r="BG30" i="2" s="1"/>
  <c r="BM30" i="2" s="1"/>
  <c r="BT30" i="2" s="1"/>
  <c r="CA62" i="2"/>
  <c r="BZ62" i="2"/>
  <c r="BX62" i="2"/>
  <c r="BW62" i="2"/>
  <c r="BO62" i="2"/>
  <c r="BN62" i="2"/>
  <c r="BK62" i="2"/>
  <c r="BJ62" i="2"/>
  <c r="BD62" i="2"/>
  <c r="AT62" i="2"/>
  <c r="AM49" i="2"/>
  <c r="AM50" i="2"/>
  <c r="AM51" i="2"/>
  <c r="AM52" i="2"/>
  <c r="AM53" i="2"/>
  <c r="AM54" i="2"/>
  <c r="AJ62" i="2"/>
  <c r="AC49" i="2"/>
  <c r="AC50" i="2"/>
  <c r="AC51" i="2"/>
  <c r="AC52" i="2"/>
  <c r="AC53" i="2"/>
  <c r="AC54" i="2"/>
  <c r="Z62" i="2"/>
  <c r="S49" i="2"/>
  <c r="S50" i="2"/>
  <c r="S51" i="2"/>
  <c r="S52" i="2"/>
  <c r="S53" i="2"/>
  <c r="S54" i="2"/>
  <c r="P62" i="2"/>
  <c r="H35" i="2"/>
  <c r="CG35" i="2"/>
  <c r="CE35" i="2"/>
  <c r="CD35" i="2"/>
  <c r="CA35" i="2"/>
  <c r="CA68" i="2" s="1"/>
  <c r="CA76" i="2" s="1"/>
  <c r="BZ35" i="2"/>
  <c r="BZ68" i="2" s="1"/>
  <c r="BZ76" i="2" s="1"/>
  <c r="BX35" i="2"/>
  <c r="BW35" i="2"/>
  <c r="BW36" i="2" s="1"/>
  <c r="BV35" i="2"/>
  <c r="BS35" i="2"/>
  <c r="BR35" i="2"/>
  <c r="BQ35" i="2"/>
  <c r="BQ36" i="2" s="1"/>
  <c r="BP35" i="2"/>
  <c r="BO35" i="2"/>
  <c r="BO68" i="2" s="1"/>
  <c r="BO76" i="2" s="1"/>
  <c r="BN35" i="2"/>
  <c r="BN68" i="2" s="1"/>
  <c r="BN76" i="2" s="1"/>
  <c r="BK35" i="2"/>
  <c r="BJ35" i="2"/>
  <c r="BI35" i="2"/>
  <c r="BF35" i="2"/>
  <c r="BE35" i="2"/>
  <c r="BD35" i="2"/>
  <c r="BA35" i="2"/>
  <c r="AZ35" i="2"/>
  <c r="AY35" i="2"/>
  <c r="AY36" i="2" s="1"/>
  <c r="AV35" i="2"/>
  <c r="AU35" i="2"/>
  <c r="AT35" i="2"/>
  <c r="AT68" i="2" s="1"/>
  <c r="AT76" i="2" s="1"/>
  <c r="AQ35" i="2"/>
  <c r="AP35" i="2"/>
  <c r="AO35" i="2"/>
  <c r="AL35" i="2"/>
  <c r="AK35" i="2"/>
  <c r="AJ35" i="2"/>
  <c r="AG35" i="2"/>
  <c r="AF35" i="2"/>
  <c r="AE35" i="2"/>
  <c r="AE36" i="2" s="1"/>
  <c r="AB35" i="2"/>
  <c r="AA35" i="2"/>
  <c r="Z35" i="2"/>
  <c r="Z68" i="2" s="1"/>
  <c r="Z76" i="2" s="1"/>
  <c r="W35" i="2"/>
  <c r="W36" i="2" s="1"/>
  <c r="V35" i="2"/>
  <c r="U35" i="2"/>
  <c r="R35" i="2"/>
  <c r="Q35" i="2"/>
  <c r="P35" i="2"/>
  <c r="M35" i="2"/>
  <c r="L35" i="2"/>
  <c r="K35" i="2"/>
  <c r="K36" i="2" s="1"/>
  <c r="J35" i="2"/>
  <c r="G35" i="2"/>
  <c r="F35" i="2"/>
  <c r="E35" i="2"/>
  <c r="N85" i="2"/>
  <c r="T85" i="2" s="1"/>
  <c r="X85" i="2" s="1"/>
  <c r="AD85" i="2" s="1"/>
  <c r="AH85" i="2" s="1"/>
  <c r="AN85" i="2" s="1"/>
  <c r="AR85" i="2" s="1"/>
  <c r="AX85" i="2" s="1"/>
  <c r="BB85" i="2" s="1"/>
  <c r="BH85" i="2" s="1"/>
  <c r="BL85" i="2" s="1"/>
  <c r="I85" i="2"/>
  <c r="O85" i="2"/>
  <c r="S85" i="2" s="1"/>
  <c r="Y85" i="2" s="1"/>
  <c r="AC85" i="2" s="1"/>
  <c r="AI85" i="2" s="1"/>
  <c r="AM85" i="2" s="1"/>
  <c r="AS85" i="2" s="1"/>
  <c r="AW85" i="2" s="1"/>
  <c r="BC85" i="2" s="1"/>
  <c r="BG85" i="2" s="1"/>
  <c r="BM85" i="2" s="1"/>
  <c r="BT85" i="2" s="1"/>
  <c r="CB85" i="2" s="1"/>
  <c r="AX45" i="2"/>
  <c r="BB45" i="2" s="1"/>
  <c r="BH45" i="2" s="1"/>
  <c r="BL45" i="2" s="1"/>
  <c r="BU45" i="2" s="1"/>
  <c r="BY45" i="2" s="1"/>
  <c r="CC45" i="2" s="1"/>
  <c r="CF45" i="2" s="1"/>
  <c r="D22" i="13" s="1"/>
  <c r="AX44" i="2"/>
  <c r="BB44" i="2" s="1"/>
  <c r="BH44" i="2" s="1"/>
  <c r="BL44" i="2" s="1"/>
  <c r="N33" i="2"/>
  <c r="T33" i="2"/>
  <c r="X33" i="2" s="1"/>
  <c r="AD33" i="2" s="1"/>
  <c r="AH33" i="2" s="1"/>
  <c r="AN33" i="2" s="1"/>
  <c r="AR33" i="2" s="1"/>
  <c r="AX33" i="2" s="1"/>
  <c r="BB33" i="2" s="1"/>
  <c r="BH33" i="2" s="1"/>
  <c r="BL33" i="2" s="1"/>
  <c r="BU33" i="2" s="1"/>
  <c r="BY33" i="2" s="1"/>
  <c r="I33" i="2"/>
  <c r="O33" i="2" s="1"/>
  <c r="S33" i="2" s="1"/>
  <c r="Y33" i="2" s="1"/>
  <c r="AC33" i="2" s="1"/>
  <c r="AI33" i="2" s="1"/>
  <c r="AM33" i="2" s="1"/>
  <c r="AS33" i="2" s="1"/>
  <c r="AW33" i="2" s="1"/>
  <c r="BC33" i="2" s="1"/>
  <c r="BG33" i="2" s="1"/>
  <c r="BM33" i="2" s="1"/>
  <c r="BT33" i="2" s="1"/>
  <c r="CH67" i="2"/>
  <c r="CH72" i="2"/>
  <c r="BV62" i="2"/>
  <c r="BV68" i="2" s="1"/>
  <c r="BV76" i="2" s="1"/>
  <c r="BS62" i="2"/>
  <c r="BS68" i="2" s="1"/>
  <c r="BS76" i="2" s="1"/>
  <c r="BR62" i="2"/>
  <c r="BR68" i="2" s="1"/>
  <c r="BR76" i="2" s="1"/>
  <c r="BQ62" i="2"/>
  <c r="BP62" i="2"/>
  <c r="BP68" i="2" s="1"/>
  <c r="BP76" i="2" s="1"/>
  <c r="BX37" i="2"/>
  <c r="BX36" i="2" s="1"/>
  <c r="BW37" i="2"/>
  <c r="BV37" i="2"/>
  <c r="BS37" i="2"/>
  <c r="BR37" i="2"/>
  <c r="BQ37" i="2"/>
  <c r="BP37" i="2"/>
  <c r="BO37" i="2"/>
  <c r="BN37" i="2"/>
  <c r="BN36" i="2" s="1"/>
  <c r="N65" i="2"/>
  <c r="T65" i="2" s="1"/>
  <c r="X65" i="2" s="1"/>
  <c r="AD65" i="2" s="1"/>
  <c r="AH65" i="2" s="1"/>
  <c r="AN65" i="2" s="1"/>
  <c r="AR65" i="2" s="1"/>
  <c r="AX65" i="2" s="1"/>
  <c r="BB65" i="2" s="1"/>
  <c r="BH65" i="2" s="1"/>
  <c r="BG71" i="2"/>
  <c r="BM71" i="2" s="1"/>
  <c r="BT71" i="2" s="1"/>
  <c r="CB71" i="2" s="1"/>
  <c r="I24" i="2"/>
  <c r="O24" i="2" s="1"/>
  <c r="I27" i="2"/>
  <c r="O27" i="2" s="1"/>
  <c r="S27" i="2" s="1"/>
  <c r="Y27" i="2" s="1"/>
  <c r="AC27" i="2" s="1"/>
  <c r="AI27" i="2" s="1"/>
  <c r="AM27" i="2" s="1"/>
  <c r="AS27" i="2" s="1"/>
  <c r="AW27" i="2" s="1"/>
  <c r="BC27" i="2" s="1"/>
  <c r="BG27" i="2" s="1"/>
  <c r="BM27" i="2" s="1"/>
  <c r="BT27" i="2" s="1"/>
  <c r="I25" i="2"/>
  <c r="O25" i="2" s="1"/>
  <c r="S25" i="2" s="1"/>
  <c r="I26" i="2"/>
  <c r="O26" i="2" s="1"/>
  <c r="S26" i="2" s="1"/>
  <c r="Y26" i="2" s="1"/>
  <c r="AC26" i="2" s="1"/>
  <c r="AI26" i="2" s="1"/>
  <c r="AM26" i="2" s="1"/>
  <c r="AS26" i="2" s="1"/>
  <c r="AW26" i="2" s="1"/>
  <c r="BC26" i="2" s="1"/>
  <c r="BG26" i="2" s="1"/>
  <c r="BM26" i="2" s="1"/>
  <c r="BT26" i="2" s="1"/>
  <c r="I28" i="2"/>
  <c r="O28" i="2" s="1"/>
  <c r="S28" i="2" s="1"/>
  <c r="Y28" i="2" s="1"/>
  <c r="AC28" i="2" s="1"/>
  <c r="AI28" i="2" s="1"/>
  <c r="AM28" i="2" s="1"/>
  <c r="AS28" i="2" s="1"/>
  <c r="AW28" i="2" s="1"/>
  <c r="BC28" i="2" s="1"/>
  <c r="BG28" i="2" s="1"/>
  <c r="BM28" i="2" s="1"/>
  <c r="BT28" i="2" s="1"/>
  <c r="CB28" i="2" s="1"/>
  <c r="I29" i="2"/>
  <c r="O29" i="2" s="1"/>
  <c r="I31" i="2"/>
  <c r="O31" i="2" s="1"/>
  <c r="I32" i="2"/>
  <c r="O32" i="2" s="1"/>
  <c r="S32" i="2" s="1"/>
  <c r="Y32" i="2" s="1"/>
  <c r="AC32" i="2" s="1"/>
  <c r="AI32" i="2" s="1"/>
  <c r="AM32" i="2" s="1"/>
  <c r="AS32" i="2" s="1"/>
  <c r="AW32" i="2" s="1"/>
  <c r="BC32" i="2" s="1"/>
  <c r="BG32" i="2" s="1"/>
  <c r="BM32" i="2" s="1"/>
  <c r="BT32" i="2" s="1"/>
  <c r="CB32" i="2" s="1"/>
  <c r="I40" i="2"/>
  <c r="O40" i="2" s="1"/>
  <c r="I41" i="2"/>
  <c r="O41" i="2" s="1"/>
  <c r="S41" i="2" s="1"/>
  <c r="Y41" i="2" s="1"/>
  <c r="AC41" i="2" s="1"/>
  <c r="AI41" i="2" s="1"/>
  <c r="AM41" i="2" s="1"/>
  <c r="AS41" i="2" s="1"/>
  <c r="AW41" i="2" s="1"/>
  <c r="BC41" i="2" s="1"/>
  <c r="BG41" i="2" s="1"/>
  <c r="BM41" i="2" s="1"/>
  <c r="BT41" i="2" s="1"/>
  <c r="I42" i="2"/>
  <c r="O42" i="2"/>
  <c r="S42" i="2" s="1"/>
  <c r="Y42" i="2" s="1"/>
  <c r="AC42" i="2" s="1"/>
  <c r="AI42" i="2" s="1"/>
  <c r="AM42" i="2" s="1"/>
  <c r="AS42" i="2" s="1"/>
  <c r="AW42" i="2" s="1"/>
  <c r="BC42" i="2" s="1"/>
  <c r="BG42" i="2" s="1"/>
  <c r="BM42" i="2" s="1"/>
  <c r="BT42" i="2" s="1"/>
  <c r="CB42" i="2" s="1"/>
  <c r="I46" i="2"/>
  <c r="O46" i="2" s="1"/>
  <c r="S46" i="2" s="1"/>
  <c r="Y46" i="2" s="1"/>
  <c r="AC46" i="2" s="1"/>
  <c r="AI46" i="2" s="1"/>
  <c r="AM46" i="2" s="1"/>
  <c r="AS46" i="2" s="1"/>
  <c r="AW46" i="2" s="1"/>
  <c r="BC46" i="2" s="1"/>
  <c r="BG46" i="2" s="1"/>
  <c r="BM46" i="2" s="1"/>
  <c r="BT46" i="2" s="1"/>
  <c r="I47" i="2"/>
  <c r="O47" i="2" s="1"/>
  <c r="S47" i="2" s="1"/>
  <c r="Y47" i="2" s="1"/>
  <c r="AC47" i="2" s="1"/>
  <c r="AI47" i="2" s="1"/>
  <c r="AM47" i="2" s="1"/>
  <c r="AS47" i="2" s="1"/>
  <c r="AW47" i="2" s="1"/>
  <c r="BC47" i="2" s="1"/>
  <c r="BG47" i="2" s="1"/>
  <c r="BM47" i="2" s="1"/>
  <c r="BT47" i="2" s="1"/>
  <c r="CB47" i="2" s="1"/>
  <c r="I48" i="2"/>
  <c r="O48" i="2" s="1"/>
  <c r="S48" i="2" s="1"/>
  <c r="Y48" i="2" s="1"/>
  <c r="AC48" i="2" s="1"/>
  <c r="AI48" i="2" s="1"/>
  <c r="AM48" i="2" s="1"/>
  <c r="AS48" i="2" s="1"/>
  <c r="AW48" i="2" s="1"/>
  <c r="BC48" i="2" s="1"/>
  <c r="BG48" i="2" s="1"/>
  <c r="BM48" i="2" s="1"/>
  <c r="BT48" i="2" s="1"/>
  <c r="CB48" i="2" s="1"/>
  <c r="I55" i="2"/>
  <c r="O55" i="2" s="1"/>
  <c r="S55" i="2" s="1"/>
  <c r="Y55" i="2" s="1"/>
  <c r="AC55" i="2" s="1"/>
  <c r="AI55" i="2" s="1"/>
  <c r="AM55" i="2" s="1"/>
  <c r="AS55" i="2" s="1"/>
  <c r="AW55" i="2" s="1"/>
  <c r="BC55" i="2" s="1"/>
  <c r="BG55" i="2" s="1"/>
  <c r="BM55" i="2" s="1"/>
  <c r="BT55" i="2" s="1"/>
  <c r="I78" i="2"/>
  <c r="O78" i="2" s="1"/>
  <c r="S78" i="2" s="1"/>
  <c r="Y78" i="2" s="1"/>
  <c r="AC78" i="2" s="1"/>
  <c r="AI78" i="2" s="1"/>
  <c r="AM78" i="2" s="1"/>
  <c r="AS78" i="2" s="1"/>
  <c r="AW78" i="2" s="1"/>
  <c r="BC78" i="2" s="1"/>
  <c r="BG78" i="2" s="1"/>
  <c r="BM78" i="2" s="1"/>
  <c r="BT78" i="2" s="1"/>
  <c r="CB78" i="2" s="1"/>
  <c r="I79" i="2"/>
  <c r="O79" i="2" s="1"/>
  <c r="S79" i="2" s="1"/>
  <c r="Y79" i="2" s="1"/>
  <c r="AC79" i="2" s="1"/>
  <c r="AI79" i="2" s="1"/>
  <c r="AM79" i="2" s="1"/>
  <c r="AS79" i="2" s="1"/>
  <c r="AW79" i="2" s="1"/>
  <c r="BC79" i="2" s="1"/>
  <c r="BG79" i="2" s="1"/>
  <c r="BM79" i="2" s="1"/>
  <c r="BT79" i="2" s="1"/>
  <c r="I80" i="2"/>
  <c r="O80" i="2" s="1"/>
  <c r="S80" i="2" s="1"/>
  <c r="Y80" i="2" s="1"/>
  <c r="AC80" i="2" s="1"/>
  <c r="AI80" i="2" s="1"/>
  <c r="AM80" i="2" s="1"/>
  <c r="AS80" i="2" s="1"/>
  <c r="AW80" i="2" s="1"/>
  <c r="BC80" i="2" s="1"/>
  <c r="BG80" i="2" s="1"/>
  <c r="BM80" i="2" s="1"/>
  <c r="BT80" i="2" s="1"/>
  <c r="I81" i="2"/>
  <c r="O81" i="2" s="1"/>
  <c r="S81" i="2" s="1"/>
  <c r="Y81" i="2" s="1"/>
  <c r="AC81" i="2" s="1"/>
  <c r="AI81" i="2" s="1"/>
  <c r="AM81" i="2" s="1"/>
  <c r="AS81" i="2" s="1"/>
  <c r="AW81" i="2" s="1"/>
  <c r="BC81" i="2" s="1"/>
  <c r="BG81" i="2" s="1"/>
  <c r="BM81" i="2" s="1"/>
  <c r="BT81" i="2" s="1"/>
  <c r="I57" i="2"/>
  <c r="O57" i="2" s="1"/>
  <c r="S57" i="2" s="1"/>
  <c r="Y57" i="2" s="1"/>
  <c r="AC57" i="2" s="1"/>
  <c r="AI57" i="2" s="1"/>
  <c r="AM57" i="2" s="1"/>
  <c r="AS57" i="2" s="1"/>
  <c r="AW57" i="2" s="1"/>
  <c r="BC57" i="2" s="1"/>
  <c r="BG57" i="2" s="1"/>
  <c r="BM57" i="2" s="1"/>
  <c r="BT57" i="2" s="1"/>
  <c r="I58" i="2"/>
  <c r="O58" i="2"/>
  <c r="I59" i="2"/>
  <c r="O59" i="2" s="1"/>
  <c r="S59" i="2" s="1"/>
  <c r="Y59" i="2" s="1"/>
  <c r="AC59" i="2" s="1"/>
  <c r="AI59" i="2" s="1"/>
  <c r="AM59" i="2" s="1"/>
  <c r="AS59" i="2" s="1"/>
  <c r="AW59" i="2" s="1"/>
  <c r="BC59" i="2" s="1"/>
  <c r="BG59" i="2" s="1"/>
  <c r="BM59" i="2" s="1"/>
  <c r="BT59" i="2" s="1"/>
  <c r="I60" i="2"/>
  <c r="O60" i="2"/>
  <c r="S60" i="2" s="1"/>
  <c r="Y60" i="2" s="1"/>
  <c r="AC60" i="2" s="1"/>
  <c r="AI60" i="2" s="1"/>
  <c r="AM60" i="2" s="1"/>
  <c r="AS60" i="2" s="1"/>
  <c r="AW60" i="2" s="1"/>
  <c r="BC60" i="2" s="1"/>
  <c r="BG60" i="2" s="1"/>
  <c r="BM60" i="2" s="1"/>
  <c r="BT60" i="2" s="1"/>
  <c r="CB60" i="2" s="1"/>
  <c r="N27" i="2"/>
  <c r="T27" i="2" s="1"/>
  <c r="X27" i="2" s="1"/>
  <c r="AD27" i="2" s="1"/>
  <c r="AH27" i="2" s="1"/>
  <c r="AN27" i="2" s="1"/>
  <c r="AR27" i="2" s="1"/>
  <c r="AX27" i="2" s="1"/>
  <c r="BB27" i="2" s="1"/>
  <c r="BH27" i="2" s="1"/>
  <c r="BL27" i="2" s="1"/>
  <c r="BU27" i="2" s="1"/>
  <c r="BY27" i="2" s="1"/>
  <c r="CC27" i="2" s="1"/>
  <c r="N24" i="2"/>
  <c r="N25" i="2"/>
  <c r="T25" i="2" s="1"/>
  <c r="X25" i="2" s="1"/>
  <c r="AD25" i="2" s="1"/>
  <c r="AH25" i="2" s="1"/>
  <c r="AN25" i="2" s="1"/>
  <c r="AR25" i="2" s="1"/>
  <c r="AX25" i="2" s="1"/>
  <c r="BB25" i="2" s="1"/>
  <c r="BH25" i="2" s="1"/>
  <c r="BL25" i="2" s="1"/>
  <c r="BU25" i="2" s="1"/>
  <c r="BY25" i="2" s="1"/>
  <c r="CC25" i="2" s="1"/>
  <c r="N26" i="2"/>
  <c r="T26" i="2" s="1"/>
  <c r="X26" i="2" s="1"/>
  <c r="AD26" i="2" s="1"/>
  <c r="AH26" i="2" s="1"/>
  <c r="AN26" i="2" s="1"/>
  <c r="AR26" i="2" s="1"/>
  <c r="AX26" i="2" s="1"/>
  <c r="BB26" i="2" s="1"/>
  <c r="BH26" i="2" s="1"/>
  <c r="BL26" i="2" s="1"/>
  <c r="BU26" i="2" s="1"/>
  <c r="BY26" i="2" s="1"/>
  <c r="CC26" i="2" s="1"/>
  <c r="N28" i="2"/>
  <c r="T28" i="2" s="1"/>
  <c r="X28" i="2" s="1"/>
  <c r="AD28" i="2" s="1"/>
  <c r="AH28" i="2" s="1"/>
  <c r="AN28" i="2" s="1"/>
  <c r="AR28" i="2" s="1"/>
  <c r="AX28" i="2" s="1"/>
  <c r="BB28" i="2" s="1"/>
  <c r="BH28" i="2" s="1"/>
  <c r="BL28" i="2" s="1"/>
  <c r="N29" i="2"/>
  <c r="T29" i="2"/>
  <c r="N30" i="2"/>
  <c r="T30" i="2" s="1"/>
  <c r="X30" i="2" s="1"/>
  <c r="AD30" i="2" s="1"/>
  <c r="AH30" i="2" s="1"/>
  <c r="AN30" i="2" s="1"/>
  <c r="AR30" i="2" s="1"/>
  <c r="AX30" i="2" s="1"/>
  <c r="BB30" i="2" s="1"/>
  <c r="BH30" i="2" s="1"/>
  <c r="BL30" i="2" s="1"/>
  <c r="BU30" i="2" s="1"/>
  <c r="BY30" i="2" s="1"/>
  <c r="CC30" i="2" s="1"/>
  <c r="N31" i="2"/>
  <c r="T31" i="2" s="1"/>
  <c r="X31" i="2" s="1"/>
  <c r="AD31" i="2" s="1"/>
  <c r="AH31" i="2" s="1"/>
  <c r="AN31" i="2" s="1"/>
  <c r="AR31" i="2" s="1"/>
  <c r="AX31" i="2" s="1"/>
  <c r="BB31" i="2" s="1"/>
  <c r="BH31" i="2" s="1"/>
  <c r="BL31" i="2" s="1"/>
  <c r="BU31" i="2" s="1"/>
  <c r="BY31" i="2" s="1"/>
  <c r="CC31" i="2" s="1"/>
  <c r="N32" i="2"/>
  <c r="T32" i="2" s="1"/>
  <c r="X32" i="2" s="1"/>
  <c r="AD32" i="2" s="1"/>
  <c r="AH32" i="2" s="1"/>
  <c r="AN32" i="2" s="1"/>
  <c r="AR32" i="2" s="1"/>
  <c r="AX32" i="2" s="1"/>
  <c r="BB32" i="2" s="1"/>
  <c r="BH32" i="2" s="1"/>
  <c r="BL32" i="2" s="1"/>
  <c r="N40" i="2"/>
  <c r="T40" i="2" s="1"/>
  <c r="X40" i="2" s="1"/>
  <c r="AD40" i="2" s="1"/>
  <c r="AH40" i="2" s="1"/>
  <c r="AN40" i="2" s="1"/>
  <c r="AR40" i="2" s="1"/>
  <c r="AX40" i="2" s="1"/>
  <c r="BB40" i="2" s="1"/>
  <c r="N41" i="2"/>
  <c r="T41" i="2"/>
  <c r="X41" i="2" s="1"/>
  <c r="AD41" i="2" s="1"/>
  <c r="AH41" i="2" s="1"/>
  <c r="AN41" i="2" s="1"/>
  <c r="AR41" i="2" s="1"/>
  <c r="AX41" i="2" s="1"/>
  <c r="BB41" i="2" s="1"/>
  <c r="BH41" i="2" s="1"/>
  <c r="BL41" i="2" s="1"/>
  <c r="BU41" i="2" s="1"/>
  <c r="BY41" i="2" s="1"/>
  <c r="CC41" i="2" s="1"/>
  <c r="N42" i="2"/>
  <c r="T42" i="2" s="1"/>
  <c r="X42" i="2" s="1"/>
  <c r="AD42" i="2" s="1"/>
  <c r="AH42" i="2" s="1"/>
  <c r="AN42" i="2" s="1"/>
  <c r="AR42" i="2" s="1"/>
  <c r="AX42" i="2" s="1"/>
  <c r="BB42" i="2" s="1"/>
  <c r="BH42" i="2" s="1"/>
  <c r="BL42" i="2" s="1"/>
  <c r="BU42" i="2" s="1"/>
  <c r="BY42" i="2" s="1"/>
  <c r="AX43" i="2"/>
  <c r="BB43" i="2" s="1"/>
  <c r="BH43" i="2" s="1"/>
  <c r="BL43" i="2" s="1"/>
  <c r="N46" i="2"/>
  <c r="T46" i="2" s="1"/>
  <c r="X46" i="2" s="1"/>
  <c r="AD46" i="2" s="1"/>
  <c r="AH46" i="2" s="1"/>
  <c r="AN46" i="2" s="1"/>
  <c r="AR46" i="2" s="1"/>
  <c r="AX46" i="2" s="1"/>
  <c r="BB46" i="2" s="1"/>
  <c r="BH46" i="2" s="1"/>
  <c r="BL46" i="2" s="1"/>
  <c r="BU46" i="2" s="1"/>
  <c r="BY46" i="2" s="1"/>
  <c r="CC46" i="2" s="1"/>
  <c r="N47" i="2"/>
  <c r="T47" i="2" s="1"/>
  <c r="X47" i="2" s="1"/>
  <c r="AD47" i="2" s="1"/>
  <c r="AH47" i="2" s="1"/>
  <c r="N48" i="2"/>
  <c r="T48" i="2" s="1"/>
  <c r="X48" i="2" s="1"/>
  <c r="AD48" i="2" s="1"/>
  <c r="N55" i="2"/>
  <c r="T55" i="2" s="1"/>
  <c r="X55" i="2" s="1"/>
  <c r="AD55" i="2" s="1"/>
  <c r="AH55" i="2" s="1"/>
  <c r="AN55" i="2" s="1"/>
  <c r="AR55" i="2" s="1"/>
  <c r="AX55" i="2" s="1"/>
  <c r="BB55" i="2" s="1"/>
  <c r="BH55" i="2" s="1"/>
  <c r="BL55" i="2" s="1"/>
  <c r="N78" i="2"/>
  <c r="T78" i="2" s="1"/>
  <c r="X78" i="2" s="1"/>
  <c r="AD78" i="2" s="1"/>
  <c r="AH78" i="2" s="1"/>
  <c r="AN78" i="2" s="1"/>
  <c r="AR78" i="2" s="1"/>
  <c r="AX78" i="2" s="1"/>
  <c r="BB78" i="2" s="1"/>
  <c r="BH78" i="2" s="1"/>
  <c r="BL78" i="2" s="1"/>
  <c r="BU78" i="2" s="1"/>
  <c r="BY78" i="2" s="1"/>
  <c r="N79" i="2"/>
  <c r="T79" i="2" s="1"/>
  <c r="X79" i="2" s="1"/>
  <c r="AD79" i="2" s="1"/>
  <c r="AH79" i="2" s="1"/>
  <c r="AN79" i="2" s="1"/>
  <c r="AR79" i="2" s="1"/>
  <c r="AX79" i="2" s="1"/>
  <c r="BB79" i="2" s="1"/>
  <c r="BH79" i="2" s="1"/>
  <c r="BL79" i="2" s="1"/>
  <c r="BU79" i="2" s="1"/>
  <c r="BY79" i="2" s="1"/>
  <c r="CC79" i="2" s="1"/>
  <c r="N80" i="2"/>
  <c r="T80" i="2" s="1"/>
  <c r="X80" i="2" s="1"/>
  <c r="AD80" i="2" s="1"/>
  <c r="AH80" i="2" s="1"/>
  <c r="AN80" i="2" s="1"/>
  <c r="AR80" i="2" s="1"/>
  <c r="AX80" i="2" s="1"/>
  <c r="BB80" i="2" s="1"/>
  <c r="BH80" i="2" s="1"/>
  <c r="BL80" i="2" s="1"/>
  <c r="BU80" i="2" s="1"/>
  <c r="BY80" i="2" s="1"/>
  <c r="CC80" i="2" s="1"/>
  <c r="N81" i="2"/>
  <c r="T81" i="2" s="1"/>
  <c r="X81" i="2" s="1"/>
  <c r="AD81" i="2" s="1"/>
  <c r="AH81" i="2" s="1"/>
  <c r="AN81" i="2" s="1"/>
  <c r="AR81" i="2" s="1"/>
  <c r="AX81" i="2" s="1"/>
  <c r="BB81" i="2" s="1"/>
  <c r="BH81" i="2" s="1"/>
  <c r="BL81" i="2" s="1"/>
  <c r="BU81" i="2" s="1"/>
  <c r="BY81" i="2" s="1"/>
  <c r="N57" i="2"/>
  <c r="T57" i="2" s="1"/>
  <c r="X57" i="2" s="1"/>
  <c r="AD57" i="2" s="1"/>
  <c r="AH57" i="2" s="1"/>
  <c r="AN57" i="2" s="1"/>
  <c r="AR57" i="2" s="1"/>
  <c r="AX57" i="2" s="1"/>
  <c r="BB57" i="2" s="1"/>
  <c r="BH57" i="2" s="1"/>
  <c r="BL57" i="2" s="1"/>
  <c r="BU57" i="2" s="1"/>
  <c r="BY57" i="2" s="1"/>
  <c r="N58" i="2"/>
  <c r="T58" i="2" s="1"/>
  <c r="X58" i="2" s="1"/>
  <c r="AD58" i="2" s="1"/>
  <c r="AH58" i="2" s="1"/>
  <c r="AN58" i="2" s="1"/>
  <c r="AR58" i="2" s="1"/>
  <c r="AX58" i="2" s="1"/>
  <c r="BB58" i="2" s="1"/>
  <c r="BH58" i="2" s="1"/>
  <c r="BL58" i="2" s="1"/>
  <c r="BU58" i="2" s="1"/>
  <c r="BY58" i="2" s="1"/>
  <c r="CC58" i="2" s="1"/>
  <c r="N59" i="2"/>
  <c r="T59" i="2" s="1"/>
  <c r="X59" i="2" s="1"/>
  <c r="AD59" i="2" s="1"/>
  <c r="AH59" i="2" s="1"/>
  <c r="AN59" i="2" s="1"/>
  <c r="AR59" i="2" s="1"/>
  <c r="AX59" i="2" s="1"/>
  <c r="BB59" i="2" s="1"/>
  <c r="BH59" i="2" s="1"/>
  <c r="BL59" i="2" s="1"/>
  <c r="N60" i="2"/>
  <c r="T60" i="2" s="1"/>
  <c r="X60" i="2" s="1"/>
  <c r="AD60" i="2" s="1"/>
  <c r="AH60" i="2" s="1"/>
  <c r="AN60" i="2" s="1"/>
  <c r="AR60" i="2" s="1"/>
  <c r="AX60" i="2" s="1"/>
  <c r="BB60" i="2" s="1"/>
  <c r="BH60" i="2" s="1"/>
  <c r="BL60" i="2" s="1"/>
  <c r="BU60" i="2" s="1"/>
  <c r="BY60" i="2" s="1"/>
  <c r="I65" i="2"/>
  <c r="O65" i="2" s="1"/>
  <c r="S65" i="2" s="1"/>
  <c r="Y65" i="2" s="1"/>
  <c r="AC65" i="2" s="1"/>
  <c r="AI65" i="2" s="1"/>
  <c r="AM65" i="2" s="1"/>
  <c r="AS65" i="2" s="1"/>
  <c r="AW65" i="2" s="1"/>
  <c r="BC65" i="2" s="1"/>
  <c r="BG65" i="2" s="1"/>
  <c r="BM65" i="2" s="1"/>
  <c r="BT65" i="2" s="1"/>
  <c r="CB65" i="2" s="1"/>
  <c r="I66" i="2"/>
  <c r="O66" i="2" s="1"/>
  <c r="S66" i="2" s="1"/>
  <c r="Y66" i="2" s="1"/>
  <c r="AC66" i="2" s="1"/>
  <c r="AI66" i="2" s="1"/>
  <c r="AM66" i="2" s="1"/>
  <c r="AS66" i="2" s="1"/>
  <c r="AW66" i="2" s="1"/>
  <c r="BC66" i="2" s="1"/>
  <c r="BG66" i="2" s="1"/>
  <c r="BM66" i="2" s="1"/>
  <c r="BT66" i="2" s="1"/>
  <c r="CB66" i="2" s="1"/>
  <c r="N66" i="2"/>
  <c r="T66" i="2" s="1"/>
  <c r="X66" i="2" s="1"/>
  <c r="AD66" i="2" s="1"/>
  <c r="AH66" i="2" s="1"/>
  <c r="AN66" i="2" s="1"/>
  <c r="AR66" i="2" s="1"/>
  <c r="AX66" i="2" s="1"/>
  <c r="BB66" i="2" s="1"/>
  <c r="BH66" i="2" s="1"/>
  <c r="BL66" i="2" s="1"/>
  <c r="BU66" i="2" s="1"/>
  <c r="BY66" i="2" s="1"/>
  <c r="N64" i="2"/>
  <c r="T64" i="2" s="1"/>
  <c r="X64" i="2" s="1"/>
  <c r="AD64" i="2" s="1"/>
  <c r="AH64" i="2" s="1"/>
  <c r="AN64" i="2" s="1"/>
  <c r="AR64" i="2" s="1"/>
  <c r="AX64" i="2" s="1"/>
  <c r="BB64" i="2" s="1"/>
  <c r="BH64" i="2" s="1"/>
  <c r="BL64" i="2" s="1"/>
  <c r="I64" i="2"/>
  <c r="O64" i="2" s="1"/>
  <c r="S64" i="2" s="1"/>
  <c r="Y64" i="2" s="1"/>
  <c r="AC64" i="2" s="1"/>
  <c r="AI64" i="2" s="1"/>
  <c r="AM64" i="2" s="1"/>
  <c r="AS64" i="2" s="1"/>
  <c r="AW64" i="2" s="1"/>
  <c r="BC64" i="2" s="1"/>
  <c r="BG64" i="2" s="1"/>
  <c r="BM64" i="2" s="1"/>
  <c r="BT64" i="2" s="1"/>
  <c r="AR49" i="2"/>
  <c r="AX49" i="2" s="1"/>
  <c r="BB49" i="2" s="1"/>
  <c r="BH49" i="2" s="1"/>
  <c r="BL49" i="2" s="1"/>
  <c r="BU49" i="2" s="1"/>
  <c r="BY49" i="2" s="1"/>
  <c r="CC49" i="2" s="1"/>
  <c r="AW49" i="2"/>
  <c r="BC49" i="2" s="1"/>
  <c r="BG49" i="2" s="1"/>
  <c r="BM49" i="2" s="1"/>
  <c r="BT49" i="2" s="1"/>
  <c r="CB49" i="2" s="1"/>
  <c r="AR50" i="2"/>
  <c r="AX50" i="2" s="1"/>
  <c r="BB50" i="2" s="1"/>
  <c r="BH50" i="2" s="1"/>
  <c r="BL50" i="2" s="1"/>
  <c r="BU50" i="2" s="1"/>
  <c r="BY50" i="2" s="1"/>
  <c r="CC50" i="2" s="1"/>
  <c r="AW50" i="2"/>
  <c r="BC50" i="2" s="1"/>
  <c r="BG50" i="2" s="1"/>
  <c r="BM50" i="2" s="1"/>
  <c r="BT50" i="2" s="1"/>
  <c r="CB50" i="2" s="1"/>
  <c r="AR51" i="2"/>
  <c r="AX51" i="2" s="1"/>
  <c r="BB51" i="2" s="1"/>
  <c r="BH51" i="2" s="1"/>
  <c r="BL51" i="2" s="1"/>
  <c r="BU51" i="2" s="1"/>
  <c r="BY51" i="2" s="1"/>
  <c r="CC51" i="2" s="1"/>
  <c r="AW51" i="2"/>
  <c r="BC51" i="2" s="1"/>
  <c r="BG51" i="2" s="1"/>
  <c r="BM51" i="2" s="1"/>
  <c r="BT51" i="2" s="1"/>
  <c r="CB51" i="2" s="1"/>
  <c r="AR52" i="2"/>
  <c r="AX52" i="2" s="1"/>
  <c r="BB52" i="2" s="1"/>
  <c r="BH52" i="2" s="1"/>
  <c r="BL52" i="2" s="1"/>
  <c r="BU52" i="2" s="1"/>
  <c r="BY52" i="2" s="1"/>
  <c r="CC52" i="2" s="1"/>
  <c r="AW52" i="2"/>
  <c r="BC52" i="2" s="1"/>
  <c r="BG52" i="2" s="1"/>
  <c r="BM52" i="2" s="1"/>
  <c r="BT52" i="2" s="1"/>
  <c r="CB52" i="2" s="1"/>
  <c r="AR53" i="2"/>
  <c r="AX53" i="2" s="1"/>
  <c r="BB53" i="2" s="1"/>
  <c r="BH53" i="2" s="1"/>
  <c r="BL53" i="2" s="1"/>
  <c r="BU53" i="2" s="1"/>
  <c r="BY53" i="2" s="1"/>
  <c r="CC53" i="2" s="1"/>
  <c r="AW53" i="2"/>
  <c r="BC53" i="2" s="1"/>
  <c r="BG53" i="2" s="1"/>
  <c r="BM53" i="2" s="1"/>
  <c r="BT53" i="2" s="1"/>
  <c r="CB53" i="2" s="1"/>
  <c r="AR54" i="2"/>
  <c r="AX54" i="2" s="1"/>
  <c r="BB54" i="2" s="1"/>
  <c r="BH54" i="2" s="1"/>
  <c r="BL54" i="2" s="1"/>
  <c r="BU54" i="2" s="1"/>
  <c r="BY54" i="2" s="1"/>
  <c r="CC54" i="2" s="1"/>
  <c r="AW54" i="2"/>
  <c r="BC54" i="2" s="1"/>
  <c r="BG54" i="2" s="1"/>
  <c r="BM54" i="2" s="1"/>
  <c r="BT54" i="2" s="1"/>
  <c r="CB54" i="2" s="1"/>
  <c r="I86" i="2"/>
  <c r="O86" i="2" s="1"/>
  <c r="S86" i="2" s="1"/>
  <c r="Y86" i="2" s="1"/>
  <c r="AC86" i="2" s="1"/>
  <c r="AI86" i="2" s="1"/>
  <c r="AM86" i="2" s="1"/>
  <c r="AS86" i="2" s="1"/>
  <c r="AW86" i="2" s="1"/>
  <c r="BC86" i="2" s="1"/>
  <c r="BG86" i="2" s="1"/>
  <c r="BM86" i="2" s="1"/>
  <c r="BT86" i="2" s="1"/>
  <c r="CB86" i="2" s="1"/>
  <c r="N86" i="2"/>
  <c r="T86" i="2" s="1"/>
  <c r="X86" i="2" s="1"/>
  <c r="AD86" i="2" s="1"/>
  <c r="AH86" i="2" s="1"/>
  <c r="AN86" i="2" s="1"/>
  <c r="AR86" i="2" s="1"/>
  <c r="AX86" i="2" s="1"/>
  <c r="BB86" i="2" s="1"/>
  <c r="BH86" i="2" s="1"/>
  <c r="BL86" i="2" s="1"/>
  <c r="BG56" i="2"/>
  <c r="BM56" i="2" s="1"/>
  <c r="BT56" i="2" s="1"/>
  <c r="CB56" i="2" s="1"/>
  <c r="I87" i="2"/>
  <c r="O87" i="2" s="1"/>
  <c r="S87" i="2" s="1"/>
  <c r="Y87" i="2" s="1"/>
  <c r="AC87" i="2" s="1"/>
  <c r="AI87" i="2" s="1"/>
  <c r="AM87" i="2" s="1"/>
  <c r="AS87" i="2" s="1"/>
  <c r="AW87" i="2" s="1"/>
  <c r="BC87" i="2" s="1"/>
  <c r="BG87" i="2" s="1"/>
  <c r="BM87" i="2" s="1"/>
  <c r="BT87" i="2" s="1"/>
  <c r="CB87" i="2" s="1"/>
  <c r="N87" i="2"/>
  <c r="T87" i="2" s="1"/>
  <c r="X87" i="2" s="1"/>
  <c r="AD87" i="2" s="1"/>
  <c r="AH87" i="2" s="1"/>
  <c r="AN87" i="2" s="1"/>
  <c r="AR87" i="2" s="1"/>
  <c r="AX87" i="2" s="1"/>
  <c r="BB87" i="2" s="1"/>
  <c r="BH87" i="2" s="1"/>
  <c r="BL87" i="2" s="1"/>
  <c r="BU87" i="2" s="1"/>
  <c r="BY87" i="2" s="1"/>
  <c r="CE37" i="2"/>
  <c r="CE36" i="2" s="1"/>
  <c r="CD37" i="2"/>
  <c r="BZ37" i="2"/>
  <c r="BZ36" i="2" s="1"/>
  <c r="CA37" i="2"/>
  <c r="CA36" i="2" s="1"/>
  <c r="J62" i="2"/>
  <c r="J68" i="2" s="1"/>
  <c r="J76" i="2" s="1"/>
  <c r="K62" i="2"/>
  <c r="K68" i="2" s="1"/>
  <c r="K76" i="2" s="1"/>
  <c r="L62" i="2"/>
  <c r="L68" i="2" s="1"/>
  <c r="L76" i="2" s="1"/>
  <c r="M62" i="2"/>
  <c r="M68" i="2" s="1"/>
  <c r="M76" i="2" s="1"/>
  <c r="I84" i="2"/>
  <c r="O84" i="2" s="1"/>
  <c r="S84" i="2" s="1"/>
  <c r="Y84" i="2" s="1"/>
  <c r="AC84" i="2" s="1"/>
  <c r="AI84" i="2" s="1"/>
  <c r="AM84" i="2" s="1"/>
  <c r="AS84" i="2" s="1"/>
  <c r="AW84" i="2" s="1"/>
  <c r="BC84" i="2" s="1"/>
  <c r="BG84" i="2" s="1"/>
  <c r="BM84" i="2" s="1"/>
  <c r="BT84" i="2" s="1"/>
  <c r="N84" i="2"/>
  <c r="T84" i="2" s="1"/>
  <c r="X84" i="2" s="1"/>
  <c r="AD84" i="2" s="1"/>
  <c r="AH84" i="2" s="1"/>
  <c r="AN84" i="2" s="1"/>
  <c r="AR84" i="2" s="1"/>
  <c r="AX84" i="2" s="1"/>
  <c r="BB84" i="2" s="1"/>
  <c r="BH84" i="2" s="1"/>
  <c r="BL84" i="2" s="1"/>
  <c r="BU84" i="2" s="1"/>
  <c r="BY84" i="2" s="1"/>
  <c r="CC84" i="2" s="1"/>
  <c r="AH54" i="2"/>
  <c r="AH53" i="2"/>
  <c r="AH52" i="2"/>
  <c r="AH51" i="2"/>
  <c r="AH50" i="2"/>
  <c r="AH49" i="2"/>
  <c r="N54" i="2"/>
  <c r="T54" i="2" s="1"/>
  <c r="X54" i="2" s="1"/>
  <c r="N53" i="2"/>
  <c r="T53" i="2" s="1"/>
  <c r="X53" i="2" s="1"/>
  <c r="N52" i="2"/>
  <c r="T52" i="2" s="1"/>
  <c r="X52" i="2" s="1"/>
  <c r="N51" i="2"/>
  <c r="T51" i="2" s="1"/>
  <c r="X51" i="2" s="1"/>
  <c r="N50" i="2"/>
  <c r="T50" i="2" s="1"/>
  <c r="N49" i="2"/>
  <c r="T49" i="2" s="1"/>
  <c r="X49" i="2" s="1"/>
  <c r="I49" i="2"/>
  <c r="I50" i="2"/>
  <c r="I51" i="2"/>
  <c r="I52" i="2"/>
  <c r="I53" i="2"/>
  <c r="I54" i="2"/>
  <c r="CG37" i="2"/>
  <c r="CG36" i="2" s="1"/>
  <c r="G62" i="2"/>
  <c r="G68" i="2" s="1"/>
  <c r="G76" i="2" s="1"/>
  <c r="H62" i="2"/>
  <c r="H68" i="2" s="1"/>
  <c r="H76" i="2" s="1"/>
  <c r="Q62" i="2"/>
  <c r="R62" i="2"/>
  <c r="R68" i="2" s="1"/>
  <c r="R76" i="2" s="1"/>
  <c r="U62" i="2"/>
  <c r="U68" i="2" s="1"/>
  <c r="U76" i="2" s="1"/>
  <c r="V62" i="2"/>
  <c r="V68" i="2" s="1"/>
  <c r="V76" i="2" s="1"/>
  <c r="W62" i="2"/>
  <c r="AA62" i="2"/>
  <c r="AA68" i="2" s="1"/>
  <c r="AA76" i="2" s="1"/>
  <c r="AB62" i="2"/>
  <c r="AB68" i="2" s="1"/>
  <c r="AB76" i="2" s="1"/>
  <c r="AE62" i="2"/>
  <c r="AF62" i="2"/>
  <c r="AF68" i="2" s="1"/>
  <c r="AF76" i="2" s="1"/>
  <c r="AG62" i="2"/>
  <c r="AG68" i="2" s="1"/>
  <c r="AG76" i="2" s="1"/>
  <c r="AK62" i="2"/>
  <c r="AK68" i="2" s="1"/>
  <c r="AK76" i="2" s="1"/>
  <c r="AL62" i="2"/>
  <c r="AL68" i="2" s="1"/>
  <c r="AL76" i="2" s="1"/>
  <c r="AO62" i="2"/>
  <c r="AO68" i="2" s="1"/>
  <c r="AO76" i="2" s="1"/>
  <c r="AP62" i="2"/>
  <c r="AP68" i="2" s="1"/>
  <c r="AP76" i="2" s="1"/>
  <c r="AQ62" i="2"/>
  <c r="AQ68" i="2" s="1"/>
  <c r="AQ76" i="2" s="1"/>
  <c r="AU62" i="2"/>
  <c r="AU68" i="2" s="1"/>
  <c r="AU76" i="2" s="1"/>
  <c r="AV62" i="2"/>
  <c r="AV68" i="2" s="1"/>
  <c r="AV76" i="2" s="1"/>
  <c r="AY62" i="2"/>
  <c r="AZ62" i="2"/>
  <c r="AZ68" i="2" s="1"/>
  <c r="AZ76" i="2" s="1"/>
  <c r="BA62" i="2"/>
  <c r="BA68" i="2" s="1"/>
  <c r="BA76" i="2" s="1"/>
  <c r="BE62" i="2"/>
  <c r="BF62" i="2"/>
  <c r="BF68" i="2" s="1"/>
  <c r="BF76" i="2" s="1"/>
  <c r="BI62" i="2"/>
  <c r="BI68" i="2" s="1"/>
  <c r="BI76" i="2" s="1"/>
  <c r="CD62" i="2"/>
  <c r="CE62" i="2"/>
  <c r="CE68" i="2" s="1"/>
  <c r="CE76" i="2" s="1"/>
  <c r="CG62" i="2"/>
  <c r="F62" i="2"/>
  <c r="F68" i="2" s="1"/>
  <c r="F76" i="2" s="1"/>
  <c r="E62" i="2"/>
  <c r="E37" i="2"/>
  <c r="F37" i="2"/>
  <c r="F36" i="2" s="1"/>
  <c r="G37" i="2"/>
  <c r="H37" i="2"/>
  <c r="H36" i="2" s="1"/>
  <c r="I37" i="2"/>
  <c r="J37" i="2"/>
  <c r="J36" i="2" s="1"/>
  <c r="K37" i="2"/>
  <c r="L37" i="2"/>
  <c r="L36" i="2" s="1"/>
  <c r="M37" i="2"/>
  <c r="M36" i="2" s="1"/>
  <c r="N37" i="2"/>
  <c r="P37" i="2"/>
  <c r="P36" i="2" s="1"/>
  <c r="Q37" i="2"/>
  <c r="R37" i="2"/>
  <c r="R36" i="2" s="1"/>
  <c r="U37" i="2"/>
  <c r="U36" i="2" s="1"/>
  <c r="V37" i="2"/>
  <c r="V36" i="2" s="1"/>
  <c r="W37" i="2"/>
  <c r="Z37" i="2"/>
  <c r="Z36" i="2" s="1"/>
  <c r="AA37" i="2"/>
  <c r="AA36" i="2" s="1"/>
  <c r="AB37" i="2"/>
  <c r="AB36" i="2" s="1"/>
  <c r="AE37" i="2"/>
  <c r="AF37" i="2"/>
  <c r="AF36" i="2" s="1"/>
  <c r="AG37" i="2"/>
  <c r="AG36" i="2" s="1"/>
  <c r="AJ37" i="2"/>
  <c r="AJ36" i="2" s="1"/>
  <c r="AK37" i="2"/>
  <c r="AL37" i="2"/>
  <c r="AL36" i="2" s="1"/>
  <c r="AO37" i="2"/>
  <c r="AO36" i="2" s="1"/>
  <c r="AP37" i="2"/>
  <c r="AQ37" i="2"/>
  <c r="AT37" i="2"/>
  <c r="AU37" i="2"/>
  <c r="AU36" i="2" s="1"/>
  <c r="AV37" i="2"/>
  <c r="AV36" i="2" s="1"/>
  <c r="AY37" i="2"/>
  <c r="AZ37" i="2"/>
  <c r="AZ36" i="2" s="1"/>
  <c r="BA37" i="2"/>
  <c r="BA36" i="2" s="1"/>
  <c r="BD37" i="2"/>
  <c r="BE37" i="2"/>
  <c r="BF37" i="2"/>
  <c r="BF36" i="2" s="1"/>
  <c r="BI37" i="2"/>
  <c r="BI36" i="2" s="1"/>
  <c r="BJ37" i="2"/>
  <c r="BJ36" i="2" s="1"/>
  <c r="BK37" i="2"/>
  <c r="C37" i="2"/>
  <c r="BU44" i="2"/>
  <c r="BY44" i="2" s="1"/>
  <c r="S29" i="2"/>
  <c r="S37" i="2" s="1"/>
  <c r="O37" i="2"/>
  <c r="BO36" i="2"/>
  <c r="CB57" i="2"/>
  <c r="CB55" i="2"/>
  <c r="BV36" i="2"/>
  <c r="BU85" i="2"/>
  <c r="BY85" i="2" s="1"/>
  <c r="BP36" i="2"/>
  <c r="BU32" i="2"/>
  <c r="BY32" i="2" s="1"/>
  <c r="CC33" i="2"/>
  <c r="BU28" i="2"/>
  <c r="BY28" i="2" s="1"/>
  <c r="CB79" i="2"/>
  <c r="BU55" i="2"/>
  <c r="BY55" i="2" s="1"/>
  <c r="CC55" i="2" s="1"/>
  <c r="AP36" i="2"/>
  <c r="BS36" i="2"/>
  <c r="BR36" i="2"/>
  <c r="BU59" i="2"/>
  <c r="BY59" i="2" s="1"/>
  <c r="CC59" i="2" s="1"/>
  <c r="BD36" i="2"/>
  <c r="AT36" i="2"/>
  <c r="S58" i="2"/>
  <c r="Y58" i="2" s="1"/>
  <c r="AC58" i="2" s="1"/>
  <c r="AI58" i="2" s="1"/>
  <c r="AM58" i="2" s="1"/>
  <c r="AS58" i="2" s="1"/>
  <c r="AW58" i="2" s="1"/>
  <c r="BC58" i="2" s="1"/>
  <c r="BG58" i="2" s="1"/>
  <c r="BM58" i="2" s="1"/>
  <c r="BT58" i="2" s="1"/>
  <c r="S31" i="2"/>
  <c r="Y31" i="2" s="1"/>
  <c r="AC31" i="2" s="1"/>
  <c r="AI31" i="2" s="1"/>
  <c r="AM31" i="2" s="1"/>
  <c r="AS31" i="2" s="1"/>
  <c r="AW31" i="2" s="1"/>
  <c r="BC31" i="2" s="1"/>
  <c r="BG31" i="2" s="1"/>
  <c r="BM31" i="2" s="1"/>
  <c r="BT31" i="2" s="1"/>
  <c r="CC81" i="2"/>
  <c r="BU43" i="2"/>
  <c r="BY43" i="2" s="1"/>
  <c r="X29" i="2"/>
  <c r="X37" i="2" s="1"/>
  <c r="T37" i="2"/>
  <c r="BL71" i="2"/>
  <c r="BU71" i="2" s="1"/>
  <c r="BY71" i="2" s="1"/>
  <c r="CC71" i="2" s="1"/>
  <c r="BL65" i="2"/>
  <c r="BU65" i="2" s="1"/>
  <c r="BY65" i="2" s="1"/>
  <c r="CC65" i="2" s="1"/>
  <c r="Y25" i="2"/>
  <c r="AC25" i="2" s="1"/>
  <c r="AI25" i="2" s="1"/>
  <c r="AM25" i="2" s="1"/>
  <c r="AS25" i="2" s="1"/>
  <c r="AW25" i="2" s="1"/>
  <c r="BC25" i="2" s="1"/>
  <c r="BG25" i="2" s="1"/>
  <c r="BM25" i="2" s="1"/>
  <c r="BT25" i="2" s="1"/>
  <c r="CH79" i="2"/>
  <c r="E61" i="11" s="1"/>
  <c r="BU64" i="2"/>
  <c r="BY64" i="2" s="1"/>
  <c r="CC64" i="2" s="1"/>
  <c r="BU86" i="2"/>
  <c r="BY86" i="2" s="1"/>
  <c r="G36" i="2"/>
  <c r="AD29" i="2"/>
  <c r="AD37" i="2" s="1"/>
  <c r="CC56" i="2" l="1"/>
  <c r="CH56" i="2"/>
  <c r="E51" i="11" s="1"/>
  <c r="CB27" i="2"/>
  <c r="CH27" i="2"/>
  <c r="E27" i="11" s="1"/>
  <c r="BQ68" i="2"/>
  <c r="BQ76" i="2" s="1"/>
  <c r="AY68" i="2"/>
  <c r="AY76" i="2" s="1"/>
  <c r="E36" i="2"/>
  <c r="BE68" i="2"/>
  <c r="BE76" i="2" s="1"/>
  <c r="W68" i="2"/>
  <c r="W76" i="2" s="1"/>
  <c r="Q68" i="2"/>
  <c r="Q76" i="2" s="1"/>
  <c r="CF56" i="2"/>
  <c r="D33" i="13" s="1"/>
  <c r="CH51" i="2"/>
  <c r="E46" i="11" s="1"/>
  <c r="BK36" i="2"/>
  <c r="BE36" i="2"/>
  <c r="AQ36" i="2"/>
  <c r="AK36" i="2"/>
  <c r="Q36" i="2"/>
  <c r="E68" i="2"/>
  <c r="E76" i="2" s="1"/>
  <c r="CD68" i="2"/>
  <c r="CD76" i="2" s="1"/>
  <c r="AE68" i="2"/>
  <c r="AE76" i="2" s="1"/>
  <c r="CH45" i="2"/>
  <c r="E40" i="11" s="1"/>
  <c r="CC57" i="2"/>
  <c r="CH57" i="2"/>
  <c r="E52" i="11" s="1"/>
  <c r="AH29" i="2"/>
  <c r="AH37" i="2" s="1"/>
  <c r="O22" i="13"/>
  <c r="N22" i="13"/>
  <c r="M22" i="13"/>
  <c r="AN29" i="2"/>
  <c r="Y29" i="2"/>
  <c r="I62" i="2"/>
  <c r="CH53" i="2"/>
  <c r="E48" i="11" s="1"/>
  <c r="N33" i="13"/>
  <c r="L33" i="13"/>
  <c r="H33" i="13"/>
  <c r="K33" i="13"/>
  <c r="G33" i="13"/>
  <c r="M33" i="13"/>
  <c r="O33" i="13"/>
  <c r="J33" i="13"/>
  <c r="F33" i="13"/>
  <c r="I33" i="13"/>
  <c r="CC87" i="2"/>
  <c r="CH87" i="2"/>
  <c r="E67" i="11" s="1"/>
  <c r="CC78" i="2"/>
  <c r="CF78" i="2" s="1"/>
  <c r="CH78" i="2"/>
  <c r="E60" i="11" s="1"/>
  <c r="CB81" i="2"/>
  <c r="CH81" i="2"/>
  <c r="E63" i="11" s="1"/>
  <c r="CC66" i="2"/>
  <c r="CF66" i="2" s="1"/>
  <c r="CH66" i="2"/>
  <c r="E58" i="11" s="1"/>
  <c r="AH48" i="2"/>
  <c r="AN48" i="2" s="1"/>
  <c r="AR48" i="2" s="1"/>
  <c r="AX48" i="2" s="1"/>
  <c r="BB48" i="2" s="1"/>
  <c r="BH48" i="2" s="1"/>
  <c r="BL48" i="2" s="1"/>
  <c r="BU48" i="2" s="1"/>
  <c r="BY48" i="2" s="1"/>
  <c r="AD62" i="2"/>
  <c r="CF79" i="2"/>
  <c r="CH50" i="2"/>
  <c r="E45" i="11" s="1"/>
  <c r="P68" i="2"/>
  <c r="P76" i="2" s="1"/>
  <c r="CH65" i="2"/>
  <c r="E57" i="11" s="1"/>
  <c r="AJ68" i="2"/>
  <c r="AJ76" i="2" s="1"/>
  <c r="I22" i="13"/>
  <c r="J22" i="13"/>
  <c r="F22" i="13"/>
  <c r="K22" i="13"/>
  <c r="G22" i="13"/>
  <c r="L22" i="13"/>
  <c r="H22" i="13"/>
  <c r="CH32" i="2"/>
  <c r="E33" i="11" s="1"/>
  <c r="CC32" i="2"/>
  <c r="CH26" i="2"/>
  <c r="E26" i="11" s="1"/>
  <c r="CB26" i="2"/>
  <c r="CF26" i="2" s="1"/>
  <c r="CH60" i="2"/>
  <c r="E55" i="11" s="1"/>
  <c r="CC60" i="2"/>
  <c r="CF60" i="2" s="1"/>
  <c r="D37" i="13" s="1"/>
  <c r="CC86" i="2"/>
  <c r="CH86" i="2"/>
  <c r="E66" i="11" s="1"/>
  <c r="CB25" i="2"/>
  <c r="CF25" i="2" s="1"/>
  <c r="CH25" i="2"/>
  <c r="E25" i="11" s="1"/>
  <c r="CH43" i="2"/>
  <c r="E38" i="11" s="1"/>
  <c r="CC43" i="2"/>
  <c r="CF43" i="2" s="1"/>
  <c r="CB31" i="2"/>
  <c r="CF31" i="2" s="1"/>
  <c r="D12" i="13" s="1"/>
  <c r="CH31" i="2"/>
  <c r="E31" i="11" s="1"/>
  <c r="CB58" i="2"/>
  <c r="CF58" i="2" s="1"/>
  <c r="D35" i="13" s="1"/>
  <c r="CH58" i="2"/>
  <c r="E53" i="11" s="1"/>
  <c r="CB33" i="2"/>
  <c r="CH33" i="2"/>
  <c r="CC85" i="2"/>
  <c r="CH85" i="2"/>
  <c r="E65" i="11" s="1"/>
  <c r="CC44" i="2"/>
  <c r="CF44" i="2" s="1"/>
  <c r="D21" i="13" s="1"/>
  <c r="CH44" i="2"/>
  <c r="E39" i="11" s="1"/>
  <c r="CB84" i="2"/>
  <c r="CF84" i="2" s="1"/>
  <c r="CH84" i="2"/>
  <c r="E64" i="11" s="1"/>
  <c r="CB46" i="2"/>
  <c r="CF46" i="2" s="1"/>
  <c r="D23" i="13" s="1"/>
  <c r="CH46" i="2"/>
  <c r="E41" i="11" s="1"/>
  <c r="CB80" i="2"/>
  <c r="CF80" i="2" s="1"/>
  <c r="C31" i="17" s="1"/>
  <c r="CH80" i="2"/>
  <c r="E62" i="11" s="1"/>
  <c r="CH42" i="2"/>
  <c r="E37" i="11" s="1"/>
  <c r="CC42" i="2"/>
  <c r="CF42" i="2" s="1"/>
  <c r="AH62" i="2"/>
  <c r="AN47" i="2"/>
  <c r="CC28" i="2"/>
  <c r="CH28" i="2"/>
  <c r="E28" i="11" s="1"/>
  <c r="CH41" i="2"/>
  <c r="E36" i="11" s="1"/>
  <c r="CB41" i="2"/>
  <c r="CF41" i="2" s="1"/>
  <c r="D18" i="13" s="1"/>
  <c r="T62" i="2"/>
  <c r="X50" i="2"/>
  <c r="X62" i="2" s="1"/>
  <c r="CF27" i="2"/>
  <c r="CH71" i="2"/>
  <c r="E59" i="11" s="1"/>
  <c r="CH55" i="2"/>
  <c r="E50" i="11" s="1"/>
  <c r="CF87" i="2"/>
  <c r="BH40" i="2"/>
  <c r="CF65" i="2"/>
  <c r="CF55" i="2"/>
  <c r="D32" i="13" s="1"/>
  <c r="CF57" i="2"/>
  <c r="CG68" i="2"/>
  <c r="CG76" i="2" s="1"/>
  <c r="CH54" i="2"/>
  <c r="E49" i="11" s="1"/>
  <c r="CH52" i="2"/>
  <c r="E47" i="11" s="1"/>
  <c r="CH49" i="2"/>
  <c r="E44" i="11" s="1"/>
  <c r="CF86" i="2"/>
  <c r="CF54" i="2"/>
  <c r="D31" i="13" s="1"/>
  <c r="CF53" i="2"/>
  <c r="D30" i="13" s="1"/>
  <c r="CF52" i="2"/>
  <c r="D29" i="13" s="1"/>
  <c r="CF51" i="2"/>
  <c r="D28" i="13" s="1"/>
  <c r="CF50" i="2"/>
  <c r="D27" i="13" s="1"/>
  <c r="CF49" i="2"/>
  <c r="D26" i="13" s="1"/>
  <c r="CF81" i="2"/>
  <c r="N62" i="2"/>
  <c r="CF32" i="2"/>
  <c r="CF85" i="2"/>
  <c r="CH64" i="2"/>
  <c r="E56" i="11" s="1"/>
  <c r="CB64" i="2"/>
  <c r="CF64" i="2" s="1"/>
  <c r="D40" i="13" s="1"/>
  <c r="N35" i="2"/>
  <c r="N36" i="2" s="1"/>
  <c r="T24" i="2"/>
  <c r="CB59" i="2"/>
  <c r="CF59" i="2" s="1"/>
  <c r="D36" i="13" s="1"/>
  <c r="CH59" i="2"/>
  <c r="E54" i="11" s="1"/>
  <c r="O62" i="2"/>
  <c r="S40" i="2"/>
  <c r="CF28" i="2"/>
  <c r="O35" i="2"/>
  <c r="O36" i="2" s="1"/>
  <c r="S24" i="2"/>
  <c r="CF71" i="2"/>
  <c r="D45" i="13" s="1"/>
  <c r="I35" i="2"/>
  <c r="I36" i="2" s="1"/>
  <c r="CD36" i="2"/>
  <c r="CH30" i="2"/>
  <c r="E30" i="11" s="1"/>
  <c r="CB30" i="2"/>
  <c r="CF30" i="2" s="1"/>
  <c r="D11" i="13" s="1"/>
  <c r="BD68" i="2"/>
  <c r="BD76" i="2" s="1"/>
  <c r="BK68" i="2"/>
  <c r="BK76" i="2" s="1"/>
  <c r="BW68" i="2"/>
  <c r="BW76" i="2" s="1"/>
  <c r="BJ68" i="2"/>
  <c r="BJ76" i="2" s="1"/>
  <c r="BX68" i="2"/>
  <c r="BX76" i="2" s="1"/>
  <c r="E32" i="11" l="1"/>
  <c r="D9" i="13"/>
  <c r="J9" i="13" s="1"/>
  <c r="C8" i="17"/>
  <c r="D19" i="13"/>
  <c r="M19" i="13" s="1"/>
  <c r="C19" i="17"/>
  <c r="D20" i="13"/>
  <c r="C20" i="17"/>
  <c r="D7" i="13"/>
  <c r="M7" i="13" s="1"/>
  <c r="C6" i="17"/>
  <c r="D13" i="13"/>
  <c r="J13" i="13" s="1"/>
  <c r="C10" i="17"/>
  <c r="D34" i="13"/>
  <c r="O34" i="13" s="1"/>
  <c r="C21" i="17"/>
  <c r="D42" i="13"/>
  <c r="C25" i="17"/>
  <c r="D41" i="13"/>
  <c r="K41" i="13" s="1"/>
  <c r="C24" i="17"/>
  <c r="D8" i="13"/>
  <c r="C7" i="17"/>
  <c r="D6" i="13"/>
  <c r="I6" i="13" s="1"/>
  <c r="C5" i="17"/>
  <c r="CF33" i="2"/>
  <c r="C11" i="17" s="1"/>
  <c r="H9" i="13"/>
  <c r="L9" i="13"/>
  <c r="F9" i="13"/>
  <c r="I9" i="13"/>
  <c r="M9" i="13"/>
  <c r="H13" i="13"/>
  <c r="L13" i="13"/>
  <c r="G13" i="13"/>
  <c r="K13" i="13"/>
  <c r="O13" i="13"/>
  <c r="L34" i="13"/>
  <c r="G6" i="13"/>
  <c r="N6" i="13"/>
  <c r="O40" i="13"/>
  <c r="N40" i="13"/>
  <c r="M40" i="13"/>
  <c r="O26" i="13"/>
  <c r="N26" i="13"/>
  <c r="M26" i="13"/>
  <c r="N28" i="13"/>
  <c r="M28" i="13"/>
  <c r="O28" i="13"/>
  <c r="O30" i="13"/>
  <c r="N30" i="13"/>
  <c r="M30" i="13"/>
  <c r="O18" i="13"/>
  <c r="N18" i="13"/>
  <c r="M18" i="13"/>
  <c r="N11" i="13"/>
  <c r="M11" i="13"/>
  <c r="O11" i="13"/>
  <c r="N45" i="13"/>
  <c r="M45" i="13"/>
  <c r="O45" i="13"/>
  <c r="N36" i="13"/>
  <c r="M36" i="13"/>
  <c r="L36" i="13"/>
  <c r="H36" i="13"/>
  <c r="I36" i="13"/>
  <c r="O36" i="13"/>
  <c r="J36" i="13"/>
  <c r="F36" i="13"/>
  <c r="K36" i="13"/>
  <c r="G36" i="13"/>
  <c r="M27" i="13"/>
  <c r="O27" i="13"/>
  <c r="N27" i="13"/>
  <c r="N29" i="13"/>
  <c r="M29" i="13"/>
  <c r="O29" i="13"/>
  <c r="M31" i="13"/>
  <c r="O31" i="13"/>
  <c r="N31" i="13"/>
  <c r="N42" i="13"/>
  <c r="M42" i="13"/>
  <c r="I42" i="13"/>
  <c r="J42" i="13"/>
  <c r="F42" i="13"/>
  <c r="O42" i="13"/>
  <c r="K42" i="13"/>
  <c r="G42" i="13"/>
  <c r="L42" i="13"/>
  <c r="H42" i="13"/>
  <c r="N37" i="13"/>
  <c r="L37" i="13"/>
  <c r="H37" i="13"/>
  <c r="K37" i="13"/>
  <c r="G37" i="13"/>
  <c r="M37" i="13"/>
  <c r="O37" i="13"/>
  <c r="J37" i="13"/>
  <c r="F37" i="13"/>
  <c r="I37" i="13"/>
  <c r="O8" i="13"/>
  <c r="N8" i="13"/>
  <c r="M8" i="13"/>
  <c r="M23" i="13"/>
  <c r="O23" i="13"/>
  <c r="N23" i="13"/>
  <c r="N21" i="13"/>
  <c r="M21" i="13"/>
  <c r="O21" i="13"/>
  <c r="M35" i="13"/>
  <c r="O35" i="13"/>
  <c r="L35" i="13"/>
  <c r="H35" i="13"/>
  <c r="K35" i="13"/>
  <c r="G35" i="13"/>
  <c r="N35" i="13"/>
  <c r="J35" i="13"/>
  <c r="F35" i="13"/>
  <c r="I35" i="13"/>
  <c r="O12" i="13"/>
  <c r="N12" i="13"/>
  <c r="M12" i="13"/>
  <c r="AR29" i="2"/>
  <c r="AN37" i="2"/>
  <c r="N32" i="13"/>
  <c r="M32" i="13"/>
  <c r="O32" i="13"/>
  <c r="O41" i="13"/>
  <c r="F41" i="13"/>
  <c r="H41" i="13"/>
  <c r="N20" i="13"/>
  <c r="M20" i="13"/>
  <c r="O20" i="13"/>
  <c r="N7" i="13"/>
  <c r="Y37" i="2"/>
  <c r="AC29" i="2"/>
  <c r="CC48" i="2"/>
  <c r="CF48" i="2" s="1"/>
  <c r="D25" i="13" s="1"/>
  <c r="CH48" i="2"/>
  <c r="E43" i="11" s="1"/>
  <c r="K45" i="13"/>
  <c r="J45" i="13"/>
  <c r="I45" i="13"/>
  <c r="L45" i="13"/>
  <c r="H45" i="13"/>
  <c r="G45" i="13"/>
  <c r="F45" i="13"/>
  <c r="K40" i="13"/>
  <c r="G40" i="13"/>
  <c r="F40" i="13"/>
  <c r="F43" i="13" s="1"/>
  <c r="I40" i="13"/>
  <c r="L40" i="13"/>
  <c r="H40" i="13"/>
  <c r="D43" i="13"/>
  <c r="J40" i="13"/>
  <c r="J26" i="13"/>
  <c r="F26" i="13"/>
  <c r="I26" i="13"/>
  <c r="L26" i="13"/>
  <c r="H26" i="13"/>
  <c r="K26" i="13"/>
  <c r="G26" i="13"/>
  <c r="L28" i="13"/>
  <c r="H28" i="13"/>
  <c r="I28" i="13"/>
  <c r="J28" i="13"/>
  <c r="F28" i="13"/>
  <c r="K28" i="13"/>
  <c r="G28" i="13"/>
  <c r="L30" i="13"/>
  <c r="H30" i="13"/>
  <c r="I30" i="13"/>
  <c r="J30" i="13"/>
  <c r="F30" i="13"/>
  <c r="K30" i="13"/>
  <c r="G30" i="13"/>
  <c r="I18" i="13"/>
  <c r="J18" i="13"/>
  <c r="F18" i="13"/>
  <c r="K18" i="13"/>
  <c r="G18" i="13"/>
  <c r="L18" i="13"/>
  <c r="H18" i="13"/>
  <c r="L25" i="13"/>
  <c r="H25" i="13"/>
  <c r="I25" i="13"/>
  <c r="J25" i="13"/>
  <c r="F25" i="13"/>
  <c r="K25" i="13"/>
  <c r="G25" i="13"/>
  <c r="L27" i="13"/>
  <c r="H27" i="13"/>
  <c r="K27" i="13"/>
  <c r="G27" i="13"/>
  <c r="J27" i="13"/>
  <c r="F27" i="13"/>
  <c r="I27" i="13"/>
  <c r="L29" i="13"/>
  <c r="H29" i="13"/>
  <c r="K29" i="13"/>
  <c r="G29" i="13"/>
  <c r="J29" i="13"/>
  <c r="F29" i="13"/>
  <c r="I29" i="13"/>
  <c r="L31" i="13"/>
  <c r="H31" i="13"/>
  <c r="K31" i="13"/>
  <c r="G31" i="13"/>
  <c r="J31" i="13"/>
  <c r="F31" i="13"/>
  <c r="I31" i="13"/>
  <c r="K23" i="13"/>
  <c r="G23" i="13"/>
  <c r="J23" i="13"/>
  <c r="F23" i="13"/>
  <c r="I23" i="13"/>
  <c r="L23" i="13"/>
  <c r="H23" i="13"/>
  <c r="K21" i="13"/>
  <c r="G21" i="13"/>
  <c r="J21" i="13"/>
  <c r="F21" i="13"/>
  <c r="I21" i="13"/>
  <c r="L21" i="13"/>
  <c r="H21" i="13"/>
  <c r="K19" i="13"/>
  <c r="I19" i="13"/>
  <c r="L32" i="13"/>
  <c r="H32" i="13"/>
  <c r="I32" i="13"/>
  <c r="J32" i="13"/>
  <c r="F32" i="13"/>
  <c r="K32" i="13"/>
  <c r="G32" i="13"/>
  <c r="I20" i="13"/>
  <c r="J20" i="13"/>
  <c r="F20" i="13"/>
  <c r="K20" i="13"/>
  <c r="G20" i="13"/>
  <c r="L20" i="13"/>
  <c r="H20" i="13"/>
  <c r="J11" i="13"/>
  <c r="F11" i="13"/>
  <c r="I11" i="13"/>
  <c r="L11" i="13"/>
  <c r="H11" i="13"/>
  <c r="K11" i="13"/>
  <c r="G11" i="13"/>
  <c r="I7" i="13"/>
  <c r="G7" i="13"/>
  <c r="K8" i="13"/>
  <c r="G8" i="13"/>
  <c r="L8" i="13"/>
  <c r="H8" i="13"/>
  <c r="I8" i="13"/>
  <c r="J8" i="13"/>
  <c r="F8" i="13"/>
  <c r="J12" i="13"/>
  <c r="F12" i="13"/>
  <c r="K12" i="13"/>
  <c r="G12" i="13"/>
  <c r="L12" i="13"/>
  <c r="H12" i="13"/>
  <c r="I12" i="13"/>
  <c r="T35" i="2"/>
  <c r="T36" i="2" s="1"/>
  <c r="X24" i="2"/>
  <c r="BL40" i="2"/>
  <c r="AR47" i="2"/>
  <c r="AN62" i="2"/>
  <c r="S62" i="2"/>
  <c r="Y40" i="2"/>
  <c r="S35" i="2"/>
  <c r="S36" i="2" s="1"/>
  <c r="Y24" i="2"/>
  <c r="O68" i="2"/>
  <c r="O76" i="2" s="1"/>
  <c r="N68" i="2"/>
  <c r="N76" i="2" s="1"/>
  <c r="I68" i="2"/>
  <c r="I76" i="2" s="1"/>
  <c r="F19" i="13" l="1"/>
  <c r="L41" i="13"/>
  <c r="J41" i="13"/>
  <c r="M41" i="13"/>
  <c r="N19" i="13"/>
  <c r="J6" i="13"/>
  <c r="H34" i="13"/>
  <c r="O7" i="13"/>
  <c r="I41" i="13"/>
  <c r="G41" i="13"/>
  <c r="O19" i="13"/>
  <c r="O6" i="13"/>
  <c r="K34" i="13"/>
  <c r="M34" i="13"/>
  <c r="D14" i="13"/>
  <c r="K7" i="13"/>
  <c r="F7" i="13"/>
  <c r="H7" i="13"/>
  <c r="H19" i="13"/>
  <c r="J19" i="13"/>
  <c r="J7" i="13"/>
  <c r="L7" i="13"/>
  <c r="L19" i="13"/>
  <c r="G19" i="13"/>
  <c r="J43" i="13"/>
  <c r="N41" i="13"/>
  <c r="K6" i="13"/>
  <c r="G34" i="13"/>
  <c r="F6" i="13"/>
  <c r="L6" i="13"/>
  <c r="H6" i="13"/>
  <c r="M6" i="13"/>
  <c r="F14" i="13"/>
  <c r="L14" i="13"/>
  <c r="H14" i="13"/>
  <c r="M14" i="13"/>
  <c r="F34" i="13"/>
  <c r="I34" i="13"/>
  <c r="N34" i="13"/>
  <c r="J34" i="13"/>
  <c r="F13" i="13"/>
  <c r="M13" i="13"/>
  <c r="I13" i="13"/>
  <c r="N13" i="13"/>
  <c r="O9" i="13"/>
  <c r="K9" i="13"/>
  <c r="G9" i="13"/>
  <c r="N9" i="13"/>
  <c r="C22" i="17"/>
  <c r="L43" i="13"/>
  <c r="K43" i="13"/>
  <c r="H43" i="13"/>
  <c r="I43" i="13"/>
  <c r="G43" i="13"/>
  <c r="N25" i="13"/>
  <c r="M25" i="13"/>
  <c r="O25" i="13"/>
  <c r="AR37" i="2"/>
  <c r="AX29" i="2"/>
  <c r="M43" i="13"/>
  <c r="O43" i="13"/>
  <c r="AC37" i="2"/>
  <c r="AI29" i="2"/>
  <c r="N43" i="13"/>
  <c r="Y62" i="2"/>
  <c r="AC40" i="2"/>
  <c r="BU40" i="2"/>
  <c r="T68" i="2"/>
  <c r="T76" i="2" s="1"/>
  <c r="Y35" i="2"/>
  <c r="Y36" i="2" s="1"/>
  <c r="AC24" i="2"/>
  <c r="S68" i="2"/>
  <c r="S76" i="2" s="1"/>
  <c r="AR62" i="2"/>
  <c r="AX47" i="2"/>
  <c r="X35" i="2"/>
  <c r="AD24" i="2"/>
  <c r="I14" i="13" l="1"/>
  <c r="O14" i="13"/>
  <c r="J14" i="13"/>
  <c r="G14" i="13"/>
  <c r="N14" i="13"/>
  <c r="K14" i="13"/>
  <c r="AI37" i="2"/>
  <c r="AM29" i="2"/>
  <c r="BB29" i="2"/>
  <c r="AX37" i="2"/>
  <c r="AD35" i="2"/>
  <c r="AH24" i="2"/>
  <c r="BB47" i="2"/>
  <c r="AX62" i="2"/>
  <c r="BY40" i="2"/>
  <c r="Y68" i="2"/>
  <c r="Y76" i="2" s="1"/>
  <c r="X36" i="2"/>
  <c r="X68" i="2"/>
  <c r="X76" i="2" s="1"/>
  <c r="AC35" i="2"/>
  <c r="AC36" i="2" s="1"/>
  <c r="AI24" i="2"/>
  <c r="AC62" i="2"/>
  <c r="AI40" i="2"/>
  <c r="AS29" i="2" l="1"/>
  <c r="AM37" i="2"/>
  <c r="BB37" i="2"/>
  <c r="BH29" i="2"/>
  <c r="AC68" i="2"/>
  <c r="AC76" i="2" s="1"/>
  <c r="BH47" i="2"/>
  <c r="BB62" i="2"/>
  <c r="AD36" i="2"/>
  <c r="AD68" i="2"/>
  <c r="AD76" i="2" s="1"/>
  <c r="AI62" i="2"/>
  <c r="AM40" i="2"/>
  <c r="AI35" i="2"/>
  <c r="AI36" i="2" s="1"/>
  <c r="AM24" i="2"/>
  <c r="CC40" i="2"/>
  <c r="AH35" i="2"/>
  <c r="AN24" i="2"/>
  <c r="BL29" i="2" l="1"/>
  <c r="BH37" i="2"/>
  <c r="AW29" i="2"/>
  <c r="AS37" i="2"/>
  <c r="AN35" i="2"/>
  <c r="AR24" i="2"/>
  <c r="AI68" i="2"/>
  <c r="AI76" i="2" s="1"/>
  <c r="BL47" i="2"/>
  <c r="BH62" i="2"/>
  <c r="AH36" i="2"/>
  <c r="AH68" i="2"/>
  <c r="AH76" i="2" s="1"/>
  <c r="AM35" i="2"/>
  <c r="AM36" i="2" s="1"/>
  <c r="AS24" i="2"/>
  <c r="AM62" i="2"/>
  <c r="AS40" i="2"/>
  <c r="BC29" i="2" l="1"/>
  <c r="AW37" i="2"/>
  <c r="BL37" i="2"/>
  <c r="BU29" i="2"/>
  <c r="AM68" i="2"/>
  <c r="AM76" i="2" s="1"/>
  <c r="AN36" i="2"/>
  <c r="AN68" i="2"/>
  <c r="AN76" i="2" s="1"/>
  <c r="AS62" i="2"/>
  <c r="AW40" i="2"/>
  <c r="AS35" i="2"/>
  <c r="AS36" i="2" s="1"/>
  <c r="AW24" i="2"/>
  <c r="BU47" i="2"/>
  <c r="BL62" i="2"/>
  <c r="AR35" i="2"/>
  <c r="AX24" i="2"/>
  <c r="BY29" i="2" l="1"/>
  <c r="BU37" i="2"/>
  <c r="BC37" i="2"/>
  <c r="BG29" i="2"/>
  <c r="AX35" i="2"/>
  <c r="BB24" i="2"/>
  <c r="AW35" i="2"/>
  <c r="AW36" i="2" s="1"/>
  <c r="BC24" i="2"/>
  <c r="AW62" i="2"/>
  <c r="BC40" i="2"/>
  <c r="AR36" i="2"/>
  <c r="AR68" i="2"/>
  <c r="AR76" i="2" s="1"/>
  <c r="BY47" i="2"/>
  <c r="BU62" i="2"/>
  <c r="AS68" i="2"/>
  <c r="AS76" i="2" s="1"/>
  <c r="BM29" i="2" l="1"/>
  <c r="BG37" i="2"/>
  <c r="CC29" i="2"/>
  <c r="CC37" i="2" s="1"/>
  <c r="BY37" i="2"/>
  <c r="AW68" i="2"/>
  <c r="AW76" i="2" s="1"/>
  <c r="CH47" i="2"/>
  <c r="E42" i="11" s="1"/>
  <c r="CC47" i="2"/>
  <c r="BY62" i="2"/>
  <c r="BC62" i="2"/>
  <c r="BG40" i="2"/>
  <c r="BC35" i="2"/>
  <c r="BC36" i="2" s="1"/>
  <c r="BG24" i="2"/>
  <c r="AX36" i="2"/>
  <c r="AX68" i="2"/>
  <c r="AX76" i="2" s="1"/>
  <c r="BB35" i="2"/>
  <c r="BH24" i="2"/>
  <c r="BM37" i="2" l="1"/>
  <c r="BT29" i="2"/>
  <c r="E65" i="14"/>
  <c r="F65" i="14" s="1"/>
  <c r="E58" i="14"/>
  <c r="F58" i="14" s="1"/>
  <c r="E57" i="14"/>
  <c r="F57" i="14" s="1"/>
  <c r="E61" i="14"/>
  <c r="F61" i="14" s="1"/>
  <c r="E66" i="14"/>
  <c r="F66" i="14" s="1"/>
  <c r="E59" i="14"/>
  <c r="F59" i="14" s="1"/>
  <c r="E62" i="14"/>
  <c r="F62" i="14" s="1"/>
  <c r="E60" i="14"/>
  <c r="F60" i="14" s="1"/>
  <c r="E64" i="14"/>
  <c r="F64" i="14" s="1"/>
  <c r="E63" i="14"/>
  <c r="F63" i="14" s="1"/>
  <c r="BH35" i="2"/>
  <c r="BL24" i="2"/>
  <c r="BC68" i="2"/>
  <c r="BC76" i="2" s="1"/>
  <c r="CF47" i="2"/>
  <c r="D24" i="13" s="1"/>
  <c r="CC62" i="2"/>
  <c r="BB36" i="2"/>
  <c r="BB68" i="2"/>
  <c r="BB76" i="2" s="1"/>
  <c r="BG35" i="2"/>
  <c r="BG36" i="2" s="1"/>
  <c r="BM24" i="2"/>
  <c r="BG62" i="2"/>
  <c r="BM40" i="2"/>
  <c r="N24" i="13" l="1"/>
  <c r="M24" i="13"/>
  <c r="O24" i="13"/>
  <c r="CH29" i="2"/>
  <c r="E29" i="11" s="1"/>
  <c r="CB29" i="2"/>
  <c r="BT37" i="2"/>
  <c r="CH37" i="2" s="1"/>
  <c r="BG68" i="2"/>
  <c r="BG76" i="2" s="1"/>
  <c r="I24" i="13"/>
  <c r="J24" i="13"/>
  <c r="F24" i="13"/>
  <c r="K24" i="13"/>
  <c r="G24" i="13"/>
  <c r="L24" i="13"/>
  <c r="H24" i="13"/>
  <c r="BM62" i="2"/>
  <c r="BT40" i="2"/>
  <c r="BM35" i="2"/>
  <c r="BM36" i="2" s="1"/>
  <c r="BT24" i="2"/>
  <c r="BH36" i="2"/>
  <c r="BH68" i="2"/>
  <c r="BH76" i="2" s="1"/>
  <c r="BL35" i="2"/>
  <c r="BU24" i="2"/>
  <c r="CF29" i="2" l="1"/>
  <c r="CB37" i="2"/>
  <c r="CF37" i="2" s="1"/>
  <c r="BU35" i="2"/>
  <c r="BY24" i="2"/>
  <c r="CH24" i="2" s="1"/>
  <c r="BM68" i="2"/>
  <c r="BM76" i="2" s="1"/>
  <c r="BL36" i="2"/>
  <c r="BL68" i="2"/>
  <c r="BL76" i="2" s="1"/>
  <c r="BT35" i="2"/>
  <c r="BT36" i="2" s="1"/>
  <c r="CB24" i="2"/>
  <c r="BT62" i="2"/>
  <c r="CH40" i="2"/>
  <c r="E35" i="11" s="1"/>
  <c r="CB40" i="2"/>
  <c r="D10" i="13" l="1"/>
  <c r="C9" i="17"/>
  <c r="C15" i="17" s="1"/>
  <c r="D51" i="13"/>
  <c r="N10" i="13"/>
  <c r="M10" i="13"/>
  <c r="O10" i="13"/>
  <c r="J10" i="13"/>
  <c r="J51" i="13" s="1"/>
  <c r="E51" i="14" s="1"/>
  <c r="F51" i="14" s="1"/>
  <c r="I10" i="13"/>
  <c r="I51" i="13" s="1"/>
  <c r="E50" i="14" s="1"/>
  <c r="F50" i="14" s="1"/>
  <c r="H10" i="13"/>
  <c r="H51" i="13" s="1"/>
  <c r="E49" i="14" s="1"/>
  <c r="F49" i="14" s="1"/>
  <c r="G10" i="13"/>
  <c r="G51" i="13" s="1"/>
  <c r="E48" i="14" s="1"/>
  <c r="F48" i="14" s="1"/>
  <c r="F10" i="13"/>
  <c r="F51" i="13" s="1"/>
  <c r="E47" i="14" s="1"/>
  <c r="L10" i="13"/>
  <c r="L51" i="13" s="1"/>
  <c r="E53" i="14" s="1"/>
  <c r="F53" i="14" s="1"/>
  <c r="K10" i="13"/>
  <c r="K51" i="13" s="1"/>
  <c r="E52" i="14" s="1"/>
  <c r="F52" i="14" s="1"/>
  <c r="CB62" i="2"/>
  <c r="CF40" i="2"/>
  <c r="D17" i="13" s="1"/>
  <c r="CH35" i="2"/>
  <c r="E24" i="11"/>
  <c r="BY35" i="2"/>
  <c r="CC24" i="2"/>
  <c r="CC35" i="2" s="1"/>
  <c r="BT68" i="2"/>
  <c r="BT76" i="2" s="1"/>
  <c r="CH62" i="2"/>
  <c r="CB35" i="2"/>
  <c r="CB36" i="2" s="1"/>
  <c r="CF24" i="2"/>
  <c r="C4" i="17" s="1"/>
  <c r="C13" i="17" s="1"/>
  <c r="BU36" i="2"/>
  <c r="BU68" i="2"/>
  <c r="BU76" i="2" s="1"/>
  <c r="C14" i="17" l="1"/>
  <c r="C27" i="17"/>
  <c r="O51" i="13"/>
  <c r="E56" i="14" s="1"/>
  <c r="F56" i="14" s="1"/>
  <c r="N51" i="13"/>
  <c r="E55" i="14" s="1"/>
  <c r="F55" i="14" s="1"/>
  <c r="N17" i="13"/>
  <c r="N38" i="13" s="1"/>
  <c r="M17" i="13"/>
  <c r="M38" i="13" s="1"/>
  <c r="O17" i="13"/>
  <c r="O38" i="13" s="1"/>
  <c r="F47" i="14"/>
  <c r="M51" i="13"/>
  <c r="E54" i="14" s="1"/>
  <c r="F54" i="14" s="1"/>
  <c r="K17" i="13"/>
  <c r="K38" i="13" s="1"/>
  <c r="G17" i="13"/>
  <c r="G38" i="13" s="1"/>
  <c r="J17" i="13"/>
  <c r="J38" i="13" s="1"/>
  <c r="F17" i="13"/>
  <c r="F38" i="13" s="1"/>
  <c r="I17" i="13"/>
  <c r="I38" i="13" s="1"/>
  <c r="L17" i="13"/>
  <c r="L38" i="13" s="1"/>
  <c r="H17" i="13"/>
  <c r="H38" i="13" s="1"/>
  <c r="D38" i="13"/>
  <c r="CF35" i="2"/>
  <c r="D5" i="13"/>
  <c r="F5" i="13" s="1"/>
  <c r="CH68" i="2"/>
  <c r="CH76" i="2" s="1"/>
  <c r="BY36" i="2"/>
  <c r="CH36" i="2" s="1"/>
  <c r="BY68" i="2"/>
  <c r="BY76" i="2" s="1"/>
  <c r="CC36" i="2"/>
  <c r="CF36" i="2" s="1"/>
  <c r="CC68" i="2"/>
  <c r="CC76" i="2" s="1"/>
  <c r="CF62" i="2"/>
  <c r="CF68" i="2" s="1"/>
  <c r="CB68" i="2"/>
  <c r="CB76" i="2" s="1"/>
  <c r="E67" i="14" l="1"/>
  <c r="M5" i="13"/>
  <c r="M15" i="13" s="1"/>
  <c r="M50" i="13" s="1"/>
  <c r="M52" i="13" s="1"/>
  <c r="O5" i="13"/>
  <c r="O15" i="13" s="1"/>
  <c r="O50" i="13" s="1"/>
  <c r="O52" i="13" s="1"/>
  <c r="N5" i="13"/>
  <c r="N15" i="13" s="1"/>
  <c r="N50" i="13" s="1"/>
  <c r="N52" i="13" s="1"/>
  <c r="G5" i="13"/>
  <c r="G15" i="13" s="1"/>
  <c r="G50" i="13" s="1"/>
  <c r="L5" i="13"/>
  <c r="L15" i="13" s="1"/>
  <c r="L50" i="13" s="1"/>
  <c r="H5" i="13"/>
  <c r="H15" i="13" s="1"/>
  <c r="H50" i="13" s="1"/>
  <c r="I5" i="13"/>
  <c r="I15" i="13" s="1"/>
  <c r="I50" i="13" s="1"/>
  <c r="K5" i="13"/>
  <c r="K15" i="13" s="1"/>
  <c r="K50" i="13" s="1"/>
  <c r="J5" i="13"/>
  <c r="J15" i="13" s="1"/>
  <c r="J50" i="13" s="1"/>
  <c r="F15" i="13"/>
  <c r="F50" i="13" s="1"/>
  <c r="D15" i="13"/>
  <c r="CF76" i="2"/>
  <c r="E35" i="14" l="1"/>
  <c r="F35" i="14" s="1"/>
  <c r="E29" i="14"/>
  <c r="F29" i="14" s="1"/>
  <c r="E34" i="14"/>
  <c r="F34" i="14" s="1"/>
  <c r="E28" i="14"/>
  <c r="F28" i="14" s="1"/>
  <c r="E27" i="14"/>
  <c r="F27" i="14" s="1"/>
  <c r="E36" i="14"/>
  <c r="F36" i="14" s="1"/>
  <c r="E38" i="14"/>
  <c r="F38" i="14" s="1"/>
  <c r="E33" i="14"/>
  <c r="F33" i="14" s="1"/>
  <c r="E39" i="14"/>
  <c r="F39" i="14" s="1"/>
  <c r="E32" i="14"/>
  <c r="F32" i="14" s="1"/>
  <c r="E30" i="14"/>
  <c r="F30" i="14" s="1"/>
  <c r="E37" i="14"/>
  <c r="F37" i="14" s="1"/>
  <c r="E31" i="14"/>
  <c r="F31" i="14" s="1"/>
  <c r="K52" i="13"/>
  <c r="E25" i="14"/>
  <c r="F25" i="14" s="1"/>
  <c r="E21" i="14"/>
  <c r="F21" i="14" s="1"/>
  <c r="G52" i="13"/>
  <c r="H52" i="13"/>
  <c r="E22" i="14"/>
  <c r="F22" i="14" s="1"/>
  <c r="I52" i="13"/>
  <c r="E23" i="14"/>
  <c r="F23" i="14" s="1"/>
  <c r="J52" i="13"/>
  <c r="E24" i="14"/>
  <c r="F24" i="14" s="1"/>
  <c r="L52" i="13"/>
  <c r="E26" i="14"/>
  <c r="F26" i="14" s="1"/>
  <c r="E20" i="14"/>
  <c r="F20" i="14" s="1"/>
  <c r="F52" i="13"/>
  <c r="D50" i="13"/>
  <c r="D52" i="13" s="1"/>
  <c r="E40" i="14" l="1"/>
</calcChain>
</file>

<file path=xl/sharedStrings.xml><?xml version="1.0" encoding="utf-8"?>
<sst xmlns="http://schemas.openxmlformats.org/spreadsheetml/2006/main" count="410" uniqueCount="245">
  <si>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</si>
  <si>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</si>
  <si>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</si>
  <si>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</si>
  <si>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</si>
  <si>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</si>
  <si>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</si>
  <si>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</si>
  <si>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</si>
  <si>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</si>
  <si>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</si>
  <si>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</si>
  <si>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</si>
  <si>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</si>
  <si>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</si>
  <si>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</si>
  <si>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</si>
  <si>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</si>
  <si>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</si>
  <si>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</si>
  <si>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</si>
  <si>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</si>
  <si>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</si>
  <si>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</si>
  <si>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</si>
  <si>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</si>
  <si>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</si>
  <si>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</si>
  <si>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</si>
  <si>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</si>
  <si>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</si>
  <si>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</si>
  <si>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</si>
  <si>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</si>
  <si>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</si>
  <si>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</si>
  <si>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</si>
  <si>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</si>
  <si>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</si>
  <si>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</si>
  <si>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</si>
  <si>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</si>
  <si>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</si>
  <si>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</si>
  <si>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</si>
  <si>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</si>
  <si>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</si>
  <si>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</si>
  <si>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</si>
  <si>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</si>
  <si>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</si>
  <si>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</si>
  <si>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</si>
  <si>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</si>
  <si>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</si>
  <si>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</si>
  <si>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</si>
  <si>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</si>
  <si>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</si>
  <si>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</si>
  <si>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</si>
  <si>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</si>
  <si>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</si>
  <si>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</si>
  <si>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</si>
  <si>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</si>
  <si>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</si>
  <si>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</si>
  <si>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</si>
  <si>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</si>
  <si>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</si>
  <si>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</si>
  <si>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</si>
  <si>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</si>
  <si>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</si>
  <si>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</si>
  <si>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</si>
  <si>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</si>
  <si>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</si>
  <si>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</si>
  <si>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</si>
  <si>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</si>
  <si>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</si>
  <si>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</si>
  <si>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</si>
  <si>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</si>
  <si>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</si>
  <si>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</si>
  <si>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</si>
  <si>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</si>
  <si>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</si>
  <si>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</si>
  <si>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</si>
  <si>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</si>
  <si>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</si>
  <si>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</si>
  <si>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</si>
  <si>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</si>
  <si>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</si>
  <si>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</si>
  <si>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</si>
  <si>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</si>
  <si>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</si>
  <si>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</si>
  <si>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</si>
  <si>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</si>
  <si>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</si>
  <si>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</si>
  <si>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</si>
  <si>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</si>
  <si>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</si>
  <si>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</si>
  <si>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</si>
  <si>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</si>
  <si>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</si>
  <si>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</si>
  <si>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</si>
  <si>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</si>
  <si>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</si>
  <si>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</si>
  <si>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</si>
  <si>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</si>
  <si>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</si>
  <si>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</si>
  <si>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</si>
  <si>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</si>
  <si>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</si>
  <si>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</si>
  <si>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</si>
  <si>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</si>
  <si>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</si>
  <si>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</si>
  <si>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</si>
  <si>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</si>
  <si>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</si>
  <si>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</si>
  <si>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</si>
  <si>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</si>
  <si>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</si>
  <si>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</si>
  <si>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</si>
  <si>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</si>
  <si>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</si>
  <si>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</si>
  <si>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</si>
  <si>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</si>
  <si>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</si>
  <si>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</si>
  <si>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</si>
  <si>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</si>
  <si>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</si>
  <si>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</si>
  <si>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</si>
  <si>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</si>
  <si>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</si>
  <si>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</si>
  <si>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</si>
  <si>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</si>
  <si>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</si>
  <si>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</si>
  <si>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</si>
  <si>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</si>
  <si>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</si>
  <si>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</si>
  <si>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</si>
  <si>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</si>
  <si>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</si>
  <si>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</si>
  <si>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</si>
  <si>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</si>
  <si>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</si>
  <si>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</si>
  <si>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</si>
  <si>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</si>
  <si>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</si>
  <si>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</si>
  <si>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</si>
  <si>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</si>
  <si>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</si>
  <si>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</si>
  <si>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</si>
  <si>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</si>
  <si>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</si>
  <si>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</si>
  <si>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</si>
  <si>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</si>
  <si>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</si>
  <si>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</si>
  <si>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</si>
  <si>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</si>
  <si>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</si>
  <si>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</si>
  <si>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</si>
  <si>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</si>
  <si>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</si>
  <si>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</si>
  <si>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</si>
  <si>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</si>
  <si>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</si>
  <si>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</si>
  <si>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</si>
  <si>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</si>
  <si>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</si>
  <si>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</si>
  <si>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</si>
  <si>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</si>
  <si>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</si>
  <si>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</si>
  <si>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</si>
  <si>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</si>
  <si>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Residential</t>
  </si>
  <si>
    <t>GS&lt;50</t>
  </si>
  <si>
    <t>GS&gt;50</t>
  </si>
  <si>
    <t>Intermediate</t>
  </si>
  <si>
    <t>Large</t>
  </si>
  <si>
    <t>Large - WMP</t>
  </si>
  <si>
    <t>USL</t>
  </si>
  <si>
    <t>Sentinel</t>
  </si>
  <si>
    <t>Streetlight</t>
  </si>
  <si>
    <t>kW</t>
  </si>
  <si>
    <t>GS&gt;50 - WMP</t>
  </si>
  <si>
    <t>% allocation</t>
  </si>
  <si>
    <t>Metered kWh - all customers</t>
  </si>
  <si>
    <t>kWh - Excluding WMP</t>
  </si>
  <si>
    <t>Account 1572</t>
  </si>
  <si>
    <t>(based on settlement agreement)</t>
  </si>
  <si>
    <t xml:space="preserve">1595 - 2009 Balalnces </t>
  </si>
  <si>
    <t>1595 - 2010 Balances</t>
  </si>
  <si>
    <t>Distribution Rev.</t>
  </si>
  <si>
    <t xml:space="preserve"> 2011 from 2013 fcst</t>
  </si>
  <si>
    <t>NOTE:  The allocationl to account 1595 for 2009 and 2010 balances are the same as what is included in Sheet 4.Billing Determinants, however sheet 5. Allocation will not allow that allocated to be selected in the drop-down menu.</t>
  </si>
  <si>
    <t>Account</t>
  </si>
  <si>
    <t>See Exhibit 9, Tab 1, Schedule 2 for explanation</t>
  </si>
  <si>
    <t xml:space="preserve">See Exhibit 9, Tab 1, Schedule 2 for explanation </t>
  </si>
  <si>
    <t xml:space="preserve">The variance relates to the difference between the actual amount of carrying charges based on prescribed rates in the previous year, and the OEB approved dispositon amounts which included forecasted carrying charges.  </t>
  </si>
  <si>
    <t>See Exhibit 9, Tab 1, Schedule 5 for explanation</t>
  </si>
  <si>
    <t>See Exhibit 9, Tab 1, Schedule 4 for explanation</t>
  </si>
  <si>
    <t>Bluewater Power - List of Allocators for Rate Rider Calculation</t>
  </si>
  <si>
    <t>Bluewater Power Distribution Corporation</t>
  </si>
  <si>
    <t>EB-2012-0107</t>
  </si>
  <si>
    <t>Leslie Dugas, Manager of Regulatory Affairs</t>
  </si>
  <si>
    <t>519-337-8201 Ext 2255</t>
  </si>
  <si>
    <t>ldugas@bluewaterpower.com</t>
  </si>
  <si>
    <t>See Exhibit 9, Tab 2, Schedule 1 for explanation</t>
  </si>
  <si>
    <t>Bluewater Power - Summary of Deferral/Variance Account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</si>
</sst>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 #,##0.0_);_(* \(#,##0.0\);_(* &quot;-&quot;??_);_(@_)"/>
    <numFmt numFmtId="168" formatCode="_(* #,##0_);_(* \(#,##0\);_(* &quot;-&quot;??_);_(@_)"/>
    <numFmt numFmtId="169" formatCode="_(&quot;$&quot;* #,##0_);_(&quot;$&quot;* \(#,##0\);_(&quot;$&quot;*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0.0%"/>
  </numFmts>
  <fonts count="56"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0"/>
      <color rgb="FFFF0000"/>
      <name val="Arial"/>
      <family val="2"/>
    </font>
    <font>
      <b/>
      <u/>
      <sz val="12"/>
      <name val="Arial"/>
      <family val="2"/>
    </font>
    <font>
      <u/>
      <sz val="10"/>
      <color theme="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9"/>
      </left>
      <right style="medium">
        <color indexed="64"/>
      </right>
      <top style="medium">
        <color indexed="9"/>
      </top>
      <bottom style="medium">
        <color indexed="64"/>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72">
    <xf numFmtId="0" fontId="0" fillId="0" borderId="0"/>
    <xf numFmtId="167" fontId="3" fillId="0" borderId="0"/>
    <xf numFmtId="171" fontId="3" fillId="0" borderId="0"/>
    <xf numFmtId="173" fontId="3" fillId="0" borderId="0"/>
    <xf numFmtId="174"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2" fontId="3" fillId="0" borderId="0"/>
    <xf numFmtId="168" fontId="3" fillId="0" borderId="0"/>
    <xf numFmtId="0" fontId="30" fillId="24" borderId="0" applyNumberFormat="0" applyBorder="0" applyAlignment="0" applyProtection="0"/>
    <xf numFmtId="170"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0" fontId="2" fillId="0" borderId="0"/>
    <xf numFmtId="167" fontId="3" fillId="0" borderId="0"/>
    <xf numFmtId="167" fontId="3" fillId="0" borderId="0"/>
    <xf numFmtId="167" fontId="3" fillId="0" borderId="0"/>
    <xf numFmtId="167" fontId="3" fillId="0" borderId="0"/>
    <xf numFmtId="173"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55" fillId="0" borderId="0" applyNumberFormat="0" applyFill="0" applyBorder="0" applyAlignment="0" applyProtection="0"/>
  </cellStyleXfs>
  <cellXfs count="315">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9"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4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5" fontId="4" fillId="0" borderId="0" xfId="0" applyNumberFormat="1" applyFont="1" applyFill="1" applyBorder="1" applyProtection="1"/>
    <xf numFmtId="175" fontId="4" fillId="0" borderId="10" xfId="0" applyNumberFormat="1" applyFont="1" applyFill="1" applyBorder="1" applyProtection="1"/>
    <xf numFmtId="175" fontId="4" fillId="26" borderId="19" xfId="0" applyNumberFormat="1" applyFont="1" applyFill="1" applyBorder="1" applyProtection="1"/>
    <xf numFmtId="175" fontId="4" fillId="26" borderId="20" xfId="0" applyNumberFormat="1" applyFont="1" applyFill="1" applyBorder="1" applyProtection="1"/>
    <xf numFmtId="175" fontId="0" fillId="0" borderId="10" xfId="0" applyNumberFormat="1" applyBorder="1" applyProtection="1"/>
    <xf numFmtId="175" fontId="4" fillId="0" borderId="9" xfId="0" applyNumberFormat="1" applyFont="1" applyFill="1" applyBorder="1" applyProtection="1"/>
    <xf numFmtId="175" fontId="0" fillId="0" borderId="0" xfId="0" applyNumberFormat="1" applyBorder="1" applyProtection="1"/>
    <xf numFmtId="175" fontId="0" fillId="0" borderId="15" xfId="0" applyNumberFormat="1" applyBorder="1" applyProtection="1"/>
    <xf numFmtId="175" fontId="4" fillId="0" borderId="15" xfId="0" applyNumberFormat="1" applyFont="1" applyFill="1" applyBorder="1" applyProtection="1"/>
    <xf numFmtId="175" fontId="4" fillId="22" borderId="19" xfId="0" applyNumberFormat="1" applyFont="1" applyFill="1" applyBorder="1" applyProtection="1"/>
    <xf numFmtId="175" fontId="4" fillId="22" borderId="20" xfId="0" applyNumberFormat="1" applyFont="1" applyFill="1" applyBorder="1" applyProtection="1"/>
    <xf numFmtId="175" fontId="4" fillId="22" borderId="9" xfId="0" applyNumberFormat="1" applyFont="1" applyFill="1" applyBorder="1" applyProtection="1"/>
    <xf numFmtId="175" fontId="4" fillId="22" borderId="0" xfId="0" applyNumberFormat="1" applyFont="1" applyFill="1" applyBorder="1" applyProtection="1"/>
    <xf numFmtId="175" fontId="4" fillId="22" borderId="10" xfId="0" applyNumberFormat="1" applyFont="1" applyFill="1" applyBorder="1" applyProtection="1"/>
    <xf numFmtId="175" fontId="4" fillId="0" borderId="9" xfId="0" applyNumberFormat="1" applyFont="1" applyBorder="1" applyProtection="1"/>
    <xf numFmtId="175" fontId="4" fillId="0" borderId="0" xfId="0" applyNumberFormat="1" applyFont="1" applyBorder="1" applyProtection="1"/>
    <xf numFmtId="175" fontId="4" fillId="0" borderId="10" xfId="0" applyNumberFormat="1" applyFont="1" applyBorder="1" applyProtection="1"/>
    <xf numFmtId="175" fontId="4" fillId="0" borderId="29" xfId="0" applyNumberFormat="1" applyFont="1" applyFill="1" applyBorder="1" applyProtection="1"/>
    <xf numFmtId="175" fontId="4" fillId="0" borderId="30" xfId="0" applyNumberFormat="1" applyFont="1" applyFill="1" applyBorder="1" applyProtection="1"/>
    <xf numFmtId="175" fontId="4" fillId="0" borderId="31" xfId="0" applyNumberFormat="1" applyFont="1" applyFill="1" applyBorder="1" applyProtection="1"/>
    <xf numFmtId="165" fontId="0" fillId="0" borderId="15" xfId="0" applyNumberFormat="1" applyBorder="1" applyAlignment="1" applyProtection="1">
      <alignment vertical="center"/>
    </xf>
    <xf numFmtId="165"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5" fontId="4" fillId="26" borderId="33" xfId="0" applyNumberFormat="1" applyFont="1" applyFill="1" applyBorder="1" applyProtection="1"/>
    <xf numFmtId="175" fontId="4" fillId="26" borderId="29" xfId="0" applyNumberFormat="1" applyFont="1" applyFill="1" applyBorder="1" applyProtection="1"/>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Fill="1" applyProtection="1"/>
    <xf numFmtId="175" fontId="4" fillId="26" borderId="39" xfId="0" applyNumberFormat="1" applyFont="1" applyFill="1" applyBorder="1" applyProtection="1"/>
    <xf numFmtId="175" fontId="4" fillId="26" borderId="25" xfId="0" applyNumberFormat="1" applyFont="1" applyFill="1" applyBorder="1" applyProtection="1"/>
    <xf numFmtId="175" fontId="4" fillId="22" borderId="24" xfId="0" applyNumberFormat="1" applyFont="1" applyFill="1" applyBorder="1" applyProtection="1"/>
    <xf numFmtId="175" fontId="4" fillId="0" borderId="20" xfId="0" applyNumberFormat="1" applyFont="1" applyFill="1" applyBorder="1" applyProtection="1"/>
    <xf numFmtId="175" fontId="4" fillId="0" borderId="39"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40" xfId="0" applyBorder="1" applyAlignment="1" applyProtection="1">
      <alignment horizontal="left" vertical="top" wrapText="1"/>
      <protection locked="0"/>
    </xf>
    <xf numFmtId="0" fontId="0" fillId="0" borderId="10" xfId="0" applyBorder="1" applyProtection="1">
      <protection locked="0"/>
    </xf>
    <xf numFmtId="0" fontId="0" fillId="0" borderId="41" xfId="0" applyBorder="1" applyProtection="1"/>
    <xf numFmtId="175" fontId="4" fillId="0" borderId="42" xfId="0" applyNumberFormat="1" applyFont="1" applyFill="1" applyBorder="1" applyProtection="1"/>
    <xf numFmtId="175" fontId="4" fillId="26" borderId="36" xfId="0" applyNumberFormat="1" applyFont="1" applyFill="1" applyBorder="1" applyProtection="1"/>
    <xf numFmtId="175" fontId="4" fillId="26" borderId="43" xfId="0" applyNumberFormat="1" applyFont="1" applyFill="1" applyBorder="1" applyProtection="1"/>
    <xf numFmtId="175" fontId="4" fillId="0" borderId="44" xfId="0" applyNumberFormat="1" applyFont="1" applyFill="1" applyBorder="1" applyProtection="1"/>
    <xf numFmtId="175" fontId="4" fillId="0" borderId="45" xfId="0" applyNumberFormat="1" applyFont="1" applyFill="1" applyBorder="1" applyProtection="1"/>
    <xf numFmtId="175" fontId="4" fillId="26" borderId="46"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5" fontId="4" fillId="30" borderId="19" xfId="0" applyNumberFormat="1" applyFont="1" applyFill="1" applyBorder="1" applyProtection="1">
      <protection locked="0"/>
    </xf>
    <xf numFmtId="175" fontId="4" fillId="30" borderId="20" xfId="0" applyNumberFormat="1" applyFont="1" applyFill="1" applyBorder="1" applyProtection="1">
      <protection locked="0"/>
    </xf>
    <xf numFmtId="175" fontId="4" fillId="30" borderId="21" xfId="0" applyNumberFormat="1" applyFont="1" applyFill="1" applyBorder="1" applyProtection="1">
      <protection locked="0"/>
    </xf>
    <xf numFmtId="175" fontId="4" fillId="30" borderId="22" xfId="0" applyNumberFormat="1" applyFont="1" applyFill="1" applyBorder="1" applyProtection="1">
      <protection locked="0"/>
    </xf>
    <xf numFmtId="175" fontId="4" fillId="30" borderId="23" xfId="0" applyNumberFormat="1" applyFont="1" applyFill="1" applyBorder="1" applyProtection="1">
      <protection locked="0"/>
    </xf>
    <xf numFmtId="175" fontId="4" fillId="30" borderId="24" xfId="0" applyNumberFormat="1" applyFont="1" applyFill="1" applyBorder="1" applyProtection="1">
      <protection locked="0"/>
    </xf>
    <xf numFmtId="175" fontId="4" fillId="30" borderId="25" xfId="0" applyNumberFormat="1" applyFont="1" applyFill="1" applyBorder="1" applyProtection="1">
      <protection locked="0"/>
    </xf>
    <xf numFmtId="175" fontId="4" fillId="30" borderId="26" xfId="0" applyNumberFormat="1" applyFont="1" applyFill="1" applyBorder="1" applyProtection="1">
      <protection locked="0"/>
    </xf>
    <xf numFmtId="175" fontId="4" fillId="30" borderId="20" xfId="0" applyNumberFormat="1" applyFont="1" applyFill="1" applyBorder="1" applyAlignment="1" applyProtection="1">
      <alignment horizontal="center"/>
      <protection locked="0"/>
    </xf>
    <xf numFmtId="175" fontId="4" fillId="30" borderId="27" xfId="0" applyNumberFormat="1" applyFont="1" applyFill="1" applyBorder="1" applyProtection="1">
      <protection locked="0"/>
    </xf>
    <xf numFmtId="175" fontId="4" fillId="30" borderId="28" xfId="0" applyNumberFormat="1" applyFont="1" applyFill="1" applyBorder="1" applyProtection="1">
      <protection locked="0"/>
    </xf>
    <xf numFmtId="175" fontId="4" fillId="30" borderId="0" xfId="0" applyNumberFormat="1" applyFont="1" applyFill="1" applyBorder="1" applyProtection="1">
      <protection locked="0"/>
    </xf>
    <xf numFmtId="175" fontId="4" fillId="30" borderId="15" xfId="0" applyNumberFormat="1" applyFont="1" applyFill="1" applyBorder="1" applyProtection="1">
      <protection locked="0"/>
    </xf>
    <xf numFmtId="175" fontId="4" fillId="30" borderId="33" xfId="0" applyNumberFormat="1" applyFont="1" applyFill="1" applyBorder="1" applyProtection="1">
      <protection locked="0"/>
    </xf>
    <xf numFmtId="175" fontId="4" fillId="30" borderId="29" xfId="0" applyNumberFormat="1" applyFont="1" applyFill="1" applyBorder="1" applyProtection="1">
      <protection locked="0"/>
    </xf>
    <xf numFmtId="175" fontId="4" fillId="30" borderId="35" xfId="0" applyNumberFormat="1" applyFont="1" applyFill="1" applyBorder="1" applyProtection="1">
      <protection locked="0"/>
    </xf>
    <xf numFmtId="175" fontId="4" fillId="30" borderId="36" xfId="0" applyNumberFormat="1" applyFont="1" applyFill="1" applyBorder="1" applyProtection="1">
      <protection locked="0"/>
    </xf>
    <xf numFmtId="175" fontId="4" fillId="30" borderId="34" xfId="0" applyNumberFormat="1" applyFont="1" applyFill="1" applyBorder="1" applyProtection="1">
      <protection locked="0"/>
    </xf>
    <xf numFmtId="175"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5" fontId="0" fillId="0" borderId="32" xfId="0" applyNumberFormat="1" applyBorder="1" applyProtection="1"/>
    <xf numFmtId="175" fontId="0" fillId="0" borderId="59" xfId="0" applyNumberFormat="1" applyBorder="1" applyProtection="1"/>
    <xf numFmtId="0" fontId="0" fillId="0" borderId="4" xfId="0" applyBorder="1"/>
    <xf numFmtId="0" fontId="6" fillId="0" borderId="4" xfId="0" applyFont="1" applyBorder="1"/>
    <xf numFmtId="175"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5" fontId="7" fillId="0" borderId="0" xfId="57" applyNumberFormat="1" applyFont="1" applyAlignment="1">
      <alignment horizontal="right" indent="1"/>
    </xf>
    <xf numFmtId="175" fontId="7" fillId="0" borderId="0" xfId="0" applyNumberFormat="1" applyFont="1" applyAlignment="1">
      <alignment horizontal="right" indent="1"/>
    </xf>
    <xf numFmtId="0" fontId="6" fillId="0" borderId="60" xfId="0" applyFont="1" applyBorder="1" applyAlignment="1">
      <alignment horizontal="center" vertical="center"/>
    </xf>
    <xf numFmtId="0" fontId="6" fillId="0" borderId="60"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7"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5"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7" fontId="3" fillId="0" borderId="0" xfId="57" applyNumberFormat="1" applyFont="1" applyBorder="1" applyAlignment="1" applyProtection="1">
      <alignment horizontal="center" vertical="center"/>
    </xf>
    <xf numFmtId="0" fontId="3" fillId="0" borderId="0" xfId="0" applyFont="1" applyBorder="1" applyProtection="1"/>
    <xf numFmtId="175" fontId="3" fillId="0" borderId="0" xfId="57" applyNumberFormat="1" applyFont="1" applyBorder="1" applyProtection="1"/>
    <xf numFmtId="175"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3" fillId="29" borderId="4" xfId="0" applyFont="1" applyFill="1" applyBorder="1" applyAlignment="1" applyProtection="1">
      <alignment horizontal="center" vertical="center"/>
    </xf>
    <xf numFmtId="0" fontId="6" fillId="31" borderId="4" xfId="0" applyFont="1" applyFill="1" applyBorder="1" applyProtection="1"/>
    <xf numFmtId="177"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175" fontId="3" fillId="30" borderId="4" xfId="57" applyNumberFormat="1" applyFont="1" applyFill="1" applyBorder="1"/>
    <xf numFmtId="9" fontId="3" fillId="30" borderId="4" xfId="58" applyFont="1" applyFill="1" applyBorder="1"/>
    <xf numFmtId="175"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8" fontId="3" fillId="30" borderId="4" xfId="56" applyNumberFormat="1" applyFont="1" applyFill="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7" fontId="3" fillId="30" borderId="4" xfId="57" applyNumberFormat="1" applyFont="1" applyFill="1" applyBorder="1" applyAlignment="1" applyProtection="1">
      <alignment horizontal="center" vertical="center"/>
    </xf>
    <xf numFmtId="177"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8" fontId="0" fillId="0" borderId="4" xfId="56" applyNumberFormat="1" applyFont="1" applyBorder="1" applyAlignment="1">
      <alignment horizontal="center" vertical="center"/>
    </xf>
    <xf numFmtId="175" fontId="0" fillId="0" borderId="4" xfId="57" applyNumberFormat="1" applyFont="1" applyBorder="1"/>
    <xf numFmtId="177" fontId="6" fillId="31" borderId="4" xfId="0" applyNumberFormat="1" applyFont="1" applyFill="1" applyBorder="1" applyAlignment="1" applyProtection="1">
      <alignment vertical="center"/>
    </xf>
    <xf numFmtId="177"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7"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8" fontId="6" fillId="32" borderId="4" xfId="56" applyNumberFormat="1" applyFont="1" applyFill="1" applyBorder="1" applyAlignment="1">
      <alignment horizontal="center" vertical="center"/>
    </xf>
    <xf numFmtId="175" fontId="6" fillId="32" borderId="4" xfId="57" applyNumberFormat="1" applyFont="1" applyFill="1" applyBorder="1"/>
    <xf numFmtId="179"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8" fontId="3" fillId="30" borderId="4" xfId="0" applyNumberFormat="1" applyFont="1" applyFill="1" applyBorder="1" applyAlignment="1">
      <alignment horizontal="right" vertical="center"/>
    </xf>
    <xf numFmtId="178" fontId="3" fillId="28" borderId="4" xfId="0" applyNumberFormat="1" applyFont="1" applyFill="1" applyBorder="1" applyAlignment="1">
      <alignment horizontal="right" vertical="center"/>
    </xf>
    <xf numFmtId="178" fontId="3" fillId="30" borderId="4" xfId="0" applyNumberFormat="1" applyFont="1" applyFill="1" applyBorder="1" applyAlignment="1">
      <alignment horizontal="right" vertical="center" wrapText="1"/>
    </xf>
    <xf numFmtId="0" fontId="52" fillId="0" borderId="0" xfId="0" applyFont="1"/>
    <xf numFmtId="178" fontId="0" fillId="0" borderId="0" xfId="0" applyNumberFormat="1"/>
    <xf numFmtId="175" fontId="4" fillId="34" borderId="20" xfId="0" applyNumberFormat="1" applyFont="1" applyFill="1" applyBorder="1" applyProtection="1">
      <protection locked="0"/>
    </xf>
    <xf numFmtId="178" fontId="0" fillId="0" borderId="0" xfId="56" applyNumberFormat="1" applyFont="1"/>
    <xf numFmtId="180" fontId="0" fillId="0" borderId="0" xfId="58" applyNumberFormat="1" applyFont="1"/>
    <xf numFmtId="180" fontId="0" fillId="0" borderId="0" xfId="0" applyNumberFormat="1"/>
    <xf numFmtId="0" fontId="3" fillId="34" borderId="4" xfId="0" applyFont="1" applyFill="1" applyBorder="1" applyAlignment="1" applyProtection="1">
      <alignment horizontal="center"/>
    </xf>
    <xf numFmtId="0" fontId="3" fillId="0" borderId="4" xfId="0" applyFont="1" applyFill="1" applyBorder="1"/>
    <xf numFmtId="0" fontId="3" fillId="35" borderId="4" xfId="0" applyFont="1" applyFill="1" applyBorder="1" applyAlignment="1" applyProtection="1">
      <alignment horizontal="center"/>
    </xf>
    <xf numFmtId="180" fontId="3" fillId="30" borderId="4" xfId="58" applyNumberFormat="1" applyFont="1" applyFill="1" applyBorder="1"/>
    <xf numFmtId="0" fontId="3" fillId="36" borderId="4" xfId="0" applyFont="1" applyFill="1" applyBorder="1" applyAlignment="1" applyProtection="1">
      <alignment horizontal="center"/>
    </xf>
    <xf numFmtId="0" fontId="3" fillId="37" borderId="4" xfId="0" applyFont="1" applyFill="1" applyBorder="1" applyAlignment="1" applyProtection="1">
      <alignment horizontal="center"/>
    </xf>
    <xf numFmtId="178" fontId="0" fillId="0" borderId="4" xfId="56" applyNumberFormat="1" applyFont="1" applyBorder="1"/>
    <xf numFmtId="178" fontId="0" fillId="0" borderId="4" xfId="0" applyNumberFormat="1" applyBorder="1"/>
    <xf numFmtId="180" fontId="3" fillId="0" borderId="4" xfId="58" applyNumberFormat="1" applyFont="1" applyFill="1" applyBorder="1"/>
    <xf numFmtId="180" fontId="0" fillId="0" borderId="4" xfId="0" applyNumberFormat="1" applyBorder="1"/>
    <xf numFmtId="0" fontId="0" fillId="34" borderId="4" xfId="0" applyFill="1" applyBorder="1"/>
    <xf numFmtId="178" fontId="3" fillId="0" borderId="4" xfId="0" applyNumberFormat="1" applyFont="1" applyFill="1" applyBorder="1"/>
    <xf numFmtId="0" fontId="0" fillId="35" borderId="4" xfId="0" applyFill="1" applyBorder="1"/>
    <xf numFmtId="0" fontId="0" fillId="36" borderId="4" xfId="0" applyFill="1" applyBorder="1"/>
    <xf numFmtId="0" fontId="0" fillId="37" borderId="4" xfId="0" applyFill="1" applyBorder="1"/>
    <xf numFmtId="0" fontId="53" fillId="0" borderId="0" xfId="0" applyFont="1"/>
    <xf numFmtId="0" fontId="3" fillId="0" borderId="4" xfId="0" applyFont="1" applyFill="1" applyBorder="1" applyAlignment="1" applyProtection="1">
      <alignment horizontal="center"/>
    </xf>
    <xf numFmtId="180" fontId="0" fillId="0" borderId="4" xfId="58" applyNumberFormat="1" applyFont="1" applyBorder="1"/>
    <xf numFmtId="166" fontId="0" fillId="0" borderId="0" xfId="56" applyNumberFormat="1" applyFont="1"/>
    <xf numFmtId="0" fontId="5" fillId="0" borderId="4" xfId="0" applyFont="1" applyBorder="1" applyAlignment="1" applyProtection="1">
      <alignment vertical="center"/>
    </xf>
    <xf numFmtId="0" fontId="4" fillId="0" borderId="4" xfId="0" applyFont="1" applyBorder="1" applyProtection="1"/>
    <xf numFmtId="166" fontId="3" fillId="0" borderId="4" xfId="56" applyNumberFormat="1" applyFont="1" applyBorder="1"/>
    <xf numFmtId="0" fontId="4" fillId="0" borderId="4" xfId="0" applyFont="1" applyBorder="1" applyAlignment="1" applyProtection="1">
      <alignment horizontal="center"/>
    </xf>
    <xf numFmtId="166" fontId="0" fillId="0" borderId="4" xfId="56" applyNumberFormat="1" applyFont="1" applyBorder="1"/>
    <xf numFmtId="0" fontId="4" fillId="0" borderId="4" xfId="0" applyFont="1" applyBorder="1" applyAlignment="1" applyProtection="1"/>
    <xf numFmtId="0" fontId="4" fillId="0" borderId="4" xfId="0" applyFont="1" applyBorder="1" applyAlignment="1" applyProtection="1">
      <alignment horizontal="left"/>
    </xf>
    <xf numFmtId="0" fontId="5" fillId="0" borderId="4" xfId="0" applyFont="1" applyBorder="1" applyAlignment="1" applyProtection="1"/>
    <xf numFmtId="166" fontId="0" fillId="0" borderId="4" xfId="56" applyNumberFormat="1" applyFont="1" applyFill="1" applyBorder="1"/>
    <xf numFmtId="0" fontId="5" fillId="0" borderId="4" xfId="0" applyFont="1" applyBorder="1" applyAlignment="1" applyProtection="1">
      <alignment horizontal="left"/>
    </xf>
    <xf numFmtId="0" fontId="5" fillId="0" borderId="4" xfId="0" applyFont="1" applyBorder="1" applyAlignment="1" applyProtection="1">
      <alignment horizontal="center"/>
    </xf>
    <xf numFmtId="0" fontId="5" fillId="0" borderId="4" xfId="0" applyFont="1" applyBorder="1" applyProtection="1"/>
    <xf numFmtId="0" fontId="4" fillId="0" borderId="4" xfId="0" applyFont="1" applyBorder="1" applyAlignment="1" applyProtection="1">
      <alignment vertical="center" wrapText="1"/>
    </xf>
    <xf numFmtId="0" fontId="4" fillId="0" borderId="4" xfId="0" applyFont="1" applyBorder="1" applyAlignment="1" applyProtection="1">
      <alignment horizontal="center" vertical="center"/>
    </xf>
    <xf numFmtId="0" fontId="3" fillId="0" borderId="37" xfId="0" applyFont="1" applyBorder="1" applyAlignment="1" applyProtection="1">
      <alignment horizontal="left" vertical="top" wrapText="1"/>
      <protection locked="0"/>
    </xf>
    <xf numFmtId="0" fontId="54" fillId="0" borderId="0" xfId="0" applyFont="1"/>
    <xf numFmtId="0" fontId="46" fillId="0" borderId="0" xfId="0" applyFont="1"/>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4" fillId="29" borderId="58" xfId="59" applyFont="1" applyFill="1" applyBorder="1" applyAlignment="1" applyProtection="1">
      <alignment horizontal="left" vertical="center" wrapText="1"/>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5" fillId="30" borderId="58"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44" fillId="30" borderId="58" xfId="59" applyFont="1" applyFill="1" applyBorder="1" applyAlignment="1" applyProtection="1">
      <alignment horizontal="left" vertical="center"/>
      <protection locked="0"/>
    </xf>
    <xf numFmtId="0" fontId="55" fillId="30" borderId="56" xfId="71" applyNumberForma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44" fillId="30" borderId="58" xfId="59" applyNumberFormat="1"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7" fillId="0" borderId="4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1" fillId="0" borderId="0" xfId="0" applyFont="1" applyAlignment="1" applyProtection="1">
      <alignment horizontal="left" vertical="top" wrapText="1"/>
    </xf>
    <xf numFmtId="0" fontId="34" fillId="0" borderId="48"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9" xfId="0" applyFont="1" applyBorder="1" applyAlignment="1" applyProtection="1">
      <alignment horizontal="left" vertical="center"/>
    </xf>
    <xf numFmtId="0" fontId="17" fillId="0" borderId="53"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7" xfId="0" applyFont="1" applyBorder="1" applyAlignment="1" applyProtection="1">
      <alignment horizontal="center"/>
    </xf>
    <xf numFmtId="0" fontId="16" fillId="0" borderId="13" xfId="0" applyFont="1" applyBorder="1" applyAlignment="1" applyProtection="1">
      <alignment horizontal="center"/>
    </xf>
    <xf numFmtId="0" fontId="5" fillId="27" borderId="0" xfId="0" applyFont="1" applyFill="1" applyBorder="1" applyAlignment="1" applyProtection="1">
      <alignment horizontal="left" vertical="top" wrapText="1"/>
    </xf>
    <xf numFmtId="0" fontId="36" fillId="0" borderId="41"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50"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9" xfId="0" applyFont="1" applyBorder="1" applyAlignment="1" applyProtection="1">
      <alignment horizontal="left" vertical="center" wrapText="1"/>
    </xf>
    <xf numFmtId="0" fontId="6" fillId="0" borderId="0" xfId="0" applyFont="1" applyAlignment="1" applyProtection="1">
      <alignment horizontal="left" vertical="top" wrapText="1"/>
    </xf>
    <xf numFmtId="0" fontId="50" fillId="0" borderId="0" xfId="0" applyFont="1" applyAlignment="1" applyProtection="1">
      <alignment horizontal="left" vertical="top" wrapText="1"/>
    </xf>
    <xf numFmtId="177" fontId="6" fillId="28" borderId="4" xfId="69" applyNumberFormat="1" applyFont="1" applyFill="1" applyBorder="1" applyAlignment="1" applyProtection="1">
      <alignment horizontal="center" vertical="center"/>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177" fontId="6" fillId="28" borderId="4" xfId="69" applyNumberFormat="1" applyFont="1" applyFill="1" applyBorder="1" applyAlignment="1" applyProtection="1">
      <alignment horizontal="center" vertical="center" wrapText="1"/>
    </xf>
    <xf numFmtId="0" fontId="3" fillId="0" borderId="0" xfId="0" applyFont="1" applyAlignment="1" applyProtection="1">
      <alignment horizontal="left" vertical="top" wrapText="1"/>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10" fontId="6" fillId="0" borderId="4" xfId="69" applyNumberFormat="1" applyFont="1" applyFill="1" applyBorder="1" applyAlignment="1" applyProtection="1">
      <alignment horizontal="center" vertical="center" wrapText="1"/>
    </xf>
    <xf numFmtId="0" fontId="3" fillId="0" borderId="61"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60" xfId="69" applyFont="1" applyFill="1" applyBorder="1" applyAlignment="1" applyProtection="1">
      <alignment horizontal="center" vertical="center" wrapText="1"/>
    </xf>
    <xf numFmtId="0" fontId="6" fillId="28" borderId="62"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1"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9">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377" y="18758"/>
          <a:ext cx="9290333" cy="1894448"/>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0"/>
          <a:ext cx="6565900" cy="0"/>
          <a:chOff x="9524" y="19051"/>
          <a:chExt cx="8537711" cy="1924049"/>
        </a:xfrm>
      </xdr:grpSpPr>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50800" y="29029"/>
          <a:ext cx="9637940" cy="2329542"/>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863600</xdr:colOff>
      <xdr:row>14</xdr:row>
      <xdr:rowOff>95250</xdr:rowOff>
    </xdr:to>
    <xdr:grpSp>
      <xdr:nvGrpSpPr>
        <xdr:cNvPr id="2" name="Group 1"/>
        <xdr:cNvGrpSpPr/>
      </xdr:nvGrpSpPr>
      <xdr:grpSpPr>
        <a:xfrm>
          <a:off x="0" y="0"/>
          <a:ext cx="9802241" cy="2313432"/>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41275" y="0"/>
          <a:ext cx="9290050" cy="180975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2011891" cy="1831167"/>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dugas@bluewaterpowe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1:N36"/>
  <sheetViews>
    <sheetView showGridLines="0" zoomScale="115" zoomScaleNormal="115" workbookViewId="0">
      <selection activeCell="B27" sqref="B27:M27"/>
    </sheetView>
  </sheetViews>
  <sheetFormatPr defaultRowHeight="15" x14ac:dyDescent="0.25"/>
  <cols>
    <col min="1" max="1" width="13.28515625" style="95" customWidth="1"/>
    <col min="2" max="4" width="9.140625" style="95"/>
    <col min="5" max="5" width="9.140625" style="95" customWidth="1"/>
    <col min="6" max="16384" width="9.140625" style="95"/>
  </cols>
  <sheetData>
    <row r="11" spans="2:14" x14ac:dyDescent="0.25">
      <c r="G11" s="96"/>
    </row>
    <row r="12" spans="2:14" x14ac:dyDescent="0.25">
      <c r="B12" s="97"/>
      <c r="C12" s="97"/>
      <c r="D12" s="97"/>
      <c r="E12" s="97"/>
      <c r="F12" s="97"/>
      <c r="G12" s="96"/>
      <c r="M12" s="98" t="s">
        <v>147</v>
      </c>
      <c r="N12" s="99">
        <v>2</v>
      </c>
    </row>
    <row r="13" spans="2:14" ht="15.75" thickBot="1" x14ac:dyDescent="0.3">
      <c r="G13" s="96"/>
    </row>
    <row r="14" spans="2:14" ht="16.5" customHeight="1" thickTop="1" thickBot="1" x14ac:dyDescent="0.3">
      <c r="E14" s="100" t="s">
        <v>148</v>
      </c>
      <c r="F14" s="254" t="s">
        <v>238</v>
      </c>
      <c r="G14" s="255"/>
      <c r="H14" s="255"/>
      <c r="I14" s="255"/>
      <c r="J14" s="255"/>
      <c r="K14" s="255"/>
      <c r="L14" s="256"/>
    </row>
    <row r="15" spans="2:14" ht="15.75" thickBot="1" x14ac:dyDescent="0.3">
      <c r="E15" s="101"/>
      <c r="F15" s="102"/>
      <c r="G15" s="103"/>
      <c r="H15" s="102"/>
      <c r="I15" s="102"/>
      <c r="J15" s="102"/>
    </row>
    <row r="16" spans="2:14" ht="16.5" thickTop="1" thickBot="1" x14ac:dyDescent="0.3">
      <c r="E16" s="104" t="s">
        <v>149</v>
      </c>
      <c r="F16" s="257" t="s">
        <v>150</v>
      </c>
      <c r="G16" s="258"/>
      <c r="H16" s="258"/>
      <c r="I16" s="258"/>
      <c r="J16" s="259"/>
    </row>
    <row r="17" spans="2:14" ht="15.75" thickBot="1" x14ac:dyDescent="0.3">
      <c r="E17" s="105"/>
    </row>
    <row r="18" spans="2:14" ht="16.5" thickTop="1" thickBot="1" x14ac:dyDescent="0.3">
      <c r="E18" s="104" t="s">
        <v>151</v>
      </c>
      <c r="F18" s="260" t="s">
        <v>239</v>
      </c>
      <c r="G18" s="261"/>
      <c r="H18" s="261"/>
      <c r="I18" s="261"/>
      <c r="J18" s="262"/>
    </row>
    <row r="19" spans="2:14" ht="15.75" thickBot="1" x14ac:dyDescent="0.3">
      <c r="E19" s="105"/>
    </row>
    <row r="20" spans="2:14" ht="16.5" thickTop="1" thickBot="1" x14ac:dyDescent="0.3">
      <c r="E20" s="104" t="s">
        <v>152</v>
      </c>
      <c r="F20" s="260" t="s">
        <v>240</v>
      </c>
      <c r="G20" s="261"/>
      <c r="H20" s="261"/>
      <c r="I20" s="261"/>
      <c r="J20" s="262"/>
    </row>
    <row r="21" spans="2:14" ht="15.75" thickBot="1" x14ac:dyDescent="0.3">
      <c r="E21" s="106"/>
      <c r="F21" s="102"/>
      <c r="G21" s="103"/>
      <c r="H21" s="102"/>
      <c r="I21" s="102"/>
      <c r="J21" s="102"/>
    </row>
    <row r="22" spans="2:14" ht="16.5" thickTop="1" thickBot="1" x14ac:dyDescent="0.3">
      <c r="E22" s="100" t="s">
        <v>153</v>
      </c>
      <c r="F22" s="260" t="s">
        <v>241</v>
      </c>
      <c r="G22" s="261"/>
      <c r="H22" s="261"/>
      <c r="I22" s="261"/>
      <c r="J22" s="262"/>
    </row>
    <row r="23" spans="2:14" ht="15.75" thickBot="1" x14ac:dyDescent="0.3">
      <c r="E23" s="106"/>
      <c r="F23" s="102"/>
      <c r="G23" s="103"/>
      <c r="H23" s="102"/>
      <c r="I23" s="102"/>
      <c r="J23" s="102"/>
    </row>
    <row r="24" spans="2:14" ht="16.5" thickTop="1" thickBot="1" x14ac:dyDescent="0.3">
      <c r="E24" s="100" t="s">
        <v>154</v>
      </c>
      <c r="F24" s="263" t="s">
        <v>242</v>
      </c>
      <c r="G24" s="264"/>
      <c r="H24" s="264"/>
      <c r="I24" s="264"/>
      <c r="J24" s="265"/>
    </row>
    <row r="25" spans="2:14" x14ac:dyDescent="0.25">
      <c r="E25" s="106"/>
      <c r="F25" s="102"/>
      <c r="G25" s="103"/>
      <c r="H25" s="102"/>
      <c r="I25" s="102"/>
      <c r="J25" s="102"/>
    </row>
    <row r="26" spans="2:14" x14ac:dyDescent="0.25">
      <c r="E26" s="100"/>
      <c r="I26" s="102"/>
      <c r="J26" s="102"/>
    </row>
    <row r="27" spans="2:14" ht="168.75" customHeight="1" x14ac:dyDescent="0.25">
      <c r="B27" s="253" t="s">
        <v>159</v>
      </c>
      <c r="C27" s="253"/>
      <c r="D27" s="253"/>
      <c r="E27" s="253"/>
      <c r="F27" s="253"/>
      <c r="G27" s="253"/>
      <c r="H27" s="253"/>
      <c r="I27" s="253"/>
      <c r="J27" s="253"/>
      <c r="K27" s="253"/>
      <c r="L27" s="253"/>
      <c r="M27" s="253"/>
    </row>
    <row r="29" spans="2:14" x14ac:dyDescent="0.25">
      <c r="B29" s="107" t="s">
        <v>155</v>
      </c>
      <c r="C29" s="108"/>
      <c r="D29" s="108"/>
      <c r="E29" s="108"/>
      <c r="F29" s="108"/>
      <c r="G29" s="108"/>
      <c r="H29" s="108"/>
      <c r="I29" s="108"/>
      <c r="J29" s="108"/>
      <c r="K29" s="108"/>
      <c r="L29" s="108"/>
      <c r="M29" s="108"/>
      <c r="N29" s="108"/>
    </row>
    <row r="30" spans="2:14" ht="15.75" thickBot="1" x14ac:dyDescent="0.3">
      <c r="B30" s="108"/>
      <c r="C30" s="108"/>
      <c r="D30" s="108"/>
      <c r="E30" s="108"/>
      <c r="F30" s="108"/>
      <c r="G30" s="108"/>
      <c r="H30" s="108"/>
      <c r="I30" s="108"/>
      <c r="J30" s="108"/>
      <c r="K30" s="108"/>
      <c r="L30" s="108"/>
      <c r="M30" s="108"/>
      <c r="N30" s="108"/>
    </row>
    <row r="31" spans="2:14" ht="15.75" thickBot="1" x14ac:dyDescent="0.3">
      <c r="B31" s="109"/>
      <c r="C31" s="248" t="s">
        <v>156</v>
      </c>
      <c r="D31" s="248"/>
      <c r="E31" s="248"/>
      <c r="F31" s="248"/>
      <c r="G31" s="248"/>
      <c r="H31" s="248"/>
      <c r="I31" s="248"/>
      <c r="J31" s="248"/>
      <c r="K31" s="248"/>
      <c r="L31" s="248"/>
      <c r="M31" s="108"/>
      <c r="N31" s="108"/>
    </row>
    <row r="32" spans="2:14" ht="15.75" thickBot="1" x14ac:dyDescent="0.3">
      <c r="B32" s="108"/>
      <c r="C32" s="108"/>
      <c r="D32" s="108"/>
      <c r="E32" s="108"/>
      <c r="F32" s="108"/>
      <c r="G32" s="108"/>
      <c r="H32" s="108"/>
      <c r="I32" s="108"/>
      <c r="J32" s="108"/>
      <c r="K32" s="108"/>
      <c r="L32" s="108"/>
      <c r="M32" s="108"/>
      <c r="N32" s="108"/>
    </row>
    <row r="33" spans="2:14" ht="15.75" thickBot="1" x14ac:dyDescent="0.3">
      <c r="B33" s="110"/>
      <c r="C33" s="249" t="s">
        <v>157</v>
      </c>
      <c r="D33" s="250"/>
      <c r="E33" s="250"/>
      <c r="F33" s="250"/>
      <c r="G33" s="250"/>
      <c r="H33" s="250"/>
      <c r="I33" s="250"/>
      <c r="J33" s="250"/>
      <c r="K33" s="250"/>
      <c r="L33" s="250"/>
      <c r="M33" s="250"/>
      <c r="N33" s="250"/>
    </row>
    <row r="34" spans="2:14" ht="15.75" thickBot="1" x14ac:dyDescent="0.3">
      <c r="B34" s="111"/>
      <c r="C34" s="108"/>
      <c r="D34" s="108"/>
      <c r="E34" s="108"/>
      <c r="F34" s="108"/>
      <c r="G34" s="108"/>
      <c r="H34" s="108"/>
      <c r="I34" s="108"/>
      <c r="J34" s="108"/>
      <c r="K34" s="108"/>
      <c r="L34" s="108"/>
      <c r="M34" s="108"/>
      <c r="N34" s="108"/>
    </row>
    <row r="35" spans="2:14" ht="15.75" thickBot="1" x14ac:dyDescent="0.3">
      <c r="B35" s="112"/>
      <c r="C35" s="251" t="s">
        <v>158</v>
      </c>
      <c r="D35" s="252"/>
      <c r="E35" s="252"/>
      <c r="F35" s="252"/>
      <c r="G35" s="252"/>
      <c r="H35" s="252"/>
      <c r="I35" s="252"/>
      <c r="J35" s="252"/>
      <c r="K35" s="252"/>
      <c r="L35" s="252"/>
      <c r="M35" s="252"/>
      <c r="N35" s="108"/>
    </row>
    <row r="36" spans="2:14" x14ac:dyDescent="0.25">
      <c r="B36" s="108"/>
      <c r="C36" s="108"/>
      <c r="D36" s="108"/>
      <c r="E36" s="108"/>
      <c r="F36" s="108"/>
      <c r="G36" s="108"/>
      <c r="H36" s="108"/>
      <c r="I36" s="108"/>
      <c r="J36" s="108"/>
      <c r="K36" s="108"/>
      <c r="L36" s="108"/>
      <c r="M36" s="108"/>
      <c r="N36" s="108"/>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H109"/>
  <sheetViews>
    <sheetView showGridLines="0" tabSelected="1" view="pageBreakPreview" topLeftCell="C1" zoomScale="60" zoomScaleNormal="75" workbookViewId="0">
      <pane xSplit="2" ySplit="22" topLeftCell="E23" activePane="bottomRight" state="frozenSplit"/>
      <selection activeCell="C1" sqref="C1"/>
      <selection pane="topRight" activeCell="E1" sqref="E1"/>
      <selection pane="bottomLeft" activeCell="C23" sqref="C23"/>
      <selection pane="bottomRight" activeCell="G31" sqref="G31"/>
    </sheetView>
  </sheetViews>
  <sheetFormatPr defaultRowHeight="12.75" x14ac:dyDescent="0.2"/>
  <cols>
    <col min="1" max="1" width="9.140625" style="1" hidden="1" customWidth="1"/>
    <col min="2" max="2" width="2.85546875" style="1" bestFit="1" customWidth="1"/>
    <col min="3" max="3" width="86.425781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71" width="18.42578125" style="1" customWidth="1"/>
    <col min="72" max="72" width="14.7109375" style="1" customWidth="1"/>
    <col min="73" max="73" width="14.140625" style="1" customWidth="1"/>
    <col min="74" max="76" width="14.85546875" style="1" customWidth="1"/>
    <col min="77" max="77" width="15.42578125" style="1" customWidth="1"/>
    <col min="78" max="79" width="14.85546875" style="1" customWidth="1"/>
    <col min="80" max="80" width="16.85546875" style="1" customWidth="1"/>
    <col min="81" max="81" width="17.28515625" style="1" customWidth="1"/>
    <col min="82" max="83" width="26.85546875" style="1" customWidth="1"/>
    <col min="84" max="84" width="22.28515625" style="1" bestFit="1" customWidth="1"/>
    <col min="85" max="85" width="22.42578125" style="1" bestFit="1" customWidth="1"/>
    <col min="86" max="86" width="19.85546875" style="1" customWidth="1"/>
    <col min="87" max="16384" width="9.140625" style="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spans="1:86" hidden="1" x14ac:dyDescent="0.2"/>
    <row r="18" spans="1:86" ht="15.75" hidden="1" thickBot="1" x14ac:dyDescent="0.35">
      <c r="C18" s="4"/>
    </row>
    <row r="19" spans="1:86" ht="29.25" thickBot="1" x14ac:dyDescent="0.5">
      <c r="C19" s="5"/>
      <c r="D19" s="6"/>
      <c r="E19" s="266">
        <v>2005</v>
      </c>
      <c r="F19" s="267"/>
      <c r="G19" s="267"/>
      <c r="H19" s="267"/>
      <c r="I19" s="267"/>
      <c r="J19" s="267"/>
      <c r="K19" s="267"/>
      <c r="L19" s="267"/>
      <c r="M19" s="267"/>
      <c r="N19" s="268"/>
      <c r="O19" s="266">
        <v>2006</v>
      </c>
      <c r="P19" s="267"/>
      <c r="Q19" s="267"/>
      <c r="R19" s="267"/>
      <c r="S19" s="267"/>
      <c r="T19" s="267"/>
      <c r="U19" s="267"/>
      <c r="V19" s="267"/>
      <c r="W19" s="267"/>
      <c r="X19" s="268"/>
      <c r="Y19" s="266">
        <v>2007</v>
      </c>
      <c r="Z19" s="267"/>
      <c r="AA19" s="267"/>
      <c r="AB19" s="267"/>
      <c r="AC19" s="267"/>
      <c r="AD19" s="267"/>
      <c r="AE19" s="267"/>
      <c r="AF19" s="267"/>
      <c r="AG19" s="267"/>
      <c r="AH19" s="268"/>
      <c r="AI19" s="266">
        <v>2008</v>
      </c>
      <c r="AJ19" s="267"/>
      <c r="AK19" s="267"/>
      <c r="AL19" s="267"/>
      <c r="AM19" s="267"/>
      <c r="AN19" s="267"/>
      <c r="AO19" s="267"/>
      <c r="AP19" s="267"/>
      <c r="AQ19" s="267"/>
      <c r="AR19" s="268"/>
      <c r="AS19" s="266">
        <v>2009</v>
      </c>
      <c r="AT19" s="267"/>
      <c r="AU19" s="267"/>
      <c r="AV19" s="267"/>
      <c r="AW19" s="267"/>
      <c r="AX19" s="267"/>
      <c r="AY19" s="267"/>
      <c r="AZ19" s="267"/>
      <c r="BA19" s="267"/>
      <c r="BB19" s="268"/>
      <c r="BC19" s="266">
        <v>2010</v>
      </c>
      <c r="BD19" s="267"/>
      <c r="BE19" s="267"/>
      <c r="BF19" s="267"/>
      <c r="BG19" s="267"/>
      <c r="BH19" s="267"/>
      <c r="BI19" s="267"/>
      <c r="BJ19" s="267"/>
      <c r="BK19" s="267"/>
      <c r="BL19" s="268"/>
      <c r="BM19" s="266">
        <v>2011</v>
      </c>
      <c r="BN19" s="267"/>
      <c r="BO19" s="267"/>
      <c r="BP19" s="267"/>
      <c r="BQ19" s="267"/>
      <c r="BR19" s="267"/>
      <c r="BS19" s="267"/>
      <c r="BT19" s="267"/>
      <c r="BU19" s="267"/>
      <c r="BV19" s="267"/>
      <c r="BW19" s="267"/>
      <c r="BX19" s="267"/>
      <c r="BY19" s="268"/>
      <c r="BZ19" s="266">
        <v>2012</v>
      </c>
      <c r="CA19" s="267"/>
      <c r="CB19" s="267"/>
      <c r="CC19" s="268"/>
      <c r="CD19" s="287" t="s">
        <v>89</v>
      </c>
      <c r="CE19" s="288"/>
      <c r="CF19" s="289"/>
      <c r="CG19" s="44" t="s">
        <v>49</v>
      </c>
      <c r="CH19" s="37"/>
    </row>
    <row r="20" spans="1:86" ht="14.25" customHeight="1" x14ac:dyDescent="0.2">
      <c r="C20" s="281" t="s">
        <v>40</v>
      </c>
      <c r="D20" s="277" t="s">
        <v>0</v>
      </c>
      <c r="E20" s="269" t="s">
        <v>73</v>
      </c>
      <c r="F20" s="272" t="s">
        <v>111</v>
      </c>
      <c r="G20" s="272" t="s">
        <v>51</v>
      </c>
      <c r="H20" s="272" t="s">
        <v>100</v>
      </c>
      <c r="I20" s="272" t="s">
        <v>10</v>
      </c>
      <c r="J20" s="272" t="s">
        <v>8</v>
      </c>
      <c r="K20" s="272" t="s">
        <v>42</v>
      </c>
      <c r="L20" s="272" t="s">
        <v>51</v>
      </c>
      <c r="M20" s="272" t="s">
        <v>100</v>
      </c>
      <c r="N20" s="277" t="s">
        <v>9</v>
      </c>
      <c r="O20" s="269" t="s">
        <v>74</v>
      </c>
      <c r="P20" s="272" t="s">
        <v>112</v>
      </c>
      <c r="Q20" s="272" t="s">
        <v>98</v>
      </c>
      <c r="R20" s="272" t="s">
        <v>101</v>
      </c>
      <c r="S20" s="272" t="s">
        <v>11</v>
      </c>
      <c r="T20" s="272" t="s">
        <v>12</v>
      </c>
      <c r="U20" s="272" t="s">
        <v>43</v>
      </c>
      <c r="V20" s="272" t="s">
        <v>98</v>
      </c>
      <c r="W20" s="272" t="s">
        <v>101</v>
      </c>
      <c r="X20" s="277" t="s">
        <v>13</v>
      </c>
      <c r="Y20" s="269" t="s">
        <v>75</v>
      </c>
      <c r="Z20" s="272" t="s">
        <v>113</v>
      </c>
      <c r="AA20" s="272" t="s">
        <v>52</v>
      </c>
      <c r="AB20" s="272" t="s">
        <v>102</v>
      </c>
      <c r="AC20" s="272" t="s">
        <v>23</v>
      </c>
      <c r="AD20" s="272" t="s">
        <v>25</v>
      </c>
      <c r="AE20" s="272" t="s">
        <v>44</v>
      </c>
      <c r="AF20" s="272" t="s">
        <v>52</v>
      </c>
      <c r="AG20" s="272" t="s">
        <v>102</v>
      </c>
      <c r="AH20" s="277" t="s">
        <v>24</v>
      </c>
      <c r="AI20" s="269" t="s">
        <v>76</v>
      </c>
      <c r="AJ20" s="272" t="s">
        <v>114</v>
      </c>
      <c r="AK20" s="272" t="s">
        <v>53</v>
      </c>
      <c r="AL20" s="272" t="s">
        <v>103</v>
      </c>
      <c r="AM20" s="272" t="s">
        <v>26</v>
      </c>
      <c r="AN20" s="272" t="s">
        <v>27</v>
      </c>
      <c r="AO20" s="272" t="s">
        <v>45</v>
      </c>
      <c r="AP20" s="272" t="s">
        <v>53</v>
      </c>
      <c r="AQ20" s="272" t="s">
        <v>103</v>
      </c>
      <c r="AR20" s="277" t="s">
        <v>28</v>
      </c>
      <c r="AS20" s="269" t="s">
        <v>77</v>
      </c>
      <c r="AT20" s="272" t="s">
        <v>115</v>
      </c>
      <c r="AU20" s="272" t="s">
        <v>54</v>
      </c>
      <c r="AV20" s="272" t="s">
        <v>104</v>
      </c>
      <c r="AW20" s="272" t="s">
        <v>29</v>
      </c>
      <c r="AX20" s="272" t="s">
        <v>30</v>
      </c>
      <c r="AY20" s="272" t="s">
        <v>46</v>
      </c>
      <c r="AZ20" s="272" t="s">
        <v>54</v>
      </c>
      <c r="BA20" s="272" t="s">
        <v>104</v>
      </c>
      <c r="BB20" s="277" t="s">
        <v>31</v>
      </c>
      <c r="BC20" s="269" t="s">
        <v>78</v>
      </c>
      <c r="BD20" s="272" t="s">
        <v>116</v>
      </c>
      <c r="BE20" s="272" t="s">
        <v>55</v>
      </c>
      <c r="BF20" s="272" t="s">
        <v>105</v>
      </c>
      <c r="BG20" s="272" t="s">
        <v>36</v>
      </c>
      <c r="BH20" s="272" t="s">
        <v>37</v>
      </c>
      <c r="BI20" s="272" t="s">
        <v>47</v>
      </c>
      <c r="BJ20" s="272" t="s">
        <v>55</v>
      </c>
      <c r="BK20" s="272" t="s">
        <v>105</v>
      </c>
      <c r="BL20" s="277" t="s">
        <v>38</v>
      </c>
      <c r="BM20" s="269" t="s">
        <v>80</v>
      </c>
      <c r="BN20" s="272" t="s">
        <v>117</v>
      </c>
      <c r="BO20" s="272" t="s">
        <v>81</v>
      </c>
      <c r="BP20" s="272" t="s">
        <v>106</v>
      </c>
      <c r="BQ20" s="272" t="s">
        <v>107</v>
      </c>
      <c r="BR20" s="272" t="s">
        <v>108</v>
      </c>
      <c r="BS20" s="272" t="s">
        <v>109</v>
      </c>
      <c r="BT20" s="272" t="s">
        <v>82</v>
      </c>
      <c r="BU20" s="272" t="s">
        <v>83</v>
      </c>
      <c r="BV20" s="272" t="s">
        <v>84</v>
      </c>
      <c r="BW20" s="272" t="s">
        <v>81</v>
      </c>
      <c r="BX20" s="272" t="s">
        <v>110</v>
      </c>
      <c r="BY20" s="277" t="s">
        <v>85</v>
      </c>
      <c r="BZ20" s="272" t="s">
        <v>86</v>
      </c>
      <c r="CA20" s="272" t="s">
        <v>87</v>
      </c>
      <c r="CB20" s="291" t="s">
        <v>88</v>
      </c>
      <c r="CC20" s="291" t="s">
        <v>133</v>
      </c>
      <c r="CD20" s="269" t="s">
        <v>121</v>
      </c>
      <c r="CE20" s="272" t="s">
        <v>139</v>
      </c>
      <c r="CF20" s="277" t="s">
        <v>48</v>
      </c>
      <c r="CG20" s="284" t="s">
        <v>118</v>
      </c>
      <c r="CH20" s="277" t="s">
        <v>90</v>
      </c>
    </row>
    <row r="21" spans="1:86" ht="24.75" customHeight="1" x14ac:dyDescent="0.2">
      <c r="C21" s="282"/>
      <c r="D21" s="278"/>
      <c r="E21" s="270"/>
      <c r="F21" s="273"/>
      <c r="G21" s="275"/>
      <c r="H21" s="275"/>
      <c r="I21" s="275"/>
      <c r="J21" s="273"/>
      <c r="K21" s="275"/>
      <c r="L21" s="275"/>
      <c r="M21" s="275"/>
      <c r="N21" s="278"/>
      <c r="O21" s="270"/>
      <c r="P21" s="273"/>
      <c r="Q21" s="275"/>
      <c r="R21" s="275"/>
      <c r="S21" s="275"/>
      <c r="T21" s="273"/>
      <c r="U21" s="275"/>
      <c r="V21" s="275"/>
      <c r="W21" s="275"/>
      <c r="X21" s="278"/>
      <c r="Y21" s="270"/>
      <c r="Z21" s="273"/>
      <c r="AA21" s="275"/>
      <c r="AB21" s="275"/>
      <c r="AC21" s="275"/>
      <c r="AD21" s="273"/>
      <c r="AE21" s="275"/>
      <c r="AF21" s="275"/>
      <c r="AG21" s="275"/>
      <c r="AH21" s="278"/>
      <c r="AI21" s="270"/>
      <c r="AJ21" s="273"/>
      <c r="AK21" s="275"/>
      <c r="AL21" s="275"/>
      <c r="AM21" s="275"/>
      <c r="AN21" s="273"/>
      <c r="AO21" s="275"/>
      <c r="AP21" s="275"/>
      <c r="AQ21" s="275"/>
      <c r="AR21" s="278"/>
      <c r="AS21" s="270"/>
      <c r="AT21" s="273"/>
      <c r="AU21" s="275"/>
      <c r="AV21" s="275"/>
      <c r="AW21" s="275"/>
      <c r="AX21" s="273"/>
      <c r="AY21" s="275"/>
      <c r="AZ21" s="275"/>
      <c r="BA21" s="275"/>
      <c r="BB21" s="278"/>
      <c r="BC21" s="270"/>
      <c r="BD21" s="273"/>
      <c r="BE21" s="275"/>
      <c r="BF21" s="275"/>
      <c r="BG21" s="275"/>
      <c r="BH21" s="273"/>
      <c r="BI21" s="275"/>
      <c r="BJ21" s="275"/>
      <c r="BK21" s="275"/>
      <c r="BL21" s="278"/>
      <c r="BM21" s="270"/>
      <c r="BN21" s="273"/>
      <c r="BO21" s="275"/>
      <c r="BP21" s="275"/>
      <c r="BQ21" s="275"/>
      <c r="BR21" s="275"/>
      <c r="BS21" s="275"/>
      <c r="BT21" s="275"/>
      <c r="BU21" s="273"/>
      <c r="BV21" s="275"/>
      <c r="BW21" s="275"/>
      <c r="BX21" s="275"/>
      <c r="BY21" s="278"/>
      <c r="BZ21" s="275"/>
      <c r="CA21" s="275"/>
      <c r="CB21" s="292"/>
      <c r="CC21" s="292"/>
      <c r="CD21" s="270"/>
      <c r="CE21" s="273"/>
      <c r="CF21" s="278"/>
      <c r="CG21" s="285"/>
      <c r="CH21" s="278"/>
    </row>
    <row r="22" spans="1:86" ht="48.75" customHeight="1" thickBot="1" x14ac:dyDescent="0.25">
      <c r="B22" s="32"/>
      <c r="C22" s="283"/>
      <c r="D22" s="279"/>
      <c r="E22" s="271"/>
      <c r="F22" s="274"/>
      <c r="G22" s="276"/>
      <c r="H22" s="276"/>
      <c r="I22" s="276"/>
      <c r="J22" s="274"/>
      <c r="K22" s="276"/>
      <c r="L22" s="276"/>
      <c r="M22" s="276"/>
      <c r="N22" s="279"/>
      <c r="O22" s="271"/>
      <c r="P22" s="274"/>
      <c r="Q22" s="276"/>
      <c r="R22" s="276"/>
      <c r="S22" s="276"/>
      <c r="T22" s="274"/>
      <c r="U22" s="276"/>
      <c r="V22" s="276"/>
      <c r="W22" s="276"/>
      <c r="X22" s="279"/>
      <c r="Y22" s="271"/>
      <c r="Z22" s="274"/>
      <c r="AA22" s="276"/>
      <c r="AB22" s="276"/>
      <c r="AC22" s="276"/>
      <c r="AD22" s="274"/>
      <c r="AE22" s="276"/>
      <c r="AF22" s="276"/>
      <c r="AG22" s="276"/>
      <c r="AH22" s="279"/>
      <c r="AI22" s="271"/>
      <c r="AJ22" s="274"/>
      <c r="AK22" s="276"/>
      <c r="AL22" s="276"/>
      <c r="AM22" s="276"/>
      <c r="AN22" s="274"/>
      <c r="AO22" s="276"/>
      <c r="AP22" s="276"/>
      <c r="AQ22" s="276"/>
      <c r="AR22" s="279"/>
      <c r="AS22" s="271"/>
      <c r="AT22" s="274"/>
      <c r="AU22" s="276"/>
      <c r="AV22" s="276"/>
      <c r="AW22" s="276"/>
      <c r="AX22" s="274"/>
      <c r="AY22" s="276"/>
      <c r="AZ22" s="276"/>
      <c r="BA22" s="276"/>
      <c r="BB22" s="279"/>
      <c r="BC22" s="271"/>
      <c r="BD22" s="274"/>
      <c r="BE22" s="276"/>
      <c r="BF22" s="276"/>
      <c r="BG22" s="276"/>
      <c r="BH22" s="274"/>
      <c r="BI22" s="276"/>
      <c r="BJ22" s="276"/>
      <c r="BK22" s="276"/>
      <c r="BL22" s="279"/>
      <c r="BM22" s="271"/>
      <c r="BN22" s="274"/>
      <c r="BO22" s="276"/>
      <c r="BP22" s="276"/>
      <c r="BQ22" s="276"/>
      <c r="BR22" s="276"/>
      <c r="BS22" s="276"/>
      <c r="BT22" s="276"/>
      <c r="BU22" s="274"/>
      <c r="BV22" s="276"/>
      <c r="BW22" s="276"/>
      <c r="BX22" s="276"/>
      <c r="BY22" s="279"/>
      <c r="BZ22" s="276"/>
      <c r="CA22" s="276"/>
      <c r="CB22" s="293"/>
      <c r="CC22" s="293"/>
      <c r="CD22" s="271"/>
      <c r="CE22" s="274"/>
      <c r="CF22" s="279" t="s">
        <v>22</v>
      </c>
      <c r="CG22" s="286"/>
      <c r="CH22" s="279"/>
    </row>
    <row r="23" spans="1:86" ht="33.75" customHeight="1" thickBot="1" x14ac:dyDescent="0.25">
      <c r="C23" s="132"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35"/>
      <c r="CD23" s="3"/>
      <c r="CE23" s="3"/>
      <c r="CF23" s="12"/>
      <c r="CG23" s="39"/>
      <c r="CH23" s="33"/>
    </row>
    <row r="24" spans="1:86" ht="15" customHeight="1" thickBot="1" x14ac:dyDescent="0.25">
      <c r="A24" s="1">
        <v>1</v>
      </c>
      <c r="C24" s="7" t="s">
        <v>62</v>
      </c>
      <c r="D24" s="13">
        <v>1550</v>
      </c>
      <c r="E24" s="113"/>
      <c r="F24" s="114"/>
      <c r="G24" s="114"/>
      <c r="H24" s="114"/>
      <c r="I24" s="45">
        <f>E24+F24-G24+H24</f>
        <v>0</v>
      </c>
      <c r="J24" s="114"/>
      <c r="K24" s="114"/>
      <c r="L24" s="114"/>
      <c r="M24" s="114"/>
      <c r="N24" s="46">
        <f>J24+K24-L24+M24</f>
        <v>0</v>
      </c>
      <c r="O24" s="47">
        <f>I24</f>
        <v>0</v>
      </c>
      <c r="P24" s="114"/>
      <c r="Q24" s="114"/>
      <c r="R24" s="114"/>
      <c r="S24" s="45">
        <f>O24+P24-Q24+R24</f>
        <v>0</v>
      </c>
      <c r="T24" s="48">
        <f>N24</f>
        <v>0</v>
      </c>
      <c r="U24" s="114"/>
      <c r="V24" s="114"/>
      <c r="W24" s="114"/>
      <c r="X24" s="46">
        <f>T24+U24-V24+W24</f>
        <v>0</v>
      </c>
      <c r="Y24" s="47">
        <f>S24</f>
        <v>0</v>
      </c>
      <c r="Z24" s="114">
        <v>-33141</v>
      </c>
      <c r="AA24" s="114"/>
      <c r="AB24" s="114"/>
      <c r="AC24" s="45">
        <f>Y24+Z24-AA24+AB24</f>
        <v>-33141</v>
      </c>
      <c r="AD24" s="48">
        <f>X24</f>
        <v>0</v>
      </c>
      <c r="AE24" s="114">
        <v>-1578</v>
      </c>
      <c r="AF24" s="114"/>
      <c r="AG24" s="114"/>
      <c r="AH24" s="46">
        <f>AD24+AE24-AF24+AG24</f>
        <v>-1578</v>
      </c>
      <c r="AI24" s="47">
        <f>AC24</f>
        <v>-33141</v>
      </c>
      <c r="AJ24" s="114">
        <v>9408</v>
      </c>
      <c r="AK24" s="114"/>
      <c r="AL24" s="114"/>
      <c r="AM24" s="45">
        <f>AI24+AJ24-AK24+AL24</f>
        <v>-23733</v>
      </c>
      <c r="AN24" s="48">
        <f>AH24</f>
        <v>-1578</v>
      </c>
      <c r="AO24" s="114">
        <v>-929</v>
      </c>
      <c r="AP24" s="114"/>
      <c r="AQ24" s="114"/>
      <c r="AR24" s="46">
        <f>AN24+AO24-AP24+AQ24</f>
        <v>-2507</v>
      </c>
      <c r="AS24" s="47">
        <f>AM24</f>
        <v>-23733</v>
      </c>
      <c r="AT24" s="114">
        <v>-76148</v>
      </c>
      <c r="AU24" s="114">
        <v>-33141</v>
      </c>
      <c r="AV24" s="114"/>
      <c r="AW24" s="45">
        <f>AS24+AT24-AU24+AV24</f>
        <v>-66740</v>
      </c>
      <c r="AX24" s="48">
        <f>AR24</f>
        <v>-2507</v>
      </c>
      <c r="AY24" s="114">
        <v>-18</v>
      </c>
      <c r="AZ24" s="114">
        <v>-1578</v>
      </c>
      <c r="BA24" s="114"/>
      <c r="BB24" s="46">
        <f>AX24+AY24-AZ24+BA24</f>
        <v>-947</v>
      </c>
      <c r="BC24" s="47">
        <f>AW24</f>
        <v>-66740</v>
      </c>
      <c r="BD24" s="114">
        <v>-66902</v>
      </c>
      <c r="BE24" s="114">
        <v>9408</v>
      </c>
      <c r="BF24" s="114"/>
      <c r="BG24" s="45">
        <f>BC24+BD24-BE24+BF24</f>
        <v>-143050</v>
      </c>
      <c r="BH24" s="48">
        <f>BB24</f>
        <v>-947</v>
      </c>
      <c r="BI24" s="114">
        <v>-1342</v>
      </c>
      <c r="BJ24" s="114">
        <v>-929</v>
      </c>
      <c r="BK24" s="114"/>
      <c r="BL24" s="46">
        <f>BH24+BI24-BJ24+BK24</f>
        <v>-1360</v>
      </c>
      <c r="BM24" s="47">
        <f>BG24</f>
        <v>-143050</v>
      </c>
      <c r="BN24" s="114">
        <v>-13782</v>
      </c>
      <c r="BO24" s="114">
        <v>-76148</v>
      </c>
      <c r="BP24" s="114"/>
      <c r="BQ24" s="114"/>
      <c r="BR24" s="114"/>
      <c r="BS24" s="114"/>
      <c r="BT24" s="45">
        <f>BM24+BN24-BO24+SUM(BP24:BS24)</f>
        <v>-80684</v>
      </c>
      <c r="BU24" s="48">
        <f>BL24</f>
        <v>-1360</v>
      </c>
      <c r="BV24" s="114">
        <v>-1952</v>
      </c>
      <c r="BW24" s="114">
        <v>-18</v>
      </c>
      <c r="BX24" s="114"/>
      <c r="BY24" s="46">
        <f>BU24+BV24-BW24+BX24</f>
        <v>-3294</v>
      </c>
      <c r="BZ24" s="113">
        <v>-66902</v>
      </c>
      <c r="CA24" s="114">
        <v>-2653</v>
      </c>
      <c r="CB24" s="48">
        <f>BT24-BZ24</f>
        <v>-13782</v>
      </c>
      <c r="CC24" s="76">
        <f>BY24-CA24</f>
        <v>-641</v>
      </c>
      <c r="CD24" s="115">
        <v>-203</v>
      </c>
      <c r="CE24" s="114">
        <v>-67</v>
      </c>
      <c r="CF24" s="49">
        <f>SUM(CB24:CE24)</f>
        <v>-14693</v>
      </c>
      <c r="CG24" s="116">
        <v>-82404</v>
      </c>
      <c r="CH24" s="49">
        <f>CG24-SUM(BT24,BY24)</f>
        <v>1574</v>
      </c>
    </row>
    <row r="25" spans="1:86" ht="15" thickBot="1" x14ac:dyDescent="0.25">
      <c r="A25" s="1">
        <v>2</v>
      </c>
      <c r="C25" s="15" t="s">
        <v>1</v>
      </c>
      <c r="D25" s="13">
        <v>1580</v>
      </c>
      <c r="E25" s="113"/>
      <c r="F25" s="114"/>
      <c r="G25" s="114"/>
      <c r="H25" s="114"/>
      <c r="I25" s="45">
        <f t="shared" ref="I25:I32" si="0">E25+F25-G25+H25</f>
        <v>0</v>
      </c>
      <c r="J25" s="114"/>
      <c r="K25" s="114"/>
      <c r="L25" s="114"/>
      <c r="M25" s="114"/>
      <c r="N25" s="46">
        <f t="shared" ref="N25:N32" si="1">J25+K25-L25+M25</f>
        <v>0</v>
      </c>
      <c r="O25" s="47">
        <f t="shared" ref="O25:O32" si="2">I25</f>
        <v>0</v>
      </c>
      <c r="P25" s="114"/>
      <c r="Q25" s="114"/>
      <c r="R25" s="114"/>
      <c r="S25" s="45">
        <f t="shared" ref="S25:S32" si="3">O25+P25-Q25+R25</f>
        <v>0</v>
      </c>
      <c r="T25" s="48">
        <f t="shared" ref="T25:T32" si="4">N25</f>
        <v>0</v>
      </c>
      <c r="U25" s="114"/>
      <c r="V25" s="114"/>
      <c r="W25" s="114"/>
      <c r="X25" s="46">
        <f t="shared" ref="X25:X32" si="5">T25+U25-V25+W25</f>
        <v>0</v>
      </c>
      <c r="Y25" s="47">
        <f t="shared" ref="Y25:Y32" si="6">S25</f>
        <v>0</v>
      </c>
      <c r="Z25" s="114">
        <v>-1717946</v>
      </c>
      <c r="AA25" s="114"/>
      <c r="AB25" s="114"/>
      <c r="AC25" s="45">
        <f t="shared" ref="AC25:AC32" si="7">Y25+Z25-AA25+AB25</f>
        <v>-1717946</v>
      </c>
      <c r="AD25" s="48">
        <f t="shared" ref="AD25:AD32" si="8">X25</f>
        <v>0</v>
      </c>
      <c r="AE25" s="114">
        <v>-112489</v>
      </c>
      <c r="AF25" s="114"/>
      <c r="AG25" s="114"/>
      <c r="AH25" s="46">
        <f t="shared" ref="AH25:AH32" si="9">AD25+AE25-AF25+AG25</f>
        <v>-112489</v>
      </c>
      <c r="AI25" s="47">
        <f t="shared" ref="AI25:AI32" si="10">AC25</f>
        <v>-1717946</v>
      </c>
      <c r="AJ25" s="114">
        <v>-490745</v>
      </c>
      <c r="AK25" s="114"/>
      <c r="AL25" s="114"/>
      <c r="AM25" s="45">
        <f t="shared" ref="AM25:AM32" si="11">AI25+AJ25-AK25+AL25</f>
        <v>-2208691</v>
      </c>
      <c r="AN25" s="48">
        <f t="shared" ref="AN25:AN32" si="12">AH25</f>
        <v>-112489</v>
      </c>
      <c r="AO25" s="114">
        <v>-17576</v>
      </c>
      <c r="AP25" s="114"/>
      <c r="AQ25" s="114"/>
      <c r="AR25" s="46">
        <f t="shared" ref="AR25:AR32" si="13">AN25+AO25-AP25+AQ25</f>
        <v>-130065</v>
      </c>
      <c r="AS25" s="47">
        <f t="shared" ref="AS25:AS32" si="14">AM25</f>
        <v>-2208691</v>
      </c>
      <c r="AT25" s="114">
        <v>-401955</v>
      </c>
      <c r="AU25" s="114">
        <v>-1717946</v>
      </c>
      <c r="AV25" s="114"/>
      <c r="AW25" s="45">
        <f t="shared" ref="AW25:AW32" si="15">AS25+AT25-AU25+AV25</f>
        <v>-892700</v>
      </c>
      <c r="AX25" s="48">
        <f t="shared" ref="AX25:AX32" si="16">AR25</f>
        <v>-130065</v>
      </c>
      <c r="AY25" s="114">
        <v>-1293</v>
      </c>
      <c r="AZ25" s="114">
        <v>-112489</v>
      </c>
      <c r="BA25" s="114"/>
      <c r="BB25" s="46">
        <f t="shared" ref="BB25:BB32" si="17">AX25+AY25-AZ25+BA25</f>
        <v>-18869</v>
      </c>
      <c r="BC25" s="47">
        <f t="shared" ref="BC25:BC32" si="18">AW25</f>
        <v>-892700</v>
      </c>
      <c r="BD25" s="114">
        <v>-1369743</v>
      </c>
      <c r="BE25" s="114">
        <v>-490745</v>
      </c>
      <c r="BF25" s="114"/>
      <c r="BG25" s="45">
        <f t="shared" ref="BG25:BG33" si="19">BC25+BD25-BE25+SUM(BF25:BF25)</f>
        <v>-1771698</v>
      </c>
      <c r="BH25" s="48">
        <f t="shared" ref="BH25:BH32" si="20">BB25</f>
        <v>-18869</v>
      </c>
      <c r="BI25" s="114">
        <v>-9985</v>
      </c>
      <c r="BJ25" s="114">
        <v>-17576</v>
      </c>
      <c r="BK25" s="114"/>
      <c r="BL25" s="46">
        <f t="shared" ref="BL25:BL32" si="21">BH25+BI25-BJ25+BK25</f>
        <v>-11278</v>
      </c>
      <c r="BM25" s="47">
        <f t="shared" ref="BM25:BM30" si="22">BG25</f>
        <v>-1771698</v>
      </c>
      <c r="BN25" s="114">
        <v>-1609624</v>
      </c>
      <c r="BO25" s="114">
        <v>-401955</v>
      </c>
      <c r="BP25" s="114"/>
      <c r="BQ25" s="114"/>
      <c r="BR25" s="114"/>
      <c r="BS25" s="114"/>
      <c r="BT25" s="45">
        <f t="shared" ref="BT25:BT32" si="23">BM25+BN25-BO25+SUM(BP25:BS25)</f>
        <v>-2979367</v>
      </c>
      <c r="BU25" s="48">
        <f t="shared" ref="BU25:BU30" si="24">BL25</f>
        <v>-11278</v>
      </c>
      <c r="BV25" s="114">
        <v>-34132</v>
      </c>
      <c r="BW25" s="114">
        <v>-1293</v>
      </c>
      <c r="BX25" s="114"/>
      <c r="BY25" s="46">
        <f t="shared" ref="BY25:BY32" si="25">BU25+BV25-BW25+BX25</f>
        <v>-44117</v>
      </c>
      <c r="BZ25" s="113">
        <v>-1369743</v>
      </c>
      <c r="CA25" s="114">
        <v>-36832</v>
      </c>
      <c r="CB25" s="48">
        <f t="shared" ref="CB25:CB32" si="26">BT25-BZ25</f>
        <v>-1609624</v>
      </c>
      <c r="CC25" s="76">
        <f t="shared" ref="CC25:CC32" si="27">BY25-CA25</f>
        <v>-7285</v>
      </c>
      <c r="CD25" s="115">
        <v>-23662</v>
      </c>
      <c r="CE25" s="114">
        <v>-7887</v>
      </c>
      <c r="CF25" s="49">
        <f t="shared" ref="CF25:CF87" si="28">SUM(CB25:CE25)</f>
        <v>-1648458</v>
      </c>
      <c r="CG25" s="116">
        <v>-3019408</v>
      </c>
      <c r="CH25" s="49">
        <f t="shared" ref="CH25:CH87" si="29">CG25-SUM(BT25,BY25)</f>
        <v>4076</v>
      </c>
    </row>
    <row r="26" spans="1:86" ht="15" thickBot="1" x14ac:dyDescent="0.25">
      <c r="A26" s="1">
        <v>3</v>
      </c>
      <c r="C26" s="15" t="s">
        <v>2</v>
      </c>
      <c r="D26" s="13">
        <v>1584</v>
      </c>
      <c r="E26" s="113"/>
      <c r="F26" s="114"/>
      <c r="G26" s="114"/>
      <c r="H26" s="114"/>
      <c r="I26" s="45">
        <f t="shared" si="0"/>
        <v>0</v>
      </c>
      <c r="J26" s="114"/>
      <c r="K26" s="114"/>
      <c r="L26" s="114"/>
      <c r="M26" s="114"/>
      <c r="N26" s="46">
        <f t="shared" si="1"/>
        <v>0</v>
      </c>
      <c r="O26" s="47">
        <f t="shared" si="2"/>
        <v>0</v>
      </c>
      <c r="P26" s="114"/>
      <c r="Q26" s="114"/>
      <c r="R26" s="114"/>
      <c r="S26" s="45">
        <f t="shared" si="3"/>
        <v>0</v>
      </c>
      <c r="T26" s="48">
        <f t="shared" si="4"/>
        <v>0</v>
      </c>
      <c r="U26" s="114"/>
      <c r="V26" s="114"/>
      <c r="W26" s="114"/>
      <c r="X26" s="46">
        <f t="shared" si="5"/>
        <v>0</v>
      </c>
      <c r="Y26" s="47">
        <f t="shared" si="6"/>
        <v>0</v>
      </c>
      <c r="Z26" s="114">
        <v>111692</v>
      </c>
      <c r="AA26" s="114"/>
      <c r="AB26" s="114"/>
      <c r="AC26" s="45">
        <f t="shared" si="7"/>
        <v>111692</v>
      </c>
      <c r="AD26" s="48">
        <f t="shared" si="8"/>
        <v>0</v>
      </c>
      <c r="AE26" s="114">
        <v>5299</v>
      </c>
      <c r="AF26" s="114"/>
      <c r="AG26" s="114"/>
      <c r="AH26" s="46">
        <f t="shared" si="9"/>
        <v>5299</v>
      </c>
      <c r="AI26" s="47">
        <f t="shared" si="10"/>
        <v>111692</v>
      </c>
      <c r="AJ26" s="114">
        <v>-463877</v>
      </c>
      <c r="AK26" s="114"/>
      <c r="AL26" s="114"/>
      <c r="AM26" s="45">
        <f t="shared" si="11"/>
        <v>-352185</v>
      </c>
      <c r="AN26" s="48">
        <f t="shared" si="12"/>
        <v>5299</v>
      </c>
      <c r="AO26" s="114">
        <v>-22542</v>
      </c>
      <c r="AP26" s="114"/>
      <c r="AQ26" s="114"/>
      <c r="AR26" s="46">
        <f t="shared" si="13"/>
        <v>-17243</v>
      </c>
      <c r="AS26" s="47">
        <f t="shared" si="14"/>
        <v>-352185</v>
      </c>
      <c r="AT26" s="114">
        <v>76220</v>
      </c>
      <c r="AU26" s="114">
        <v>111692</v>
      </c>
      <c r="AV26" s="114"/>
      <c r="AW26" s="45">
        <f t="shared" si="15"/>
        <v>-387657</v>
      </c>
      <c r="AX26" s="48">
        <f t="shared" si="16"/>
        <v>-17243</v>
      </c>
      <c r="AY26" s="114">
        <v>5158</v>
      </c>
      <c r="AZ26" s="114">
        <v>5299</v>
      </c>
      <c r="BA26" s="114"/>
      <c r="BB26" s="46">
        <f t="shared" si="17"/>
        <v>-17384</v>
      </c>
      <c r="BC26" s="47">
        <f t="shared" si="18"/>
        <v>-387657</v>
      </c>
      <c r="BD26" s="114">
        <v>-57194</v>
      </c>
      <c r="BE26" s="114">
        <v>-463877</v>
      </c>
      <c r="BF26" s="114"/>
      <c r="BG26" s="45">
        <f t="shared" si="19"/>
        <v>19026</v>
      </c>
      <c r="BH26" s="48">
        <f t="shared" si="20"/>
        <v>-17384</v>
      </c>
      <c r="BI26" s="114">
        <v>-37</v>
      </c>
      <c r="BJ26" s="114">
        <v>-22542</v>
      </c>
      <c r="BK26" s="114"/>
      <c r="BL26" s="46">
        <f t="shared" si="21"/>
        <v>5121</v>
      </c>
      <c r="BM26" s="47">
        <f t="shared" si="22"/>
        <v>19026</v>
      </c>
      <c r="BN26" s="114">
        <v>-355822</v>
      </c>
      <c r="BO26" s="114">
        <v>76220</v>
      </c>
      <c r="BP26" s="114"/>
      <c r="BQ26" s="114"/>
      <c r="BR26" s="114"/>
      <c r="BS26" s="114"/>
      <c r="BT26" s="45">
        <f t="shared" si="23"/>
        <v>-413016</v>
      </c>
      <c r="BU26" s="48">
        <f t="shared" si="24"/>
        <v>5121</v>
      </c>
      <c r="BV26" s="114">
        <v>-2384</v>
      </c>
      <c r="BW26" s="114">
        <v>5158</v>
      </c>
      <c r="BX26" s="114"/>
      <c r="BY26" s="46">
        <f t="shared" si="25"/>
        <v>-2421</v>
      </c>
      <c r="BZ26" s="113">
        <v>-57194</v>
      </c>
      <c r="CA26" s="114">
        <v>-1158</v>
      </c>
      <c r="CB26" s="48">
        <f t="shared" si="26"/>
        <v>-355822</v>
      </c>
      <c r="CC26" s="76">
        <f t="shared" si="27"/>
        <v>-1263</v>
      </c>
      <c r="CD26" s="115">
        <v>-5231</v>
      </c>
      <c r="CE26" s="114">
        <v>-1743</v>
      </c>
      <c r="CF26" s="49">
        <f t="shared" si="28"/>
        <v>-364059</v>
      </c>
      <c r="CG26" s="116">
        <v>-416209</v>
      </c>
      <c r="CH26" s="49">
        <f t="shared" si="29"/>
        <v>-772</v>
      </c>
    </row>
    <row r="27" spans="1:86" ht="15" thickBot="1" x14ac:dyDescent="0.25">
      <c r="A27" s="1">
        <v>4</v>
      </c>
      <c r="C27" s="15" t="s">
        <v>3</v>
      </c>
      <c r="D27" s="13">
        <v>1586</v>
      </c>
      <c r="E27" s="113"/>
      <c r="F27" s="114"/>
      <c r="G27" s="114"/>
      <c r="H27" s="114"/>
      <c r="I27" s="45">
        <f t="shared" si="0"/>
        <v>0</v>
      </c>
      <c r="J27" s="114"/>
      <c r="K27" s="114"/>
      <c r="L27" s="114"/>
      <c r="M27" s="114"/>
      <c r="N27" s="46">
        <f t="shared" si="1"/>
        <v>0</v>
      </c>
      <c r="O27" s="47">
        <f t="shared" si="2"/>
        <v>0</v>
      </c>
      <c r="P27" s="114"/>
      <c r="Q27" s="114"/>
      <c r="R27" s="114"/>
      <c r="S27" s="45">
        <f t="shared" si="3"/>
        <v>0</v>
      </c>
      <c r="T27" s="48">
        <f t="shared" si="4"/>
        <v>0</v>
      </c>
      <c r="U27" s="114"/>
      <c r="V27" s="114"/>
      <c r="W27" s="114"/>
      <c r="X27" s="46">
        <f t="shared" si="5"/>
        <v>0</v>
      </c>
      <c r="Y27" s="47">
        <f t="shared" si="6"/>
        <v>0</v>
      </c>
      <c r="Z27" s="114">
        <v>-327908</v>
      </c>
      <c r="AA27" s="114"/>
      <c r="AB27" s="114"/>
      <c r="AC27" s="45">
        <f t="shared" si="7"/>
        <v>-327908</v>
      </c>
      <c r="AD27" s="48">
        <f t="shared" si="8"/>
        <v>0</v>
      </c>
      <c r="AE27" s="114">
        <v>-68761</v>
      </c>
      <c r="AF27" s="114"/>
      <c r="AG27" s="114"/>
      <c r="AH27" s="46">
        <f t="shared" si="9"/>
        <v>-68761</v>
      </c>
      <c r="AI27" s="47">
        <f t="shared" si="10"/>
        <v>-327908</v>
      </c>
      <c r="AJ27" s="114">
        <v>-316248</v>
      </c>
      <c r="AK27" s="114"/>
      <c r="AL27" s="114"/>
      <c r="AM27" s="45">
        <f t="shared" si="11"/>
        <v>-644156</v>
      </c>
      <c r="AN27" s="48">
        <f t="shared" si="12"/>
        <v>-68761</v>
      </c>
      <c r="AO27" s="114">
        <v>-13670</v>
      </c>
      <c r="AP27" s="114"/>
      <c r="AQ27" s="114"/>
      <c r="AR27" s="46">
        <f t="shared" si="13"/>
        <v>-82431</v>
      </c>
      <c r="AS27" s="47">
        <f t="shared" si="14"/>
        <v>-644156</v>
      </c>
      <c r="AT27" s="114">
        <v>-175853</v>
      </c>
      <c r="AU27" s="114">
        <v>-327908</v>
      </c>
      <c r="AV27" s="114"/>
      <c r="AW27" s="45">
        <f t="shared" si="15"/>
        <v>-492101</v>
      </c>
      <c r="AX27" s="48">
        <f t="shared" si="16"/>
        <v>-82431</v>
      </c>
      <c r="AY27" s="114">
        <v>243</v>
      </c>
      <c r="AZ27" s="114">
        <v>-68761</v>
      </c>
      <c r="BA27" s="114"/>
      <c r="BB27" s="46">
        <f t="shared" si="17"/>
        <v>-13427</v>
      </c>
      <c r="BC27" s="47">
        <f t="shared" si="18"/>
        <v>-492101</v>
      </c>
      <c r="BD27" s="114">
        <v>-112481</v>
      </c>
      <c r="BE27" s="114">
        <v>-316248</v>
      </c>
      <c r="BF27" s="114"/>
      <c r="BG27" s="45">
        <f t="shared" si="19"/>
        <v>-288334</v>
      </c>
      <c r="BH27" s="48">
        <f t="shared" si="20"/>
        <v>-13427</v>
      </c>
      <c r="BI27" s="114">
        <v>-2395</v>
      </c>
      <c r="BJ27" s="114">
        <v>-13670</v>
      </c>
      <c r="BK27" s="114"/>
      <c r="BL27" s="46">
        <f t="shared" si="21"/>
        <v>-2152</v>
      </c>
      <c r="BM27" s="47">
        <f t="shared" si="22"/>
        <v>-288334</v>
      </c>
      <c r="BN27" s="114">
        <v>-76883</v>
      </c>
      <c r="BO27" s="114">
        <v>-175853</v>
      </c>
      <c r="BP27" s="114"/>
      <c r="BQ27" s="114"/>
      <c r="BR27" s="114"/>
      <c r="BS27" s="114"/>
      <c r="BT27" s="45">
        <f t="shared" si="23"/>
        <v>-189364</v>
      </c>
      <c r="BU27" s="48">
        <f t="shared" si="24"/>
        <v>-2152</v>
      </c>
      <c r="BV27" s="114">
        <v>-3615</v>
      </c>
      <c r="BW27" s="114">
        <v>243</v>
      </c>
      <c r="BX27" s="114"/>
      <c r="BY27" s="46">
        <f t="shared" si="25"/>
        <v>-6010</v>
      </c>
      <c r="BZ27" s="113">
        <v>-112481</v>
      </c>
      <c r="CA27" s="114">
        <v>-4600</v>
      </c>
      <c r="CB27" s="48">
        <f t="shared" si="26"/>
        <v>-76883</v>
      </c>
      <c r="CC27" s="76">
        <f t="shared" si="27"/>
        <v>-1410</v>
      </c>
      <c r="CD27" s="115">
        <v>-1130</v>
      </c>
      <c r="CE27" s="114">
        <v>-377</v>
      </c>
      <c r="CF27" s="49">
        <f t="shared" si="28"/>
        <v>-79800</v>
      </c>
      <c r="CG27" s="116">
        <v>-193591</v>
      </c>
      <c r="CH27" s="49">
        <f t="shared" si="29"/>
        <v>1783</v>
      </c>
    </row>
    <row r="28" spans="1:86" ht="15" thickBot="1" x14ac:dyDescent="0.25">
      <c r="A28" s="1">
        <v>5</v>
      </c>
      <c r="C28" s="15" t="s">
        <v>138</v>
      </c>
      <c r="D28" s="13">
        <v>1588</v>
      </c>
      <c r="E28" s="113"/>
      <c r="F28" s="114"/>
      <c r="G28" s="114"/>
      <c r="H28" s="114"/>
      <c r="I28" s="45">
        <f t="shared" si="0"/>
        <v>0</v>
      </c>
      <c r="J28" s="114"/>
      <c r="K28" s="114"/>
      <c r="L28" s="114"/>
      <c r="M28" s="114"/>
      <c r="N28" s="46">
        <f t="shared" si="1"/>
        <v>0</v>
      </c>
      <c r="O28" s="47">
        <f t="shared" si="2"/>
        <v>0</v>
      </c>
      <c r="P28" s="114"/>
      <c r="Q28" s="114"/>
      <c r="R28" s="114"/>
      <c r="S28" s="45">
        <f t="shared" si="3"/>
        <v>0</v>
      </c>
      <c r="T28" s="48">
        <f t="shared" si="4"/>
        <v>0</v>
      </c>
      <c r="U28" s="114"/>
      <c r="V28" s="114"/>
      <c r="W28" s="114"/>
      <c r="X28" s="46">
        <f t="shared" si="5"/>
        <v>0</v>
      </c>
      <c r="Y28" s="47">
        <f t="shared" si="6"/>
        <v>0</v>
      </c>
      <c r="Z28" s="114">
        <v>-2526543</v>
      </c>
      <c r="AA28" s="114"/>
      <c r="AB28" s="114"/>
      <c r="AC28" s="45">
        <f t="shared" si="7"/>
        <v>-2526543</v>
      </c>
      <c r="AD28" s="48">
        <f t="shared" si="8"/>
        <v>0</v>
      </c>
      <c r="AE28" s="114">
        <v>-328131</v>
      </c>
      <c r="AF28" s="114"/>
      <c r="AG28" s="114"/>
      <c r="AH28" s="46">
        <f t="shared" si="9"/>
        <v>-328131</v>
      </c>
      <c r="AI28" s="47">
        <f t="shared" si="10"/>
        <v>-2526543</v>
      </c>
      <c r="AJ28" s="114">
        <v>-1318895</v>
      </c>
      <c r="AK28" s="114"/>
      <c r="AL28" s="114"/>
      <c r="AM28" s="45">
        <f t="shared" si="11"/>
        <v>-3845438</v>
      </c>
      <c r="AN28" s="48">
        <f t="shared" si="12"/>
        <v>-328131</v>
      </c>
      <c r="AO28" s="114">
        <v>-53218</v>
      </c>
      <c r="AP28" s="114"/>
      <c r="AQ28" s="114"/>
      <c r="AR28" s="46">
        <f t="shared" si="13"/>
        <v>-381349</v>
      </c>
      <c r="AS28" s="47">
        <f t="shared" si="14"/>
        <v>-3845438</v>
      </c>
      <c r="AT28" s="114">
        <v>2547648</v>
      </c>
      <c r="AU28" s="114">
        <v>-2526543</v>
      </c>
      <c r="AV28" s="114"/>
      <c r="AW28" s="45">
        <f t="shared" si="15"/>
        <v>1228753</v>
      </c>
      <c r="AX28" s="48">
        <f t="shared" si="16"/>
        <v>-381349</v>
      </c>
      <c r="AY28" s="114">
        <v>38848</v>
      </c>
      <c r="AZ28" s="114">
        <v>-328131</v>
      </c>
      <c r="BA28" s="114"/>
      <c r="BB28" s="46">
        <f t="shared" si="17"/>
        <v>-14370</v>
      </c>
      <c r="BC28" s="47">
        <f t="shared" si="18"/>
        <v>1228753</v>
      </c>
      <c r="BD28" s="114">
        <v>-213825</v>
      </c>
      <c r="BE28" s="114">
        <v>-1318895</v>
      </c>
      <c r="BF28" s="114"/>
      <c r="BG28" s="45">
        <f t="shared" si="19"/>
        <v>2333823</v>
      </c>
      <c r="BH28" s="48">
        <f t="shared" si="20"/>
        <v>-14370</v>
      </c>
      <c r="BI28" s="114">
        <v>15550</v>
      </c>
      <c r="BJ28" s="114">
        <v>-53218</v>
      </c>
      <c r="BK28" s="114"/>
      <c r="BL28" s="46">
        <f t="shared" si="21"/>
        <v>54398</v>
      </c>
      <c r="BM28" s="47">
        <f t="shared" si="22"/>
        <v>2333823</v>
      </c>
      <c r="BN28" s="114">
        <v>494873</v>
      </c>
      <c r="BO28" s="114">
        <v>2547648</v>
      </c>
      <c r="BP28" s="114"/>
      <c r="BQ28" s="114"/>
      <c r="BR28" s="114"/>
      <c r="BS28" s="114"/>
      <c r="BT28" s="45">
        <f t="shared" si="23"/>
        <v>281048</v>
      </c>
      <c r="BU28" s="48">
        <f t="shared" si="24"/>
        <v>54398</v>
      </c>
      <c r="BV28" s="114">
        <v>17944</v>
      </c>
      <c r="BW28" s="114">
        <v>38848</v>
      </c>
      <c r="BX28" s="114"/>
      <c r="BY28" s="46">
        <f t="shared" si="25"/>
        <v>33494</v>
      </c>
      <c r="BZ28" s="113">
        <v>-213825</v>
      </c>
      <c r="CA28" s="114">
        <v>11359</v>
      </c>
      <c r="CB28" s="48">
        <f t="shared" si="26"/>
        <v>494873</v>
      </c>
      <c r="CC28" s="76">
        <f t="shared" si="27"/>
        <v>22135</v>
      </c>
      <c r="CD28" s="115">
        <v>7275</v>
      </c>
      <c r="CE28" s="114">
        <v>2425</v>
      </c>
      <c r="CF28" s="49">
        <f t="shared" si="28"/>
        <v>526708</v>
      </c>
      <c r="CG28" s="116">
        <v>288709</v>
      </c>
      <c r="CH28" s="49">
        <f t="shared" si="29"/>
        <v>-25833</v>
      </c>
    </row>
    <row r="29" spans="1:86" ht="15" thickBot="1" x14ac:dyDescent="0.25">
      <c r="A29" s="1">
        <v>6</v>
      </c>
      <c r="C29" s="15" t="s">
        <v>144</v>
      </c>
      <c r="D29" s="13">
        <v>1588</v>
      </c>
      <c r="E29" s="113"/>
      <c r="F29" s="114"/>
      <c r="G29" s="114"/>
      <c r="H29" s="114"/>
      <c r="I29" s="45">
        <f t="shared" si="0"/>
        <v>0</v>
      </c>
      <c r="J29" s="114"/>
      <c r="K29" s="114"/>
      <c r="L29" s="114"/>
      <c r="M29" s="114"/>
      <c r="N29" s="46">
        <f t="shared" si="1"/>
        <v>0</v>
      </c>
      <c r="O29" s="47">
        <f t="shared" si="2"/>
        <v>0</v>
      </c>
      <c r="P29" s="114"/>
      <c r="Q29" s="114"/>
      <c r="R29" s="114"/>
      <c r="S29" s="45">
        <f t="shared" si="3"/>
        <v>0</v>
      </c>
      <c r="T29" s="48">
        <f t="shared" si="4"/>
        <v>0</v>
      </c>
      <c r="U29" s="114"/>
      <c r="V29" s="114"/>
      <c r="W29" s="114"/>
      <c r="X29" s="46">
        <f t="shared" si="5"/>
        <v>0</v>
      </c>
      <c r="Y29" s="47">
        <f t="shared" si="6"/>
        <v>0</v>
      </c>
      <c r="Z29" s="114">
        <v>199595</v>
      </c>
      <c r="AA29" s="114"/>
      <c r="AB29" s="114"/>
      <c r="AC29" s="45">
        <f t="shared" si="7"/>
        <v>199595</v>
      </c>
      <c r="AD29" s="48">
        <f t="shared" si="8"/>
        <v>0</v>
      </c>
      <c r="AE29" s="114">
        <v>12552</v>
      </c>
      <c r="AF29" s="114"/>
      <c r="AG29" s="114"/>
      <c r="AH29" s="46">
        <f t="shared" si="9"/>
        <v>12552</v>
      </c>
      <c r="AI29" s="47">
        <f t="shared" si="10"/>
        <v>199595</v>
      </c>
      <c r="AJ29" s="114">
        <v>204254</v>
      </c>
      <c r="AK29" s="114"/>
      <c r="AL29" s="114"/>
      <c r="AM29" s="45">
        <f t="shared" si="11"/>
        <v>403849</v>
      </c>
      <c r="AN29" s="48">
        <f t="shared" si="12"/>
        <v>12552</v>
      </c>
      <c r="AO29" s="114">
        <v>12442</v>
      </c>
      <c r="AP29" s="114"/>
      <c r="AQ29" s="114"/>
      <c r="AR29" s="46">
        <f t="shared" si="13"/>
        <v>24994</v>
      </c>
      <c r="AS29" s="47">
        <f t="shared" si="14"/>
        <v>403849</v>
      </c>
      <c r="AT29" s="114">
        <v>2571723</v>
      </c>
      <c r="AU29" s="114">
        <v>199595</v>
      </c>
      <c r="AV29" s="114"/>
      <c r="AW29" s="45">
        <f t="shared" si="15"/>
        <v>2775977</v>
      </c>
      <c r="AX29" s="48">
        <f t="shared" si="16"/>
        <v>24994</v>
      </c>
      <c r="AY29" s="114">
        <v>34367</v>
      </c>
      <c r="AZ29" s="114">
        <v>12552</v>
      </c>
      <c r="BA29" s="114"/>
      <c r="BB29" s="46">
        <f t="shared" si="17"/>
        <v>46809</v>
      </c>
      <c r="BC29" s="47">
        <f t="shared" si="18"/>
        <v>2775977</v>
      </c>
      <c r="BD29" s="114">
        <v>-275380</v>
      </c>
      <c r="BE29" s="114">
        <v>204254</v>
      </c>
      <c r="BF29" s="114"/>
      <c r="BG29" s="45">
        <f t="shared" si="19"/>
        <v>2296343</v>
      </c>
      <c r="BH29" s="48">
        <f t="shared" si="20"/>
        <v>46809</v>
      </c>
      <c r="BI29" s="114">
        <v>22345</v>
      </c>
      <c r="BJ29" s="114">
        <v>12442</v>
      </c>
      <c r="BK29" s="114"/>
      <c r="BL29" s="46">
        <f t="shared" si="21"/>
        <v>56712</v>
      </c>
      <c r="BM29" s="47">
        <f t="shared" si="22"/>
        <v>2296343</v>
      </c>
      <c r="BN29" s="114">
        <v>388601</v>
      </c>
      <c r="BO29" s="114">
        <v>2571723</v>
      </c>
      <c r="BP29" s="114"/>
      <c r="BQ29" s="114"/>
      <c r="BR29" s="114"/>
      <c r="BS29" s="114"/>
      <c r="BT29" s="45">
        <f t="shared" si="23"/>
        <v>113221</v>
      </c>
      <c r="BU29" s="48">
        <f t="shared" si="24"/>
        <v>56712</v>
      </c>
      <c r="BV29" s="114">
        <v>29370</v>
      </c>
      <c r="BW29" s="114">
        <v>34367</v>
      </c>
      <c r="BX29" s="114"/>
      <c r="BY29" s="46">
        <f t="shared" si="25"/>
        <v>51715</v>
      </c>
      <c r="BZ29" s="113">
        <v>-275380</v>
      </c>
      <c r="CA29" s="114">
        <v>16948</v>
      </c>
      <c r="CB29" s="48">
        <f t="shared" si="26"/>
        <v>388601</v>
      </c>
      <c r="CC29" s="76">
        <f t="shared" si="27"/>
        <v>34767</v>
      </c>
      <c r="CD29" s="115">
        <v>5713</v>
      </c>
      <c r="CE29" s="114">
        <v>1904</v>
      </c>
      <c r="CF29" s="49">
        <f t="shared" si="28"/>
        <v>430985</v>
      </c>
      <c r="CG29" s="116">
        <v>138859</v>
      </c>
      <c r="CH29" s="49">
        <f t="shared" si="29"/>
        <v>-26077</v>
      </c>
    </row>
    <row r="30" spans="1:86" ht="15" thickBot="1" x14ac:dyDescent="0.25">
      <c r="A30" s="1">
        <v>7</v>
      </c>
      <c r="C30" s="7" t="s">
        <v>19</v>
      </c>
      <c r="D30" s="13">
        <v>1590</v>
      </c>
      <c r="E30" s="113"/>
      <c r="F30" s="114"/>
      <c r="G30" s="114"/>
      <c r="H30" s="114"/>
      <c r="I30" s="45">
        <f t="shared" si="0"/>
        <v>0</v>
      </c>
      <c r="J30" s="114"/>
      <c r="K30" s="114"/>
      <c r="L30" s="114"/>
      <c r="M30" s="114"/>
      <c r="N30" s="46">
        <f t="shared" si="1"/>
        <v>0</v>
      </c>
      <c r="O30" s="47">
        <f t="shared" si="2"/>
        <v>0</v>
      </c>
      <c r="P30" s="114"/>
      <c r="Q30" s="114"/>
      <c r="R30" s="114"/>
      <c r="S30" s="45">
        <f t="shared" si="3"/>
        <v>0</v>
      </c>
      <c r="T30" s="48">
        <f t="shared" si="4"/>
        <v>0</v>
      </c>
      <c r="U30" s="114"/>
      <c r="V30" s="114"/>
      <c r="W30" s="114"/>
      <c r="X30" s="46">
        <f t="shared" si="5"/>
        <v>0</v>
      </c>
      <c r="Y30" s="47">
        <f t="shared" si="6"/>
        <v>0</v>
      </c>
      <c r="Z30" s="114"/>
      <c r="AA30" s="114"/>
      <c r="AB30" s="114"/>
      <c r="AC30" s="45">
        <f t="shared" si="7"/>
        <v>0</v>
      </c>
      <c r="AD30" s="48">
        <f t="shared" si="8"/>
        <v>0</v>
      </c>
      <c r="AE30" s="114"/>
      <c r="AF30" s="114"/>
      <c r="AG30" s="114"/>
      <c r="AH30" s="46">
        <f t="shared" si="9"/>
        <v>0</v>
      </c>
      <c r="AI30" s="47">
        <f t="shared" si="10"/>
        <v>0</v>
      </c>
      <c r="AJ30" s="114">
        <v>-2026712</v>
      </c>
      <c r="AK30" s="114"/>
      <c r="AL30" s="114"/>
      <c r="AM30" s="45">
        <f t="shared" si="11"/>
        <v>-2026712</v>
      </c>
      <c r="AN30" s="48">
        <f t="shared" si="12"/>
        <v>0</v>
      </c>
      <c r="AO30" s="114">
        <v>1772391</v>
      </c>
      <c r="AP30" s="114"/>
      <c r="AQ30" s="114"/>
      <c r="AR30" s="46">
        <f t="shared" si="13"/>
        <v>1772391</v>
      </c>
      <c r="AS30" s="47">
        <f t="shared" si="14"/>
        <v>-2026712</v>
      </c>
      <c r="AT30" s="114"/>
      <c r="AU30" s="114"/>
      <c r="AV30" s="114"/>
      <c r="AW30" s="45">
        <f t="shared" si="15"/>
        <v>-2026712</v>
      </c>
      <c r="AX30" s="48">
        <f t="shared" si="16"/>
        <v>1772391</v>
      </c>
      <c r="AY30" s="114">
        <v>17629</v>
      </c>
      <c r="AZ30" s="114"/>
      <c r="BA30" s="114"/>
      <c r="BB30" s="46">
        <f t="shared" si="17"/>
        <v>1790020</v>
      </c>
      <c r="BC30" s="47">
        <f t="shared" si="18"/>
        <v>-2026712</v>
      </c>
      <c r="BD30" s="114"/>
      <c r="BE30" s="114">
        <v>-2026712</v>
      </c>
      <c r="BF30" s="114"/>
      <c r="BG30" s="45">
        <f t="shared" si="19"/>
        <v>0</v>
      </c>
      <c r="BH30" s="48">
        <f t="shared" si="20"/>
        <v>1790020</v>
      </c>
      <c r="BI30" s="114"/>
      <c r="BJ30" s="114">
        <v>1772391</v>
      </c>
      <c r="BK30" s="114"/>
      <c r="BL30" s="46">
        <f t="shared" si="21"/>
        <v>17629</v>
      </c>
      <c r="BM30" s="47">
        <f t="shared" si="22"/>
        <v>0</v>
      </c>
      <c r="BN30" s="114"/>
      <c r="BO30" s="114"/>
      <c r="BP30" s="114"/>
      <c r="BQ30" s="114"/>
      <c r="BR30" s="114"/>
      <c r="BS30" s="114"/>
      <c r="BT30" s="45">
        <f t="shared" si="23"/>
        <v>0</v>
      </c>
      <c r="BU30" s="48">
        <f t="shared" si="24"/>
        <v>17629</v>
      </c>
      <c r="BV30" s="114"/>
      <c r="BW30" s="114">
        <v>17629</v>
      </c>
      <c r="BX30" s="114"/>
      <c r="BY30" s="46">
        <f t="shared" si="25"/>
        <v>0</v>
      </c>
      <c r="BZ30" s="113"/>
      <c r="CA30" s="114"/>
      <c r="CB30" s="48">
        <f t="shared" si="26"/>
        <v>0</v>
      </c>
      <c r="CC30" s="76">
        <f t="shared" si="27"/>
        <v>0</v>
      </c>
      <c r="CD30" s="115"/>
      <c r="CE30" s="114"/>
      <c r="CF30" s="49">
        <f t="shared" si="28"/>
        <v>0</v>
      </c>
      <c r="CG30" s="116"/>
      <c r="CH30" s="49">
        <f t="shared" si="29"/>
        <v>0</v>
      </c>
    </row>
    <row r="31" spans="1:86" ht="17.25" thickBot="1" x14ac:dyDescent="0.25">
      <c r="A31" s="1">
        <v>8</v>
      </c>
      <c r="C31" s="16" t="s">
        <v>126</v>
      </c>
      <c r="D31" s="13">
        <v>1595</v>
      </c>
      <c r="E31" s="113"/>
      <c r="F31" s="114"/>
      <c r="G31" s="114"/>
      <c r="H31" s="114"/>
      <c r="I31" s="45">
        <f t="shared" si="0"/>
        <v>0</v>
      </c>
      <c r="J31" s="114"/>
      <c r="K31" s="114"/>
      <c r="L31" s="114"/>
      <c r="M31" s="114"/>
      <c r="N31" s="46">
        <f t="shared" si="1"/>
        <v>0</v>
      </c>
      <c r="O31" s="47">
        <f>I31</f>
        <v>0</v>
      </c>
      <c r="P31" s="114"/>
      <c r="Q31" s="114"/>
      <c r="R31" s="114"/>
      <c r="S31" s="45">
        <f t="shared" si="3"/>
        <v>0</v>
      </c>
      <c r="T31" s="48">
        <f>N31</f>
        <v>0</v>
      </c>
      <c r="U31" s="114"/>
      <c r="V31" s="114"/>
      <c r="W31" s="114"/>
      <c r="X31" s="46">
        <f t="shared" si="5"/>
        <v>0</v>
      </c>
      <c r="Y31" s="47">
        <f>S31</f>
        <v>0</v>
      </c>
      <c r="Z31" s="114"/>
      <c r="AA31" s="114"/>
      <c r="AB31" s="114"/>
      <c r="AC31" s="45">
        <f t="shared" si="7"/>
        <v>0</v>
      </c>
      <c r="AD31" s="48">
        <f>X31</f>
        <v>0</v>
      </c>
      <c r="AE31" s="114"/>
      <c r="AF31" s="114"/>
      <c r="AG31" s="114"/>
      <c r="AH31" s="46">
        <f t="shared" si="9"/>
        <v>0</v>
      </c>
      <c r="AI31" s="47">
        <f>AC31</f>
        <v>0</v>
      </c>
      <c r="AJ31" s="114"/>
      <c r="AK31" s="114"/>
      <c r="AL31" s="114"/>
      <c r="AM31" s="45">
        <f t="shared" si="11"/>
        <v>0</v>
      </c>
      <c r="AN31" s="48">
        <f>AH31</f>
        <v>0</v>
      </c>
      <c r="AO31" s="114"/>
      <c r="AP31" s="114"/>
      <c r="AQ31" s="114"/>
      <c r="AR31" s="46">
        <f t="shared" si="13"/>
        <v>0</v>
      </c>
      <c r="AS31" s="47">
        <f>AM31</f>
        <v>0</v>
      </c>
      <c r="AT31" s="114"/>
      <c r="AU31" s="114"/>
      <c r="AV31" s="114"/>
      <c r="AW31" s="45">
        <f t="shared" si="15"/>
        <v>0</v>
      </c>
      <c r="AX31" s="48">
        <f>AR31</f>
        <v>0</v>
      </c>
      <c r="AY31" s="114"/>
      <c r="AZ31" s="114"/>
      <c r="BA31" s="114"/>
      <c r="BB31" s="46">
        <f t="shared" si="17"/>
        <v>0</v>
      </c>
      <c r="BC31" s="47">
        <f>AW31</f>
        <v>0</v>
      </c>
      <c r="BD31" s="114"/>
      <c r="BE31" s="114"/>
      <c r="BF31" s="114"/>
      <c r="BG31" s="45">
        <f t="shared" si="19"/>
        <v>0</v>
      </c>
      <c r="BH31" s="48">
        <f>BB31</f>
        <v>0</v>
      </c>
      <c r="BI31" s="114"/>
      <c r="BJ31" s="114"/>
      <c r="BK31" s="114"/>
      <c r="BL31" s="46">
        <f t="shared" si="21"/>
        <v>0</v>
      </c>
      <c r="BM31" s="47">
        <f>BG31</f>
        <v>0</v>
      </c>
      <c r="BN31" s="114"/>
      <c r="BO31" s="114"/>
      <c r="BP31" s="114"/>
      <c r="BQ31" s="114"/>
      <c r="BR31" s="114"/>
      <c r="BS31" s="114"/>
      <c r="BT31" s="45">
        <f t="shared" si="23"/>
        <v>0</v>
      </c>
      <c r="BU31" s="48">
        <f>BL31</f>
        <v>0</v>
      </c>
      <c r="BV31" s="114"/>
      <c r="BW31" s="114"/>
      <c r="BX31" s="114"/>
      <c r="BY31" s="46">
        <f t="shared" si="25"/>
        <v>0</v>
      </c>
      <c r="BZ31" s="113"/>
      <c r="CA31" s="114"/>
      <c r="CB31" s="48">
        <f t="shared" si="26"/>
        <v>0</v>
      </c>
      <c r="CC31" s="76">
        <f t="shared" si="27"/>
        <v>0</v>
      </c>
      <c r="CD31" s="115"/>
      <c r="CE31" s="114"/>
      <c r="CF31" s="49">
        <f t="shared" si="28"/>
        <v>0</v>
      </c>
      <c r="CG31" s="116"/>
      <c r="CH31" s="49">
        <f t="shared" si="29"/>
        <v>0</v>
      </c>
    </row>
    <row r="32" spans="1:86" ht="17.25" thickBot="1" x14ac:dyDescent="0.25">
      <c r="A32" s="1">
        <v>9</v>
      </c>
      <c r="C32" s="16" t="s">
        <v>127</v>
      </c>
      <c r="D32" s="13">
        <v>1595</v>
      </c>
      <c r="E32" s="113"/>
      <c r="F32" s="114"/>
      <c r="G32" s="114"/>
      <c r="H32" s="114"/>
      <c r="I32" s="45">
        <f t="shared" si="0"/>
        <v>0</v>
      </c>
      <c r="J32" s="114"/>
      <c r="K32" s="114"/>
      <c r="L32" s="114"/>
      <c r="M32" s="114"/>
      <c r="N32" s="46">
        <f t="shared" si="1"/>
        <v>0</v>
      </c>
      <c r="O32" s="47">
        <f t="shared" si="2"/>
        <v>0</v>
      </c>
      <c r="P32" s="114"/>
      <c r="Q32" s="114"/>
      <c r="R32" s="114"/>
      <c r="S32" s="45">
        <f t="shared" si="3"/>
        <v>0</v>
      </c>
      <c r="T32" s="48">
        <f t="shared" si="4"/>
        <v>0</v>
      </c>
      <c r="U32" s="114"/>
      <c r="V32" s="114"/>
      <c r="W32" s="114"/>
      <c r="X32" s="46">
        <f t="shared" si="5"/>
        <v>0</v>
      </c>
      <c r="Y32" s="47">
        <f t="shared" si="6"/>
        <v>0</v>
      </c>
      <c r="Z32" s="114"/>
      <c r="AA32" s="114"/>
      <c r="AB32" s="114"/>
      <c r="AC32" s="45">
        <f t="shared" si="7"/>
        <v>0</v>
      </c>
      <c r="AD32" s="48">
        <f t="shared" si="8"/>
        <v>0</v>
      </c>
      <c r="AE32" s="114"/>
      <c r="AF32" s="114"/>
      <c r="AG32" s="114"/>
      <c r="AH32" s="46">
        <f t="shared" si="9"/>
        <v>0</v>
      </c>
      <c r="AI32" s="47">
        <f t="shared" si="10"/>
        <v>0</v>
      </c>
      <c r="AJ32" s="114"/>
      <c r="AK32" s="114"/>
      <c r="AL32" s="114"/>
      <c r="AM32" s="45">
        <f t="shared" si="11"/>
        <v>0</v>
      </c>
      <c r="AN32" s="48">
        <f t="shared" si="12"/>
        <v>0</v>
      </c>
      <c r="AO32" s="114"/>
      <c r="AP32" s="114"/>
      <c r="AQ32" s="114"/>
      <c r="AR32" s="46">
        <f t="shared" si="13"/>
        <v>0</v>
      </c>
      <c r="AS32" s="47">
        <f t="shared" si="14"/>
        <v>0</v>
      </c>
      <c r="AT32" s="114">
        <v>1071157</v>
      </c>
      <c r="AU32" s="114">
        <v>3570951</v>
      </c>
      <c r="AV32" s="114"/>
      <c r="AW32" s="45">
        <f t="shared" si="15"/>
        <v>-2499794</v>
      </c>
      <c r="AX32" s="48">
        <f t="shared" si="16"/>
        <v>0</v>
      </c>
      <c r="AY32" s="114">
        <v>-11367</v>
      </c>
      <c r="AZ32" s="114">
        <v>403393</v>
      </c>
      <c r="BA32" s="114"/>
      <c r="BB32" s="46">
        <f t="shared" si="17"/>
        <v>-414760</v>
      </c>
      <c r="BC32" s="47">
        <f t="shared" si="18"/>
        <v>-2499794</v>
      </c>
      <c r="BD32" s="114">
        <v>2005064</v>
      </c>
      <c r="BE32" s="114"/>
      <c r="BF32" s="114"/>
      <c r="BG32" s="45">
        <f t="shared" si="19"/>
        <v>-494730</v>
      </c>
      <c r="BH32" s="48">
        <f t="shared" si="20"/>
        <v>-414760</v>
      </c>
      <c r="BI32" s="114">
        <v>-11290</v>
      </c>
      <c r="BJ32" s="114"/>
      <c r="BK32" s="114"/>
      <c r="BL32" s="46">
        <f t="shared" si="21"/>
        <v>-426050</v>
      </c>
      <c r="BM32" s="47">
        <f>BG32</f>
        <v>-494730</v>
      </c>
      <c r="BN32" s="114">
        <v>859922</v>
      </c>
      <c r="BO32" s="114"/>
      <c r="BP32" s="114"/>
      <c r="BQ32" s="114"/>
      <c r="BR32" s="114"/>
      <c r="BS32" s="114"/>
      <c r="BT32" s="45">
        <f t="shared" si="23"/>
        <v>365192</v>
      </c>
      <c r="BU32" s="48">
        <f>BL32</f>
        <v>-426050</v>
      </c>
      <c r="BV32" s="114">
        <v>-1194</v>
      </c>
      <c r="BW32" s="114"/>
      <c r="BX32" s="114"/>
      <c r="BY32" s="46">
        <f t="shared" si="25"/>
        <v>-427244</v>
      </c>
      <c r="BZ32" s="113"/>
      <c r="CA32" s="114"/>
      <c r="CB32" s="48">
        <f t="shared" si="26"/>
        <v>365192</v>
      </c>
      <c r="CC32" s="76">
        <f t="shared" si="27"/>
        <v>-427244</v>
      </c>
      <c r="CD32" s="115">
        <v>0</v>
      </c>
      <c r="CE32" s="114">
        <v>0</v>
      </c>
      <c r="CF32" s="49">
        <f t="shared" si="28"/>
        <v>-62052</v>
      </c>
      <c r="CG32" s="116">
        <v>-62052</v>
      </c>
      <c r="CH32" s="49">
        <f t="shared" si="29"/>
        <v>0</v>
      </c>
    </row>
    <row r="33" spans="1:86" ht="17.25" thickBot="1" x14ac:dyDescent="0.25">
      <c r="A33" s="1">
        <v>9</v>
      </c>
      <c r="C33" s="16" t="s">
        <v>128</v>
      </c>
      <c r="D33" s="13">
        <v>1595</v>
      </c>
      <c r="E33" s="113"/>
      <c r="F33" s="114"/>
      <c r="G33" s="114"/>
      <c r="H33" s="114"/>
      <c r="I33" s="45">
        <f>E33+F33-G33+H33</f>
        <v>0</v>
      </c>
      <c r="J33" s="114"/>
      <c r="K33" s="114"/>
      <c r="L33" s="114"/>
      <c r="M33" s="114"/>
      <c r="N33" s="46">
        <f>J33+K33-L33+M33</f>
        <v>0</v>
      </c>
      <c r="O33" s="47">
        <f>I33</f>
        <v>0</v>
      </c>
      <c r="P33" s="114"/>
      <c r="Q33" s="114"/>
      <c r="R33" s="114"/>
      <c r="S33" s="45">
        <f>O33+P33-Q33+R33</f>
        <v>0</v>
      </c>
      <c r="T33" s="48">
        <f>N33</f>
        <v>0</v>
      </c>
      <c r="U33" s="114"/>
      <c r="V33" s="114"/>
      <c r="W33" s="114"/>
      <c r="X33" s="46">
        <f>T33+U33-V33+W33</f>
        <v>0</v>
      </c>
      <c r="Y33" s="47">
        <f>S33</f>
        <v>0</v>
      </c>
      <c r="Z33" s="114"/>
      <c r="AA33" s="114"/>
      <c r="AB33" s="114"/>
      <c r="AC33" s="45">
        <f>Y33+Z33-AA33+AB33</f>
        <v>0</v>
      </c>
      <c r="AD33" s="48">
        <f>X33</f>
        <v>0</v>
      </c>
      <c r="AE33" s="114"/>
      <c r="AF33" s="114"/>
      <c r="AG33" s="114"/>
      <c r="AH33" s="46">
        <f>AD33+AE33-AF33+AG33</f>
        <v>0</v>
      </c>
      <c r="AI33" s="47">
        <f>AC33</f>
        <v>0</v>
      </c>
      <c r="AJ33" s="114"/>
      <c r="AK33" s="114"/>
      <c r="AL33" s="114"/>
      <c r="AM33" s="45">
        <f>AI33+AJ33-AK33+AL33</f>
        <v>0</v>
      </c>
      <c r="AN33" s="48">
        <f>AH33</f>
        <v>0</v>
      </c>
      <c r="AO33" s="114"/>
      <c r="AP33" s="114"/>
      <c r="AQ33" s="114"/>
      <c r="AR33" s="46">
        <f>AN33+AO33-AP33+AQ33</f>
        <v>0</v>
      </c>
      <c r="AS33" s="47">
        <f>AM33</f>
        <v>0</v>
      </c>
      <c r="AT33" s="114"/>
      <c r="AU33" s="114"/>
      <c r="AV33" s="114"/>
      <c r="AW33" s="45">
        <f>AS33+AT33-AU33+AV33</f>
        <v>0</v>
      </c>
      <c r="AX33" s="48">
        <f>AR33</f>
        <v>0</v>
      </c>
      <c r="AY33" s="114"/>
      <c r="AZ33" s="114"/>
      <c r="BA33" s="114"/>
      <c r="BB33" s="46">
        <f>AX33+AY33-AZ33+BA33</f>
        <v>0</v>
      </c>
      <c r="BC33" s="47">
        <f>AW33</f>
        <v>0</v>
      </c>
      <c r="BD33" s="114">
        <f>786281-55704</f>
        <v>730577</v>
      </c>
      <c r="BE33" s="114">
        <f>2630424</f>
        <v>2630424</v>
      </c>
      <c r="BF33" s="114"/>
      <c r="BG33" s="45">
        <f t="shared" si="19"/>
        <v>-1899847</v>
      </c>
      <c r="BH33" s="48">
        <f>BB33</f>
        <v>0</v>
      </c>
      <c r="BI33" s="114">
        <f>-175-12834</f>
        <v>-13009</v>
      </c>
      <c r="BJ33" s="114">
        <v>95493</v>
      </c>
      <c r="BK33" s="114"/>
      <c r="BL33" s="46">
        <f>BH33+BI33-BJ33+BK33</f>
        <v>-108502</v>
      </c>
      <c r="BM33" s="47">
        <f>BG33</f>
        <v>-1899847</v>
      </c>
      <c r="BN33" s="114">
        <f>-27852+1337126</f>
        <v>1309274</v>
      </c>
      <c r="BO33" s="114"/>
      <c r="BP33" s="114"/>
      <c r="BQ33" s="114"/>
      <c r="BR33" s="114"/>
      <c r="BS33" s="208">
        <v>577622</v>
      </c>
      <c r="BT33" s="45">
        <f>BM33+BN33-BO33+SUM(BP33:BS33)</f>
        <v>-12951</v>
      </c>
      <c r="BU33" s="48">
        <f>BL33</f>
        <v>-108502</v>
      </c>
      <c r="BV33" s="114">
        <f>-1144-17903</f>
        <v>-19047</v>
      </c>
      <c r="BW33" s="114"/>
      <c r="BX33" s="114"/>
      <c r="BY33" s="46">
        <f>BU33+BV33-BW33+BX33</f>
        <v>-127549</v>
      </c>
      <c r="BZ33" s="113"/>
      <c r="CA33" s="114"/>
      <c r="CB33" s="48">
        <f>BT33-BZ33</f>
        <v>-12951</v>
      </c>
      <c r="CC33" s="76">
        <f>BY33-CA33</f>
        <v>-127549</v>
      </c>
      <c r="CD33" s="115">
        <f>-1714-1228</f>
        <v>-2942</v>
      </c>
      <c r="CE33" s="114">
        <v>-410</v>
      </c>
      <c r="CF33" s="49">
        <f>SUM(CB33:CE33)</f>
        <v>-143852</v>
      </c>
      <c r="CG33" s="116">
        <f>-84874-633248</f>
        <v>-718122</v>
      </c>
      <c r="CH33" s="49">
        <f>CG33-SUM(BT33,BY33)</f>
        <v>-577622</v>
      </c>
    </row>
    <row r="34" spans="1:86" ht="14.25" x14ac:dyDescent="0.2">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6"/>
      <c r="CD34" s="51"/>
      <c r="CE34" s="51"/>
      <c r="CF34" s="49"/>
      <c r="CG34" s="52"/>
      <c r="CH34" s="49"/>
    </row>
    <row r="35" spans="1:86" ht="15" x14ac:dyDescent="0.25">
      <c r="C35" s="17" t="s">
        <v>146</v>
      </c>
      <c r="D35" s="17"/>
      <c r="E35" s="50">
        <f>SUM(E24:E33)</f>
        <v>0</v>
      </c>
      <c r="F35" s="45">
        <f t="shared" ref="F35:BQ35" si="30">SUM(F24:F33)</f>
        <v>0</v>
      </c>
      <c r="G35" s="45">
        <f t="shared" si="30"/>
        <v>0</v>
      </c>
      <c r="H35" s="45">
        <f t="shared" si="30"/>
        <v>0</v>
      </c>
      <c r="I35" s="45">
        <f t="shared" si="30"/>
        <v>0</v>
      </c>
      <c r="J35" s="45">
        <f t="shared" si="30"/>
        <v>0</v>
      </c>
      <c r="K35" s="45">
        <f t="shared" si="30"/>
        <v>0</v>
      </c>
      <c r="L35" s="45">
        <f t="shared" si="30"/>
        <v>0</v>
      </c>
      <c r="M35" s="45">
        <f t="shared" si="30"/>
        <v>0</v>
      </c>
      <c r="N35" s="46">
        <f t="shared" si="30"/>
        <v>0</v>
      </c>
      <c r="O35" s="50">
        <f t="shared" si="30"/>
        <v>0</v>
      </c>
      <c r="P35" s="45">
        <f t="shared" si="30"/>
        <v>0</v>
      </c>
      <c r="Q35" s="45">
        <f t="shared" si="30"/>
        <v>0</v>
      </c>
      <c r="R35" s="45">
        <f t="shared" si="30"/>
        <v>0</v>
      </c>
      <c r="S35" s="45">
        <f t="shared" si="30"/>
        <v>0</v>
      </c>
      <c r="T35" s="45">
        <f t="shared" si="30"/>
        <v>0</v>
      </c>
      <c r="U35" s="45">
        <f t="shared" si="30"/>
        <v>0</v>
      </c>
      <c r="V35" s="45">
        <f t="shared" si="30"/>
        <v>0</v>
      </c>
      <c r="W35" s="45">
        <f t="shared" si="30"/>
        <v>0</v>
      </c>
      <c r="X35" s="46">
        <f t="shared" si="30"/>
        <v>0</v>
      </c>
      <c r="Y35" s="50">
        <f t="shared" si="30"/>
        <v>0</v>
      </c>
      <c r="Z35" s="45">
        <f t="shared" si="30"/>
        <v>-4294251</v>
      </c>
      <c r="AA35" s="45">
        <f t="shared" si="30"/>
        <v>0</v>
      </c>
      <c r="AB35" s="45">
        <f t="shared" si="30"/>
        <v>0</v>
      </c>
      <c r="AC35" s="45">
        <f t="shared" si="30"/>
        <v>-4294251</v>
      </c>
      <c r="AD35" s="45">
        <f t="shared" si="30"/>
        <v>0</v>
      </c>
      <c r="AE35" s="45">
        <f t="shared" si="30"/>
        <v>-493108</v>
      </c>
      <c r="AF35" s="45">
        <f t="shared" si="30"/>
        <v>0</v>
      </c>
      <c r="AG35" s="45">
        <f t="shared" si="30"/>
        <v>0</v>
      </c>
      <c r="AH35" s="46">
        <f t="shared" si="30"/>
        <v>-493108</v>
      </c>
      <c r="AI35" s="50">
        <f t="shared" si="30"/>
        <v>-4294251</v>
      </c>
      <c r="AJ35" s="45">
        <f t="shared" si="30"/>
        <v>-4402815</v>
      </c>
      <c r="AK35" s="45">
        <f t="shared" si="30"/>
        <v>0</v>
      </c>
      <c r="AL35" s="45">
        <f t="shared" si="30"/>
        <v>0</v>
      </c>
      <c r="AM35" s="45">
        <f t="shared" si="30"/>
        <v>-8697066</v>
      </c>
      <c r="AN35" s="45">
        <f t="shared" si="30"/>
        <v>-493108</v>
      </c>
      <c r="AO35" s="45">
        <f t="shared" si="30"/>
        <v>1676898</v>
      </c>
      <c r="AP35" s="45">
        <f t="shared" si="30"/>
        <v>0</v>
      </c>
      <c r="AQ35" s="45">
        <f t="shared" si="30"/>
        <v>0</v>
      </c>
      <c r="AR35" s="46">
        <f t="shared" si="30"/>
        <v>1183790</v>
      </c>
      <c r="AS35" s="50">
        <f t="shared" si="30"/>
        <v>-8697066</v>
      </c>
      <c r="AT35" s="45">
        <f t="shared" si="30"/>
        <v>5612792</v>
      </c>
      <c r="AU35" s="45">
        <f t="shared" si="30"/>
        <v>-723300</v>
      </c>
      <c r="AV35" s="45">
        <f t="shared" si="30"/>
        <v>0</v>
      </c>
      <c r="AW35" s="45">
        <f t="shared" si="30"/>
        <v>-2360974</v>
      </c>
      <c r="AX35" s="45">
        <f t="shared" si="30"/>
        <v>1183790</v>
      </c>
      <c r="AY35" s="45">
        <f t="shared" si="30"/>
        <v>83567</v>
      </c>
      <c r="AZ35" s="45">
        <f t="shared" si="30"/>
        <v>-89715</v>
      </c>
      <c r="BA35" s="45">
        <f t="shared" si="30"/>
        <v>0</v>
      </c>
      <c r="BB35" s="46">
        <f t="shared" si="30"/>
        <v>1357072</v>
      </c>
      <c r="BC35" s="50">
        <f t="shared" si="30"/>
        <v>-2360974</v>
      </c>
      <c r="BD35" s="45">
        <f t="shared" si="30"/>
        <v>640116</v>
      </c>
      <c r="BE35" s="45">
        <f t="shared" si="30"/>
        <v>-1772391</v>
      </c>
      <c r="BF35" s="45">
        <f t="shared" si="30"/>
        <v>0</v>
      </c>
      <c r="BG35" s="45">
        <f t="shared" si="30"/>
        <v>51533</v>
      </c>
      <c r="BH35" s="45">
        <f t="shared" si="30"/>
        <v>1357072</v>
      </c>
      <c r="BI35" s="45">
        <f t="shared" si="30"/>
        <v>-163</v>
      </c>
      <c r="BJ35" s="45">
        <f t="shared" si="30"/>
        <v>1772391</v>
      </c>
      <c r="BK35" s="45">
        <f t="shared" si="30"/>
        <v>0</v>
      </c>
      <c r="BL35" s="46">
        <f t="shared" si="30"/>
        <v>-415482</v>
      </c>
      <c r="BM35" s="50">
        <f t="shared" si="30"/>
        <v>51533</v>
      </c>
      <c r="BN35" s="45">
        <f t="shared" si="30"/>
        <v>996559</v>
      </c>
      <c r="BO35" s="45">
        <f t="shared" si="30"/>
        <v>4541635</v>
      </c>
      <c r="BP35" s="45">
        <f t="shared" si="30"/>
        <v>0</v>
      </c>
      <c r="BQ35" s="45">
        <f t="shared" si="30"/>
        <v>0</v>
      </c>
      <c r="BR35" s="45">
        <f t="shared" ref="BR35:CH35" si="31">SUM(BR24:BR33)</f>
        <v>0</v>
      </c>
      <c r="BS35" s="45">
        <f t="shared" si="31"/>
        <v>577622</v>
      </c>
      <c r="BT35" s="45">
        <f t="shared" si="31"/>
        <v>-2915921</v>
      </c>
      <c r="BU35" s="45">
        <f t="shared" si="31"/>
        <v>-415482</v>
      </c>
      <c r="BV35" s="45">
        <f t="shared" si="31"/>
        <v>-15010</v>
      </c>
      <c r="BW35" s="45">
        <f t="shared" si="31"/>
        <v>94934</v>
      </c>
      <c r="BX35" s="45">
        <f t="shared" si="31"/>
        <v>0</v>
      </c>
      <c r="BY35" s="46">
        <f t="shared" si="31"/>
        <v>-525426</v>
      </c>
      <c r="BZ35" s="50">
        <f t="shared" si="31"/>
        <v>-2095525</v>
      </c>
      <c r="CA35" s="45">
        <f t="shared" si="31"/>
        <v>-16936</v>
      </c>
      <c r="CB35" s="45">
        <f t="shared" si="31"/>
        <v>-820396</v>
      </c>
      <c r="CC35" s="46">
        <f t="shared" si="31"/>
        <v>-508490</v>
      </c>
      <c r="CD35" s="45">
        <f t="shared" si="31"/>
        <v>-20180</v>
      </c>
      <c r="CE35" s="45">
        <f t="shared" si="31"/>
        <v>-6155</v>
      </c>
      <c r="CF35" s="49">
        <f t="shared" si="31"/>
        <v>-1355221</v>
      </c>
      <c r="CG35" s="53">
        <f t="shared" si="31"/>
        <v>-4064218</v>
      </c>
      <c r="CH35" s="49">
        <f t="shared" si="31"/>
        <v>-622871</v>
      </c>
    </row>
    <row r="36" spans="1:86" ht="15" x14ac:dyDescent="0.25">
      <c r="C36" s="17" t="s">
        <v>145</v>
      </c>
      <c r="D36" s="17"/>
      <c r="E36" s="50">
        <f>E35-E37</f>
        <v>0</v>
      </c>
      <c r="F36" s="45">
        <f>F35-F37</f>
        <v>0</v>
      </c>
      <c r="G36" s="45">
        <f t="shared" ref="G36:P36" si="32">G35-G37</f>
        <v>0</v>
      </c>
      <c r="H36" s="45">
        <f t="shared" si="32"/>
        <v>0</v>
      </c>
      <c r="I36" s="45">
        <f t="shared" si="32"/>
        <v>0</v>
      </c>
      <c r="J36" s="45">
        <f t="shared" si="32"/>
        <v>0</v>
      </c>
      <c r="K36" s="45">
        <f t="shared" si="32"/>
        <v>0</v>
      </c>
      <c r="L36" s="45">
        <f>L35-L37</f>
        <v>0</v>
      </c>
      <c r="M36" s="45">
        <f>M35-M37</f>
        <v>0</v>
      </c>
      <c r="N36" s="46">
        <f t="shared" si="32"/>
        <v>0</v>
      </c>
      <c r="O36" s="50">
        <f t="shared" si="32"/>
        <v>0</v>
      </c>
      <c r="P36" s="45">
        <f t="shared" si="32"/>
        <v>0</v>
      </c>
      <c r="Q36" s="45">
        <f t="shared" ref="Q36:CE36" si="33">Q35-Q37</f>
        <v>0</v>
      </c>
      <c r="R36" s="45">
        <f t="shared" si="33"/>
        <v>0</v>
      </c>
      <c r="S36" s="45">
        <f t="shared" si="33"/>
        <v>0</v>
      </c>
      <c r="T36" s="45">
        <f t="shared" si="33"/>
        <v>0</v>
      </c>
      <c r="U36" s="45">
        <f t="shared" si="33"/>
        <v>0</v>
      </c>
      <c r="V36" s="45">
        <f>V35-V37</f>
        <v>0</v>
      </c>
      <c r="W36" s="45">
        <f>W35-W37</f>
        <v>0</v>
      </c>
      <c r="X36" s="46">
        <f>X35-X37</f>
        <v>0</v>
      </c>
      <c r="Y36" s="50">
        <f t="shared" si="33"/>
        <v>0</v>
      </c>
      <c r="Z36" s="45">
        <f t="shared" si="33"/>
        <v>-4493846</v>
      </c>
      <c r="AA36" s="45">
        <f t="shared" si="33"/>
        <v>0</v>
      </c>
      <c r="AB36" s="45">
        <f t="shared" si="33"/>
        <v>0</v>
      </c>
      <c r="AC36" s="45">
        <f t="shared" si="33"/>
        <v>-4493846</v>
      </c>
      <c r="AD36" s="45">
        <f t="shared" si="33"/>
        <v>0</v>
      </c>
      <c r="AE36" s="45">
        <f t="shared" si="33"/>
        <v>-505660</v>
      </c>
      <c r="AF36" s="45">
        <f>AF35-AF37</f>
        <v>0</v>
      </c>
      <c r="AG36" s="45">
        <f>AG35-AG37</f>
        <v>0</v>
      </c>
      <c r="AH36" s="46">
        <f>AH35-AH37</f>
        <v>-505660</v>
      </c>
      <c r="AI36" s="50">
        <f t="shared" si="33"/>
        <v>-4493846</v>
      </c>
      <c r="AJ36" s="45">
        <f t="shared" si="33"/>
        <v>-4607069</v>
      </c>
      <c r="AK36" s="45">
        <f t="shared" si="33"/>
        <v>0</v>
      </c>
      <c r="AL36" s="45">
        <f t="shared" si="33"/>
        <v>0</v>
      </c>
      <c r="AM36" s="45">
        <f t="shared" si="33"/>
        <v>-9100915</v>
      </c>
      <c r="AN36" s="45">
        <f t="shared" si="33"/>
        <v>-505660</v>
      </c>
      <c r="AO36" s="45">
        <f t="shared" si="33"/>
        <v>1664456</v>
      </c>
      <c r="AP36" s="45">
        <f>AP35-AP37</f>
        <v>0</v>
      </c>
      <c r="AQ36" s="45">
        <f>AQ35-AQ37</f>
        <v>0</v>
      </c>
      <c r="AR36" s="46">
        <f>AR35-AR37</f>
        <v>1158796</v>
      </c>
      <c r="AS36" s="50">
        <f t="shared" si="33"/>
        <v>-9100915</v>
      </c>
      <c r="AT36" s="45">
        <f t="shared" si="33"/>
        <v>3041069</v>
      </c>
      <c r="AU36" s="45">
        <f t="shared" si="33"/>
        <v>-922895</v>
      </c>
      <c r="AV36" s="45">
        <f t="shared" si="33"/>
        <v>0</v>
      </c>
      <c r="AW36" s="45">
        <f t="shared" si="33"/>
        <v>-5136951</v>
      </c>
      <c r="AX36" s="45">
        <f t="shared" si="33"/>
        <v>1158796</v>
      </c>
      <c r="AY36" s="45">
        <f t="shared" si="33"/>
        <v>49200</v>
      </c>
      <c r="AZ36" s="45">
        <f>AZ35-AZ37</f>
        <v>-102267</v>
      </c>
      <c r="BA36" s="45">
        <f>BA35-BA37</f>
        <v>0</v>
      </c>
      <c r="BB36" s="46">
        <f>BB35-BB37</f>
        <v>1310263</v>
      </c>
      <c r="BC36" s="50">
        <f t="shared" si="33"/>
        <v>-5136951</v>
      </c>
      <c r="BD36" s="45">
        <f t="shared" si="33"/>
        <v>915496</v>
      </c>
      <c r="BE36" s="45">
        <f t="shared" si="33"/>
        <v>-1976645</v>
      </c>
      <c r="BF36" s="45">
        <f t="shared" si="33"/>
        <v>0</v>
      </c>
      <c r="BG36" s="45">
        <f t="shared" si="33"/>
        <v>-2244810</v>
      </c>
      <c r="BH36" s="45">
        <f t="shared" si="33"/>
        <v>1310263</v>
      </c>
      <c r="BI36" s="45">
        <f t="shared" si="33"/>
        <v>-22508</v>
      </c>
      <c r="BJ36" s="45">
        <f t="shared" ref="BJ36:CC36" si="34">BJ35-BJ37</f>
        <v>1759949</v>
      </c>
      <c r="BK36" s="45">
        <f t="shared" si="34"/>
        <v>0</v>
      </c>
      <c r="BL36" s="46">
        <f t="shared" si="34"/>
        <v>-472194</v>
      </c>
      <c r="BM36" s="50">
        <f t="shared" si="34"/>
        <v>-2244810</v>
      </c>
      <c r="BN36" s="45">
        <f t="shared" si="34"/>
        <v>607958</v>
      </c>
      <c r="BO36" s="45">
        <f t="shared" si="34"/>
        <v>1969912</v>
      </c>
      <c r="BP36" s="45">
        <f t="shared" si="34"/>
        <v>0</v>
      </c>
      <c r="BQ36" s="45">
        <f t="shared" si="34"/>
        <v>0</v>
      </c>
      <c r="BR36" s="45">
        <f t="shared" si="34"/>
        <v>0</v>
      </c>
      <c r="BS36" s="45">
        <f t="shared" si="34"/>
        <v>577622</v>
      </c>
      <c r="BT36" s="45">
        <f t="shared" si="34"/>
        <v>-3029142</v>
      </c>
      <c r="BU36" s="45">
        <f t="shared" si="34"/>
        <v>-472194</v>
      </c>
      <c r="BV36" s="45">
        <f t="shared" si="34"/>
        <v>-44380</v>
      </c>
      <c r="BW36" s="45">
        <f t="shared" si="34"/>
        <v>60567</v>
      </c>
      <c r="BX36" s="45">
        <f t="shared" si="34"/>
        <v>0</v>
      </c>
      <c r="BY36" s="46">
        <f t="shared" si="34"/>
        <v>-577141</v>
      </c>
      <c r="BZ36" s="50">
        <f t="shared" si="34"/>
        <v>-1820145</v>
      </c>
      <c r="CA36" s="45">
        <f t="shared" si="34"/>
        <v>-33884</v>
      </c>
      <c r="CB36" s="45">
        <f t="shared" si="34"/>
        <v>-1208997</v>
      </c>
      <c r="CC36" s="46">
        <f t="shared" si="34"/>
        <v>-543257</v>
      </c>
      <c r="CD36" s="45">
        <f t="shared" si="33"/>
        <v>-25893</v>
      </c>
      <c r="CE36" s="45">
        <f t="shared" si="33"/>
        <v>-8059</v>
      </c>
      <c r="CF36" s="49">
        <f t="shared" si="28"/>
        <v>-1786206</v>
      </c>
      <c r="CG36" s="53">
        <f>CG35-CG37</f>
        <v>-4203077</v>
      </c>
      <c r="CH36" s="49">
        <f t="shared" si="29"/>
        <v>-596794</v>
      </c>
    </row>
    <row r="37" spans="1:86" ht="15" x14ac:dyDescent="0.25">
      <c r="C37" s="18" t="str">
        <f>C29</f>
        <v>RSVA - Power - Sub-account - Global Adjustment</v>
      </c>
      <c r="D37" s="19">
        <v>1588</v>
      </c>
      <c r="E37" s="50">
        <f>E29</f>
        <v>0</v>
      </c>
      <c r="F37" s="45">
        <f>F29</f>
        <v>0</v>
      </c>
      <c r="G37" s="45">
        <f t="shared" ref="G37:P37" si="35">G29</f>
        <v>0</v>
      </c>
      <c r="H37" s="45">
        <f t="shared" si="35"/>
        <v>0</v>
      </c>
      <c r="I37" s="45">
        <f t="shared" si="35"/>
        <v>0</v>
      </c>
      <c r="J37" s="45">
        <f t="shared" si="35"/>
        <v>0</v>
      </c>
      <c r="K37" s="45">
        <f t="shared" si="35"/>
        <v>0</v>
      </c>
      <c r="L37" s="45">
        <f>L29</f>
        <v>0</v>
      </c>
      <c r="M37" s="45">
        <f>M29</f>
        <v>0</v>
      </c>
      <c r="N37" s="46">
        <f t="shared" si="35"/>
        <v>0</v>
      </c>
      <c r="O37" s="50">
        <f t="shared" si="35"/>
        <v>0</v>
      </c>
      <c r="P37" s="45">
        <f t="shared" si="35"/>
        <v>0</v>
      </c>
      <c r="Q37" s="45">
        <f t="shared" ref="Q37:Z37" si="36">Q29</f>
        <v>0</v>
      </c>
      <c r="R37" s="45">
        <f t="shared" si="36"/>
        <v>0</v>
      </c>
      <c r="S37" s="45">
        <f t="shared" si="36"/>
        <v>0</v>
      </c>
      <c r="T37" s="45">
        <f t="shared" si="36"/>
        <v>0</v>
      </c>
      <c r="U37" s="45">
        <f t="shared" si="36"/>
        <v>0</v>
      </c>
      <c r="V37" s="45">
        <f t="shared" si="36"/>
        <v>0</v>
      </c>
      <c r="W37" s="45">
        <f t="shared" si="36"/>
        <v>0</v>
      </c>
      <c r="X37" s="46">
        <f t="shared" si="36"/>
        <v>0</v>
      </c>
      <c r="Y37" s="50">
        <f t="shared" si="36"/>
        <v>0</v>
      </c>
      <c r="Z37" s="45">
        <f t="shared" si="36"/>
        <v>199595</v>
      </c>
      <c r="AA37" s="45">
        <f t="shared" ref="AA37:BB37" si="37">AA29</f>
        <v>0</v>
      </c>
      <c r="AB37" s="45">
        <f t="shared" si="37"/>
        <v>0</v>
      </c>
      <c r="AC37" s="45">
        <f t="shared" si="37"/>
        <v>199595</v>
      </c>
      <c r="AD37" s="45">
        <f t="shared" si="37"/>
        <v>0</v>
      </c>
      <c r="AE37" s="45">
        <f t="shared" si="37"/>
        <v>12552</v>
      </c>
      <c r="AF37" s="45">
        <f t="shared" si="37"/>
        <v>0</v>
      </c>
      <c r="AG37" s="45">
        <f t="shared" si="37"/>
        <v>0</v>
      </c>
      <c r="AH37" s="46">
        <f t="shared" si="37"/>
        <v>12552</v>
      </c>
      <c r="AI37" s="50">
        <f t="shared" si="37"/>
        <v>199595</v>
      </c>
      <c r="AJ37" s="45">
        <f t="shared" si="37"/>
        <v>204254</v>
      </c>
      <c r="AK37" s="45">
        <f t="shared" si="37"/>
        <v>0</v>
      </c>
      <c r="AL37" s="45">
        <f t="shared" si="37"/>
        <v>0</v>
      </c>
      <c r="AM37" s="45">
        <f t="shared" si="37"/>
        <v>403849</v>
      </c>
      <c r="AN37" s="45">
        <f t="shared" si="37"/>
        <v>12552</v>
      </c>
      <c r="AO37" s="45">
        <f t="shared" si="37"/>
        <v>12442</v>
      </c>
      <c r="AP37" s="45">
        <f>AP29</f>
        <v>0</v>
      </c>
      <c r="AQ37" s="45">
        <f>AQ29</f>
        <v>0</v>
      </c>
      <c r="AR37" s="46">
        <f>AR29</f>
        <v>24994</v>
      </c>
      <c r="AS37" s="50">
        <f t="shared" si="37"/>
        <v>403849</v>
      </c>
      <c r="AT37" s="45">
        <f t="shared" si="37"/>
        <v>2571723</v>
      </c>
      <c r="AU37" s="45">
        <f t="shared" si="37"/>
        <v>199595</v>
      </c>
      <c r="AV37" s="45">
        <f t="shared" si="37"/>
        <v>0</v>
      </c>
      <c r="AW37" s="45">
        <f t="shared" si="37"/>
        <v>2775977</v>
      </c>
      <c r="AX37" s="45">
        <f t="shared" si="37"/>
        <v>24994</v>
      </c>
      <c r="AY37" s="45">
        <f t="shared" si="37"/>
        <v>34367</v>
      </c>
      <c r="AZ37" s="45">
        <f t="shared" si="37"/>
        <v>12552</v>
      </c>
      <c r="BA37" s="45">
        <f t="shared" si="37"/>
        <v>0</v>
      </c>
      <c r="BB37" s="46">
        <f t="shared" si="37"/>
        <v>46809</v>
      </c>
      <c r="BC37" s="50">
        <f t="shared" ref="BC37:BL37" si="38">BC29</f>
        <v>2775977</v>
      </c>
      <c r="BD37" s="45">
        <f t="shared" si="38"/>
        <v>-275380</v>
      </c>
      <c r="BE37" s="45">
        <f t="shared" si="38"/>
        <v>204254</v>
      </c>
      <c r="BF37" s="45">
        <f t="shared" si="38"/>
        <v>0</v>
      </c>
      <c r="BG37" s="45">
        <f t="shared" si="38"/>
        <v>2296343</v>
      </c>
      <c r="BH37" s="45">
        <f t="shared" si="38"/>
        <v>46809</v>
      </c>
      <c r="BI37" s="45">
        <f t="shared" si="38"/>
        <v>22345</v>
      </c>
      <c r="BJ37" s="45">
        <f t="shared" si="38"/>
        <v>12442</v>
      </c>
      <c r="BK37" s="45">
        <f t="shared" si="38"/>
        <v>0</v>
      </c>
      <c r="BL37" s="46">
        <f t="shared" si="38"/>
        <v>56712</v>
      </c>
      <c r="BM37" s="50">
        <f t="shared" ref="BM37:BY37" si="39">BM29</f>
        <v>2296343</v>
      </c>
      <c r="BN37" s="45">
        <f t="shared" si="39"/>
        <v>388601</v>
      </c>
      <c r="BO37" s="45">
        <f t="shared" si="39"/>
        <v>2571723</v>
      </c>
      <c r="BP37" s="45">
        <f t="shared" si="39"/>
        <v>0</v>
      </c>
      <c r="BQ37" s="45">
        <f t="shared" si="39"/>
        <v>0</v>
      </c>
      <c r="BR37" s="45">
        <f t="shared" si="39"/>
        <v>0</v>
      </c>
      <c r="BS37" s="45">
        <f t="shared" si="39"/>
        <v>0</v>
      </c>
      <c r="BT37" s="45">
        <f t="shared" si="39"/>
        <v>113221</v>
      </c>
      <c r="BU37" s="45">
        <f t="shared" si="39"/>
        <v>56712</v>
      </c>
      <c r="BV37" s="45">
        <f t="shared" si="39"/>
        <v>29370</v>
      </c>
      <c r="BW37" s="45">
        <f t="shared" si="39"/>
        <v>34367</v>
      </c>
      <c r="BX37" s="45">
        <f t="shared" si="39"/>
        <v>0</v>
      </c>
      <c r="BY37" s="46">
        <f t="shared" si="39"/>
        <v>51715</v>
      </c>
      <c r="BZ37" s="50">
        <f t="shared" ref="BZ37:CE37" si="40">BZ29</f>
        <v>-275380</v>
      </c>
      <c r="CA37" s="45">
        <f t="shared" si="40"/>
        <v>16948</v>
      </c>
      <c r="CB37" s="45">
        <f t="shared" si="40"/>
        <v>388601</v>
      </c>
      <c r="CC37" s="46">
        <f t="shared" si="40"/>
        <v>34767</v>
      </c>
      <c r="CD37" s="45">
        <f t="shared" si="40"/>
        <v>5713</v>
      </c>
      <c r="CE37" s="45">
        <f t="shared" si="40"/>
        <v>1904</v>
      </c>
      <c r="CF37" s="49">
        <f t="shared" si="28"/>
        <v>430985</v>
      </c>
      <c r="CG37" s="53">
        <f>CG29</f>
        <v>138859</v>
      </c>
      <c r="CH37" s="49">
        <f t="shared" si="29"/>
        <v>-26077</v>
      </c>
    </row>
    <row r="38" spans="1:86" ht="15" x14ac:dyDescent="0.2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6"/>
      <c r="CD38" s="51"/>
      <c r="CE38" s="51"/>
      <c r="CF38" s="49"/>
      <c r="CG38" s="52"/>
      <c r="CH38" s="49"/>
    </row>
    <row r="39" spans="1:86" ht="35.25" customHeight="1" thickBot="1" x14ac:dyDescent="0.3">
      <c r="C39" s="132"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6"/>
      <c r="CD39" s="51"/>
      <c r="CE39" s="51"/>
      <c r="CF39" s="49"/>
      <c r="CG39" s="52"/>
      <c r="CH39" s="49"/>
    </row>
    <row r="40" spans="1:86" ht="15" thickBot="1" x14ac:dyDescent="0.25">
      <c r="A40" s="1">
        <v>10</v>
      </c>
      <c r="C40" s="7" t="s">
        <v>14</v>
      </c>
      <c r="D40" s="13">
        <v>1508</v>
      </c>
      <c r="E40" s="113"/>
      <c r="F40" s="114"/>
      <c r="G40" s="114"/>
      <c r="H40" s="114"/>
      <c r="I40" s="45">
        <f t="shared" ref="I40:I60" si="41">E40+F40-G40+H40</f>
        <v>0</v>
      </c>
      <c r="J40" s="114"/>
      <c r="K40" s="114"/>
      <c r="L40" s="114"/>
      <c r="M40" s="114"/>
      <c r="N40" s="46">
        <f t="shared" ref="N40:N60" si="42">J40+K40-L40+M40</f>
        <v>0</v>
      </c>
      <c r="O40" s="47">
        <f t="shared" ref="O40:O48" si="43">I40</f>
        <v>0</v>
      </c>
      <c r="P40" s="114"/>
      <c r="Q40" s="114"/>
      <c r="R40" s="114"/>
      <c r="S40" s="45">
        <f t="shared" ref="S40:S60" si="44">O40+P40-Q40+R40</f>
        <v>0</v>
      </c>
      <c r="T40" s="48">
        <f t="shared" ref="T40:T60" si="45">N40</f>
        <v>0</v>
      </c>
      <c r="U40" s="114"/>
      <c r="V40" s="114"/>
      <c r="W40" s="114"/>
      <c r="X40" s="46">
        <f t="shared" ref="X40:X60" si="46">T40+U40-V40+W40</f>
        <v>0</v>
      </c>
      <c r="Y40" s="47">
        <f t="shared" ref="Y40:Y48" si="47">S40</f>
        <v>0</v>
      </c>
      <c r="Z40" s="114"/>
      <c r="AA40" s="114"/>
      <c r="AB40" s="114"/>
      <c r="AC40" s="45">
        <f t="shared" ref="AC40:AC60" si="48">Y40+Z40-AA40+AB40</f>
        <v>0</v>
      </c>
      <c r="AD40" s="48">
        <f t="shared" ref="AD40:AD48" si="49">X40</f>
        <v>0</v>
      </c>
      <c r="AE40" s="114"/>
      <c r="AF40" s="114"/>
      <c r="AG40" s="114"/>
      <c r="AH40" s="46">
        <f t="shared" ref="AH40:AH60" si="50">AD40+AE40-AF40+AG40</f>
        <v>0</v>
      </c>
      <c r="AI40" s="47">
        <f t="shared" ref="AI40:AI48" si="51">AC40</f>
        <v>0</v>
      </c>
      <c r="AJ40" s="114"/>
      <c r="AK40" s="114"/>
      <c r="AL40" s="114"/>
      <c r="AM40" s="45">
        <f t="shared" ref="AM40:AM60" si="52">AI40+AJ40-AK40+AL40</f>
        <v>0</v>
      </c>
      <c r="AN40" s="48">
        <f t="shared" ref="AN40:AN48" si="53">AH40</f>
        <v>0</v>
      </c>
      <c r="AO40" s="114"/>
      <c r="AP40" s="114"/>
      <c r="AQ40" s="114"/>
      <c r="AR40" s="46">
        <f t="shared" ref="AR40:AR60" si="54">AN40+AO40-AP40+AQ40</f>
        <v>0</v>
      </c>
      <c r="AS40" s="47">
        <f t="shared" ref="AS40:AS48" si="55">AM40</f>
        <v>0</v>
      </c>
      <c r="AT40" s="114"/>
      <c r="AU40" s="114"/>
      <c r="AV40" s="114"/>
      <c r="AW40" s="45">
        <f t="shared" ref="AW40:AW60" si="56">AS40+AT40-AU40+AV40</f>
        <v>0</v>
      </c>
      <c r="AX40" s="48">
        <f t="shared" ref="AX40:AX55" si="57">AR40</f>
        <v>0</v>
      </c>
      <c r="AY40" s="114"/>
      <c r="AZ40" s="114"/>
      <c r="BA40" s="114"/>
      <c r="BB40" s="46">
        <f t="shared" ref="BB40:BB60" si="58">AX40+AY40-AZ40+BA40</f>
        <v>0</v>
      </c>
      <c r="BC40" s="47">
        <f>AW40</f>
        <v>0</v>
      </c>
      <c r="BD40" s="114"/>
      <c r="BE40" s="114"/>
      <c r="BF40" s="114"/>
      <c r="BG40" s="45">
        <f t="shared" ref="BG40:BG60" si="59">BC40+BD40-BE40+SUM(BF40:BF40)</f>
        <v>0</v>
      </c>
      <c r="BH40" s="48">
        <f t="shared" ref="BH40:BH60" si="60">BB40</f>
        <v>0</v>
      </c>
      <c r="BI40" s="114"/>
      <c r="BJ40" s="114"/>
      <c r="BK40" s="114"/>
      <c r="BL40" s="46">
        <f t="shared" ref="BL40:BL60" si="61">BH40+BI40-BJ40+BK40</f>
        <v>0</v>
      </c>
      <c r="BM40" s="47">
        <f t="shared" ref="BM40:BM45" si="62">BG40</f>
        <v>0</v>
      </c>
      <c r="BN40" s="114"/>
      <c r="BO40" s="114"/>
      <c r="BP40" s="114"/>
      <c r="BQ40" s="114"/>
      <c r="BR40" s="114"/>
      <c r="BS40" s="114"/>
      <c r="BT40" s="45">
        <f t="shared" ref="BT40:BT60" si="63">BM40+BN40-BO40+SUM(BP40:BS40)</f>
        <v>0</v>
      </c>
      <c r="BU40" s="48">
        <f t="shared" ref="BU40:BU60" si="64">BL40</f>
        <v>0</v>
      </c>
      <c r="BV40" s="114"/>
      <c r="BW40" s="114"/>
      <c r="BX40" s="114"/>
      <c r="BY40" s="46">
        <f t="shared" ref="BY40:BY45" si="65">BU40+BV40-BW40+BX40</f>
        <v>0</v>
      </c>
      <c r="BZ40" s="113"/>
      <c r="CA40" s="114"/>
      <c r="CB40" s="48">
        <f>BT40-BZ40</f>
        <v>0</v>
      </c>
      <c r="CC40" s="76">
        <f>BY40-CA40</f>
        <v>0</v>
      </c>
      <c r="CD40" s="115"/>
      <c r="CE40" s="114"/>
      <c r="CF40" s="49">
        <f t="shared" si="28"/>
        <v>0</v>
      </c>
      <c r="CG40" s="116"/>
      <c r="CH40" s="49">
        <f t="shared" si="29"/>
        <v>0</v>
      </c>
    </row>
    <row r="41" spans="1:86" ht="15" thickBot="1" x14ac:dyDescent="0.25">
      <c r="A41" s="1">
        <v>11</v>
      </c>
      <c r="C41" s="7" t="s">
        <v>15</v>
      </c>
      <c r="D41" s="13">
        <v>1508</v>
      </c>
      <c r="E41" s="113"/>
      <c r="F41" s="114"/>
      <c r="G41" s="114"/>
      <c r="H41" s="114"/>
      <c r="I41" s="45">
        <f t="shared" si="41"/>
        <v>0</v>
      </c>
      <c r="J41" s="114"/>
      <c r="K41" s="114"/>
      <c r="L41" s="114"/>
      <c r="M41" s="114"/>
      <c r="N41" s="46">
        <f t="shared" si="42"/>
        <v>0</v>
      </c>
      <c r="O41" s="47">
        <f t="shared" si="43"/>
        <v>0</v>
      </c>
      <c r="P41" s="114"/>
      <c r="Q41" s="114"/>
      <c r="R41" s="114"/>
      <c r="S41" s="45">
        <f t="shared" si="44"/>
        <v>0</v>
      </c>
      <c r="T41" s="48">
        <f t="shared" si="45"/>
        <v>0</v>
      </c>
      <c r="U41" s="114"/>
      <c r="V41" s="114"/>
      <c r="W41" s="114"/>
      <c r="X41" s="46">
        <f t="shared" si="46"/>
        <v>0</v>
      </c>
      <c r="Y41" s="47">
        <f t="shared" si="47"/>
        <v>0</v>
      </c>
      <c r="Z41" s="114"/>
      <c r="AA41" s="114"/>
      <c r="AB41" s="114"/>
      <c r="AC41" s="45">
        <f t="shared" si="48"/>
        <v>0</v>
      </c>
      <c r="AD41" s="48">
        <f t="shared" si="49"/>
        <v>0</v>
      </c>
      <c r="AE41" s="114"/>
      <c r="AF41" s="114"/>
      <c r="AG41" s="114"/>
      <c r="AH41" s="46">
        <f t="shared" si="50"/>
        <v>0</v>
      </c>
      <c r="AI41" s="47">
        <f t="shared" si="51"/>
        <v>0</v>
      </c>
      <c r="AJ41" s="114"/>
      <c r="AK41" s="114"/>
      <c r="AL41" s="114"/>
      <c r="AM41" s="45">
        <f t="shared" si="52"/>
        <v>0</v>
      </c>
      <c r="AN41" s="48">
        <f t="shared" si="53"/>
        <v>0</v>
      </c>
      <c r="AO41" s="114"/>
      <c r="AP41" s="114"/>
      <c r="AQ41" s="114"/>
      <c r="AR41" s="46">
        <f t="shared" si="54"/>
        <v>0</v>
      </c>
      <c r="AS41" s="47">
        <f t="shared" si="55"/>
        <v>0</v>
      </c>
      <c r="AT41" s="114"/>
      <c r="AU41" s="114"/>
      <c r="AV41" s="114"/>
      <c r="AW41" s="45">
        <f t="shared" si="56"/>
        <v>0</v>
      </c>
      <c r="AX41" s="48">
        <f t="shared" si="57"/>
        <v>0</v>
      </c>
      <c r="AY41" s="114"/>
      <c r="AZ41" s="114"/>
      <c r="BA41" s="114"/>
      <c r="BB41" s="46">
        <f t="shared" si="58"/>
        <v>0</v>
      </c>
      <c r="BC41" s="47">
        <f t="shared" ref="BC41:BC55" si="66">AW41</f>
        <v>0</v>
      </c>
      <c r="BD41" s="114"/>
      <c r="BE41" s="114"/>
      <c r="BF41" s="114"/>
      <c r="BG41" s="45">
        <f t="shared" si="59"/>
        <v>0</v>
      </c>
      <c r="BH41" s="48">
        <f t="shared" si="60"/>
        <v>0</v>
      </c>
      <c r="BI41" s="114"/>
      <c r="BJ41" s="114"/>
      <c r="BK41" s="114"/>
      <c r="BL41" s="46">
        <f t="shared" si="61"/>
        <v>0</v>
      </c>
      <c r="BM41" s="47">
        <f t="shared" si="62"/>
        <v>0</v>
      </c>
      <c r="BN41" s="114"/>
      <c r="BO41" s="114"/>
      <c r="BP41" s="114"/>
      <c r="BQ41" s="114"/>
      <c r="BR41" s="114"/>
      <c r="BS41" s="114"/>
      <c r="BT41" s="45">
        <f t="shared" si="63"/>
        <v>0</v>
      </c>
      <c r="BU41" s="48">
        <f t="shared" si="64"/>
        <v>0</v>
      </c>
      <c r="BV41" s="114"/>
      <c r="BW41" s="114"/>
      <c r="BX41" s="114"/>
      <c r="BY41" s="46">
        <f t="shared" si="65"/>
        <v>0</v>
      </c>
      <c r="BZ41" s="113"/>
      <c r="CA41" s="114"/>
      <c r="CB41" s="48">
        <f t="shared" ref="CB41:CB48" si="67">BT41-BZ41</f>
        <v>0</v>
      </c>
      <c r="CC41" s="76">
        <f t="shared" ref="CC41:CC48" si="68">BY41-CA41</f>
        <v>0</v>
      </c>
      <c r="CD41" s="115"/>
      <c r="CE41" s="114"/>
      <c r="CF41" s="49">
        <f t="shared" si="28"/>
        <v>0</v>
      </c>
      <c r="CG41" s="116"/>
      <c r="CH41" s="49">
        <f t="shared" si="29"/>
        <v>0</v>
      </c>
    </row>
    <row r="42" spans="1:86" ht="15" thickBot="1" x14ac:dyDescent="0.25">
      <c r="A42" s="1">
        <v>12</v>
      </c>
      <c r="C42" s="7" t="s">
        <v>67</v>
      </c>
      <c r="D42" s="13">
        <v>1508</v>
      </c>
      <c r="E42" s="113"/>
      <c r="F42" s="114"/>
      <c r="G42" s="114"/>
      <c r="H42" s="114"/>
      <c r="I42" s="45">
        <f t="shared" si="41"/>
        <v>0</v>
      </c>
      <c r="J42" s="114"/>
      <c r="K42" s="114"/>
      <c r="L42" s="114"/>
      <c r="M42" s="114"/>
      <c r="N42" s="46">
        <f t="shared" si="42"/>
        <v>0</v>
      </c>
      <c r="O42" s="47">
        <f t="shared" si="43"/>
        <v>0</v>
      </c>
      <c r="P42" s="114"/>
      <c r="Q42" s="114"/>
      <c r="R42" s="114"/>
      <c r="S42" s="45">
        <f t="shared" si="44"/>
        <v>0</v>
      </c>
      <c r="T42" s="48">
        <f t="shared" si="45"/>
        <v>0</v>
      </c>
      <c r="U42" s="114"/>
      <c r="V42" s="114"/>
      <c r="W42" s="114"/>
      <c r="X42" s="46">
        <f t="shared" si="46"/>
        <v>0</v>
      </c>
      <c r="Y42" s="47">
        <f t="shared" si="47"/>
        <v>0</v>
      </c>
      <c r="Z42" s="114"/>
      <c r="AA42" s="114"/>
      <c r="AB42" s="114"/>
      <c r="AC42" s="45">
        <f t="shared" si="48"/>
        <v>0</v>
      </c>
      <c r="AD42" s="48">
        <f t="shared" si="49"/>
        <v>0</v>
      </c>
      <c r="AE42" s="114"/>
      <c r="AF42" s="114"/>
      <c r="AG42" s="114"/>
      <c r="AH42" s="46">
        <f t="shared" si="50"/>
        <v>0</v>
      </c>
      <c r="AI42" s="47">
        <f t="shared" si="51"/>
        <v>0</v>
      </c>
      <c r="AJ42" s="114"/>
      <c r="AK42" s="114"/>
      <c r="AL42" s="114"/>
      <c r="AM42" s="45">
        <f t="shared" si="52"/>
        <v>0</v>
      </c>
      <c r="AN42" s="48">
        <f t="shared" si="53"/>
        <v>0</v>
      </c>
      <c r="AO42" s="114"/>
      <c r="AP42" s="114"/>
      <c r="AQ42" s="114"/>
      <c r="AR42" s="46">
        <f t="shared" si="54"/>
        <v>0</v>
      </c>
      <c r="AS42" s="47">
        <f t="shared" si="55"/>
        <v>0</v>
      </c>
      <c r="AT42" s="114">
        <v>309151</v>
      </c>
      <c r="AU42" s="114"/>
      <c r="AV42" s="114"/>
      <c r="AW42" s="45">
        <f t="shared" si="56"/>
        <v>309151</v>
      </c>
      <c r="AX42" s="48">
        <f t="shared" si="57"/>
        <v>0</v>
      </c>
      <c r="AY42" s="114">
        <v>200</v>
      </c>
      <c r="AZ42" s="114"/>
      <c r="BA42" s="114"/>
      <c r="BB42" s="46">
        <f t="shared" si="58"/>
        <v>200</v>
      </c>
      <c r="BC42" s="47">
        <f t="shared" si="66"/>
        <v>309151</v>
      </c>
      <c r="BD42" s="114">
        <v>316694</v>
      </c>
      <c r="BE42" s="114"/>
      <c r="BF42" s="114"/>
      <c r="BG42" s="45">
        <f t="shared" si="59"/>
        <v>625845</v>
      </c>
      <c r="BH42" s="48">
        <f t="shared" si="60"/>
        <v>200</v>
      </c>
      <c r="BI42" s="114">
        <v>4410</v>
      </c>
      <c r="BJ42" s="114"/>
      <c r="BK42" s="114"/>
      <c r="BL42" s="46">
        <f t="shared" si="61"/>
        <v>4610</v>
      </c>
      <c r="BM42" s="47">
        <f t="shared" si="62"/>
        <v>625845</v>
      </c>
      <c r="BN42" s="114">
        <v>6101</v>
      </c>
      <c r="BO42" s="114"/>
      <c r="BP42" s="114"/>
      <c r="BQ42" s="114"/>
      <c r="BR42" s="114"/>
      <c r="BS42" s="208">
        <f>-542886+28500</f>
        <v>-514386</v>
      </c>
      <c r="BT42" s="45">
        <f t="shared" si="63"/>
        <v>117560</v>
      </c>
      <c r="BU42" s="48">
        <f t="shared" si="64"/>
        <v>4610</v>
      </c>
      <c r="BV42" s="114">
        <v>9247</v>
      </c>
      <c r="BW42" s="114"/>
      <c r="BX42" s="208">
        <v>-11480</v>
      </c>
      <c r="BY42" s="46">
        <f t="shared" si="65"/>
        <v>2377</v>
      </c>
      <c r="BZ42" s="113"/>
      <c r="CA42" s="114"/>
      <c r="CB42" s="48">
        <f t="shared" si="67"/>
        <v>117560</v>
      </c>
      <c r="CC42" s="76">
        <f t="shared" si="68"/>
        <v>2377</v>
      </c>
      <c r="CD42" s="115">
        <v>1309</v>
      </c>
      <c r="CE42" s="114">
        <v>437</v>
      </c>
      <c r="CF42" s="49">
        <f t="shared" si="28"/>
        <v>121683</v>
      </c>
      <c r="CG42" s="116">
        <v>645803</v>
      </c>
      <c r="CH42" s="49">
        <f t="shared" si="29"/>
        <v>525866</v>
      </c>
    </row>
    <row r="43" spans="1:86" ht="15" thickBot="1" x14ac:dyDescent="0.25">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55"/>
        <v>0</v>
      </c>
      <c r="AT43" s="114">
        <v>1819</v>
      </c>
      <c r="AU43" s="114"/>
      <c r="AV43" s="114"/>
      <c r="AW43" s="45">
        <f>AS43+AT43-AU43+AV43</f>
        <v>1819</v>
      </c>
      <c r="AX43" s="48">
        <f>AR43</f>
        <v>0</v>
      </c>
      <c r="AY43" s="114">
        <v>2</v>
      </c>
      <c r="AZ43" s="114"/>
      <c r="BA43" s="114"/>
      <c r="BB43" s="46">
        <f>AX43+AY43-AZ43+BA43</f>
        <v>2</v>
      </c>
      <c r="BC43" s="47">
        <f>AW43</f>
        <v>1819</v>
      </c>
      <c r="BD43" s="114">
        <v>1026</v>
      </c>
      <c r="BE43" s="114"/>
      <c r="BF43" s="114"/>
      <c r="BG43" s="45">
        <f t="shared" si="59"/>
        <v>2845</v>
      </c>
      <c r="BH43" s="48">
        <f t="shared" si="60"/>
        <v>2</v>
      </c>
      <c r="BI43" s="114">
        <v>21</v>
      </c>
      <c r="BJ43" s="114"/>
      <c r="BK43" s="114"/>
      <c r="BL43" s="46">
        <f>BH43+BI43-BJ43+BK43</f>
        <v>23</v>
      </c>
      <c r="BM43" s="47">
        <f t="shared" si="62"/>
        <v>2845</v>
      </c>
      <c r="BN43" s="114"/>
      <c r="BO43" s="114"/>
      <c r="BP43" s="114"/>
      <c r="BQ43" s="114"/>
      <c r="BR43" s="114"/>
      <c r="BS43" s="114"/>
      <c r="BT43" s="45">
        <f t="shared" si="63"/>
        <v>2845</v>
      </c>
      <c r="BU43" s="48">
        <f t="shared" si="64"/>
        <v>23</v>
      </c>
      <c r="BV43" s="114">
        <v>42</v>
      </c>
      <c r="BW43" s="114"/>
      <c r="BX43" s="114"/>
      <c r="BY43" s="46">
        <f t="shared" si="65"/>
        <v>65</v>
      </c>
      <c r="BZ43" s="113"/>
      <c r="CA43" s="114"/>
      <c r="CB43" s="48">
        <f t="shared" si="67"/>
        <v>2845</v>
      </c>
      <c r="CC43" s="76">
        <f t="shared" si="68"/>
        <v>65</v>
      </c>
      <c r="CD43" s="115">
        <v>42</v>
      </c>
      <c r="CE43" s="114">
        <v>14</v>
      </c>
      <c r="CF43" s="49">
        <f t="shared" si="28"/>
        <v>2966</v>
      </c>
      <c r="CG43" s="116">
        <v>2910</v>
      </c>
      <c r="CH43" s="49">
        <f t="shared" si="29"/>
        <v>0</v>
      </c>
    </row>
    <row r="44" spans="1:86" ht="31.5" thickBot="1" x14ac:dyDescent="0.25">
      <c r="A44" s="1">
        <v>14</v>
      </c>
      <c r="C44" s="81"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59"/>
        <v>0</v>
      </c>
      <c r="BH44" s="48">
        <f t="shared" si="60"/>
        <v>0</v>
      </c>
      <c r="BI44" s="55"/>
      <c r="BJ44" s="55"/>
      <c r="BK44" s="55"/>
      <c r="BL44" s="46">
        <f>BH44+BI44-BJ44+BK44</f>
        <v>0</v>
      </c>
      <c r="BM44" s="47">
        <f t="shared" si="62"/>
        <v>0</v>
      </c>
      <c r="BN44" s="114"/>
      <c r="BO44" s="114"/>
      <c r="BP44" s="114"/>
      <c r="BQ44" s="114"/>
      <c r="BR44" s="114"/>
      <c r="BS44" s="114"/>
      <c r="BT44" s="45">
        <f>BM44+BN44-BO44+SUM(BP44:BS44)</f>
        <v>0</v>
      </c>
      <c r="BU44" s="48">
        <f>BL44</f>
        <v>0</v>
      </c>
      <c r="BV44" s="114"/>
      <c r="BW44" s="114"/>
      <c r="BX44" s="114"/>
      <c r="BY44" s="46">
        <f t="shared" si="65"/>
        <v>0</v>
      </c>
      <c r="BZ44" s="113"/>
      <c r="CA44" s="114"/>
      <c r="CB44" s="48">
        <f>BT44-BZ44</f>
        <v>0</v>
      </c>
      <c r="CC44" s="76">
        <f>BY44-CA44</f>
        <v>0</v>
      </c>
      <c r="CD44" s="115"/>
      <c r="CE44" s="114"/>
      <c r="CF44" s="49">
        <f t="shared" si="28"/>
        <v>0</v>
      </c>
      <c r="CG44" s="116"/>
      <c r="CH44" s="49">
        <f>CG44-SUM(BT44,BY44)</f>
        <v>0</v>
      </c>
    </row>
    <row r="45" spans="1:86" ht="29.25" thickBot="1" x14ac:dyDescent="0.25">
      <c r="A45" s="1">
        <v>15</v>
      </c>
      <c r="C45" s="81"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59"/>
        <v>0</v>
      </c>
      <c r="BH45" s="48">
        <f t="shared" si="60"/>
        <v>0</v>
      </c>
      <c r="BI45" s="55"/>
      <c r="BJ45" s="55"/>
      <c r="BK45" s="55"/>
      <c r="BL45" s="46">
        <f>BH45+BI45-BJ45+BK45</f>
        <v>0</v>
      </c>
      <c r="BM45" s="47">
        <f t="shared" si="62"/>
        <v>0</v>
      </c>
      <c r="BN45" s="114"/>
      <c r="BO45" s="114"/>
      <c r="BP45" s="114"/>
      <c r="BQ45" s="114"/>
      <c r="BR45" s="114"/>
      <c r="BS45" s="114"/>
      <c r="BT45" s="45">
        <f>BM45+BN45-BO45+SUM(BP45:BS45)</f>
        <v>0</v>
      </c>
      <c r="BU45" s="48">
        <f>BL45</f>
        <v>0</v>
      </c>
      <c r="BV45" s="114"/>
      <c r="BW45" s="114"/>
      <c r="BX45" s="114"/>
      <c r="BY45" s="46">
        <f t="shared" si="65"/>
        <v>0</v>
      </c>
      <c r="BZ45" s="113"/>
      <c r="CA45" s="114"/>
      <c r="CB45" s="48">
        <f>BT45-BZ45</f>
        <v>0</v>
      </c>
      <c r="CC45" s="76">
        <f>BY45-CA45</f>
        <v>0</v>
      </c>
      <c r="CD45" s="115"/>
      <c r="CE45" s="114"/>
      <c r="CF45" s="49">
        <f t="shared" si="28"/>
        <v>0</v>
      </c>
      <c r="CG45" s="116"/>
      <c r="CH45" s="49">
        <f>CG45-SUM(BT45,BY45)</f>
        <v>0</v>
      </c>
    </row>
    <row r="46" spans="1:86" ht="17.25" thickBot="1" x14ac:dyDescent="0.25">
      <c r="A46" s="1">
        <v>16</v>
      </c>
      <c r="C46" s="7" t="s">
        <v>119</v>
      </c>
      <c r="D46" s="13">
        <v>1508</v>
      </c>
      <c r="E46" s="113"/>
      <c r="F46" s="114"/>
      <c r="G46" s="114"/>
      <c r="H46" s="114"/>
      <c r="I46" s="45">
        <f t="shared" si="41"/>
        <v>0</v>
      </c>
      <c r="J46" s="114"/>
      <c r="K46" s="114"/>
      <c r="L46" s="114"/>
      <c r="M46" s="114"/>
      <c r="N46" s="46">
        <f t="shared" si="42"/>
        <v>0</v>
      </c>
      <c r="O46" s="47">
        <f t="shared" si="43"/>
        <v>0</v>
      </c>
      <c r="P46" s="114"/>
      <c r="Q46" s="114"/>
      <c r="R46" s="114"/>
      <c r="S46" s="45">
        <f t="shared" si="44"/>
        <v>0</v>
      </c>
      <c r="T46" s="48">
        <f t="shared" si="45"/>
        <v>0</v>
      </c>
      <c r="U46" s="114"/>
      <c r="V46" s="114"/>
      <c r="W46" s="114"/>
      <c r="X46" s="46">
        <f t="shared" si="46"/>
        <v>0</v>
      </c>
      <c r="Y46" s="47">
        <f t="shared" si="47"/>
        <v>0</v>
      </c>
      <c r="Z46" s="114"/>
      <c r="AA46" s="114"/>
      <c r="AB46" s="114"/>
      <c r="AC46" s="45">
        <f t="shared" si="48"/>
        <v>0</v>
      </c>
      <c r="AD46" s="48">
        <f t="shared" si="49"/>
        <v>0</v>
      </c>
      <c r="AE46" s="114"/>
      <c r="AF46" s="114"/>
      <c r="AG46" s="114"/>
      <c r="AH46" s="46">
        <f t="shared" si="50"/>
        <v>0</v>
      </c>
      <c r="AI46" s="47">
        <f t="shared" si="51"/>
        <v>0</v>
      </c>
      <c r="AJ46" s="114"/>
      <c r="AK46" s="114"/>
      <c r="AL46" s="114"/>
      <c r="AM46" s="45">
        <f t="shared" si="52"/>
        <v>0</v>
      </c>
      <c r="AN46" s="48">
        <f t="shared" si="53"/>
        <v>0</v>
      </c>
      <c r="AO46" s="114"/>
      <c r="AP46" s="114"/>
      <c r="AQ46" s="114"/>
      <c r="AR46" s="46">
        <f t="shared" si="54"/>
        <v>0</v>
      </c>
      <c r="AS46" s="47">
        <f t="shared" si="55"/>
        <v>0</v>
      </c>
      <c r="AT46" s="114"/>
      <c r="AU46" s="114"/>
      <c r="AV46" s="114"/>
      <c r="AW46" s="45">
        <f t="shared" si="56"/>
        <v>0</v>
      </c>
      <c r="AX46" s="48">
        <f t="shared" si="57"/>
        <v>0</v>
      </c>
      <c r="AY46" s="114"/>
      <c r="AZ46" s="114"/>
      <c r="BA46" s="114"/>
      <c r="BB46" s="46">
        <f t="shared" si="58"/>
        <v>0</v>
      </c>
      <c r="BC46" s="47">
        <f t="shared" si="66"/>
        <v>0</v>
      </c>
      <c r="BD46" s="114"/>
      <c r="BE46" s="114"/>
      <c r="BF46" s="114"/>
      <c r="BG46" s="45">
        <f t="shared" si="59"/>
        <v>0</v>
      </c>
      <c r="BH46" s="48">
        <f t="shared" si="60"/>
        <v>0</v>
      </c>
      <c r="BI46" s="114"/>
      <c r="BJ46" s="114"/>
      <c r="BK46" s="114"/>
      <c r="BL46" s="46">
        <f t="shared" si="61"/>
        <v>0</v>
      </c>
      <c r="BM46" s="47">
        <f t="shared" ref="BM46:BM56" si="69">BG46</f>
        <v>0</v>
      </c>
      <c r="BN46" s="114"/>
      <c r="BO46" s="114"/>
      <c r="BP46" s="114"/>
      <c r="BQ46" s="114"/>
      <c r="BR46" s="114"/>
      <c r="BS46" s="114"/>
      <c r="BT46" s="45">
        <f t="shared" si="63"/>
        <v>0</v>
      </c>
      <c r="BU46" s="48">
        <f t="shared" si="64"/>
        <v>0</v>
      </c>
      <c r="BV46" s="114"/>
      <c r="BW46" s="114"/>
      <c r="BX46" s="114"/>
      <c r="BY46" s="46">
        <f t="shared" ref="BY46:BY55" si="70">BU46+BV46-BW46+BX46</f>
        <v>0</v>
      </c>
      <c r="BZ46" s="113"/>
      <c r="CA46" s="114"/>
      <c r="CB46" s="48">
        <f t="shared" si="67"/>
        <v>0</v>
      </c>
      <c r="CC46" s="76">
        <f t="shared" si="68"/>
        <v>0</v>
      </c>
      <c r="CD46" s="115"/>
      <c r="CE46" s="114"/>
      <c r="CF46" s="49">
        <f t="shared" si="28"/>
        <v>0</v>
      </c>
      <c r="CG46" s="116"/>
      <c r="CH46" s="49">
        <f t="shared" si="29"/>
        <v>0</v>
      </c>
    </row>
    <row r="47" spans="1:86" ht="15" thickBot="1" x14ac:dyDescent="0.25">
      <c r="A47" s="1">
        <v>17</v>
      </c>
      <c r="C47" s="7" t="s">
        <v>4</v>
      </c>
      <c r="D47" s="13">
        <v>1518</v>
      </c>
      <c r="E47" s="113"/>
      <c r="F47" s="114"/>
      <c r="G47" s="114"/>
      <c r="H47" s="114"/>
      <c r="I47" s="45">
        <f t="shared" si="41"/>
        <v>0</v>
      </c>
      <c r="J47" s="114"/>
      <c r="K47" s="114"/>
      <c r="L47" s="114"/>
      <c r="M47" s="114"/>
      <c r="N47" s="46">
        <f t="shared" si="42"/>
        <v>0</v>
      </c>
      <c r="O47" s="47">
        <f t="shared" si="43"/>
        <v>0</v>
      </c>
      <c r="P47" s="114"/>
      <c r="Q47" s="114"/>
      <c r="R47" s="114"/>
      <c r="S47" s="45">
        <f t="shared" si="44"/>
        <v>0</v>
      </c>
      <c r="T47" s="48">
        <f t="shared" si="45"/>
        <v>0</v>
      </c>
      <c r="U47" s="114"/>
      <c r="V47" s="114"/>
      <c r="W47" s="114"/>
      <c r="X47" s="46">
        <f t="shared" si="46"/>
        <v>0</v>
      </c>
      <c r="Y47" s="47">
        <f t="shared" si="47"/>
        <v>0</v>
      </c>
      <c r="Z47" s="114"/>
      <c r="AA47" s="114"/>
      <c r="AB47" s="114"/>
      <c r="AC47" s="45">
        <f t="shared" si="48"/>
        <v>0</v>
      </c>
      <c r="AD47" s="48">
        <f t="shared" si="49"/>
        <v>0</v>
      </c>
      <c r="AE47" s="114"/>
      <c r="AF47" s="114"/>
      <c r="AG47" s="114"/>
      <c r="AH47" s="46">
        <f t="shared" si="50"/>
        <v>0</v>
      </c>
      <c r="AI47" s="47">
        <f t="shared" si="51"/>
        <v>0</v>
      </c>
      <c r="AJ47" s="114"/>
      <c r="AK47" s="114"/>
      <c r="AL47" s="114"/>
      <c r="AM47" s="45">
        <f t="shared" si="52"/>
        <v>0</v>
      </c>
      <c r="AN47" s="48">
        <f t="shared" si="53"/>
        <v>0</v>
      </c>
      <c r="AO47" s="114"/>
      <c r="AP47" s="114"/>
      <c r="AQ47" s="114"/>
      <c r="AR47" s="46">
        <f t="shared" si="54"/>
        <v>0</v>
      </c>
      <c r="AS47" s="47">
        <f t="shared" si="55"/>
        <v>0</v>
      </c>
      <c r="AT47" s="114"/>
      <c r="AU47" s="114"/>
      <c r="AV47" s="114"/>
      <c r="AW47" s="45">
        <f t="shared" si="56"/>
        <v>0</v>
      </c>
      <c r="AX47" s="48">
        <f t="shared" si="57"/>
        <v>0</v>
      </c>
      <c r="AY47" s="114"/>
      <c r="AZ47" s="114"/>
      <c r="BA47" s="114"/>
      <c r="BB47" s="46">
        <f t="shared" si="58"/>
        <v>0</v>
      </c>
      <c r="BC47" s="47">
        <f t="shared" si="66"/>
        <v>0</v>
      </c>
      <c r="BD47" s="114"/>
      <c r="BE47" s="114"/>
      <c r="BF47" s="114"/>
      <c r="BG47" s="45">
        <f t="shared" si="59"/>
        <v>0</v>
      </c>
      <c r="BH47" s="48">
        <f t="shared" si="60"/>
        <v>0</v>
      </c>
      <c r="BI47" s="114"/>
      <c r="BJ47" s="114"/>
      <c r="BK47" s="114"/>
      <c r="BL47" s="46">
        <f t="shared" si="61"/>
        <v>0</v>
      </c>
      <c r="BM47" s="47">
        <f t="shared" si="69"/>
        <v>0</v>
      </c>
      <c r="BN47" s="114"/>
      <c r="BO47" s="114"/>
      <c r="BP47" s="114"/>
      <c r="BQ47" s="114"/>
      <c r="BR47" s="114"/>
      <c r="BS47" s="114"/>
      <c r="BT47" s="45">
        <f t="shared" si="63"/>
        <v>0</v>
      </c>
      <c r="BU47" s="48">
        <f t="shared" si="64"/>
        <v>0</v>
      </c>
      <c r="BV47" s="114"/>
      <c r="BW47" s="114"/>
      <c r="BX47" s="114"/>
      <c r="BY47" s="46">
        <f t="shared" si="70"/>
        <v>0</v>
      </c>
      <c r="BZ47" s="113"/>
      <c r="CA47" s="114"/>
      <c r="CB47" s="48">
        <f t="shared" si="67"/>
        <v>0</v>
      </c>
      <c r="CC47" s="76">
        <f t="shared" si="68"/>
        <v>0</v>
      </c>
      <c r="CD47" s="115"/>
      <c r="CE47" s="114"/>
      <c r="CF47" s="49">
        <f t="shared" si="28"/>
        <v>0</v>
      </c>
      <c r="CG47" s="116"/>
      <c r="CH47" s="49">
        <f t="shared" si="29"/>
        <v>0</v>
      </c>
    </row>
    <row r="48" spans="1:86" ht="15" thickBot="1" x14ac:dyDescent="0.25">
      <c r="A48" s="1">
        <v>18</v>
      </c>
      <c r="C48" s="7" t="s">
        <v>17</v>
      </c>
      <c r="D48" s="13">
        <v>1525</v>
      </c>
      <c r="E48" s="117"/>
      <c r="F48" s="118"/>
      <c r="G48" s="118"/>
      <c r="H48" s="118"/>
      <c r="I48" s="45">
        <f t="shared" si="41"/>
        <v>0</v>
      </c>
      <c r="J48" s="118"/>
      <c r="K48" s="118"/>
      <c r="L48" s="118"/>
      <c r="M48" s="118"/>
      <c r="N48" s="46">
        <f t="shared" si="42"/>
        <v>0</v>
      </c>
      <c r="O48" s="47">
        <f t="shared" si="43"/>
        <v>0</v>
      </c>
      <c r="P48" s="118"/>
      <c r="Q48" s="118"/>
      <c r="R48" s="118"/>
      <c r="S48" s="45">
        <f t="shared" si="44"/>
        <v>0</v>
      </c>
      <c r="T48" s="48">
        <f t="shared" si="45"/>
        <v>0</v>
      </c>
      <c r="U48" s="118"/>
      <c r="V48" s="118"/>
      <c r="W48" s="118"/>
      <c r="X48" s="46">
        <f t="shared" si="46"/>
        <v>0</v>
      </c>
      <c r="Y48" s="47">
        <f t="shared" si="47"/>
        <v>0</v>
      </c>
      <c r="Z48" s="118"/>
      <c r="AA48" s="118"/>
      <c r="AB48" s="118"/>
      <c r="AC48" s="45">
        <f t="shared" si="48"/>
        <v>0</v>
      </c>
      <c r="AD48" s="48">
        <f t="shared" si="49"/>
        <v>0</v>
      </c>
      <c r="AE48" s="118"/>
      <c r="AF48" s="118"/>
      <c r="AG48" s="118"/>
      <c r="AH48" s="46">
        <f t="shared" si="50"/>
        <v>0</v>
      </c>
      <c r="AI48" s="47">
        <f t="shared" si="51"/>
        <v>0</v>
      </c>
      <c r="AJ48" s="118"/>
      <c r="AK48" s="118"/>
      <c r="AL48" s="118"/>
      <c r="AM48" s="45">
        <f t="shared" si="52"/>
        <v>0</v>
      </c>
      <c r="AN48" s="48">
        <f t="shared" si="53"/>
        <v>0</v>
      </c>
      <c r="AO48" s="118"/>
      <c r="AP48" s="118"/>
      <c r="AQ48" s="118"/>
      <c r="AR48" s="46">
        <f t="shared" si="54"/>
        <v>0</v>
      </c>
      <c r="AS48" s="47">
        <f t="shared" si="55"/>
        <v>0</v>
      </c>
      <c r="AT48" s="118"/>
      <c r="AU48" s="118"/>
      <c r="AV48" s="118"/>
      <c r="AW48" s="45">
        <f t="shared" si="56"/>
        <v>0</v>
      </c>
      <c r="AX48" s="48">
        <f t="shared" si="57"/>
        <v>0</v>
      </c>
      <c r="AY48" s="118"/>
      <c r="AZ48" s="118"/>
      <c r="BA48" s="118"/>
      <c r="BB48" s="46">
        <f t="shared" si="58"/>
        <v>0</v>
      </c>
      <c r="BC48" s="47">
        <f t="shared" si="66"/>
        <v>0</v>
      </c>
      <c r="BD48" s="114"/>
      <c r="BE48" s="114"/>
      <c r="BF48" s="114"/>
      <c r="BG48" s="45">
        <f t="shared" si="59"/>
        <v>0</v>
      </c>
      <c r="BH48" s="48">
        <f t="shared" si="60"/>
        <v>0</v>
      </c>
      <c r="BI48" s="114"/>
      <c r="BJ48" s="118"/>
      <c r="BK48" s="118"/>
      <c r="BL48" s="46">
        <f t="shared" si="61"/>
        <v>0</v>
      </c>
      <c r="BM48" s="47">
        <f t="shared" si="69"/>
        <v>0</v>
      </c>
      <c r="BN48" s="114"/>
      <c r="BO48" s="114"/>
      <c r="BP48" s="114"/>
      <c r="BQ48" s="114"/>
      <c r="BR48" s="114"/>
      <c r="BS48" s="114"/>
      <c r="BT48" s="45">
        <f t="shared" si="63"/>
        <v>0</v>
      </c>
      <c r="BU48" s="48">
        <f t="shared" si="64"/>
        <v>0</v>
      </c>
      <c r="BV48" s="114"/>
      <c r="BW48" s="118"/>
      <c r="BX48" s="118"/>
      <c r="BY48" s="46">
        <f t="shared" si="70"/>
        <v>0</v>
      </c>
      <c r="BZ48" s="113"/>
      <c r="CA48" s="114"/>
      <c r="CB48" s="48">
        <f t="shared" si="67"/>
        <v>0</v>
      </c>
      <c r="CC48" s="76">
        <f t="shared" si="68"/>
        <v>0</v>
      </c>
      <c r="CD48" s="115"/>
      <c r="CE48" s="114"/>
      <c r="CF48" s="49">
        <f t="shared" si="28"/>
        <v>0</v>
      </c>
      <c r="CG48" s="116"/>
      <c r="CH48" s="49">
        <f t="shared" si="29"/>
        <v>0</v>
      </c>
    </row>
    <row r="49" spans="1:86" ht="15" thickBot="1" x14ac:dyDescent="0.25">
      <c r="A49" s="1">
        <v>19</v>
      </c>
      <c r="C49" s="7" t="s">
        <v>64</v>
      </c>
      <c r="D49" s="13">
        <v>1531</v>
      </c>
      <c r="E49" s="54"/>
      <c r="F49" s="55"/>
      <c r="G49" s="55"/>
      <c r="H49" s="55"/>
      <c r="I49" s="45">
        <f t="shared" si="41"/>
        <v>0</v>
      </c>
      <c r="J49" s="55"/>
      <c r="K49" s="55"/>
      <c r="L49" s="55"/>
      <c r="M49" s="55"/>
      <c r="N49" s="46">
        <f t="shared" si="42"/>
        <v>0</v>
      </c>
      <c r="O49" s="47"/>
      <c r="P49" s="55"/>
      <c r="Q49" s="55"/>
      <c r="R49" s="55"/>
      <c r="S49" s="45">
        <f t="shared" si="44"/>
        <v>0</v>
      </c>
      <c r="T49" s="48">
        <f t="shared" si="45"/>
        <v>0</v>
      </c>
      <c r="U49" s="55"/>
      <c r="V49" s="55"/>
      <c r="W49" s="55"/>
      <c r="X49" s="46">
        <f t="shared" si="46"/>
        <v>0</v>
      </c>
      <c r="Y49" s="47"/>
      <c r="Z49" s="55"/>
      <c r="AA49" s="55"/>
      <c r="AB49" s="55"/>
      <c r="AC49" s="45">
        <f t="shared" si="48"/>
        <v>0</v>
      </c>
      <c r="AD49" s="55"/>
      <c r="AE49" s="55"/>
      <c r="AF49" s="55"/>
      <c r="AG49" s="55"/>
      <c r="AH49" s="46">
        <f t="shared" si="50"/>
        <v>0</v>
      </c>
      <c r="AI49" s="47"/>
      <c r="AJ49" s="55"/>
      <c r="AK49" s="55"/>
      <c r="AL49" s="55"/>
      <c r="AM49" s="45">
        <f t="shared" si="52"/>
        <v>0</v>
      </c>
      <c r="AN49" s="55"/>
      <c r="AO49" s="55"/>
      <c r="AP49" s="55"/>
      <c r="AQ49" s="55"/>
      <c r="AR49" s="46">
        <f t="shared" si="54"/>
        <v>0</v>
      </c>
      <c r="AS49" s="119"/>
      <c r="AT49" s="118"/>
      <c r="AU49" s="118"/>
      <c r="AV49" s="118"/>
      <c r="AW49" s="45">
        <f t="shared" si="56"/>
        <v>0</v>
      </c>
      <c r="AX49" s="48">
        <f t="shared" si="57"/>
        <v>0</v>
      </c>
      <c r="AY49" s="118"/>
      <c r="AZ49" s="118"/>
      <c r="BA49" s="118"/>
      <c r="BB49" s="46">
        <f t="shared" si="58"/>
        <v>0</v>
      </c>
      <c r="BC49" s="47">
        <f t="shared" si="66"/>
        <v>0</v>
      </c>
      <c r="BD49" s="114"/>
      <c r="BE49" s="114"/>
      <c r="BF49" s="114"/>
      <c r="BG49" s="45">
        <f t="shared" si="59"/>
        <v>0</v>
      </c>
      <c r="BH49" s="48">
        <f t="shared" si="60"/>
        <v>0</v>
      </c>
      <c r="BI49" s="114"/>
      <c r="BJ49" s="114"/>
      <c r="BK49" s="114"/>
      <c r="BL49" s="46">
        <f t="shared" si="61"/>
        <v>0</v>
      </c>
      <c r="BM49" s="47">
        <f t="shared" si="69"/>
        <v>0</v>
      </c>
      <c r="BN49" s="114"/>
      <c r="BO49" s="114"/>
      <c r="BP49" s="114"/>
      <c r="BQ49" s="114"/>
      <c r="BR49" s="114"/>
      <c r="BS49" s="114"/>
      <c r="BT49" s="45">
        <f t="shared" si="63"/>
        <v>0</v>
      </c>
      <c r="BU49" s="48">
        <f t="shared" si="64"/>
        <v>0</v>
      </c>
      <c r="BV49" s="114"/>
      <c r="BW49" s="114"/>
      <c r="BX49" s="118"/>
      <c r="BY49" s="46">
        <f t="shared" si="70"/>
        <v>0</v>
      </c>
      <c r="BZ49" s="114"/>
      <c r="CA49" s="114"/>
      <c r="CB49" s="48">
        <f t="shared" ref="CB49:CB54" si="71">BT49-BZ49</f>
        <v>0</v>
      </c>
      <c r="CC49" s="76">
        <f t="shared" ref="CC49:CC54" si="72">BY49-CA49</f>
        <v>0</v>
      </c>
      <c r="CD49" s="115"/>
      <c r="CE49" s="114"/>
      <c r="CF49" s="49">
        <f t="shared" si="28"/>
        <v>0</v>
      </c>
      <c r="CG49" s="116"/>
      <c r="CH49" s="49">
        <f t="shared" si="29"/>
        <v>0</v>
      </c>
    </row>
    <row r="50" spans="1:86" ht="15" thickBot="1" x14ac:dyDescent="0.25">
      <c r="A50" s="1">
        <v>20</v>
      </c>
      <c r="C50" s="7" t="s">
        <v>65</v>
      </c>
      <c r="D50" s="13">
        <v>1532</v>
      </c>
      <c r="E50" s="54"/>
      <c r="F50" s="55"/>
      <c r="G50" s="55"/>
      <c r="H50" s="55"/>
      <c r="I50" s="45">
        <f t="shared" si="41"/>
        <v>0</v>
      </c>
      <c r="J50" s="55"/>
      <c r="K50" s="55"/>
      <c r="L50" s="55"/>
      <c r="M50" s="55"/>
      <c r="N50" s="46">
        <f t="shared" si="42"/>
        <v>0</v>
      </c>
      <c r="O50" s="47"/>
      <c r="P50" s="55"/>
      <c r="Q50" s="55"/>
      <c r="R50" s="55"/>
      <c r="S50" s="45">
        <f t="shared" si="44"/>
        <v>0</v>
      </c>
      <c r="T50" s="48">
        <f t="shared" si="45"/>
        <v>0</v>
      </c>
      <c r="U50" s="55"/>
      <c r="V50" s="55"/>
      <c r="W50" s="55"/>
      <c r="X50" s="46">
        <f t="shared" si="46"/>
        <v>0</v>
      </c>
      <c r="Y50" s="47"/>
      <c r="Z50" s="55"/>
      <c r="AA50" s="55"/>
      <c r="AB50" s="55"/>
      <c r="AC50" s="45">
        <f t="shared" si="48"/>
        <v>0</v>
      </c>
      <c r="AD50" s="55"/>
      <c r="AE50" s="55"/>
      <c r="AF50" s="55"/>
      <c r="AG50" s="55"/>
      <c r="AH50" s="46">
        <f t="shared" si="50"/>
        <v>0</v>
      </c>
      <c r="AI50" s="47"/>
      <c r="AJ50" s="55"/>
      <c r="AK50" s="55"/>
      <c r="AL50" s="55"/>
      <c r="AM50" s="45">
        <f t="shared" si="52"/>
        <v>0</v>
      </c>
      <c r="AN50" s="55"/>
      <c r="AO50" s="55"/>
      <c r="AP50" s="55"/>
      <c r="AQ50" s="55"/>
      <c r="AR50" s="46">
        <f t="shared" si="54"/>
        <v>0</v>
      </c>
      <c r="AS50" s="119"/>
      <c r="AT50" s="118"/>
      <c r="AU50" s="118"/>
      <c r="AV50" s="118"/>
      <c r="AW50" s="45">
        <f t="shared" si="56"/>
        <v>0</v>
      </c>
      <c r="AX50" s="48">
        <f t="shared" si="57"/>
        <v>0</v>
      </c>
      <c r="AY50" s="118"/>
      <c r="AZ50" s="118"/>
      <c r="BA50" s="118"/>
      <c r="BB50" s="46">
        <f t="shared" si="58"/>
        <v>0</v>
      </c>
      <c r="BC50" s="47">
        <f t="shared" si="66"/>
        <v>0</v>
      </c>
      <c r="BD50" s="114"/>
      <c r="BE50" s="114"/>
      <c r="BF50" s="114"/>
      <c r="BG50" s="45">
        <f t="shared" si="59"/>
        <v>0</v>
      </c>
      <c r="BH50" s="48">
        <f t="shared" si="60"/>
        <v>0</v>
      </c>
      <c r="BI50" s="114"/>
      <c r="BJ50" s="114"/>
      <c r="BK50" s="114"/>
      <c r="BL50" s="46">
        <f t="shared" si="61"/>
        <v>0</v>
      </c>
      <c r="BM50" s="47">
        <f t="shared" si="69"/>
        <v>0</v>
      </c>
      <c r="BN50" s="114"/>
      <c r="BO50" s="114"/>
      <c r="BP50" s="114"/>
      <c r="BQ50" s="114"/>
      <c r="BR50" s="114"/>
      <c r="BS50" s="114"/>
      <c r="BT50" s="45">
        <f t="shared" si="63"/>
        <v>0</v>
      </c>
      <c r="BU50" s="48">
        <f t="shared" si="64"/>
        <v>0</v>
      </c>
      <c r="BV50" s="114"/>
      <c r="BW50" s="114"/>
      <c r="BX50" s="118"/>
      <c r="BY50" s="46">
        <f t="shared" si="70"/>
        <v>0</v>
      </c>
      <c r="BZ50" s="114"/>
      <c r="CA50" s="114"/>
      <c r="CB50" s="48">
        <f t="shared" si="71"/>
        <v>0</v>
      </c>
      <c r="CC50" s="76">
        <f t="shared" si="72"/>
        <v>0</v>
      </c>
      <c r="CD50" s="115"/>
      <c r="CE50" s="114"/>
      <c r="CF50" s="49">
        <f t="shared" si="28"/>
        <v>0</v>
      </c>
      <c r="CG50" s="116"/>
      <c r="CH50" s="49">
        <f t="shared" si="29"/>
        <v>0</v>
      </c>
    </row>
    <row r="51" spans="1:86" ht="15" thickBot="1" x14ac:dyDescent="0.25">
      <c r="A51" s="1">
        <v>21</v>
      </c>
      <c r="C51" s="15" t="s">
        <v>41</v>
      </c>
      <c r="D51" s="13">
        <v>1533</v>
      </c>
      <c r="E51" s="54"/>
      <c r="F51" s="55"/>
      <c r="G51" s="55"/>
      <c r="H51" s="55"/>
      <c r="I51" s="45">
        <f t="shared" si="41"/>
        <v>0</v>
      </c>
      <c r="J51" s="55"/>
      <c r="K51" s="55"/>
      <c r="L51" s="55"/>
      <c r="M51" s="55"/>
      <c r="N51" s="46">
        <f t="shared" si="42"/>
        <v>0</v>
      </c>
      <c r="O51" s="47"/>
      <c r="P51" s="55"/>
      <c r="Q51" s="55"/>
      <c r="R51" s="55"/>
      <c r="S51" s="45">
        <f t="shared" si="44"/>
        <v>0</v>
      </c>
      <c r="T51" s="48">
        <f t="shared" si="45"/>
        <v>0</v>
      </c>
      <c r="U51" s="55"/>
      <c r="V51" s="55"/>
      <c r="W51" s="55"/>
      <c r="X51" s="46">
        <f t="shared" si="46"/>
        <v>0</v>
      </c>
      <c r="Y51" s="47"/>
      <c r="Z51" s="55"/>
      <c r="AA51" s="55"/>
      <c r="AB51" s="55"/>
      <c r="AC51" s="45">
        <f t="shared" si="48"/>
        <v>0</v>
      </c>
      <c r="AD51" s="55"/>
      <c r="AE51" s="55"/>
      <c r="AF51" s="55"/>
      <c r="AG51" s="55"/>
      <c r="AH51" s="46">
        <f t="shared" si="50"/>
        <v>0</v>
      </c>
      <c r="AI51" s="47"/>
      <c r="AJ51" s="55"/>
      <c r="AK51" s="55"/>
      <c r="AL51" s="55"/>
      <c r="AM51" s="45">
        <f t="shared" si="52"/>
        <v>0</v>
      </c>
      <c r="AN51" s="55"/>
      <c r="AO51" s="55"/>
      <c r="AP51" s="55"/>
      <c r="AQ51" s="55"/>
      <c r="AR51" s="46">
        <f t="shared" si="54"/>
        <v>0</v>
      </c>
      <c r="AS51" s="119"/>
      <c r="AT51" s="118"/>
      <c r="AU51" s="118"/>
      <c r="AV51" s="118"/>
      <c r="AW51" s="45">
        <f t="shared" si="56"/>
        <v>0</v>
      </c>
      <c r="AX51" s="48">
        <f t="shared" si="57"/>
        <v>0</v>
      </c>
      <c r="AY51" s="118"/>
      <c r="AZ51" s="118"/>
      <c r="BA51" s="118"/>
      <c r="BB51" s="46">
        <f t="shared" si="58"/>
        <v>0</v>
      </c>
      <c r="BC51" s="47">
        <f t="shared" si="66"/>
        <v>0</v>
      </c>
      <c r="BD51" s="114"/>
      <c r="BE51" s="114"/>
      <c r="BF51" s="114"/>
      <c r="BG51" s="45">
        <f t="shared" si="59"/>
        <v>0</v>
      </c>
      <c r="BH51" s="48">
        <f t="shared" si="60"/>
        <v>0</v>
      </c>
      <c r="BI51" s="114"/>
      <c r="BJ51" s="114"/>
      <c r="BK51" s="114"/>
      <c r="BL51" s="46">
        <f t="shared" si="61"/>
        <v>0</v>
      </c>
      <c r="BM51" s="47">
        <f t="shared" si="69"/>
        <v>0</v>
      </c>
      <c r="BN51" s="114"/>
      <c r="BO51" s="114"/>
      <c r="BP51" s="114"/>
      <c r="BQ51" s="114"/>
      <c r="BR51" s="114"/>
      <c r="BS51" s="114"/>
      <c r="BT51" s="45">
        <f t="shared" si="63"/>
        <v>0</v>
      </c>
      <c r="BU51" s="48">
        <f t="shared" si="64"/>
        <v>0</v>
      </c>
      <c r="BV51" s="114"/>
      <c r="BW51" s="114"/>
      <c r="BX51" s="118"/>
      <c r="BY51" s="46">
        <f t="shared" si="70"/>
        <v>0</v>
      </c>
      <c r="BZ51" s="114"/>
      <c r="CA51" s="114"/>
      <c r="CB51" s="48">
        <f t="shared" si="71"/>
        <v>0</v>
      </c>
      <c r="CC51" s="76">
        <f t="shared" si="72"/>
        <v>0</v>
      </c>
      <c r="CD51" s="115"/>
      <c r="CE51" s="114"/>
      <c r="CF51" s="49">
        <f t="shared" si="28"/>
        <v>0</v>
      </c>
      <c r="CG51" s="116"/>
      <c r="CH51" s="49">
        <f t="shared" si="29"/>
        <v>0</v>
      </c>
    </row>
    <row r="52" spans="1:86" ht="15" thickBot="1" x14ac:dyDescent="0.25">
      <c r="A52" s="1">
        <v>22</v>
      </c>
      <c r="C52" s="7" t="s">
        <v>32</v>
      </c>
      <c r="D52" s="13">
        <v>1534</v>
      </c>
      <c r="E52" s="54"/>
      <c r="F52" s="55"/>
      <c r="G52" s="55"/>
      <c r="H52" s="55"/>
      <c r="I52" s="45">
        <f t="shared" si="41"/>
        <v>0</v>
      </c>
      <c r="J52" s="55"/>
      <c r="K52" s="55"/>
      <c r="L52" s="55"/>
      <c r="M52" s="55"/>
      <c r="N52" s="46">
        <f t="shared" si="42"/>
        <v>0</v>
      </c>
      <c r="O52" s="47"/>
      <c r="P52" s="55"/>
      <c r="Q52" s="55"/>
      <c r="R52" s="55"/>
      <c r="S52" s="45">
        <f t="shared" si="44"/>
        <v>0</v>
      </c>
      <c r="T52" s="48">
        <f t="shared" si="45"/>
        <v>0</v>
      </c>
      <c r="U52" s="55"/>
      <c r="V52" s="55"/>
      <c r="W52" s="55"/>
      <c r="X52" s="46">
        <f t="shared" si="46"/>
        <v>0</v>
      </c>
      <c r="Y52" s="47"/>
      <c r="Z52" s="55"/>
      <c r="AA52" s="55"/>
      <c r="AB52" s="55"/>
      <c r="AC52" s="45">
        <f t="shared" si="48"/>
        <v>0</v>
      </c>
      <c r="AD52" s="55"/>
      <c r="AE52" s="55"/>
      <c r="AF52" s="55"/>
      <c r="AG52" s="55"/>
      <c r="AH52" s="46">
        <f t="shared" si="50"/>
        <v>0</v>
      </c>
      <c r="AI52" s="47"/>
      <c r="AJ52" s="55"/>
      <c r="AK52" s="55"/>
      <c r="AL52" s="55"/>
      <c r="AM52" s="45">
        <f t="shared" si="52"/>
        <v>0</v>
      </c>
      <c r="AN52" s="55"/>
      <c r="AO52" s="55"/>
      <c r="AP52" s="55"/>
      <c r="AQ52" s="55"/>
      <c r="AR52" s="46">
        <f t="shared" si="54"/>
        <v>0</v>
      </c>
      <c r="AS52" s="119"/>
      <c r="AT52" s="118"/>
      <c r="AU52" s="118"/>
      <c r="AV52" s="118"/>
      <c r="AW52" s="45">
        <f t="shared" si="56"/>
        <v>0</v>
      </c>
      <c r="AX52" s="48">
        <f t="shared" si="57"/>
        <v>0</v>
      </c>
      <c r="AY52" s="118"/>
      <c r="AZ52" s="118"/>
      <c r="BA52" s="118"/>
      <c r="BB52" s="46">
        <f t="shared" si="58"/>
        <v>0</v>
      </c>
      <c r="BC52" s="47">
        <f t="shared" si="66"/>
        <v>0</v>
      </c>
      <c r="BD52" s="114"/>
      <c r="BE52" s="114"/>
      <c r="BF52" s="114"/>
      <c r="BG52" s="45">
        <f t="shared" si="59"/>
        <v>0</v>
      </c>
      <c r="BH52" s="48">
        <f t="shared" si="60"/>
        <v>0</v>
      </c>
      <c r="BI52" s="114"/>
      <c r="BJ52" s="114"/>
      <c r="BK52" s="114"/>
      <c r="BL52" s="46">
        <f t="shared" si="61"/>
        <v>0</v>
      </c>
      <c r="BM52" s="47">
        <f t="shared" si="69"/>
        <v>0</v>
      </c>
      <c r="BN52" s="114"/>
      <c r="BO52" s="114"/>
      <c r="BP52" s="114"/>
      <c r="BQ52" s="114"/>
      <c r="BR52" s="114"/>
      <c r="BS52" s="114"/>
      <c r="BT52" s="45">
        <f t="shared" si="63"/>
        <v>0</v>
      </c>
      <c r="BU52" s="48">
        <f t="shared" si="64"/>
        <v>0</v>
      </c>
      <c r="BV52" s="114"/>
      <c r="BW52" s="114"/>
      <c r="BX52" s="118"/>
      <c r="BY52" s="46">
        <f t="shared" si="70"/>
        <v>0</v>
      </c>
      <c r="BZ52" s="114"/>
      <c r="CA52" s="114"/>
      <c r="CB52" s="48">
        <f t="shared" si="71"/>
        <v>0</v>
      </c>
      <c r="CC52" s="76">
        <f t="shared" si="72"/>
        <v>0</v>
      </c>
      <c r="CD52" s="115"/>
      <c r="CE52" s="114"/>
      <c r="CF52" s="49">
        <f t="shared" si="28"/>
        <v>0</v>
      </c>
      <c r="CG52" s="116"/>
      <c r="CH52" s="49">
        <f t="shared" si="29"/>
        <v>0</v>
      </c>
    </row>
    <row r="53" spans="1:86" ht="15" thickBot="1" x14ac:dyDescent="0.25">
      <c r="A53" s="1">
        <v>23</v>
      </c>
      <c r="C53" s="7" t="s">
        <v>33</v>
      </c>
      <c r="D53" s="13">
        <v>1535</v>
      </c>
      <c r="E53" s="54"/>
      <c r="F53" s="55"/>
      <c r="G53" s="55"/>
      <c r="H53" s="55"/>
      <c r="I53" s="45">
        <f t="shared" si="41"/>
        <v>0</v>
      </c>
      <c r="J53" s="55"/>
      <c r="K53" s="55"/>
      <c r="L53" s="55"/>
      <c r="M53" s="55"/>
      <c r="N53" s="46">
        <f t="shared" si="42"/>
        <v>0</v>
      </c>
      <c r="O53" s="47"/>
      <c r="P53" s="55"/>
      <c r="Q53" s="55"/>
      <c r="R53" s="55"/>
      <c r="S53" s="45">
        <f t="shared" si="44"/>
        <v>0</v>
      </c>
      <c r="T53" s="48">
        <f t="shared" si="45"/>
        <v>0</v>
      </c>
      <c r="U53" s="55"/>
      <c r="V53" s="55"/>
      <c r="W53" s="55"/>
      <c r="X53" s="46">
        <f t="shared" si="46"/>
        <v>0</v>
      </c>
      <c r="Y53" s="47"/>
      <c r="Z53" s="55"/>
      <c r="AA53" s="55"/>
      <c r="AB53" s="55"/>
      <c r="AC53" s="45">
        <f t="shared" si="48"/>
        <v>0</v>
      </c>
      <c r="AD53" s="55"/>
      <c r="AE53" s="55"/>
      <c r="AF53" s="55"/>
      <c r="AG53" s="55"/>
      <c r="AH53" s="46">
        <f t="shared" si="50"/>
        <v>0</v>
      </c>
      <c r="AI53" s="47"/>
      <c r="AJ53" s="55"/>
      <c r="AK53" s="55"/>
      <c r="AL53" s="55"/>
      <c r="AM53" s="45">
        <f t="shared" si="52"/>
        <v>0</v>
      </c>
      <c r="AN53" s="55"/>
      <c r="AO53" s="55"/>
      <c r="AP53" s="55"/>
      <c r="AQ53" s="55"/>
      <c r="AR53" s="46">
        <f t="shared" si="54"/>
        <v>0</v>
      </c>
      <c r="AS53" s="119"/>
      <c r="AT53" s="118"/>
      <c r="AU53" s="118"/>
      <c r="AV53" s="118"/>
      <c r="AW53" s="45">
        <f t="shared" si="56"/>
        <v>0</v>
      </c>
      <c r="AX53" s="48">
        <f t="shared" si="57"/>
        <v>0</v>
      </c>
      <c r="AY53" s="118"/>
      <c r="AZ53" s="118"/>
      <c r="BA53" s="118"/>
      <c r="BB53" s="46">
        <f t="shared" si="58"/>
        <v>0</v>
      </c>
      <c r="BC53" s="47">
        <f t="shared" si="66"/>
        <v>0</v>
      </c>
      <c r="BD53" s="114"/>
      <c r="BE53" s="114"/>
      <c r="BF53" s="114"/>
      <c r="BG53" s="45">
        <f t="shared" si="59"/>
        <v>0</v>
      </c>
      <c r="BH53" s="48">
        <f t="shared" si="60"/>
        <v>0</v>
      </c>
      <c r="BI53" s="114"/>
      <c r="BJ53" s="114"/>
      <c r="BK53" s="114"/>
      <c r="BL53" s="46">
        <f t="shared" si="61"/>
        <v>0</v>
      </c>
      <c r="BM53" s="47">
        <f t="shared" si="69"/>
        <v>0</v>
      </c>
      <c r="BN53" s="114"/>
      <c r="BO53" s="114"/>
      <c r="BP53" s="114"/>
      <c r="BQ53" s="114"/>
      <c r="BR53" s="114"/>
      <c r="BS53" s="114"/>
      <c r="BT53" s="45">
        <f t="shared" si="63"/>
        <v>0</v>
      </c>
      <c r="BU53" s="48">
        <f t="shared" si="64"/>
        <v>0</v>
      </c>
      <c r="BV53" s="114"/>
      <c r="BW53" s="114"/>
      <c r="BX53" s="118"/>
      <c r="BY53" s="46">
        <f t="shared" si="70"/>
        <v>0</v>
      </c>
      <c r="BZ53" s="114"/>
      <c r="CA53" s="114"/>
      <c r="CB53" s="48">
        <f t="shared" si="71"/>
        <v>0</v>
      </c>
      <c r="CC53" s="76">
        <f t="shared" si="72"/>
        <v>0</v>
      </c>
      <c r="CD53" s="115"/>
      <c r="CE53" s="114"/>
      <c r="CF53" s="49">
        <f t="shared" si="28"/>
        <v>0</v>
      </c>
      <c r="CG53" s="116"/>
      <c r="CH53" s="49">
        <f t="shared" si="29"/>
        <v>0</v>
      </c>
    </row>
    <row r="54" spans="1:86" ht="15" thickBot="1" x14ac:dyDescent="0.25">
      <c r="A54" s="1">
        <v>24</v>
      </c>
      <c r="C54" s="7" t="s">
        <v>39</v>
      </c>
      <c r="D54" s="13">
        <v>1536</v>
      </c>
      <c r="E54" s="54"/>
      <c r="F54" s="55"/>
      <c r="G54" s="55"/>
      <c r="H54" s="55"/>
      <c r="I54" s="45">
        <f t="shared" si="41"/>
        <v>0</v>
      </c>
      <c r="J54" s="55"/>
      <c r="K54" s="55"/>
      <c r="L54" s="55"/>
      <c r="M54" s="55"/>
      <c r="N54" s="46">
        <f t="shared" si="42"/>
        <v>0</v>
      </c>
      <c r="O54" s="47"/>
      <c r="P54" s="55"/>
      <c r="Q54" s="55"/>
      <c r="R54" s="55"/>
      <c r="S54" s="45">
        <f t="shared" si="44"/>
        <v>0</v>
      </c>
      <c r="T54" s="48">
        <f t="shared" si="45"/>
        <v>0</v>
      </c>
      <c r="U54" s="55"/>
      <c r="V54" s="55"/>
      <c r="W54" s="55"/>
      <c r="X54" s="46">
        <f t="shared" si="46"/>
        <v>0</v>
      </c>
      <c r="Y54" s="47"/>
      <c r="Z54" s="55"/>
      <c r="AA54" s="55"/>
      <c r="AB54" s="55"/>
      <c r="AC54" s="45">
        <f t="shared" si="48"/>
        <v>0</v>
      </c>
      <c r="AD54" s="55"/>
      <c r="AE54" s="55"/>
      <c r="AF54" s="55"/>
      <c r="AG54" s="55"/>
      <c r="AH54" s="46">
        <f t="shared" si="50"/>
        <v>0</v>
      </c>
      <c r="AI54" s="47"/>
      <c r="AJ54" s="55"/>
      <c r="AK54" s="55"/>
      <c r="AL54" s="55"/>
      <c r="AM54" s="45">
        <f t="shared" si="52"/>
        <v>0</v>
      </c>
      <c r="AN54" s="55"/>
      <c r="AO54" s="55"/>
      <c r="AP54" s="55"/>
      <c r="AQ54" s="55"/>
      <c r="AR54" s="46">
        <f t="shared" si="54"/>
        <v>0</v>
      </c>
      <c r="AS54" s="119"/>
      <c r="AT54" s="118"/>
      <c r="AU54" s="118"/>
      <c r="AV54" s="118"/>
      <c r="AW54" s="45">
        <f t="shared" si="56"/>
        <v>0</v>
      </c>
      <c r="AX54" s="48">
        <f t="shared" si="57"/>
        <v>0</v>
      </c>
      <c r="AY54" s="118"/>
      <c r="AZ54" s="118"/>
      <c r="BA54" s="118"/>
      <c r="BB54" s="46">
        <f t="shared" si="58"/>
        <v>0</v>
      </c>
      <c r="BC54" s="47">
        <f t="shared" si="66"/>
        <v>0</v>
      </c>
      <c r="BD54" s="114"/>
      <c r="BE54" s="114"/>
      <c r="BF54" s="114"/>
      <c r="BG54" s="45">
        <f t="shared" si="59"/>
        <v>0</v>
      </c>
      <c r="BH54" s="48">
        <f t="shared" si="60"/>
        <v>0</v>
      </c>
      <c r="BI54" s="114"/>
      <c r="BJ54" s="114"/>
      <c r="BK54" s="114"/>
      <c r="BL54" s="46">
        <f t="shared" si="61"/>
        <v>0</v>
      </c>
      <c r="BM54" s="47">
        <f t="shared" si="69"/>
        <v>0</v>
      </c>
      <c r="BN54" s="114"/>
      <c r="BO54" s="114"/>
      <c r="BP54" s="114"/>
      <c r="BQ54" s="114"/>
      <c r="BR54" s="114"/>
      <c r="BS54" s="114"/>
      <c r="BT54" s="45">
        <f t="shared" si="63"/>
        <v>0</v>
      </c>
      <c r="BU54" s="48">
        <f t="shared" si="64"/>
        <v>0</v>
      </c>
      <c r="BV54" s="114"/>
      <c r="BW54" s="114"/>
      <c r="BX54" s="118"/>
      <c r="BY54" s="46">
        <f t="shared" si="70"/>
        <v>0</v>
      </c>
      <c r="BZ54" s="114"/>
      <c r="CA54" s="114"/>
      <c r="CB54" s="48">
        <f t="shared" si="71"/>
        <v>0</v>
      </c>
      <c r="CC54" s="76">
        <f t="shared" si="72"/>
        <v>0</v>
      </c>
      <c r="CD54" s="115"/>
      <c r="CE54" s="114"/>
      <c r="CF54" s="49">
        <f t="shared" si="28"/>
        <v>0</v>
      </c>
      <c r="CG54" s="116"/>
      <c r="CH54" s="49">
        <f t="shared" si="29"/>
        <v>0</v>
      </c>
    </row>
    <row r="55" spans="1:86" ht="15" thickBot="1" x14ac:dyDescent="0.25">
      <c r="A55" s="1">
        <v>25</v>
      </c>
      <c r="C55" s="7" t="s">
        <v>5</v>
      </c>
      <c r="D55" s="13">
        <v>1548</v>
      </c>
      <c r="E55" s="120"/>
      <c r="F55" s="119"/>
      <c r="G55" s="119"/>
      <c r="H55" s="119"/>
      <c r="I55" s="45">
        <f t="shared" si="41"/>
        <v>0</v>
      </c>
      <c r="J55" s="119"/>
      <c r="K55" s="119"/>
      <c r="L55" s="119"/>
      <c r="M55" s="119"/>
      <c r="N55" s="46">
        <f t="shared" si="42"/>
        <v>0</v>
      </c>
      <c r="O55" s="47">
        <f t="shared" ref="O55:O60" si="73">I55</f>
        <v>0</v>
      </c>
      <c r="P55" s="119"/>
      <c r="Q55" s="119"/>
      <c r="R55" s="119"/>
      <c r="S55" s="45">
        <f t="shared" si="44"/>
        <v>0</v>
      </c>
      <c r="T55" s="48">
        <f t="shared" si="45"/>
        <v>0</v>
      </c>
      <c r="U55" s="119"/>
      <c r="V55" s="119"/>
      <c r="W55" s="119"/>
      <c r="X55" s="46">
        <f t="shared" si="46"/>
        <v>0</v>
      </c>
      <c r="Y55" s="47">
        <f>S55</f>
        <v>0</v>
      </c>
      <c r="Z55" s="119"/>
      <c r="AA55" s="119"/>
      <c r="AB55" s="119"/>
      <c r="AC55" s="45">
        <f t="shared" si="48"/>
        <v>0</v>
      </c>
      <c r="AD55" s="48">
        <f>X55</f>
        <v>0</v>
      </c>
      <c r="AE55" s="119"/>
      <c r="AF55" s="119"/>
      <c r="AG55" s="119"/>
      <c r="AH55" s="46">
        <f t="shared" si="50"/>
        <v>0</v>
      </c>
      <c r="AI55" s="47">
        <f>AC55</f>
        <v>0</v>
      </c>
      <c r="AJ55" s="119"/>
      <c r="AK55" s="119"/>
      <c r="AL55" s="119"/>
      <c r="AM55" s="45">
        <f t="shared" si="52"/>
        <v>0</v>
      </c>
      <c r="AN55" s="48">
        <f>AH55</f>
        <v>0</v>
      </c>
      <c r="AO55" s="119"/>
      <c r="AP55" s="119"/>
      <c r="AQ55" s="119"/>
      <c r="AR55" s="46">
        <f t="shared" si="54"/>
        <v>0</v>
      </c>
      <c r="AS55" s="47">
        <f>AM55</f>
        <v>0</v>
      </c>
      <c r="AT55" s="118"/>
      <c r="AU55" s="118"/>
      <c r="AV55" s="118"/>
      <c r="AW55" s="45">
        <f t="shared" si="56"/>
        <v>0</v>
      </c>
      <c r="AX55" s="48">
        <f t="shared" si="57"/>
        <v>0</v>
      </c>
      <c r="AY55" s="114"/>
      <c r="AZ55" s="114"/>
      <c r="BA55" s="114"/>
      <c r="BB55" s="46">
        <f t="shared" si="58"/>
        <v>0</v>
      </c>
      <c r="BC55" s="47">
        <f t="shared" si="66"/>
        <v>0</v>
      </c>
      <c r="BD55" s="114"/>
      <c r="BE55" s="114"/>
      <c r="BF55" s="114"/>
      <c r="BG55" s="45">
        <f t="shared" si="59"/>
        <v>0</v>
      </c>
      <c r="BH55" s="48">
        <f t="shared" si="60"/>
        <v>0</v>
      </c>
      <c r="BI55" s="114"/>
      <c r="BJ55" s="119"/>
      <c r="BK55" s="119"/>
      <c r="BL55" s="46">
        <f t="shared" si="61"/>
        <v>0</v>
      </c>
      <c r="BM55" s="47">
        <f t="shared" si="69"/>
        <v>0</v>
      </c>
      <c r="BN55" s="114"/>
      <c r="BO55" s="114"/>
      <c r="BP55" s="114"/>
      <c r="BQ55" s="114"/>
      <c r="BR55" s="114"/>
      <c r="BS55" s="114"/>
      <c r="BT55" s="45">
        <f t="shared" si="63"/>
        <v>0</v>
      </c>
      <c r="BU55" s="48">
        <f t="shared" si="64"/>
        <v>0</v>
      </c>
      <c r="BV55" s="114"/>
      <c r="BW55" s="119"/>
      <c r="BX55" s="118"/>
      <c r="BY55" s="46">
        <f t="shared" si="70"/>
        <v>0</v>
      </c>
      <c r="BZ55" s="113"/>
      <c r="CA55" s="114"/>
      <c r="CB55" s="48">
        <f t="shared" ref="CB55:CB60" si="74">BT55-BZ55</f>
        <v>0</v>
      </c>
      <c r="CC55" s="76">
        <f t="shared" ref="CC55:CC60" si="75">BY55-CA55</f>
        <v>0</v>
      </c>
      <c r="CD55" s="115"/>
      <c r="CE55" s="114"/>
      <c r="CF55" s="49">
        <f t="shared" si="28"/>
        <v>0</v>
      </c>
      <c r="CG55" s="116"/>
      <c r="CH55" s="49">
        <f t="shared" si="29"/>
        <v>0</v>
      </c>
    </row>
    <row r="56" spans="1:86" ht="15" thickBot="1" x14ac:dyDescent="0.25">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58"/>
        <v>0</v>
      </c>
      <c r="BC56" s="113"/>
      <c r="BD56" s="114"/>
      <c r="BE56" s="114"/>
      <c r="BF56" s="114"/>
      <c r="BG56" s="45">
        <f t="shared" si="59"/>
        <v>0</v>
      </c>
      <c r="BH56" s="48">
        <f t="shared" si="60"/>
        <v>0</v>
      </c>
      <c r="BI56" s="114"/>
      <c r="BJ56" s="114"/>
      <c r="BK56" s="114"/>
      <c r="BL56" s="46">
        <f>BH56+BI56-BJ56+BK56</f>
        <v>0</v>
      </c>
      <c r="BM56" s="47">
        <f t="shared" si="69"/>
        <v>0</v>
      </c>
      <c r="BN56" s="114"/>
      <c r="BO56" s="114"/>
      <c r="BP56" s="114"/>
      <c r="BQ56" s="114"/>
      <c r="BR56" s="114"/>
      <c r="BS56" s="114"/>
      <c r="BT56" s="45">
        <f>BM56+BN56-BO56+SUM(BP56:BS56)</f>
        <v>0</v>
      </c>
      <c r="BU56" s="48">
        <f>BL56</f>
        <v>0</v>
      </c>
      <c r="BV56" s="114"/>
      <c r="BW56" s="114"/>
      <c r="BX56" s="114"/>
      <c r="BY56" s="46">
        <f>BU56+BV56-BW56+BX56</f>
        <v>0</v>
      </c>
      <c r="BZ56" s="113"/>
      <c r="CA56" s="114"/>
      <c r="CB56" s="48">
        <f t="shared" si="74"/>
        <v>0</v>
      </c>
      <c r="CC56" s="76">
        <f t="shared" si="75"/>
        <v>0</v>
      </c>
      <c r="CD56" s="115"/>
      <c r="CE56" s="114"/>
      <c r="CF56" s="49">
        <f t="shared" si="28"/>
        <v>0</v>
      </c>
      <c r="CG56" s="116"/>
      <c r="CH56" s="49">
        <f>CG56-SUM(BT56,BY56)</f>
        <v>0</v>
      </c>
    </row>
    <row r="57" spans="1:86" ht="15" thickBot="1" x14ac:dyDescent="0.25">
      <c r="A57" s="1">
        <v>27</v>
      </c>
      <c r="C57" s="7" t="s">
        <v>18</v>
      </c>
      <c r="D57" s="13">
        <v>1572</v>
      </c>
      <c r="E57" s="113"/>
      <c r="F57" s="114"/>
      <c r="G57" s="114"/>
      <c r="H57" s="114"/>
      <c r="I57" s="45">
        <f t="shared" si="41"/>
        <v>0</v>
      </c>
      <c r="J57" s="114"/>
      <c r="K57" s="114"/>
      <c r="L57" s="114"/>
      <c r="M57" s="114"/>
      <c r="N57" s="46">
        <f t="shared" si="42"/>
        <v>0</v>
      </c>
      <c r="O57" s="47">
        <f t="shared" si="73"/>
        <v>0</v>
      </c>
      <c r="P57" s="114"/>
      <c r="Q57" s="114"/>
      <c r="R57" s="114"/>
      <c r="S57" s="45">
        <f t="shared" si="44"/>
        <v>0</v>
      </c>
      <c r="T57" s="48">
        <f t="shared" si="45"/>
        <v>0</v>
      </c>
      <c r="U57" s="114"/>
      <c r="V57" s="114"/>
      <c r="W57" s="114"/>
      <c r="X57" s="46">
        <f t="shared" si="46"/>
        <v>0</v>
      </c>
      <c r="Y57" s="47">
        <f>S57</f>
        <v>0</v>
      </c>
      <c r="Z57" s="114"/>
      <c r="AA57" s="114"/>
      <c r="AB57" s="114"/>
      <c r="AC57" s="45">
        <f t="shared" si="48"/>
        <v>0</v>
      </c>
      <c r="AD57" s="48">
        <f>X57</f>
        <v>0</v>
      </c>
      <c r="AE57" s="114"/>
      <c r="AF57" s="114"/>
      <c r="AG57" s="114"/>
      <c r="AH57" s="46">
        <f t="shared" si="50"/>
        <v>0</v>
      </c>
      <c r="AI57" s="47">
        <f>AC57</f>
        <v>0</v>
      </c>
      <c r="AJ57" s="114"/>
      <c r="AK57" s="114"/>
      <c r="AL57" s="114"/>
      <c r="AM57" s="45">
        <f t="shared" si="52"/>
        <v>0</v>
      </c>
      <c r="AN57" s="48">
        <f>AH57</f>
        <v>0</v>
      </c>
      <c r="AO57" s="114"/>
      <c r="AP57" s="114"/>
      <c r="AQ57" s="114"/>
      <c r="AR57" s="46">
        <f t="shared" si="54"/>
        <v>0</v>
      </c>
      <c r="AS57" s="47">
        <f>AM57</f>
        <v>0</v>
      </c>
      <c r="AT57" s="114">
        <v>-273487</v>
      </c>
      <c r="AU57" s="114"/>
      <c r="AV57" s="114"/>
      <c r="AW57" s="45">
        <f t="shared" si="56"/>
        <v>-273487</v>
      </c>
      <c r="AX57" s="48">
        <f>AR57</f>
        <v>0</v>
      </c>
      <c r="AY57" s="114">
        <v>-890</v>
      </c>
      <c r="AZ57" s="114"/>
      <c r="BA57" s="114"/>
      <c r="BB57" s="46">
        <f t="shared" si="58"/>
        <v>-890</v>
      </c>
      <c r="BC57" s="47">
        <f>AW57</f>
        <v>-273487</v>
      </c>
      <c r="BD57" s="114">
        <v>-49615</v>
      </c>
      <c r="BE57" s="114"/>
      <c r="BF57" s="114"/>
      <c r="BG57" s="45">
        <f t="shared" si="59"/>
        <v>-323102</v>
      </c>
      <c r="BH57" s="48">
        <f t="shared" si="60"/>
        <v>-890</v>
      </c>
      <c r="BI57" s="114">
        <v>-2397</v>
      </c>
      <c r="BJ57" s="114"/>
      <c r="BK57" s="114"/>
      <c r="BL57" s="46">
        <f t="shared" si="61"/>
        <v>-3287</v>
      </c>
      <c r="BM57" s="47">
        <f>BG57</f>
        <v>-323102</v>
      </c>
      <c r="BN57" s="114">
        <v>-18999</v>
      </c>
      <c r="BO57" s="114"/>
      <c r="BP57" s="114"/>
      <c r="BQ57" s="114"/>
      <c r="BR57" s="114"/>
      <c r="BS57" s="208">
        <v>-13569</v>
      </c>
      <c r="BT57" s="45">
        <f t="shared" si="63"/>
        <v>-355670</v>
      </c>
      <c r="BU57" s="48">
        <f t="shared" si="64"/>
        <v>-3287</v>
      </c>
      <c r="BV57" s="114">
        <v>-4914</v>
      </c>
      <c r="BW57" s="114"/>
      <c r="BX57" s="118"/>
      <c r="BY57" s="46">
        <f>BU57+BV57-BW57+BX57</f>
        <v>-8201</v>
      </c>
      <c r="BZ57" s="113"/>
      <c r="CA57" s="114"/>
      <c r="CB57" s="48">
        <f t="shared" si="74"/>
        <v>-355670</v>
      </c>
      <c r="CC57" s="76">
        <f t="shared" si="75"/>
        <v>-8201</v>
      </c>
      <c r="CD57" s="115">
        <v>-5129</v>
      </c>
      <c r="CE57" s="114">
        <v>-1742</v>
      </c>
      <c r="CF57" s="49">
        <f t="shared" si="28"/>
        <v>-370742</v>
      </c>
      <c r="CG57" s="116">
        <v>-350302</v>
      </c>
      <c r="CH57" s="49">
        <f t="shared" si="29"/>
        <v>13569</v>
      </c>
    </row>
    <row r="58" spans="1:86" ht="15" thickBot="1" x14ac:dyDescent="0.25">
      <c r="A58" s="1">
        <v>28</v>
      </c>
      <c r="C58" s="7" t="s">
        <v>6</v>
      </c>
      <c r="D58" s="13">
        <v>1574</v>
      </c>
      <c r="E58" s="113"/>
      <c r="F58" s="114"/>
      <c r="G58" s="114"/>
      <c r="H58" s="114"/>
      <c r="I58" s="45">
        <f t="shared" si="41"/>
        <v>0</v>
      </c>
      <c r="J58" s="114"/>
      <c r="K58" s="114"/>
      <c r="L58" s="114"/>
      <c r="M58" s="114"/>
      <c r="N58" s="46">
        <f t="shared" si="42"/>
        <v>0</v>
      </c>
      <c r="O58" s="47">
        <f t="shared" si="73"/>
        <v>0</v>
      </c>
      <c r="P58" s="114"/>
      <c r="Q58" s="114"/>
      <c r="R58" s="114"/>
      <c r="S58" s="45">
        <f t="shared" si="44"/>
        <v>0</v>
      </c>
      <c r="T58" s="48">
        <f t="shared" si="45"/>
        <v>0</v>
      </c>
      <c r="U58" s="114"/>
      <c r="V58" s="114"/>
      <c r="W58" s="114"/>
      <c r="X58" s="46">
        <f t="shared" si="46"/>
        <v>0</v>
      </c>
      <c r="Y58" s="47">
        <f>S58</f>
        <v>0</v>
      </c>
      <c r="Z58" s="114"/>
      <c r="AA58" s="114"/>
      <c r="AB58" s="114"/>
      <c r="AC58" s="45">
        <f t="shared" si="48"/>
        <v>0</v>
      </c>
      <c r="AD58" s="48">
        <f>X58</f>
        <v>0</v>
      </c>
      <c r="AE58" s="114"/>
      <c r="AF58" s="114"/>
      <c r="AG58" s="114"/>
      <c r="AH58" s="46">
        <f t="shared" si="50"/>
        <v>0</v>
      </c>
      <c r="AI58" s="47">
        <f>AC58</f>
        <v>0</v>
      </c>
      <c r="AJ58" s="114"/>
      <c r="AK58" s="114"/>
      <c r="AL58" s="114"/>
      <c r="AM58" s="45">
        <f t="shared" si="52"/>
        <v>0</v>
      </c>
      <c r="AN58" s="48">
        <f>AH58</f>
        <v>0</v>
      </c>
      <c r="AO58" s="114"/>
      <c r="AP58" s="114"/>
      <c r="AQ58" s="114"/>
      <c r="AR58" s="46">
        <f t="shared" si="54"/>
        <v>0</v>
      </c>
      <c r="AS58" s="47">
        <f>AM58</f>
        <v>0</v>
      </c>
      <c r="AT58" s="114"/>
      <c r="AU58" s="114"/>
      <c r="AV58" s="114"/>
      <c r="AW58" s="45">
        <f t="shared" si="56"/>
        <v>0</v>
      </c>
      <c r="AX58" s="48">
        <f>AR58</f>
        <v>0</v>
      </c>
      <c r="AY58" s="114"/>
      <c r="AZ58" s="114"/>
      <c r="BA58" s="114"/>
      <c r="BB58" s="46">
        <f t="shared" si="58"/>
        <v>0</v>
      </c>
      <c r="BC58" s="47">
        <f>AW58</f>
        <v>0</v>
      </c>
      <c r="BD58" s="114"/>
      <c r="BE58" s="114"/>
      <c r="BF58" s="114"/>
      <c r="BG58" s="45">
        <f t="shared" si="59"/>
        <v>0</v>
      </c>
      <c r="BH58" s="48">
        <f t="shared" si="60"/>
        <v>0</v>
      </c>
      <c r="BI58" s="114"/>
      <c r="BJ58" s="114"/>
      <c r="BK58" s="114"/>
      <c r="BL58" s="46">
        <f t="shared" si="61"/>
        <v>0</v>
      </c>
      <c r="BM58" s="47">
        <f>BG58</f>
        <v>0</v>
      </c>
      <c r="BN58" s="114"/>
      <c r="BO58" s="114"/>
      <c r="BP58" s="114"/>
      <c r="BQ58" s="114"/>
      <c r="BR58" s="114"/>
      <c r="BS58" s="114"/>
      <c r="BT58" s="45">
        <f t="shared" si="63"/>
        <v>0</v>
      </c>
      <c r="BU58" s="48">
        <f t="shared" si="64"/>
        <v>0</v>
      </c>
      <c r="BV58" s="114"/>
      <c r="BW58" s="114"/>
      <c r="BX58" s="114"/>
      <c r="BY58" s="46">
        <f>BU58+BV58-BW58+BX58</f>
        <v>0</v>
      </c>
      <c r="BZ58" s="113"/>
      <c r="CA58" s="114"/>
      <c r="CB58" s="48">
        <f t="shared" si="74"/>
        <v>0</v>
      </c>
      <c r="CC58" s="76">
        <f t="shared" si="75"/>
        <v>0</v>
      </c>
      <c r="CD58" s="115"/>
      <c r="CE58" s="114"/>
      <c r="CF58" s="49">
        <f t="shared" si="28"/>
        <v>0</v>
      </c>
      <c r="CG58" s="116"/>
      <c r="CH58" s="49">
        <f t="shared" si="29"/>
        <v>0</v>
      </c>
    </row>
    <row r="59" spans="1:86" ht="15" thickBot="1" x14ac:dyDescent="0.25">
      <c r="A59" s="1">
        <v>29</v>
      </c>
      <c r="C59" s="15" t="s">
        <v>63</v>
      </c>
      <c r="D59" s="13">
        <v>1582</v>
      </c>
      <c r="E59" s="113"/>
      <c r="F59" s="121"/>
      <c r="G59" s="114"/>
      <c r="H59" s="114"/>
      <c r="I59" s="45">
        <f t="shared" si="41"/>
        <v>0</v>
      </c>
      <c r="J59" s="114"/>
      <c r="K59" s="114"/>
      <c r="L59" s="114"/>
      <c r="M59" s="114"/>
      <c r="N59" s="46">
        <f t="shared" si="42"/>
        <v>0</v>
      </c>
      <c r="O59" s="47">
        <f t="shared" si="73"/>
        <v>0</v>
      </c>
      <c r="P59" s="114"/>
      <c r="Q59" s="114"/>
      <c r="R59" s="114"/>
      <c r="S59" s="45">
        <f t="shared" si="44"/>
        <v>0</v>
      </c>
      <c r="T59" s="48">
        <f t="shared" si="45"/>
        <v>0</v>
      </c>
      <c r="U59" s="114"/>
      <c r="V59" s="114"/>
      <c r="W59" s="114"/>
      <c r="X59" s="46">
        <f t="shared" si="46"/>
        <v>0</v>
      </c>
      <c r="Y59" s="47">
        <f>S59</f>
        <v>0</v>
      </c>
      <c r="Z59" s="114"/>
      <c r="AA59" s="114"/>
      <c r="AB59" s="114"/>
      <c r="AC59" s="45">
        <f t="shared" si="48"/>
        <v>0</v>
      </c>
      <c r="AD59" s="48">
        <f>X59</f>
        <v>0</v>
      </c>
      <c r="AE59" s="114"/>
      <c r="AF59" s="114"/>
      <c r="AG59" s="114"/>
      <c r="AH59" s="46">
        <f t="shared" si="50"/>
        <v>0</v>
      </c>
      <c r="AI59" s="47">
        <f>AC59</f>
        <v>0</v>
      </c>
      <c r="AJ59" s="114"/>
      <c r="AK59" s="114"/>
      <c r="AL59" s="114"/>
      <c r="AM59" s="45">
        <f t="shared" si="52"/>
        <v>0</v>
      </c>
      <c r="AN59" s="48">
        <f>AH59</f>
        <v>0</v>
      </c>
      <c r="AO59" s="114"/>
      <c r="AP59" s="114"/>
      <c r="AQ59" s="114"/>
      <c r="AR59" s="46">
        <f t="shared" si="54"/>
        <v>0</v>
      </c>
      <c r="AS59" s="47">
        <f>AM59</f>
        <v>0</v>
      </c>
      <c r="AT59" s="114"/>
      <c r="AU59" s="114"/>
      <c r="AV59" s="114"/>
      <c r="AW59" s="45">
        <f t="shared" si="56"/>
        <v>0</v>
      </c>
      <c r="AX59" s="48">
        <f>AR59</f>
        <v>0</v>
      </c>
      <c r="AY59" s="114"/>
      <c r="AZ59" s="114"/>
      <c r="BA59" s="114"/>
      <c r="BB59" s="46">
        <f t="shared" si="58"/>
        <v>0</v>
      </c>
      <c r="BC59" s="47">
        <f>AW59</f>
        <v>0</v>
      </c>
      <c r="BD59" s="114"/>
      <c r="BE59" s="114"/>
      <c r="BF59" s="114"/>
      <c r="BG59" s="45">
        <f t="shared" si="59"/>
        <v>0</v>
      </c>
      <c r="BH59" s="48">
        <f t="shared" si="60"/>
        <v>0</v>
      </c>
      <c r="BI59" s="114"/>
      <c r="BJ59" s="114"/>
      <c r="BK59" s="114"/>
      <c r="BL59" s="46">
        <f t="shared" si="61"/>
        <v>0</v>
      </c>
      <c r="BM59" s="47">
        <f>BG59</f>
        <v>0</v>
      </c>
      <c r="BN59" s="114"/>
      <c r="BO59" s="114"/>
      <c r="BP59" s="114"/>
      <c r="BQ59" s="114"/>
      <c r="BR59" s="114"/>
      <c r="BS59" s="114"/>
      <c r="BT59" s="45">
        <f t="shared" si="63"/>
        <v>0</v>
      </c>
      <c r="BU59" s="48">
        <f t="shared" si="64"/>
        <v>0</v>
      </c>
      <c r="BV59" s="114"/>
      <c r="BW59" s="114"/>
      <c r="BX59" s="114"/>
      <c r="BY59" s="46">
        <f>BU59+BV59-BW59+BX59</f>
        <v>0</v>
      </c>
      <c r="BZ59" s="113"/>
      <c r="CA59" s="114"/>
      <c r="CB59" s="48">
        <f t="shared" si="74"/>
        <v>0</v>
      </c>
      <c r="CC59" s="76">
        <f t="shared" si="75"/>
        <v>0</v>
      </c>
      <c r="CD59" s="115"/>
      <c r="CE59" s="114"/>
      <c r="CF59" s="49">
        <f t="shared" si="28"/>
        <v>0</v>
      </c>
      <c r="CG59" s="116"/>
      <c r="CH59" s="49">
        <f t="shared" si="29"/>
        <v>0</v>
      </c>
    </row>
    <row r="60" spans="1:86" ht="15" thickBot="1" x14ac:dyDescent="0.25">
      <c r="A60" s="1">
        <v>30</v>
      </c>
      <c r="C60" s="9" t="s">
        <v>7</v>
      </c>
      <c r="D60" s="20">
        <v>2425</v>
      </c>
      <c r="E60" s="113"/>
      <c r="F60" s="114"/>
      <c r="G60" s="114"/>
      <c r="H60" s="114"/>
      <c r="I60" s="45">
        <f t="shared" si="41"/>
        <v>0</v>
      </c>
      <c r="J60" s="114"/>
      <c r="K60" s="114"/>
      <c r="L60" s="114"/>
      <c r="M60" s="114"/>
      <c r="N60" s="46">
        <f t="shared" si="42"/>
        <v>0</v>
      </c>
      <c r="O60" s="47">
        <f t="shared" si="73"/>
        <v>0</v>
      </c>
      <c r="P60" s="114"/>
      <c r="Q60" s="114"/>
      <c r="R60" s="114"/>
      <c r="S60" s="45">
        <f t="shared" si="44"/>
        <v>0</v>
      </c>
      <c r="T60" s="48">
        <f t="shared" si="45"/>
        <v>0</v>
      </c>
      <c r="U60" s="114"/>
      <c r="V60" s="114"/>
      <c r="W60" s="114"/>
      <c r="X60" s="46">
        <f t="shared" si="46"/>
        <v>0</v>
      </c>
      <c r="Y60" s="47">
        <f>S60</f>
        <v>0</v>
      </c>
      <c r="Z60" s="114"/>
      <c r="AA60" s="114"/>
      <c r="AB60" s="114"/>
      <c r="AC60" s="45">
        <f t="shared" si="48"/>
        <v>0</v>
      </c>
      <c r="AD60" s="48">
        <f>X60</f>
        <v>0</v>
      </c>
      <c r="AE60" s="114"/>
      <c r="AF60" s="114"/>
      <c r="AG60" s="114"/>
      <c r="AH60" s="46">
        <f t="shared" si="50"/>
        <v>0</v>
      </c>
      <c r="AI60" s="47">
        <f>AC60</f>
        <v>0</v>
      </c>
      <c r="AJ60" s="114"/>
      <c r="AK60" s="114"/>
      <c r="AL60" s="114"/>
      <c r="AM60" s="45">
        <f t="shared" si="52"/>
        <v>0</v>
      </c>
      <c r="AN60" s="48">
        <f>AH60</f>
        <v>0</v>
      </c>
      <c r="AO60" s="114"/>
      <c r="AP60" s="114"/>
      <c r="AQ60" s="114"/>
      <c r="AR60" s="46">
        <f t="shared" si="54"/>
        <v>0</v>
      </c>
      <c r="AS60" s="47">
        <f>AM60</f>
        <v>0</v>
      </c>
      <c r="AT60" s="114"/>
      <c r="AU60" s="114"/>
      <c r="AV60" s="114"/>
      <c r="AW60" s="45">
        <f t="shared" si="56"/>
        <v>0</v>
      </c>
      <c r="AX60" s="48">
        <f>AR60</f>
        <v>0</v>
      </c>
      <c r="AY60" s="114"/>
      <c r="AZ60" s="114"/>
      <c r="BA60" s="114"/>
      <c r="BB60" s="46">
        <f t="shared" si="58"/>
        <v>0</v>
      </c>
      <c r="BC60" s="47">
        <f>AW60</f>
        <v>0</v>
      </c>
      <c r="BD60" s="114"/>
      <c r="BE60" s="114"/>
      <c r="BF60" s="114"/>
      <c r="BG60" s="45">
        <f t="shared" si="59"/>
        <v>0</v>
      </c>
      <c r="BH60" s="48">
        <f t="shared" si="60"/>
        <v>0</v>
      </c>
      <c r="BI60" s="114"/>
      <c r="BJ60" s="114"/>
      <c r="BK60" s="114"/>
      <c r="BL60" s="46">
        <f t="shared" si="61"/>
        <v>0</v>
      </c>
      <c r="BM60" s="47">
        <f>BG60</f>
        <v>0</v>
      </c>
      <c r="BN60" s="114"/>
      <c r="BO60" s="114"/>
      <c r="BP60" s="114"/>
      <c r="BQ60" s="114"/>
      <c r="BR60" s="114"/>
      <c r="BS60" s="114"/>
      <c r="BT60" s="45">
        <f t="shared" si="63"/>
        <v>0</v>
      </c>
      <c r="BU60" s="48">
        <f t="shared" si="64"/>
        <v>0</v>
      </c>
      <c r="BV60" s="114"/>
      <c r="BW60" s="114"/>
      <c r="BX60" s="114"/>
      <c r="BY60" s="46">
        <f>BU60+BV60-BW60+BX60</f>
        <v>0</v>
      </c>
      <c r="BZ60" s="113"/>
      <c r="CA60" s="114"/>
      <c r="CB60" s="48">
        <f t="shared" si="74"/>
        <v>0</v>
      </c>
      <c r="CC60" s="76">
        <f t="shared" si="75"/>
        <v>0</v>
      </c>
      <c r="CD60" s="115"/>
      <c r="CE60" s="114"/>
      <c r="CF60" s="49">
        <f t="shared" si="28"/>
        <v>0</v>
      </c>
      <c r="CG60" s="116"/>
      <c r="CH60" s="49">
        <f t="shared" si="29"/>
        <v>0</v>
      </c>
    </row>
    <row r="61" spans="1:86" ht="14.25" x14ac:dyDescent="0.2">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6"/>
      <c r="CD61" s="51"/>
      <c r="CE61" s="51"/>
      <c r="CF61" s="49"/>
      <c r="CG61" s="52"/>
      <c r="CH61" s="49"/>
    </row>
    <row r="62" spans="1:86" ht="15" x14ac:dyDescent="0.25">
      <c r="C62" s="21" t="s">
        <v>34</v>
      </c>
      <c r="D62" s="9"/>
      <c r="E62" s="50">
        <f t="shared" ref="E62:K62" si="76">SUM(E40:E60)</f>
        <v>0</v>
      </c>
      <c r="F62" s="45">
        <f t="shared" si="76"/>
        <v>0</v>
      </c>
      <c r="G62" s="45">
        <f t="shared" si="76"/>
        <v>0</v>
      </c>
      <c r="H62" s="45">
        <f t="shared" si="76"/>
        <v>0</v>
      </c>
      <c r="I62" s="45">
        <f t="shared" si="76"/>
        <v>0</v>
      </c>
      <c r="J62" s="45">
        <f t="shared" si="76"/>
        <v>0</v>
      </c>
      <c r="K62" s="45">
        <f t="shared" si="76"/>
        <v>0</v>
      </c>
      <c r="L62" s="45">
        <f>SUM(L40:L60)</f>
        <v>0</v>
      </c>
      <c r="M62" s="45">
        <f>SUM(M40:M60)</f>
        <v>0</v>
      </c>
      <c r="N62" s="45">
        <f>SUM(N40:N60)</f>
        <v>0</v>
      </c>
      <c r="O62" s="50">
        <f t="shared" ref="O62:X62" si="77">SUM(O40:O60)</f>
        <v>0</v>
      </c>
      <c r="P62" s="45">
        <f t="shared" si="77"/>
        <v>0</v>
      </c>
      <c r="Q62" s="45">
        <f t="shared" si="77"/>
        <v>0</v>
      </c>
      <c r="R62" s="45">
        <f t="shared" si="77"/>
        <v>0</v>
      </c>
      <c r="S62" s="45">
        <f t="shared" si="77"/>
        <v>0</v>
      </c>
      <c r="T62" s="45">
        <f t="shared" si="77"/>
        <v>0</v>
      </c>
      <c r="U62" s="45">
        <f t="shared" si="77"/>
        <v>0</v>
      </c>
      <c r="V62" s="45">
        <f t="shared" si="77"/>
        <v>0</v>
      </c>
      <c r="W62" s="45">
        <f t="shared" si="77"/>
        <v>0</v>
      </c>
      <c r="X62" s="46">
        <f t="shared" si="77"/>
        <v>0</v>
      </c>
      <c r="Y62" s="50">
        <f t="shared" ref="Y62:BB62" si="78">SUM(Y40:Y60)</f>
        <v>0</v>
      </c>
      <c r="Z62" s="45">
        <f t="shared" si="78"/>
        <v>0</v>
      </c>
      <c r="AA62" s="45">
        <f t="shared" si="78"/>
        <v>0</v>
      </c>
      <c r="AB62" s="45">
        <f t="shared" si="78"/>
        <v>0</v>
      </c>
      <c r="AC62" s="45">
        <f t="shared" si="78"/>
        <v>0</v>
      </c>
      <c r="AD62" s="45">
        <f t="shared" si="78"/>
        <v>0</v>
      </c>
      <c r="AE62" s="45">
        <f t="shared" si="78"/>
        <v>0</v>
      </c>
      <c r="AF62" s="45">
        <f t="shared" si="78"/>
        <v>0</v>
      </c>
      <c r="AG62" s="45">
        <f t="shared" si="78"/>
        <v>0</v>
      </c>
      <c r="AH62" s="46">
        <f t="shared" si="78"/>
        <v>0</v>
      </c>
      <c r="AI62" s="50">
        <f t="shared" si="78"/>
        <v>0</v>
      </c>
      <c r="AJ62" s="45">
        <f t="shared" si="78"/>
        <v>0</v>
      </c>
      <c r="AK62" s="45">
        <f t="shared" si="78"/>
        <v>0</v>
      </c>
      <c r="AL62" s="45">
        <f t="shared" si="78"/>
        <v>0</v>
      </c>
      <c r="AM62" s="45">
        <f t="shared" si="78"/>
        <v>0</v>
      </c>
      <c r="AN62" s="45">
        <f t="shared" si="78"/>
        <v>0</v>
      </c>
      <c r="AO62" s="45">
        <f t="shared" si="78"/>
        <v>0</v>
      </c>
      <c r="AP62" s="45">
        <f>SUM(AP40:AP60)</f>
        <v>0</v>
      </c>
      <c r="AQ62" s="45">
        <f>SUM(AQ40:AQ60)</f>
        <v>0</v>
      </c>
      <c r="AR62" s="46">
        <f t="shared" si="78"/>
        <v>0</v>
      </c>
      <c r="AS62" s="50">
        <f t="shared" si="78"/>
        <v>0</v>
      </c>
      <c r="AT62" s="45">
        <f t="shared" si="78"/>
        <v>37483</v>
      </c>
      <c r="AU62" s="45">
        <f t="shared" si="78"/>
        <v>0</v>
      </c>
      <c r="AV62" s="45">
        <f t="shared" si="78"/>
        <v>0</v>
      </c>
      <c r="AW62" s="45">
        <f t="shared" si="78"/>
        <v>37483</v>
      </c>
      <c r="AX62" s="45">
        <f t="shared" si="78"/>
        <v>0</v>
      </c>
      <c r="AY62" s="45">
        <f t="shared" si="78"/>
        <v>-688</v>
      </c>
      <c r="AZ62" s="45">
        <f t="shared" si="78"/>
        <v>0</v>
      </c>
      <c r="BA62" s="45">
        <f t="shared" si="78"/>
        <v>0</v>
      </c>
      <c r="BB62" s="46">
        <f t="shared" si="78"/>
        <v>-688</v>
      </c>
      <c r="BC62" s="50">
        <f t="shared" ref="BC62:BL62" si="79">SUM(BC40:BC60)</f>
        <v>37483</v>
      </c>
      <c r="BD62" s="45">
        <f t="shared" si="79"/>
        <v>268105</v>
      </c>
      <c r="BE62" s="45">
        <f t="shared" si="79"/>
        <v>0</v>
      </c>
      <c r="BF62" s="45">
        <f t="shared" si="79"/>
        <v>0</v>
      </c>
      <c r="BG62" s="45">
        <f t="shared" si="79"/>
        <v>305588</v>
      </c>
      <c r="BH62" s="45">
        <f t="shared" si="79"/>
        <v>-688</v>
      </c>
      <c r="BI62" s="45">
        <f t="shared" si="79"/>
        <v>2034</v>
      </c>
      <c r="BJ62" s="45">
        <f t="shared" si="79"/>
        <v>0</v>
      </c>
      <c r="BK62" s="45">
        <f t="shared" si="79"/>
        <v>0</v>
      </c>
      <c r="BL62" s="46">
        <f t="shared" si="79"/>
        <v>1346</v>
      </c>
      <c r="BM62" s="50">
        <f t="shared" ref="BM62:BY62" si="80">SUM(BM40:BM60)</f>
        <v>305588</v>
      </c>
      <c r="BN62" s="45">
        <f t="shared" si="80"/>
        <v>-12898</v>
      </c>
      <c r="BO62" s="45">
        <f t="shared" si="80"/>
        <v>0</v>
      </c>
      <c r="BP62" s="45">
        <f t="shared" si="80"/>
        <v>0</v>
      </c>
      <c r="BQ62" s="45">
        <f t="shared" si="80"/>
        <v>0</v>
      </c>
      <c r="BR62" s="45">
        <f t="shared" si="80"/>
        <v>0</v>
      </c>
      <c r="BS62" s="45">
        <f t="shared" si="80"/>
        <v>-527955</v>
      </c>
      <c r="BT62" s="45">
        <f t="shared" si="80"/>
        <v>-235265</v>
      </c>
      <c r="BU62" s="45">
        <f t="shared" si="80"/>
        <v>1346</v>
      </c>
      <c r="BV62" s="45">
        <f t="shared" si="80"/>
        <v>4375</v>
      </c>
      <c r="BW62" s="45">
        <f t="shared" si="80"/>
        <v>0</v>
      </c>
      <c r="BX62" s="45">
        <f t="shared" si="80"/>
        <v>-11480</v>
      </c>
      <c r="BY62" s="46">
        <f t="shared" si="80"/>
        <v>-5759</v>
      </c>
      <c r="BZ62" s="50">
        <f t="shared" ref="BZ62:CG62" si="81">SUM(BZ40:BZ60)</f>
        <v>0</v>
      </c>
      <c r="CA62" s="45">
        <f t="shared" si="81"/>
        <v>0</v>
      </c>
      <c r="CB62" s="45">
        <f t="shared" si="81"/>
        <v>-235265</v>
      </c>
      <c r="CC62" s="46">
        <f t="shared" si="81"/>
        <v>-5759</v>
      </c>
      <c r="CD62" s="45">
        <f t="shared" si="81"/>
        <v>-3778</v>
      </c>
      <c r="CE62" s="45">
        <f t="shared" si="81"/>
        <v>-1291</v>
      </c>
      <c r="CF62" s="49">
        <f t="shared" si="28"/>
        <v>-246093</v>
      </c>
      <c r="CG62" s="53">
        <f t="shared" si="81"/>
        <v>298411</v>
      </c>
      <c r="CH62" s="49">
        <f t="shared" si="29"/>
        <v>539435</v>
      </c>
    </row>
    <row r="63" spans="1:86" ht="15" thickBot="1" x14ac:dyDescent="0.25">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6"/>
      <c r="CD63" s="51"/>
      <c r="CE63" s="51"/>
      <c r="CF63" s="49"/>
      <c r="CG63" s="52"/>
      <c r="CH63" s="49"/>
    </row>
    <row r="64" spans="1:86" ht="15" thickBot="1" x14ac:dyDescent="0.25">
      <c r="A64" s="1">
        <v>31</v>
      </c>
      <c r="C64" s="9" t="s">
        <v>16</v>
      </c>
      <c r="D64" s="13">
        <v>1562</v>
      </c>
      <c r="E64" s="113"/>
      <c r="F64" s="121"/>
      <c r="G64" s="114"/>
      <c r="H64" s="114"/>
      <c r="I64" s="45">
        <f>E64+F64-G64+H64</f>
        <v>0</v>
      </c>
      <c r="J64" s="114"/>
      <c r="K64" s="114"/>
      <c r="L64" s="114"/>
      <c r="M64" s="114"/>
      <c r="N64" s="46">
        <f>J64+K64-L64+M64</f>
        <v>0</v>
      </c>
      <c r="O64" s="47">
        <f>I64</f>
        <v>0</v>
      </c>
      <c r="P64" s="114"/>
      <c r="Q64" s="114"/>
      <c r="R64" s="114"/>
      <c r="S64" s="45">
        <f>O64+P64-Q64+R64</f>
        <v>0</v>
      </c>
      <c r="T64" s="48">
        <f>N64</f>
        <v>0</v>
      </c>
      <c r="U64" s="114"/>
      <c r="V64" s="114"/>
      <c r="W64" s="114"/>
      <c r="X64" s="46">
        <f>T64+U64-V64+W64</f>
        <v>0</v>
      </c>
      <c r="Y64" s="47">
        <f>S64</f>
        <v>0</v>
      </c>
      <c r="Z64" s="114"/>
      <c r="AA64" s="114"/>
      <c r="AB64" s="114"/>
      <c r="AC64" s="45">
        <f>Y64+Z64-AA64+AB64</f>
        <v>0</v>
      </c>
      <c r="AD64" s="48">
        <f>X64</f>
        <v>0</v>
      </c>
      <c r="AE64" s="114"/>
      <c r="AF64" s="114"/>
      <c r="AG64" s="114"/>
      <c r="AH64" s="46">
        <f>AD64+AE64-AF64+AG64</f>
        <v>0</v>
      </c>
      <c r="AI64" s="47">
        <f>AC64</f>
        <v>0</v>
      </c>
      <c r="AJ64" s="114"/>
      <c r="AK64" s="114"/>
      <c r="AL64" s="114"/>
      <c r="AM64" s="45">
        <f>AI64+AJ64-AK64+AL64</f>
        <v>0</v>
      </c>
      <c r="AN64" s="48">
        <f>AH64</f>
        <v>0</v>
      </c>
      <c r="AO64" s="114"/>
      <c r="AP64" s="114"/>
      <c r="AQ64" s="114"/>
      <c r="AR64" s="46">
        <f>AN64+AO64-AP64+AQ64</f>
        <v>0</v>
      </c>
      <c r="AS64" s="47">
        <f>AM64</f>
        <v>0</v>
      </c>
      <c r="AT64" s="114"/>
      <c r="AU64" s="114"/>
      <c r="AV64" s="114"/>
      <c r="AW64" s="45">
        <f>AS64+AT64-AU64+AV64</f>
        <v>0</v>
      </c>
      <c r="AX64" s="48">
        <f>AR64</f>
        <v>0</v>
      </c>
      <c r="AY64" s="114"/>
      <c r="AZ64" s="114"/>
      <c r="BA64" s="114"/>
      <c r="BB64" s="46">
        <f>AX64+AY64-AZ64+BA64</f>
        <v>0</v>
      </c>
      <c r="BC64" s="47">
        <f>AW64</f>
        <v>0</v>
      </c>
      <c r="BD64" s="114"/>
      <c r="BE64" s="114"/>
      <c r="BF64" s="114"/>
      <c r="BG64" s="45">
        <f>BC64+BD64-BE64+SUM(BF64:BF64)</f>
        <v>0</v>
      </c>
      <c r="BH64" s="48">
        <f>BB64</f>
        <v>0</v>
      </c>
      <c r="BI64" s="114"/>
      <c r="BJ64" s="114"/>
      <c r="BK64" s="114"/>
      <c r="BL64" s="46">
        <f>BH64+BI64-BJ64+BK64</f>
        <v>0</v>
      </c>
      <c r="BM64" s="47">
        <f>BG64</f>
        <v>0</v>
      </c>
      <c r="BN64" s="114">
        <v>-614040</v>
      </c>
      <c r="BO64" s="114"/>
      <c r="BP64" s="114"/>
      <c r="BQ64" s="114"/>
      <c r="BR64" s="114"/>
      <c r="BS64" s="114"/>
      <c r="BT64" s="45">
        <f>BM64+BN64-BO64+SUM(BP64:BS64)</f>
        <v>-614040</v>
      </c>
      <c r="BU64" s="48">
        <f>BL64</f>
        <v>0</v>
      </c>
      <c r="BV64" s="114">
        <v>-92189</v>
      </c>
      <c r="BW64" s="114"/>
      <c r="BX64" s="114"/>
      <c r="BY64" s="46">
        <f>BU64+BV64-BW64+BX64</f>
        <v>-92189</v>
      </c>
      <c r="BZ64" s="113">
        <v>-614040</v>
      </c>
      <c r="CA64" s="114">
        <v>-92189</v>
      </c>
      <c r="CB64" s="48">
        <f>BT64-BZ64</f>
        <v>0</v>
      </c>
      <c r="CC64" s="76">
        <f>BY64-CA64</f>
        <v>0</v>
      </c>
      <c r="CD64" s="115"/>
      <c r="CE64" s="114"/>
      <c r="CF64" s="49">
        <f t="shared" si="28"/>
        <v>0</v>
      </c>
      <c r="CG64" s="116">
        <v>-706229</v>
      </c>
      <c r="CH64" s="49">
        <f t="shared" si="29"/>
        <v>0</v>
      </c>
    </row>
    <row r="65" spans="1:86" ht="29.25" thickBot="1" x14ac:dyDescent="0.25">
      <c r="A65" s="1">
        <v>32</v>
      </c>
      <c r="C65" s="69" t="s">
        <v>71</v>
      </c>
      <c r="D65" s="70">
        <v>1592</v>
      </c>
      <c r="E65" s="113"/>
      <c r="F65" s="114"/>
      <c r="G65" s="114"/>
      <c r="H65" s="114"/>
      <c r="I65" s="45">
        <f>E65+F65-G65+H65</f>
        <v>0</v>
      </c>
      <c r="J65" s="114"/>
      <c r="K65" s="114"/>
      <c r="L65" s="114"/>
      <c r="M65" s="114"/>
      <c r="N65" s="46">
        <f>J65+K65-L65+M65</f>
        <v>0</v>
      </c>
      <c r="O65" s="47">
        <f>I65</f>
        <v>0</v>
      </c>
      <c r="P65" s="114"/>
      <c r="Q65" s="114"/>
      <c r="R65" s="114"/>
      <c r="S65" s="45">
        <f>O65+P65-Q65+R65</f>
        <v>0</v>
      </c>
      <c r="T65" s="48">
        <f>N65</f>
        <v>0</v>
      </c>
      <c r="U65" s="114"/>
      <c r="V65" s="114"/>
      <c r="W65" s="114"/>
      <c r="X65" s="46">
        <f>T65+U65-V65+W65</f>
        <v>0</v>
      </c>
      <c r="Y65" s="47">
        <f>S65</f>
        <v>0</v>
      </c>
      <c r="Z65" s="114"/>
      <c r="AA65" s="114"/>
      <c r="AB65" s="114"/>
      <c r="AC65" s="45">
        <f>Y65+Z65-AA65+AB65</f>
        <v>0</v>
      </c>
      <c r="AD65" s="48">
        <f>X65</f>
        <v>0</v>
      </c>
      <c r="AE65" s="114"/>
      <c r="AF65" s="114"/>
      <c r="AG65" s="114"/>
      <c r="AH65" s="46">
        <f>AD65+AE65-AF65+AG65</f>
        <v>0</v>
      </c>
      <c r="AI65" s="47">
        <f>AC65</f>
        <v>0</v>
      </c>
      <c r="AJ65" s="114"/>
      <c r="AK65" s="114"/>
      <c r="AL65" s="114"/>
      <c r="AM65" s="45">
        <f>AI65+AJ65-AK65+AL65</f>
        <v>0</v>
      </c>
      <c r="AN65" s="48">
        <f>AH65</f>
        <v>0</v>
      </c>
      <c r="AO65" s="114"/>
      <c r="AP65" s="114"/>
      <c r="AQ65" s="114"/>
      <c r="AR65" s="46">
        <f>AN65+AO65-AP65+AQ65</f>
        <v>0</v>
      </c>
      <c r="AS65" s="47">
        <f>AM65</f>
        <v>0</v>
      </c>
      <c r="AT65" s="114"/>
      <c r="AU65" s="114"/>
      <c r="AV65" s="114"/>
      <c r="AW65" s="45">
        <f>AS65+AT65-AU65+AV65</f>
        <v>0</v>
      </c>
      <c r="AX65" s="48">
        <f>AR65</f>
        <v>0</v>
      </c>
      <c r="AY65" s="114"/>
      <c r="AZ65" s="114"/>
      <c r="BA65" s="114"/>
      <c r="BB65" s="46">
        <f>AX65+AY65-AZ65+BA65</f>
        <v>0</v>
      </c>
      <c r="BC65" s="47">
        <f>AW65</f>
        <v>0</v>
      </c>
      <c r="BD65" s="114"/>
      <c r="BE65" s="114"/>
      <c r="BF65" s="114"/>
      <c r="BG65" s="45">
        <f>BC65+BD65-BE65+SUM(BF65:BF65)</f>
        <v>0</v>
      </c>
      <c r="BH65" s="48">
        <f>BB65</f>
        <v>0</v>
      </c>
      <c r="BI65" s="114"/>
      <c r="BJ65" s="114"/>
      <c r="BK65" s="114"/>
      <c r="BL65" s="46">
        <f>BH65+BI65-BJ65+BK65</f>
        <v>0</v>
      </c>
      <c r="BM65" s="47">
        <f>BG65</f>
        <v>0</v>
      </c>
      <c r="BN65" s="114"/>
      <c r="BO65" s="114"/>
      <c r="BP65" s="114"/>
      <c r="BQ65" s="114"/>
      <c r="BR65" s="114"/>
      <c r="BS65" s="208">
        <v>-133418</v>
      </c>
      <c r="BT65" s="45">
        <f>BM65+BN65-BO65+SUM(BP65:BS65)</f>
        <v>-133418</v>
      </c>
      <c r="BU65" s="48">
        <f>BL65</f>
        <v>0</v>
      </c>
      <c r="BV65" s="114"/>
      <c r="BW65" s="114"/>
      <c r="BX65" s="208">
        <v>-5700</v>
      </c>
      <c r="BY65" s="46">
        <f>BU65+BV65-BW65+BX65</f>
        <v>-5700</v>
      </c>
      <c r="BZ65" s="113"/>
      <c r="CA65" s="114"/>
      <c r="CB65" s="48">
        <f>BT65-BZ65</f>
        <v>-133418</v>
      </c>
      <c r="CC65" s="76">
        <f>BY65-CA65</f>
        <v>-5700</v>
      </c>
      <c r="CD65" s="115">
        <v>-1961</v>
      </c>
      <c r="CE65" s="114">
        <v>-654</v>
      </c>
      <c r="CF65" s="49">
        <f t="shared" si="28"/>
        <v>-141733</v>
      </c>
      <c r="CG65" s="116">
        <v>0</v>
      </c>
      <c r="CH65" s="49">
        <f t="shared" si="29"/>
        <v>139118</v>
      </c>
    </row>
    <row r="66" spans="1:86" ht="29.25" thickBot="1" x14ac:dyDescent="0.25">
      <c r="A66" s="1">
        <v>33</v>
      </c>
      <c r="C66" s="69" t="s">
        <v>70</v>
      </c>
      <c r="D66" s="70">
        <v>1592</v>
      </c>
      <c r="E66" s="113"/>
      <c r="F66" s="114"/>
      <c r="G66" s="114"/>
      <c r="H66" s="114"/>
      <c r="I66" s="45">
        <f>E66+F66-G66+H66</f>
        <v>0</v>
      </c>
      <c r="J66" s="114"/>
      <c r="K66" s="114"/>
      <c r="L66" s="114"/>
      <c r="M66" s="114"/>
      <c r="N66" s="46">
        <f>J66+K66-L66+M66</f>
        <v>0</v>
      </c>
      <c r="O66" s="47">
        <f>I66</f>
        <v>0</v>
      </c>
      <c r="P66" s="114"/>
      <c r="Q66" s="114"/>
      <c r="R66" s="114"/>
      <c r="S66" s="45">
        <f>O66+P66-Q66+R66</f>
        <v>0</v>
      </c>
      <c r="T66" s="48">
        <f>N66</f>
        <v>0</v>
      </c>
      <c r="U66" s="114"/>
      <c r="V66" s="114"/>
      <c r="W66" s="114"/>
      <c r="X66" s="46">
        <f>T66+U66-V66+W66</f>
        <v>0</v>
      </c>
      <c r="Y66" s="47">
        <f>S66</f>
        <v>0</v>
      </c>
      <c r="Z66" s="114"/>
      <c r="AA66" s="114"/>
      <c r="AB66" s="114"/>
      <c r="AC66" s="45">
        <f>Y66+Z66-AA66+AB66</f>
        <v>0</v>
      </c>
      <c r="AD66" s="48">
        <f>X66</f>
        <v>0</v>
      </c>
      <c r="AE66" s="114"/>
      <c r="AF66" s="114"/>
      <c r="AG66" s="114"/>
      <c r="AH66" s="46">
        <f>AD66+AE66-AF66+AG66</f>
        <v>0</v>
      </c>
      <c r="AI66" s="47">
        <f>AC66</f>
        <v>0</v>
      </c>
      <c r="AJ66" s="114"/>
      <c r="AK66" s="114"/>
      <c r="AL66" s="114"/>
      <c r="AM66" s="45">
        <f>AI66+AJ66-AK66+AL66</f>
        <v>0</v>
      </c>
      <c r="AN66" s="48">
        <f>AH66</f>
        <v>0</v>
      </c>
      <c r="AO66" s="114"/>
      <c r="AP66" s="114"/>
      <c r="AQ66" s="114"/>
      <c r="AR66" s="46">
        <f>AN66+AO66-AP66+AQ66</f>
        <v>0</v>
      </c>
      <c r="AS66" s="47">
        <f>AM66</f>
        <v>0</v>
      </c>
      <c r="AT66" s="114"/>
      <c r="AU66" s="114"/>
      <c r="AV66" s="114"/>
      <c r="AW66" s="45">
        <f>AS66+AT66-AU66+AV66</f>
        <v>0</v>
      </c>
      <c r="AX66" s="48">
        <f>AR66</f>
        <v>0</v>
      </c>
      <c r="AY66" s="114"/>
      <c r="AZ66" s="114"/>
      <c r="BA66" s="114"/>
      <c r="BB66" s="46">
        <f>AX66+AY66-AZ66+BA66</f>
        <v>0</v>
      </c>
      <c r="BC66" s="47">
        <f>AW66</f>
        <v>0</v>
      </c>
      <c r="BD66" s="114"/>
      <c r="BE66" s="114"/>
      <c r="BF66" s="114"/>
      <c r="BG66" s="45">
        <f>BC66+BD66-BE66+SUM(BF66:BF66)</f>
        <v>0</v>
      </c>
      <c r="BH66" s="48">
        <f>BB66</f>
        <v>0</v>
      </c>
      <c r="BI66" s="114"/>
      <c r="BJ66" s="114"/>
      <c r="BK66" s="114"/>
      <c r="BL66" s="46">
        <f>BH66+BI66-BJ66+BK66</f>
        <v>0</v>
      </c>
      <c r="BM66" s="47">
        <f>BG66</f>
        <v>0</v>
      </c>
      <c r="BN66" s="114"/>
      <c r="BO66" s="114"/>
      <c r="BP66" s="114"/>
      <c r="BQ66" s="114"/>
      <c r="BR66" s="114"/>
      <c r="BS66" s="208">
        <f>-210760*0.5</f>
        <v>-105380</v>
      </c>
      <c r="BT66" s="45">
        <f>BM66+BN66-BO66+SUM(BP66:BS66)</f>
        <v>-105380</v>
      </c>
      <c r="BU66" s="48">
        <f>BL66</f>
        <v>0</v>
      </c>
      <c r="BV66" s="114"/>
      <c r="BW66" s="114"/>
      <c r="BX66" s="208">
        <v>-568</v>
      </c>
      <c r="BY66" s="46">
        <f>BU66+BV66-BW66+BX66</f>
        <v>-568</v>
      </c>
      <c r="BZ66" s="113"/>
      <c r="CA66" s="114"/>
      <c r="CB66" s="79">
        <f>BT66-BZ66</f>
        <v>-105380</v>
      </c>
      <c r="CC66" s="80">
        <f>BY66-CA66</f>
        <v>-568</v>
      </c>
      <c r="CD66" s="115">
        <v>-1071</v>
      </c>
      <c r="CE66" s="114">
        <v>-478</v>
      </c>
      <c r="CF66" s="49">
        <f t="shared" si="28"/>
        <v>-107497</v>
      </c>
      <c r="CG66" s="116">
        <v>0</v>
      </c>
      <c r="CH66" s="49">
        <f t="shared" si="29"/>
        <v>105948</v>
      </c>
    </row>
    <row r="67" spans="1:86" ht="14.25" x14ac:dyDescent="0.2">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6"/>
      <c r="CD67" s="51"/>
      <c r="CE67" s="51"/>
      <c r="CF67" s="49"/>
      <c r="CG67" s="52"/>
      <c r="CH67" s="49">
        <f t="shared" si="29"/>
        <v>0</v>
      </c>
    </row>
    <row r="68" spans="1:86" ht="15" x14ac:dyDescent="0.25">
      <c r="C68" s="21" t="s">
        <v>59</v>
      </c>
      <c r="D68" s="9"/>
      <c r="E68" s="50">
        <f>+E62+E35+E64+E65+E66</f>
        <v>0</v>
      </c>
      <c r="F68" s="45">
        <f t="shared" ref="F68:BQ68" si="82">+F62+F35+F64+F65+F66</f>
        <v>0</v>
      </c>
      <c r="G68" s="45">
        <f t="shared" si="82"/>
        <v>0</v>
      </c>
      <c r="H68" s="45">
        <f t="shared" si="82"/>
        <v>0</v>
      </c>
      <c r="I68" s="45">
        <f t="shared" si="82"/>
        <v>0</v>
      </c>
      <c r="J68" s="45">
        <f t="shared" si="82"/>
        <v>0</v>
      </c>
      <c r="K68" s="45">
        <f t="shared" si="82"/>
        <v>0</v>
      </c>
      <c r="L68" s="45">
        <f t="shared" si="82"/>
        <v>0</v>
      </c>
      <c r="M68" s="45">
        <f t="shared" si="82"/>
        <v>0</v>
      </c>
      <c r="N68" s="46">
        <f t="shared" si="82"/>
        <v>0</v>
      </c>
      <c r="O68" s="50">
        <f t="shared" si="82"/>
        <v>0</v>
      </c>
      <c r="P68" s="45">
        <f t="shared" si="82"/>
        <v>0</v>
      </c>
      <c r="Q68" s="45">
        <f t="shared" si="82"/>
        <v>0</v>
      </c>
      <c r="R68" s="45">
        <f t="shared" si="82"/>
        <v>0</v>
      </c>
      <c r="S68" s="45">
        <f t="shared" si="82"/>
        <v>0</v>
      </c>
      <c r="T68" s="45">
        <f t="shared" si="82"/>
        <v>0</v>
      </c>
      <c r="U68" s="45">
        <f t="shared" si="82"/>
        <v>0</v>
      </c>
      <c r="V68" s="45">
        <f t="shared" si="82"/>
        <v>0</v>
      </c>
      <c r="W68" s="45">
        <f t="shared" si="82"/>
        <v>0</v>
      </c>
      <c r="X68" s="46">
        <f t="shared" si="82"/>
        <v>0</v>
      </c>
      <c r="Y68" s="50">
        <f t="shared" si="82"/>
        <v>0</v>
      </c>
      <c r="Z68" s="45">
        <f t="shared" si="82"/>
        <v>-4294251</v>
      </c>
      <c r="AA68" s="45">
        <f t="shared" si="82"/>
        <v>0</v>
      </c>
      <c r="AB68" s="45">
        <f t="shared" si="82"/>
        <v>0</v>
      </c>
      <c r="AC68" s="45">
        <f t="shared" si="82"/>
        <v>-4294251</v>
      </c>
      <c r="AD68" s="45">
        <f t="shared" si="82"/>
        <v>0</v>
      </c>
      <c r="AE68" s="45">
        <f t="shared" si="82"/>
        <v>-493108</v>
      </c>
      <c r="AF68" s="45">
        <f t="shared" si="82"/>
        <v>0</v>
      </c>
      <c r="AG68" s="45">
        <f t="shared" si="82"/>
        <v>0</v>
      </c>
      <c r="AH68" s="46">
        <f t="shared" si="82"/>
        <v>-493108</v>
      </c>
      <c r="AI68" s="50">
        <f t="shared" si="82"/>
        <v>-4294251</v>
      </c>
      <c r="AJ68" s="45">
        <f t="shared" si="82"/>
        <v>-4402815</v>
      </c>
      <c r="AK68" s="45">
        <f t="shared" si="82"/>
        <v>0</v>
      </c>
      <c r="AL68" s="45">
        <f t="shared" si="82"/>
        <v>0</v>
      </c>
      <c r="AM68" s="45">
        <f t="shared" si="82"/>
        <v>-8697066</v>
      </c>
      <c r="AN68" s="45">
        <f t="shared" si="82"/>
        <v>-493108</v>
      </c>
      <c r="AO68" s="45">
        <f t="shared" si="82"/>
        <v>1676898</v>
      </c>
      <c r="AP68" s="45">
        <f t="shared" si="82"/>
        <v>0</v>
      </c>
      <c r="AQ68" s="45">
        <f t="shared" si="82"/>
        <v>0</v>
      </c>
      <c r="AR68" s="46">
        <f t="shared" si="82"/>
        <v>1183790</v>
      </c>
      <c r="AS68" s="50">
        <f t="shared" si="82"/>
        <v>-8697066</v>
      </c>
      <c r="AT68" s="45">
        <f t="shared" si="82"/>
        <v>5650275</v>
      </c>
      <c r="AU68" s="45">
        <f t="shared" si="82"/>
        <v>-723300</v>
      </c>
      <c r="AV68" s="45">
        <f t="shared" si="82"/>
        <v>0</v>
      </c>
      <c r="AW68" s="45">
        <f t="shared" si="82"/>
        <v>-2323491</v>
      </c>
      <c r="AX68" s="45">
        <f t="shared" si="82"/>
        <v>1183790</v>
      </c>
      <c r="AY68" s="45">
        <f t="shared" si="82"/>
        <v>82879</v>
      </c>
      <c r="AZ68" s="45">
        <f t="shared" si="82"/>
        <v>-89715</v>
      </c>
      <c r="BA68" s="45">
        <f t="shared" si="82"/>
        <v>0</v>
      </c>
      <c r="BB68" s="46">
        <f t="shared" si="82"/>
        <v>1356384</v>
      </c>
      <c r="BC68" s="50">
        <f t="shared" si="82"/>
        <v>-2323491</v>
      </c>
      <c r="BD68" s="45">
        <f t="shared" si="82"/>
        <v>908221</v>
      </c>
      <c r="BE68" s="45">
        <f t="shared" si="82"/>
        <v>-1772391</v>
      </c>
      <c r="BF68" s="45">
        <f t="shared" si="82"/>
        <v>0</v>
      </c>
      <c r="BG68" s="45">
        <f t="shared" si="82"/>
        <v>357121</v>
      </c>
      <c r="BH68" s="45">
        <f t="shared" si="82"/>
        <v>1356384</v>
      </c>
      <c r="BI68" s="45">
        <f t="shared" si="82"/>
        <v>1871</v>
      </c>
      <c r="BJ68" s="45">
        <f t="shared" si="82"/>
        <v>1772391</v>
      </c>
      <c r="BK68" s="45">
        <f t="shared" si="82"/>
        <v>0</v>
      </c>
      <c r="BL68" s="46">
        <f t="shared" si="82"/>
        <v>-414136</v>
      </c>
      <c r="BM68" s="50">
        <f t="shared" si="82"/>
        <v>357121</v>
      </c>
      <c r="BN68" s="45">
        <f t="shared" si="82"/>
        <v>369621</v>
      </c>
      <c r="BO68" s="45">
        <f t="shared" si="82"/>
        <v>4541635</v>
      </c>
      <c r="BP68" s="45">
        <f t="shared" si="82"/>
        <v>0</v>
      </c>
      <c r="BQ68" s="45">
        <f t="shared" si="82"/>
        <v>0</v>
      </c>
      <c r="BR68" s="45">
        <f t="shared" ref="BR68:CH68" si="83">+BR62+BR35+BR64+BR65+BR66</f>
        <v>0</v>
      </c>
      <c r="BS68" s="45">
        <f t="shared" si="83"/>
        <v>-189131</v>
      </c>
      <c r="BT68" s="45">
        <f t="shared" si="83"/>
        <v>-4004024</v>
      </c>
      <c r="BU68" s="45">
        <f t="shared" si="83"/>
        <v>-414136</v>
      </c>
      <c r="BV68" s="45">
        <f t="shared" si="83"/>
        <v>-102824</v>
      </c>
      <c r="BW68" s="45">
        <f t="shared" si="83"/>
        <v>94934</v>
      </c>
      <c r="BX68" s="45">
        <f t="shared" si="83"/>
        <v>-17748</v>
      </c>
      <c r="BY68" s="46">
        <f t="shared" si="83"/>
        <v>-629642</v>
      </c>
      <c r="BZ68" s="50">
        <f t="shared" si="83"/>
        <v>-2709565</v>
      </c>
      <c r="CA68" s="45">
        <f t="shared" si="83"/>
        <v>-109125</v>
      </c>
      <c r="CB68" s="45">
        <f t="shared" si="83"/>
        <v>-1294459</v>
      </c>
      <c r="CC68" s="46">
        <f t="shared" si="83"/>
        <v>-520517</v>
      </c>
      <c r="CD68" s="45">
        <f t="shared" si="83"/>
        <v>-26990</v>
      </c>
      <c r="CE68" s="45">
        <f t="shared" si="83"/>
        <v>-8578</v>
      </c>
      <c r="CF68" s="49">
        <f>+CF62+CF35+CF64+CF65+CF66</f>
        <v>-1850544</v>
      </c>
      <c r="CG68" s="52">
        <f t="shared" si="83"/>
        <v>-4472036</v>
      </c>
      <c r="CH68" s="49">
        <f t="shared" si="83"/>
        <v>161630</v>
      </c>
    </row>
    <row r="69" spans="1:86" ht="14.25" x14ac:dyDescent="0.2">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6"/>
      <c r="CD69" s="51"/>
      <c r="CE69" s="51"/>
      <c r="CF69" s="49"/>
      <c r="CG69" s="52"/>
      <c r="CH69" s="49"/>
    </row>
    <row r="70" spans="1:86" ht="15" thickBot="1" x14ac:dyDescent="0.25">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6"/>
      <c r="CD70" s="51"/>
      <c r="CE70" s="51"/>
      <c r="CF70" s="49"/>
      <c r="CG70" s="52"/>
      <c r="CH70" s="49"/>
    </row>
    <row r="71" spans="1:86" ht="18" thickBot="1" x14ac:dyDescent="0.3">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22">
        <v>416987</v>
      </c>
      <c r="BD71" s="123">
        <v>-419251</v>
      </c>
      <c r="BE71" s="123"/>
      <c r="BF71" s="123"/>
      <c r="BG71" s="45">
        <f>BC71+BD71-BE71+SUM(BF71:BF71)</f>
        <v>-2264</v>
      </c>
      <c r="BH71" s="123"/>
      <c r="BI71" s="123">
        <v>1869</v>
      </c>
      <c r="BJ71" s="123"/>
      <c r="BK71" s="123"/>
      <c r="BL71" s="46">
        <f>BH71+BI71-BJ71+BK71</f>
        <v>1869</v>
      </c>
      <c r="BM71" s="47">
        <f>BG71</f>
        <v>-2264</v>
      </c>
      <c r="BN71" s="123"/>
      <c r="BO71" s="123"/>
      <c r="BP71" s="123"/>
      <c r="BQ71" s="123"/>
      <c r="BR71" s="123"/>
      <c r="BS71" s="123"/>
      <c r="BT71" s="45">
        <f>BM71+BN71-BO71+SUM(BP71:BS71)</f>
        <v>-2264</v>
      </c>
      <c r="BU71" s="45">
        <f>BL71</f>
        <v>1869</v>
      </c>
      <c r="BV71" s="123">
        <v>3104</v>
      </c>
      <c r="BW71" s="123"/>
      <c r="BX71" s="114"/>
      <c r="BY71" s="46">
        <f>BU71+BV71-BW71+BX71</f>
        <v>4973</v>
      </c>
      <c r="BZ71" s="123">
        <v>-2264</v>
      </c>
      <c r="CA71" s="123">
        <v>4973</v>
      </c>
      <c r="CB71" s="79">
        <f>BT71-BZ71</f>
        <v>0</v>
      </c>
      <c r="CC71" s="80">
        <f>BY71-CA71</f>
        <v>0</v>
      </c>
      <c r="CD71" s="124"/>
      <c r="CE71" s="123"/>
      <c r="CF71" s="49">
        <f t="shared" si="28"/>
        <v>0</v>
      </c>
      <c r="CG71" s="125">
        <v>30657</v>
      </c>
      <c r="CH71" s="49">
        <f t="shared" si="29"/>
        <v>27948</v>
      </c>
    </row>
    <row r="72" spans="1:86" ht="15" thickBot="1" x14ac:dyDescent="0.25">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6"/>
      <c r="CD72" s="51"/>
      <c r="CE72" s="51"/>
      <c r="CF72" s="49"/>
      <c r="CG72" s="52"/>
      <c r="CH72" s="49">
        <f t="shared" si="29"/>
        <v>0</v>
      </c>
    </row>
    <row r="73" spans="1:86" ht="15.75" thickBot="1" x14ac:dyDescent="0.3">
      <c r="C73" s="136" t="s">
        <v>169</v>
      </c>
      <c r="D73" s="135">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22"/>
      <c r="BD73" s="123"/>
      <c r="BE73" s="123"/>
      <c r="BF73" s="123"/>
      <c r="BG73" s="45">
        <f>BC73+BD73-BE73+SUM(BF73:BF73)</f>
        <v>0</v>
      </c>
      <c r="BH73" s="123"/>
      <c r="BI73" s="123"/>
      <c r="BJ73" s="123"/>
      <c r="BK73" s="123"/>
      <c r="BL73" s="46">
        <f>BH73+BI73-BJ73+BK73</f>
        <v>0</v>
      </c>
      <c r="BM73" s="47">
        <f>BG73</f>
        <v>0</v>
      </c>
      <c r="BN73" s="123"/>
      <c r="BO73" s="123"/>
      <c r="BP73" s="123"/>
      <c r="BQ73" s="123"/>
      <c r="BR73" s="123"/>
      <c r="BS73" s="123"/>
      <c r="BT73" s="45">
        <f>BM73+BN73-BO73+SUM(BP73:BS73)</f>
        <v>0</v>
      </c>
      <c r="BU73" s="45">
        <f>BL73</f>
        <v>0</v>
      </c>
      <c r="BV73" s="123"/>
      <c r="BW73" s="123"/>
      <c r="BX73" s="114"/>
      <c r="BY73" s="46">
        <f>BU73+BV73-BW73+BX73</f>
        <v>0</v>
      </c>
      <c r="BZ73" s="123"/>
      <c r="CA73" s="123"/>
      <c r="CB73" s="79">
        <f>BT73-BZ73</f>
        <v>0</v>
      </c>
      <c r="CC73" s="80">
        <f>BY73-CA73</f>
        <v>0</v>
      </c>
      <c r="CD73" s="124"/>
      <c r="CE73" s="123"/>
      <c r="CF73" s="49">
        <f t="shared" ref="CF73" si="84">SUM(CB73:CE73)</f>
        <v>0</v>
      </c>
      <c r="CG73" s="125"/>
      <c r="CH73" s="49">
        <f t="shared" ref="CH73" si="85">CG73-SUM(BT73,BY73)</f>
        <v>0</v>
      </c>
    </row>
    <row r="74" spans="1:86" ht="15" x14ac:dyDescent="0.25">
      <c r="C74" s="136"/>
      <c r="D74" s="137"/>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6"/>
      <c r="CD74" s="51"/>
      <c r="CE74" s="51"/>
      <c r="CF74" s="49"/>
      <c r="CG74" s="52"/>
      <c r="CH74" s="49"/>
    </row>
    <row r="75" spans="1:86" ht="15" x14ac:dyDescent="0.25">
      <c r="C75" s="136"/>
      <c r="D75" s="137"/>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6"/>
      <c r="CD75" s="51"/>
      <c r="CE75" s="51"/>
      <c r="CF75" s="49"/>
      <c r="CG75" s="52"/>
      <c r="CH75" s="49"/>
    </row>
    <row r="76" spans="1:86" ht="15" x14ac:dyDescent="0.25">
      <c r="C76" s="25" t="s">
        <v>170</v>
      </c>
      <c r="D76" s="22"/>
      <c r="E76" s="50">
        <f>E71+E68+E73</f>
        <v>0</v>
      </c>
      <c r="F76" s="45">
        <f t="shared" ref="F76:BQ76" si="86">F71+F68+F73</f>
        <v>0</v>
      </c>
      <c r="G76" s="45">
        <f t="shared" si="86"/>
        <v>0</v>
      </c>
      <c r="H76" s="45">
        <f t="shared" si="86"/>
        <v>0</v>
      </c>
      <c r="I76" s="45">
        <f t="shared" si="86"/>
        <v>0</v>
      </c>
      <c r="J76" s="45">
        <f t="shared" si="86"/>
        <v>0</v>
      </c>
      <c r="K76" s="45">
        <f t="shared" si="86"/>
        <v>0</v>
      </c>
      <c r="L76" s="45">
        <f t="shared" si="86"/>
        <v>0</v>
      </c>
      <c r="M76" s="45">
        <f t="shared" si="86"/>
        <v>0</v>
      </c>
      <c r="N76" s="45">
        <f t="shared" si="86"/>
        <v>0</v>
      </c>
      <c r="O76" s="50">
        <f t="shared" si="86"/>
        <v>0</v>
      </c>
      <c r="P76" s="45">
        <f t="shared" si="86"/>
        <v>0</v>
      </c>
      <c r="Q76" s="45">
        <f t="shared" si="86"/>
        <v>0</v>
      </c>
      <c r="R76" s="45">
        <f t="shared" si="86"/>
        <v>0</v>
      </c>
      <c r="S76" s="45">
        <f t="shared" si="86"/>
        <v>0</v>
      </c>
      <c r="T76" s="45">
        <f t="shared" si="86"/>
        <v>0</v>
      </c>
      <c r="U76" s="45">
        <f t="shared" si="86"/>
        <v>0</v>
      </c>
      <c r="V76" s="45">
        <f t="shared" si="86"/>
        <v>0</v>
      </c>
      <c r="W76" s="45">
        <f t="shared" si="86"/>
        <v>0</v>
      </c>
      <c r="X76" s="45">
        <f t="shared" si="86"/>
        <v>0</v>
      </c>
      <c r="Y76" s="50">
        <f t="shared" si="86"/>
        <v>0</v>
      </c>
      <c r="Z76" s="45">
        <f t="shared" si="86"/>
        <v>-4294251</v>
      </c>
      <c r="AA76" s="45">
        <f t="shared" si="86"/>
        <v>0</v>
      </c>
      <c r="AB76" s="45">
        <f t="shared" si="86"/>
        <v>0</v>
      </c>
      <c r="AC76" s="45">
        <f t="shared" si="86"/>
        <v>-4294251</v>
      </c>
      <c r="AD76" s="45">
        <f t="shared" si="86"/>
        <v>0</v>
      </c>
      <c r="AE76" s="45">
        <f t="shared" si="86"/>
        <v>-493108</v>
      </c>
      <c r="AF76" s="45">
        <f t="shared" si="86"/>
        <v>0</v>
      </c>
      <c r="AG76" s="45">
        <f t="shared" si="86"/>
        <v>0</v>
      </c>
      <c r="AH76" s="45">
        <f t="shared" si="86"/>
        <v>-493108</v>
      </c>
      <c r="AI76" s="50">
        <f t="shared" si="86"/>
        <v>-4294251</v>
      </c>
      <c r="AJ76" s="45">
        <f t="shared" si="86"/>
        <v>-4402815</v>
      </c>
      <c r="AK76" s="45">
        <f t="shared" si="86"/>
        <v>0</v>
      </c>
      <c r="AL76" s="45">
        <f t="shared" si="86"/>
        <v>0</v>
      </c>
      <c r="AM76" s="45">
        <f t="shared" si="86"/>
        <v>-8697066</v>
      </c>
      <c r="AN76" s="45">
        <f t="shared" si="86"/>
        <v>-493108</v>
      </c>
      <c r="AO76" s="45">
        <f t="shared" si="86"/>
        <v>1676898</v>
      </c>
      <c r="AP76" s="45">
        <f t="shared" si="86"/>
        <v>0</v>
      </c>
      <c r="AQ76" s="45">
        <f t="shared" si="86"/>
        <v>0</v>
      </c>
      <c r="AR76" s="45">
        <f t="shared" si="86"/>
        <v>1183790</v>
      </c>
      <c r="AS76" s="50">
        <f t="shared" si="86"/>
        <v>-8697066</v>
      </c>
      <c r="AT76" s="45">
        <f t="shared" si="86"/>
        <v>5650275</v>
      </c>
      <c r="AU76" s="45">
        <f t="shared" si="86"/>
        <v>-723300</v>
      </c>
      <c r="AV76" s="45">
        <f t="shared" si="86"/>
        <v>0</v>
      </c>
      <c r="AW76" s="45">
        <f t="shared" si="86"/>
        <v>-2323491</v>
      </c>
      <c r="AX76" s="45">
        <f t="shared" si="86"/>
        <v>1183790</v>
      </c>
      <c r="AY76" s="45">
        <f t="shared" si="86"/>
        <v>82879</v>
      </c>
      <c r="AZ76" s="45">
        <f t="shared" si="86"/>
        <v>-89715</v>
      </c>
      <c r="BA76" s="45">
        <f t="shared" si="86"/>
        <v>0</v>
      </c>
      <c r="BB76" s="45">
        <f t="shared" si="86"/>
        <v>1356384</v>
      </c>
      <c r="BC76" s="50">
        <f t="shared" si="86"/>
        <v>-1906504</v>
      </c>
      <c r="BD76" s="45">
        <f t="shared" si="86"/>
        <v>488970</v>
      </c>
      <c r="BE76" s="45">
        <f t="shared" si="86"/>
        <v>-1772391</v>
      </c>
      <c r="BF76" s="45">
        <f t="shared" si="86"/>
        <v>0</v>
      </c>
      <c r="BG76" s="45">
        <f t="shared" si="86"/>
        <v>354857</v>
      </c>
      <c r="BH76" s="45">
        <f t="shared" si="86"/>
        <v>1356384</v>
      </c>
      <c r="BI76" s="45">
        <f t="shared" si="86"/>
        <v>3740</v>
      </c>
      <c r="BJ76" s="45">
        <f t="shared" si="86"/>
        <v>1772391</v>
      </c>
      <c r="BK76" s="45">
        <f t="shared" si="86"/>
        <v>0</v>
      </c>
      <c r="BL76" s="45">
        <f t="shared" si="86"/>
        <v>-412267</v>
      </c>
      <c r="BM76" s="50">
        <f t="shared" si="86"/>
        <v>354857</v>
      </c>
      <c r="BN76" s="45">
        <f t="shared" si="86"/>
        <v>369621</v>
      </c>
      <c r="BO76" s="45">
        <f t="shared" si="86"/>
        <v>4541635</v>
      </c>
      <c r="BP76" s="45">
        <f t="shared" si="86"/>
        <v>0</v>
      </c>
      <c r="BQ76" s="45">
        <f t="shared" si="86"/>
        <v>0</v>
      </c>
      <c r="BR76" s="45">
        <f t="shared" ref="BR76:CH76" si="87">BR71+BR68+BR73</f>
        <v>0</v>
      </c>
      <c r="BS76" s="45">
        <f t="shared" si="87"/>
        <v>-189131</v>
      </c>
      <c r="BT76" s="45">
        <f t="shared" si="87"/>
        <v>-4006288</v>
      </c>
      <c r="BU76" s="45">
        <f t="shared" si="87"/>
        <v>-412267</v>
      </c>
      <c r="BV76" s="45">
        <f t="shared" si="87"/>
        <v>-99720</v>
      </c>
      <c r="BW76" s="45">
        <f t="shared" si="87"/>
        <v>94934</v>
      </c>
      <c r="BX76" s="45">
        <f t="shared" si="87"/>
        <v>-17748</v>
      </c>
      <c r="BY76" s="45">
        <f t="shared" si="87"/>
        <v>-624669</v>
      </c>
      <c r="BZ76" s="50">
        <f t="shared" si="87"/>
        <v>-2711829</v>
      </c>
      <c r="CA76" s="45">
        <f t="shared" si="87"/>
        <v>-104152</v>
      </c>
      <c r="CB76" s="45">
        <f t="shared" si="87"/>
        <v>-1294459</v>
      </c>
      <c r="CC76" s="45">
        <f t="shared" si="87"/>
        <v>-520517</v>
      </c>
      <c r="CD76" s="50">
        <f t="shared" si="87"/>
        <v>-26990</v>
      </c>
      <c r="CE76" s="45">
        <f t="shared" si="87"/>
        <v>-8578</v>
      </c>
      <c r="CF76" s="45">
        <f t="shared" si="87"/>
        <v>-1850544</v>
      </c>
      <c r="CG76" s="50">
        <f t="shared" si="87"/>
        <v>-4441379</v>
      </c>
      <c r="CH76" s="53">
        <f t="shared" si="87"/>
        <v>189578</v>
      </c>
    </row>
    <row r="77" spans="1:86" ht="15" thickBot="1" x14ac:dyDescent="0.25">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6"/>
      <c r="CD77" s="51"/>
      <c r="CE77" s="51"/>
      <c r="CF77" s="49"/>
      <c r="CG77" s="52"/>
      <c r="CH77" s="49"/>
    </row>
    <row r="78" spans="1:86" ht="17.25" thickBot="1" x14ac:dyDescent="0.25">
      <c r="A78" s="1">
        <v>35</v>
      </c>
      <c r="C78" s="7" t="s">
        <v>129</v>
      </c>
      <c r="D78" s="13">
        <v>1555</v>
      </c>
      <c r="E78" s="120"/>
      <c r="F78" s="119"/>
      <c r="G78" s="119"/>
      <c r="H78" s="119"/>
      <c r="I78" s="45">
        <f>E78+F78-G78+H78</f>
        <v>0</v>
      </c>
      <c r="J78" s="119"/>
      <c r="K78" s="119"/>
      <c r="L78" s="119"/>
      <c r="M78" s="119"/>
      <c r="N78" s="46">
        <f>J78+K78-L78+M78</f>
        <v>0</v>
      </c>
      <c r="O78" s="47">
        <f>I78</f>
        <v>0</v>
      </c>
      <c r="P78" s="119"/>
      <c r="Q78" s="119"/>
      <c r="R78" s="119"/>
      <c r="S78" s="45">
        <f>O78+P78-Q78+R78</f>
        <v>0</v>
      </c>
      <c r="T78" s="48">
        <f>N78</f>
        <v>0</v>
      </c>
      <c r="U78" s="119"/>
      <c r="V78" s="119"/>
      <c r="W78" s="119"/>
      <c r="X78" s="46">
        <f>T78+U78-V78+W78</f>
        <v>0</v>
      </c>
      <c r="Y78" s="47">
        <f>S78</f>
        <v>0</v>
      </c>
      <c r="Z78" s="119"/>
      <c r="AA78" s="119"/>
      <c r="AB78" s="119"/>
      <c r="AC78" s="45">
        <f>Y78+Z78-AA78+AB78</f>
        <v>0</v>
      </c>
      <c r="AD78" s="48">
        <f>X78</f>
        <v>0</v>
      </c>
      <c r="AE78" s="119"/>
      <c r="AF78" s="119"/>
      <c r="AG78" s="119"/>
      <c r="AH78" s="46">
        <f>AD78+AE78-AF78+AG78</f>
        <v>0</v>
      </c>
      <c r="AI78" s="47">
        <f>AC78</f>
        <v>0</v>
      </c>
      <c r="AJ78" s="119"/>
      <c r="AK78" s="119"/>
      <c r="AL78" s="119"/>
      <c r="AM78" s="45">
        <f>AI78+AJ78-AK78+AL78</f>
        <v>0</v>
      </c>
      <c r="AN78" s="48">
        <f>AH78</f>
        <v>0</v>
      </c>
      <c r="AO78" s="119"/>
      <c r="AP78" s="119"/>
      <c r="AQ78" s="119"/>
      <c r="AR78" s="46">
        <f>AN78+AO78-AP78+AQ78</f>
        <v>0</v>
      </c>
      <c r="AS78" s="47">
        <f>AM78</f>
        <v>0</v>
      </c>
      <c r="AT78" s="118"/>
      <c r="AU78" s="118"/>
      <c r="AV78" s="118"/>
      <c r="AW78" s="45">
        <f>AS78+AT78-AU78+AV78</f>
        <v>0</v>
      </c>
      <c r="AX78" s="48">
        <f>AR78</f>
        <v>0</v>
      </c>
      <c r="AY78" s="114"/>
      <c r="AZ78" s="114"/>
      <c r="BA78" s="114"/>
      <c r="BB78" s="46">
        <f>AX78+AY78-AZ78+BA78</f>
        <v>0</v>
      </c>
      <c r="BC78" s="47">
        <f>AW78</f>
        <v>0</v>
      </c>
      <c r="BD78" s="114"/>
      <c r="BE78" s="114"/>
      <c r="BF78" s="114"/>
      <c r="BG78" s="45">
        <f>BC78+BD78-BE78+SUM(BF78:BF78)</f>
        <v>0</v>
      </c>
      <c r="BH78" s="48">
        <f>BB78</f>
        <v>0</v>
      </c>
      <c r="BI78" s="114"/>
      <c r="BJ78" s="119"/>
      <c r="BK78" s="119"/>
      <c r="BL78" s="46">
        <f>BH78+BI78-BJ78+BK78</f>
        <v>0</v>
      </c>
      <c r="BM78" s="47">
        <f>BG78</f>
        <v>0</v>
      </c>
      <c r="BN78" s="114"/>
      <c r="BO78" s="114"/>
      <c r="BP78" s="114"/>
      <c r="BQ78" s="114"/>
      <c r="BR78" s="114"/>
      <c r="BS78" s="114"/>
      <c r="BT78" s="45">
        <f>BM78+BN78-BO78+SUM(BP78:BS78)</f>
        <v>0</v>
      </c>
      <c r="BU78" s="48">
        <f>BL78</f>
        <v>0</v>
      </c>
      <c r="BV78" s="114"/>
      <c r="BW78" s="119"/>
      <c r="BX78" s="119"/>
      <c r="BY78" s="46">
        <f>BU78+BV78-BW78+BX78</f>
        <v>0</v>
      </c>
      <c r="BZ78" s="113"/>
      <c r="CA78" s="114"/>
      <c r="CB78" s="48">
        <f>BT78-BZ78</f>
        <v>0</v>
      </c>
      <c r="CC78" s="76">
        <f>BY78-CA78</f>
        <v>0</v>
      </c>
      <c r="CD78" s="115"/>
      <c r="CE78" s="114"/>
      <c r="CF78" s="49">
        <f t="shared" si="28"/>
        <v>0</v>
      </c>
      <c r="CG78" s="116">
        <v>7754576</v>
      </c>
      <c r="CH78" s="49">
        <f>CG78-SUM(BT78,BY78)</f>
        <v>7754576</v>
      </c>
    </row>
    <row r="79" spans="1:86" ht="17.25" thickBot="1" x14ac:dyDescent="0.25">
      <c r="A79" s="1">
        <v>36</v>
      </c>
      <c r="C79" s="7" t="s">
        <v>130</v>
      </c>
      <c r="D79" s="13">
        <v>1555</v>
      </c>
      <c r="E79" s="120"/>
      <c r="F79" s="119"/>
      <c r="G79" s="119"/>
      <c r="H79" s="119"/>
      <c r="I79" s="45">
        <f>E79+F79-G79+H79</f>
        <v>0</v>
      </c>
      <c r="J79" s="119"/>
      <c r="K79" s="119"/>
      <c r="L79" s="119"/>
      <c r="M79" s="119"/>
      <c r="N79" s="46">
        <f>J79+K79-L79+M79</f>
        <v>0</v>
      </c>
      <c r="O79" s="47">
        <f>I79</f>
        <v>0</v>
      </c>
      <c r="P79" s="119"/>
      <c r="Q79" s="119"/>
      <c r="R79" s="119"/>
      <c r="S79" s="45">
        <f>O79+P79-Q79+R79</f>
        <v>0</v>
      </c>
      <c r="T79" s="48">
        <f>N79</f>
        <v>0</v>
      </c>
      <c r="U79" s="119"/>
      <c r="V79" s="119"/>
      <c r="W79" s="119"/>
      <c r="X79" s="46">
        <f>T79+U79-V79+W79</f>
        <v>0</v>
      </c>
      <c r="Y79" s="47">
        <f>S79</f>
        <v>0</v>
      </c>
      <c r="Z79" s="119"/>
      <c r="AA79" s="119"/>
      <c r="AB79" s="119"/>
      <c r="AC79" s="45">
        <f>Y79+Z79-AA79+AB79</f>
        <v>0</v>
      </c>
      <c r="AD79" s="48">
        <f>X79</f>
        <v>0</v>
      </c>
      <c r="AE79" s="119"/>
      <c r="AF79" s="119"/>
      <c r="AG79" s="119"/>
      <c r="AH79" s="46">
        <f>AD79+AE79-AF79+AG79</f>
        <v>0</v>
      </c>
      <c r="AI79" s="47">
        <f>AC79</f>
        <v>0</v>
      </c>
      <c r="AJ79" s="119"/>
      <c r="AK79" s="119"/>
      <c r="AL79" s="119"/>
      <c r="AM79" s="45">
        <f>AI79+AJ79-AK79+AL79</f>
        <v>0</v>
      </c>
      <c r="AN79" s="48">
        <f>AH79</f>
        <v>0</v>
      </c>
      <c r="AO79" s="119"/>
      <c r="AP79" s="119"/>
      <c r="AQ79" s="119"/>
      <c r="AR79" s="46">
        <f>AN79+AO79-AP79+AQ79</f>
        <v>0</v>
      </c>
      <c r="AS79" s="47">
        <f>AM79</f>
        <v>0</v>
      </c>
      <c r="AT79" s="118"/>
      <c r="AU79" s="118"/>
      <c r="AV79" s="118"/>
      <c r="AW79" s="45">
        <f>AS79+AT79-AU79+AV79</f>
        <v>0</v>
      </c>
      <c r="AX79" s="48">
        <f>AR79</f>
        <v>0</v>
      </c>
      <c r="AY79" s="114"/>
      <c r="AZ79" s="114"/>
      <c r="BA79" s="114"/>
      <c r="BB79" s="46">
        <f>AX79+AY79-AZ79+BA79</f>
        <v>0</v>
      </c>
      <c r="BC79" s="47">
        <f>AW79</f>
        <v>0</v>
      </c>
      <c r="BD79" s="114"/>
      <c r="BE79" s="114"/>
      <c r="BF79" s="114"/>
      <c r="BG79" s="45">
        <f>BC79+BD79-BE79+SUM(BF79:BF79)</f>
        <v>0</v>
      </c>
      <c r="BH79" s="48">
        <f>BB79</f>
        <v>0</v>
      </c>
      <c r="BI79" s="114"/>
      <c r="BJ79" s="119"/>
      <c r="BK79" s="119"/>
      <c r="BL79" s="46">
        <f>BH79+BI79-BJ79+BK79</f>
        <v>0</v>
      </c>
      <c r="BM79" s="47">
        <f>BG79</f>
        <v>0</v>
      </c>
      <c r="BN79" s="114"/>
      <c r="BO79" s="114"/>
      <c r="BP79" s="114"/>
      <c r="BQ79" s="114"/>
      <c r="BR79" s="114"/>
      <c r="BS79" s="114"/>
      <c r="BT79" s="45">
        <f>BM79+BN79-BO79+SUM(BP79:BS79)</f>
        <v>0</v>
      </c>
      <c r="BU79" s="48">
        <f>BL79</f>
        <v>0</v>
      </c>
      <c r="BV79" s="114"/>
      <c r="BW79" s="119"/>
      <c r="BX79" s="119"/>
      <c r="BY79" s="46">
        <f>BU79+BV79-BW79+BX79</f>
        <v>0</v>
      </c>
      <c r="BZ79" s="113"/>
      <c r="CA79" s="114"/>
      <c r="CB79" s="48">
        <f>BT79-BZ79</f>
        <v>0</v>
      </c>
      <c r="CC79" s="76">
        <f>BY79-CA79</f>
        <v>0</v>
      </c>
      <c r="CD79" s="115"/>
      <c r="CE79" s="114"/>
      <c r="CF79" s="49">
        <f t="shared" si="28"/>
        <v>0</v>
      </c>
      <c r="CG79" s="116">
        <v>-1347446</v>
      </c>
      <c r="CH79" s="49">
        <f>CG79-SUM(BT79,BY79)</f>
        <v>-1347446</v>
      </c>
    </row>
    <row r="80" spans="1:86" ht="17.25" thickBot="1" x14ac:dyDescent="0.25">
      <c r="A80" s="1">
        <v>37</v>
      </c>
      <c r="C80" s="7" t="s">
        <v>131</v>
      </c>
      <c r="D80" s="13">
        <v>1555</v>
      </c>
      <c r="E80" s="113"/>
      <c r="F80" s="114"/>
      <c r="G80" s="114"/>
      <c r="H80" s="114"/>
      <c r="I80" s="45">
        <f>E80+F80-G80+H80</f>
        <v>0</v>
      </c>
      <c r="J80" s="114"/>
      <c r="K80" s="114"/>
      <c r="L80" s="114"/>
      <c r="M80" s="114"/>
      <c r="N80" s="46">
        <f>J80+K80-L80+M80</f>
        <v>0</v>
      </c>
      <c r="O80" s="47">
        <f>I80</f>
        <v>0</v>
      </c>
      <c r="P80" s="114"/>
      <c r="Q80" s="114"/>
      <c r="R80" s="114"/>
      <c r="S80" s="45">
        <f>O80+P80-Q80+R80</f>
        <v>0</v>
      </c>
      <c r="T80" s="48">
        <f>N80</f>
        <v>0</v>
      </c>
      <c r="U80" s="114"/>
      <c r="V80" s="114"/>
      <c r="W80" s="114"/>
      <c r="X80" s="46">
        <f>T80+U80-V80+W80</f>
        <v>0</v>
      </c>
      <c r="Y80" s="47">
        <f>S80</f>
        <v>0</v>
      </c>
      <c r="Z80" s="114"/>
      <c r="AA80" s="114"/>
      <c r="AB80" s="114"/>
      <c r="AC80" s="45">
        <f>Y80+Z80-AA80+AB80</f>
        <v>0</v>
      </c>
      <c r="AD80" s="48">
        <f>X80</f>
        <v>0</v>
      </c>
      <c r="AE80" s="114"/>
      <c r="AF80" s="114"/>
      <c r="AG80" s="114"/>
      <c r="AH80" s="46">
        <f>AD80+AE80-AF80+AG80</f>
        <v>0</v>
      </c>
      <c r="AI80" s="47">
        <f>AC80</f>
        <v>0</v>
      </c>
      <c r="AJ80" s="114"/>
      <c r="AK80" s="114"/>
      <c r="AL80" s="114"/>
      <c r="AM80" s="45">
        <f>AI80+AJ80-AK80+AL80</f>
        <v>0</v>
      </c>
      <c r="AN80" s="48">
        <f>AH80</f>
        <v>0</v>
      </c>
      <c r="AO80" s="114"/>
      <c r="AP80" s="114"/>
      <c r="AQ80" s="114"/>
      <c r="AR80" s="46">
        <f>AN80+AO80-AP80+AQ80</f>
        <v>0</v>
      </c>
      <c r="AS80" s="47">
        <f>AM80</f>
        <v>0</v>
      </c>
      <c r="AT80" s="118"/>
      <c r="AU80" s="118"/>
      <c r="AV80" s="118"/>
      <c r="AW80" s="45">
        <f>AS80+AT80-AU80+AV80</f>
        <v>0</v>
      </c>
      <c r="AX80" s="48">
        <f>AR80</f>
        <v>0</v>
      </c>
      <c r="AY80" s="114"/>
      <c r="AZ80" s="114"/>
      <c r="BA80" s="114"/>
      <c r="BB80" s="46">
        <f>AX80+AY80-AZ80+BA80</f>
        <v>0</v>
      </c>
      <c r="BC80" s="47">
        <f>AW80</f>
        <v>0</v>
      </c>
      <c r="BD80" s="114"/>
      <c r="BE80" s="114"/>
      <c r="BF80" s="114"/>
      <c r="BG80" s="45">
        <f>BC80+BD80-BE80+SUM(BF80:BF80)</f>
        <v>0</v>
      </c>
      <c r="BH80" s="48">
        <f>BB80</f>
        <v>0</v>
      </c>
      <c r="BI80" s="114"/>
      <c r="BJ80" s="114"/>
      <c r="BK80" s="114"/>
      <c r="BL80" s="46">
        <f>BH80+BI80-BJ80+BK80</f>
        <v>0</v>
      </c>
      <c r="BM80" s="47">
        <f>BG80</f>
        <v>0</v>
      </c>
      <c r="BN80" s="114"/>
      <c r="BO80" s="114"/>
      <c r="BP80" s="114"/>
      <c r="BQ80" s="114"/>
      <c r="BR80" s="114"/>
      <c r="BS80" s="208">
        <v>1926645</v>
      </c>
      <c r="BT80" s="45">
        <f>BM80+BN80-BO80+SUM(BP80:BS80)</f>
        <v>1926645</v>
      </c>
      <c r="BU80" s="48">
        <f>BL80</f>
        <v>0</v>
      </c>
      <c r="BV80" s="114"/>
      <c r="BW80" s="114"/>
      <c r="BX80" s="119"/>
      <c r="BY80" s="46">
        <f>BU80+BV80-BW80+BX80</f>
        <v>0</v>
      </c>
      <c r="BZ80" s="113"/>
      <c r="CA80" s="114"/>
      <c r="CB80" s="48">
        <f>BT80-BZ80</f>
        <v>1926645</v>
      </c>
      <c r="CC80" s="76">
        <f>BY80-CA80</f>
        <v>0</v>
      </c>
      <c r="CD80" s="115"/>
      <c r="CE80" s="114"/>
      <c r="CF80" s="49">
        <f t="shared" si="28"/>
        <v>1926645</v>
      </c>
      <c r="CG80" s="116">
        <v>0</v>
      </c>
      <c r="CH80" s="49">
        <f>CG80-SUM(BT80,BY80)</f>
        <v>-1926645</v>
      </c>
    </row>
    <row r="81" spans="1:86" ht="17.25" thickBot="1" x14ac:dyDescent="0.25">
      <c r="A81" s="1">
        <v>38</v>
      </c>
      <c r="C81" s="7" t="s">
        <v>132</v>
      </c>
      <c r="D81" s="13">
        <v>1556</v>
      </c>
      <c r="E81" s="113"/>
      <c r="F81" s="114"/>
      <c r="G81" s="114"/>
      <c r="H81" s="114"/>
      <c r="I81" s="45">
        <f>E81+F81-G81+H81</f>
        <v>0</v>
      </c>
      <c r="J81" s="114"/>
      <c r="K81" s="114"/>
      <c r="L81" s="114"/>
      <c r="M81" s="114"/>
      <c r="N81" s="46">
        <f>J81+K81-L81+M81</f>
        <v>0</v>
      </c>
      <c r="O81" s="47">
        <f>I81</f>
        <v>0</v>
      </c>
      <c r="P81" s="114"/>
      <c r="Q81" s="114"/>
      <c r="R81" s="114"/>
      <c r="S81" s="45">
        <f>O81+P81-Q81+R81</f>
        <v>0</v>
      </c>
      <c r="T81" s="48">
        <f>N81</f>
        <v>0</v>
      </c>
      <c r="U81" s="114"/>
      <c r="V81" s="114"/>
      <c r="W81" s="114"/>
      <c r="X81" s="46">
        <f>T81+U81-V81+W81</f>
        <v>0</v>
      </c>
      <c r="Y81" s="47">
        <f>S81</f>
        <v>0</v>
      </c>
      <c r="Z81" s="114"/>
      <c r="AA81" s="114"/>
      <c r="AB81" s="114"/>
      <c r="AC81" s="45">
        <f>Y81+Z81-AA81+AB81</f>
        <v>0</v>
      </c>
      <c r="AD81" s="48">
        <f>X81</f>
        <v>0</v>
      </c>
      <c r="AE81" s="114"/>
      <c r="AF81" s="114"/>
      <c r="AG81" s="114"/>
      <c r="AH81" s="46">
        <f>AD81+AE81-AF81+AG81</f>
        <v>0</v>
      </c>
      <c r="AI81" s="47">
        <f>AC81</f>
        <v>0</v>
      </c>
      <c r="AJ81" s="114"/>
      <c r="AK81" s="114"/>
      <c r="AL81" s="114"/>
      <c r="AM81" s="45">
        <f>AI81+AJ81-AK81+AL81</f>
        <v>0</v>
      </c>
      <c r="AN81" s="48">
        <f>AH81</f>
        <v>0</v>
      </c>
      <c r="AO81" s="114"/>
      <c r="AP81" s="114"/>
      <c r="AQ81" s="114"/>
      <c r="AR81" s="46">
        <f>AN81+AO81-AP81+AQ81</f>
        <v>0</v>
      </c>
      <c r="AS81" s="47">
        <f>AM81</f>
        <v>0</v>
      </c>
      <c r="AT81" s="114"/>
      <c r="AU81" s="114"/>
      <c r="AV81" s="114"/>
      <c r="AW81" s="45">
        <f>AS81+AT81-AU81+AV81</f>
        <v>0</v>
      </c>
      <c r="AX81" s="48">
        <f>AR81</f>
        <v>0</v>
      </c>
      <c r="AY81" s="114"/>
      <c r="AZ81" s="114"/>
      <c r="BA81" s="114"/>
      <c r="BB81" s="46">
        <f>AX81+AY81-AZ81+BA81</f>
        <v>0</v>
      </c>
      <c r="BC81" s="47">
        <f>AW81</f>
        <v>0</v>
      </c>
      <c r="BD81" s="114"/>
      <c r="BE81" s="114"/>
      <c r="BF81" s="114"/>
      <c r="BG81" s="45">
        <f>BC81+BD81-BE81+SUM(BF81:BF81)</f>
        <v>0</v>
      </c>
      <c r="BH81" s="48">
        <f>BB81</f>
        <v>0</v>
      </c>
      <c r="BI81" s="114"/>
      <c r="BJ81" s="114"/>
      <c r="BK81" s="114"/>
      <c r="BL81" s="46">
        <f>BH81+BI81-BJ81+BK81</f>
        <v>0</v>
      </c>
      <c r="BM81" s="47">
        <f>BG81</f>
        <v>0</v>
      </c>
      <c r="BN81" s="114"/>
      <c r="BO81" s="114"/>
      <c r="BP81" s="114"/>
      <c r="BQ81" s="114"/>
      <c r="BR81" s="114"/>
      <c r="BS81" s="114"/>
      <c r="BT81" s="45">
        <f>BM81+BN81-BO81+SUM(BP81:BS81)</f>
        <v>0</v>
      </c>
      <c r="BU81" s="48">
        <f>BL81</f>
        <v>0</v>
      </c>
      <c r="BV81" s="114"/>
      <c r="BW81" s="114"/>
      <c r="BX81" s="119"/>
      <c r="BY81" s="46">
        <f>BU81+BV81-BW81+BX81</f>
        <v>0</v>
      </c>
      <c r="BZ81" s="113"/>
      <c r="CA81" s="114"/>
      <c r="CB81" s="48">
        <f>BT81-BZ81</f>
        <v>0</v>
      </c>
      <c r="CC81" s="76">
        <f>BY81-CA81</f>
        <v>0</v>
      </c>
      <c r="CD81" s="115"/>
      <c r="CE81" s="114"/>
      <c r="CF81" s="49">
        <f t="shared" si="28"/>
        <v>0</v>
      </c>
      <c r="CG81" s="116">
        <v>1260285</v>
      </c>
      <c r="CH81" s="49">
        <f>CG81-SUM(BT81,BY81)</f>
        <v>1260285</v>
      </c>
    </row>
    <row r="82" spans="1:86" ht="14.25" x14ac:dyDescent="0.2">
      <c r="C82" s="7"/>
      <c r="D82" s="13"/>
      <c r="E82" s="50"/>
      <c r="F82" s="45"/>
      <c r="G82" s="45"/>
      <c r="H82" s="45"/>
      <c r="I82" s="45"/>
      <c r="J82" s="45"/>
      <c r="K82" s="45"/>
      <c r="L82" s="45"/>
      <c r="M82" s="45"/>
      <c r="N82" s="45"/>
      <c r="O82" s="92"/>
      <c r="P82" s="45"/>
      <c r="Q82" s="45"/>
      <c r="R82" s="45"/>
      <c r="S82" s="45"/>
      <c r="T82" s="45"/>
      <c r="U82" s="45"/>
      <c r="V82" s="45"/>
      <c r="W82" s="45"/>
      <c r="X82" s="45"/>
      <c r="Y82" s="92"/>
      <c r="Z82" s="45"/>
      <c r="AA82" s="45"/>
      <c r="AB82" s="45"/>
      <c r="AC82" s="45"/>
      <c r="AD82" s="45"/>
      <c r="AE82" s="45"/>
      <c r="AF82" s="45"/>
      <c r="AG82" s="45"/>
      <c r="AH82" s="45"/>
      <c r="AI82" s="92"/>
      <c r="AJ82" s="45"/>
      <c r="AK82" s="45"/>
      <c r="AL82" s="45"/>
      <c r="AM82" s="45"/>
      <c r="AN82" s="45"/>
      <c r="AO82" s="45"/>
      <c r="AP82" s="45"/>
      <c r="AQ82" s="45"/>
      <c r="AR82" s="45"/>
      <c r="AS82" s="89"/>
      <c r="AT82" s="45"/>
      <c r="AU82" s="45"/>
      <c r="AV82" s="45"/>
      <c r="AW82" s="45"/>
      <c r="AX82" s="45"/>
      <c r="AY82" s="45"/>
      <c r="AZ82" s="45"/>
      <c r="BA82" s="45"/>
      <c r="BB82" s="45"/>
      <c r="BC82" s="92"/>
      <c r="BD82" s="45"/>
      <c r="BE82" s="45"/>
      <c r="BF82" s="45"/>
      <c r="BG82" s="45"/>
      <c r="BH82" s="45"/>
      <c r="BI82" s="45"/>
      <c r="BJ82" s="45"/>
      <c r="BK82" s="45"/>
      <c r="BL82" s="45"/>
      <c r="BM82" s="92"/>
      <c r="BN82" s="45"/>
      <c r="BO82" s="45"/>
      <c r="BP82" s="45"/>
      <c r="BQ82" s="45"/>
      <c r="BR82" s="45"/>
      <c r="BS82" s="45"/>
      <c r="BT82" s="45"/>
      <c r="BU82" s="45"/>
      <c r="BV82" s="45"/>
      <c r="BW82" s="45"/>
      <c r="BX82" s="45"/>
      <c r="BY82" s="45"/>
      <c r="BZ82" s="92"/>
      <c r="CA82" s="45"/>
      <c r="CB82" s="45"/>
      <c r="CC82" s="45"/>
      <c r="CD82" s="92"/>
      <c r="CE82" s="45"/>
      <c r="CF82" s="49"/>
      <c r="CG82" s="45"/>
      <c r="CH82" s="53"/>
    </row>
    <row r="83" spans="1:86" ht="15.75" thickBot="1" x14ac:dyDescent="0.3">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1"/>
      <c r="CD83" s="51"/>
      <c r="CE83" s="51"/>
      <c r="CF83" s="49"/>
      <c r="CG83" s="52"/>
      <c r="CH83" s="49"/>
    </row>
    <row r="84" spans="1:86" ht="17.25" thickBot="1" x14ac:dyDescent="0.25">
      <c r="A84" s="1">
        <v>39</v>
      </c>
      <c r="C84" s="7" t="s">
        <v>120</v>
      </c>
      <c r="D84" s="13">
        <v>1563</v>
      </c>
      <c r="E84" s="113"/>
      <c r="F84" s="114"/>
      <c r="G84" s="114"/>
      <c r="H84" s="114"/>
      <c r="I84" s="45">
        <f>E84+F84-G84+H84</f>
        <v>0</v>
      </c>
      <c r="J84" s="114"/>
      <c r="K84" s="114"/>
      <c r="L84" s="114"/>
      <c r="M84" s="114"/>
      <c r="N84" s="46">
        <f>J84+K84-L84+M84</f>
        <v>0</v>
      </c>
      <c r="O84" s="47">
        <f>I84</f>
        <v>0</v>
      </c>
      <c r="P84" s="114"/>
      <c r="Q84" s="114"/>
      <c r="R84" s="114"/>
      <c r="S84" s="45">
        <f>O84+P84-Q84+R84</f>
        <v>0</v>
      </c>
      <c r="T84" s="48">
        <f>N84</f>
        <v>0</v>
      </c>
      <c r="U84" s="114"/>
      <c r="V84" s="114"/>
      <c r="W84" s="114"/>
      <c r="X84" s="46">
        <f>T84+U84-V84+W84</f>
        <v>0</v>
      </c>
      <c r="Y84" s="47">
        <f>S84</f>
        <v>0</v>
      </c>
      <c r="Z84" s="114"/>
      <c r="AA84" s="114"/>
      <c r="AB84" s="114"/>
      <c r="AC84" s="45">
        <f>Y84+Z84-AA84+AB84</f>
        <v>0</v>
      </c>
      <c r="AD84" s="48">
        <f>X84</f>
        <v>0</v>
      </c>
      <c r="AE84" s="114"/>
      <c r="AF84" s="114"/>
      <c r="AG84" s="114"/>
      <c r="AH84" s="46">
        <f>AD84+AE84-AF84+AG84</f>
        <v>0</v>
      </c>
      <c r="AI84" s="47">
        <f>AC84</f>
        <v>0</v>
      </c>
      <c r="AJ84" s="114"/>
      <c r="AK84" s="114"/>
      <c r="AL84" s="114"/>
      <c r="AM84" s="45">
        <f>AI84+AJ84-AK84+AL84</f>
        <v>0</v>
      </c>
      <c r="AN84" s="48">
        <f>AH84</f>
        <v>0</v>
      </c>
      <c r="AO84" s="114"/>
      <c r="AP84" s="114"/>
      <c r="AQ84" s="114"/>
      <c r="AR84" s="46">
        <f>AN84+AO84-AP84+AQ84</f>
        <v>0</v>
      </c>
      <c r="AS84" s="47">
        <f>AM84</f>
        <v>0</v>
      </c>
      <c r="AT84" s="114"/>
      <c r="AU84" s="114"/>
      <c r="AV84" s="114"/>
      <c r="AW84" s="45">
        <f>AS84+AT84-AU84+AV84</f>
        <v>0</v>
      </c>
      <c r="AX84" s="48">
        <f>AR84</f>
        <v>0</v>
      </c>
      <c r="AY84" s="114"/>
      <c r="AZ84" s="114"/>
      <c r="BA84" s="114"/>
      <c r="BB84" s="46">
        <f>AX84+AY84-AZ84+BA84</f>
        <v>0</v>
      </c>
      <c r="BC84" s="47">
        <f>AW84</f>
        <v>0</v>
      </c>
      <c r="BD84" s="114"/>
      <c r="BE84" s="114"/>
      <c r="BF84" s="114"/>
      <c r="BG84" s="45">
        <f>BC84+BD84-BE84+SUM(BF84:BF84)</f>
        <v>0</v>
      </c>
      <c r="BH84" s="48">
        <f>BB84</f>
        <v>0</v>
      </c>
      <c r="BI84" s="114"/>
      <c r="BJ84" s="114"/>
      <c r="BK84" s="114"/>
      <c r="BL84" s="46">
        <f>BH84+BI84-BJ84+BK84</f>
        <v>0</v>
      </c>
      <c r="BM84" s="47">
        <f>BG84</f>
        <v>0</v>
      </c>
      <c r="BN84" s="114"/>
      <c r="BO84" s="114"/>
      <c r="BP84" s="114"/>
      <c r="BQ84" s="114"/>
      <c r="BR84" s="114"/>
      <c r="BS84" s="114"/>
      <c r="BT84" s="45">
        <f>BM84+BN84-BO84+SUM(BP84:BS84)</f>
        <v>0</v>
      </c>
      <c r="BU84" s="48">
        <f>BL84</f>
        <v>0</v>
      </c>
      <c r="BV84" s="114"/>
      <c r="BW84" s="114"/>
      <c r="BX84" s="114"/>
      <c r="BY84" s="46">
        <f>BU84+BV84-BW84+BX84</f>
        <v>0</v>
      </c>
      <c r="BZ84" s="113"/>
      <c r="CA84" s="114"/>
      <c r="CB84" s="48">
        <f>BT84-BZ84</f>
        <v>0</v>
      </c>
      <c r="CC84" s="76">
        <f>BY84-CA84</f>
        <v>0</v>
      </c>
      <c r="CD84" s="115"/>
      <c r="CE84" s="114"/>
      <c r="CF84" s="49">
        <f t="shared" si="28"/>
        <v>0</v>
      </c>
      <c r="CG84" s="116"/>
      <c r="CH84" s="49">
        <f t="shared" si="29"/>
        <v>0</v>
      </c>
    </row>
    <row r="85" spans="1:86" ht="17.25" thickBot="1" x14ac:dyDescent="0.25">
      <c r="A85" s="1">
        <v>40</v>
      </c>
      <c r="C85" s="69" t="s">
        <v>124</v>
      </c>
      <c r="D85" s="70">
        <v>1575</v>
      </c>
      <c r="E85" s="113"/>
      <c r="F85" s="114"/>
      <c r="G85" s="114"/>
      <c r="H85" s="114"/>
      <c r="I85" s="45">
        <f>E85+F85-G85+H85</f>
        <v>0</v>
      </c>
      <c r="J85" s="114"/>
      <c r="K85" s="114"/>
      <c r="L85" s="114"/>
      <c r="M85" s="114"/>
      <c r="N85" s="46">
        <f>J85+K85-L85+M85</f>
        <v>0</v>
      </c>
      <c r="O85" s="47">
        <f>I85</f>
        <v>0</v>
      </c>
      <c r="P85" s="114"/>
      <c r="Q85" s="114"/>
      <c r="R85" s="114"/>
      <c r="S85" s="45">
        <f>O85+P85-Q85+R85</f>
        <v>0</v>
      </c>
      <c r="T85" s="48">
        <f>N85</f>
        <v>0</v>
      </c>
      <c r="U85" s="114"/>
      <c r="V85" s="114"/>
      <c r="W85" s="114"/>
      <c r="X85" s="46">
        <f>T85+U85-V85+W85</f>
        <v>0</v>
      </c>
      <c r="Y85" s="47">
        <f>S85</f>
        <v>0</v>
      </c>
      <c r="Z85" s="114"/>
      <c r="AA85" s="114"/>
      <c r="AB85" s="114"/>
      <c r="AC85" s="45">
        <f>Y85+Z85-AA85+AB85</f>
        <v>0</v>
      </c>
      <c r="AD85" s="48">
        <f>X85</f>
        <v>0</v>
      </c>
      <c r="AE85" s="114"/>
      <c r="AF85" s="114"/>
      <c r="AG85" s="114"/>
      <c r="AH85" s="46">
        <f>AD85+AE85-AF85+AG85</f>
        <v>0</v>
      </c>
      <c r="AI85" s="47">
        <f>AC85</f>
        <v>0</v>
      </c>
      <c r="AJ85" s="114"/>
      <c r="AK85" s="114"/>
      <c r="AL85" s="114"/>
      <c r="AM85" s="45">
        <f>AI85+AJ85-AK85+AL85</f>
        <v>0</v>
      </c>
      <c r="AN85" s="48">
        <f>AH85</f>
        <v>0</v>
      </c>
      <c r="AO85" s="114"/>
      <c r="AP85" s="114"/>
      <c r="AQ85" s="114"/>
      <c r="AR85" s="46">
        <f>AN85+AO85-AP85+AQ85</f>
        <v>0</v>
      </c>
      <c r="AS85" s="47">
        <f>AM85</f>
        <v>0</v>
      </c>
      <c r="AT85" s="114"/>
      <c r="AU85" s="114"/>
      <c r="AV85" s="114"/>
      <c r="AW85" s="45">
        <f>AS85+AT85-AU85+AV85</f>
        <v>0</v>
      </c>
      <c r="AX85" s="48">
        <f>AR85</f>
        <v>0</v>
      </c>
      <c r="AY85" s="114"/>
      <c r="AZ85" s="114"/>
      <c r="BA85" s="114"/>
      <c r="BB85" s="46">
        <f>AX85+AY85-AZ85+BA85</f>
        <v>0</v>
      </c>
      <c r="BC85" s="47">
        <f>AW85</f>
        <v>0</v>
      </c>
      <c r="BD85" s="114"/>
      <c r="BE85" s="114"/>
      <c r="BF85" s="114"/>
      <c r="BG85" s="45">
        <f>BC85+BD85-BE85+SUM(BF85:BF85)</f>
        <v>0</v>
      </c>
      <c r="BH85" s="48">
        <f>BB85</f>
        <v>0</v>
      </c>
      <c r="BI85" s="114"/>
      <c r="BJ85" s="114"/>
      <c r="BK85" s="114"/>
      <c r="BL85" s="46">
        <f>BH85+BI85-BJ85+BK85</f>
        <v>0</v>
      </c>
      <c r="BM85" s="47">
        <f>BG85</f>
        <v>0</v>
      </c>
      <c r="BN85" s="114"/>
      <c r="BO85" s="114"/>
      <c r="BP85" s="114"/>
      <c r="BQ85" s="114"/>
      <c r="BR85" s="114"/>
      <c r="BS85" s="114"/>
      <c r="BT85" s="45">
        <f>BM85+BN85-BO85+SUM(BP85:BS85)</f>
        <v>0</v>
      </c>
      <c r="BU85" s="48">
        <f>BL85</f>
        <v>0</v>
      </c>
      <c r="BV85" s="114"/>
      <c r="BW85" s="114"/>
      <c r="BX85" s="114"/>
      <c r="BY85" s="46">
        <f>BU85+BV85-BW85+BX85</f>
        <v>0</v>
      </c>
      <c r="BZ85" s="113"/>
      <c r="CA85" s="114"/>
      <c r="CB85" s="48">
        <f>BT85-BZ85</f>
        <v>0</v>
      </c>
      <c r="CC85" s="76">
        <f>BY85-CA85</f>
        <v>0</v>
      </c>
      <c r="CD85" s="115"/>
      <c r="CE85" s="114"/>
      <c r="CF85" s="49">
        <f t="shared" si="28"/>
        <v>0</v>
      </c>
      <c r="CG85" s="116"/>
      <c r="CH85" s="49">
        <f>CG85-SUM(BT85,BY85)</f>
        <v>0</v>
      </c>
    </row>
    <row r="86" spans="1:86" ht="29.25" thickBot="1" x14ac:dyDescent="0.25">
      <c r="A86" s="1">
        <v>41</v>
      </c>
      <c r="C86" s="69" t="s">
        <v>72</v>
      </c>
      <c r="D86" s="70">
        <v>1592</v>
      </c>
      <c r="E86" s="113"/>
      <c r="F86" s="114"/>
      <c r="G86" s="114"/>
      <c r="H86" s="114"/>
      <c r="I86" s="45">
        <f>E86+F86-G86+H86</f>
        <v>0</v>
      </c>
      <c r="J86" s="114"/>
      <c r="K86" s="114"/>
      <c r="L86" s="114"/>
      <c r="M86" s="114"/>
      <c r="N86" s="46">
        <f>J86+K86-L86+M86</f>
        <v>0</v>
      </c>
      <c r="O86" s="47">
        <f>I86</f>
        <v>0</v>
      </c>
      <c r="P86" s="114"/>
      <c r="Q86" s="114"/>
      <c r="R86" s="114"/>
      <c r="S86" s="45">
        <f>O86+P86-Q86+R86</f>
        <v>0</v>
      </c>
      <c r="T86" s="48">
        <f>N86</f>
        <v>0</v>
      </c>
      <c r="U86" s="114"/>
      <c r="V86" s="114"/>
      <c r="W86" s="114"/>
      <c r="X86" s="46">
        <f>T86+U86-V86+W86</f>
        <v>0</v>
      </c>
      <c r="Y86" s="47">
        <f>S86</f>
        <v>0</v>
      </c>
      <c r="Z86" s="114"/>
      <c r="AA86" s="114"/>
      <c r="AB86" s="114"/>
      <c r="AC86" s="45">
        <f>Y86+Z86-AA86+AB86</f>
        <v>0</v>
      </c>
      <c r="AD86" s="48">
        <f>X86</f>
        <v>0</v>
      </c>
      <c r="AE86" s="114"/>
      <c r="AF86" s="114"/>
      <c r="AG86" s="114"/>
      <c r="AH86" s="46">
        <f>AD86+AE86-AF86+AG86</f>
        <v>0</v>
      </c>
      <c r="AI86" s="47">
        <f>AC86</f>
        <v>0</v>
      </c>
      <c r="AJ86" s="114"/>
      <c r="AK86" s="114"/>
      <c r="AL86" s="114"/>
      <c r="AM86" s="45">
        <f>AI86+AJ86-AK86+AL86</f>
        <v>0</v>
      </c>
      <c r="AN86" s="48">
        <f>AH86</f>
        <v>0</v>
      </c>
      <c r="AO86" s="114"/>
      <c r="AP86" s="114"/>
      <c r="AQ86" s="114"/>
      <c r="AR86" s="46">
        <f>AN86+AO86-AP86+AQ86</f>
        <v>0</v>
      </c>
      <c r="AS86" s="47">
        <f>AM86</f>
        <v>0</v>
      </c>
      <c r="AT86" s="114"/>
      <c r="AU86" s="114"/>
      <c r="AV86" s="114"/>
      <c r="AW86" s="45">
        <f>AS86+AT86-AU86+AV86</f>
        <v>0</v>
      </c>
      <c r="AX86" s="48">
        <f>AR86</f>
        <v>0</v>
      </c>
      <c r="AY86" s="114"/>
      <c r="AZ86" s="114"/>
      <c r="BA86" s="114"/>
      <c r="BB86" s="46">
        <f>AX86+AY86-AZ86+BA86</f>
        <v>0</v>
      </c>
      <c r="BC86" s="47">
        <f>AW86</f>
        <v>0</v>
      </c>
      <c r="BD86" s="114"/>
      <c r="BE86" s="114"/>
      <c r="BF86" s="114"/>
      <c r="BG86" s="45">
        <f>BC86+BD86-BE86+SUM(BF86:BF86)</f>
        <v>0</v>
      </c>
      <c r="BH86" s="48">
        <f>BB86</f>
        <v>0</v>
      </c>
      <c r="BI86" s="114"/>
      <c r="BJ86" s="114"/>
      <c r="BK86" s="114"/>
      <c r="BL86" s="46">
        <f>BH86+BI86-BJ86+BK86</f>
        <v>0</v>
      </c>
      <c r="BM86" s="47">
        <f>BG86</f>
        <v>0</v>
      </c>
      <c r="BN86" s="114"/>
      <c r="BO86" s="114"/>
      <c r="BP86" s="114"/>
      <c r="BQ86" s="114"/>
      <c r="BR86" s="114"/>
      <c r="BS86" s="208">
        <v>210760</v>
      </c>
      <c r="BT86" s="45">
        <f>BM86+BN86-BO86+SUM(BP86:BS86)</f>
        <v>210760</v>
      </c>
      <c r="BU86" s="48">
        <f>BL86</f>
        <v>0</v>
      </c>
      <c r="BV86" s="114"/>
      <c r="BW86" s="114"/>
      <c r="BX86" s="114"/>
      <c r="BY86" s="46">
        <f>BU86+BV86-BW86+BX86</f>
        <v>0</v>
      </c>
      <c r="BZ86" s="113"/>
      <c r="CA86" s="114"/>
      <c r="CB86" s="48">
        <f>BT86-BZ86</f>
        <v>210760</v>
      </c>
      <c r="CC86" s="76">
        <f>BY86-CA86</f>
        <v>0</v>
      </c>
      <c r="CD86" s="115"/>
      <c r="CE86" s="114"/>
      <c r="CF86" s="49">
        <f t="shared" si="28"/>
        <v>210760</v>
      </c>
      <c r="CG86" s="116"/>
      <c r="CH86" s="49">
        <f t="shared" si="29"/>
        <v>-210760</v>
      </c>
    </row>
    <row r="87" spans="1:86" ht="17.25" thickBot="1" x14ac:dyDescent="0.25">
      <c r="A87" s="1">
        <v>42</v>
      </c>
      <c r="C87" s="7" t="s">
        <v>125</v>
      </c>
      <c r="D87" s="13">
        <v>1595</v>
      </c>
      <c r="E87" s="126"/>
      <c r="F87" s="127"/>
      <c r="G87" s="127"/>
      <c r="H87" s="127"/>
      <c r="I87" s="62">
        <f>E87+F87-G87+H87</f>
        <v>0</v>
      </c>
      <c r="J87" s="127"/>
      <c r="K87" s="127"/>
      <c r="L87" s="127"/>
      <c r="M87" s="127"/>
      <c r="N87" s="63">
        <f>J87+K87-L87+M87</f>
        <v>0</v>
      </c>
      <c r="O87" s="71">
        <f>I87</f>
        <v>0</v>
      </c>
      <c r="P87" s="127"/>
      <c r="Q87" s="127"/>
      <c r="R87" s="127"/>
      <c r="S87" s="62">
        <f>O87+P87-Q87+R87</f>
        <v>0</v>
      </c>
      <c r="T87" s="72">
        <f>N87</f>
        <v>0</v>
      </c>
      <c r="U87" s="127"/>
      <c r="V87" s="127"/>
      <c r="W87" s="127"/>
      <c r="X87" s="64">
        <f>T87+U87-V87+W87</f>
        <v>0</v>
      </c>
      <c r="Y87" s="71">
        <f>S87</f>
        <v>0</v>
      </c>
      <c r="Z87" s="127"/>
      <c r="AA87" s="127"/>
      <c r="AB87" s="127"/>
      <c r="AC87" s="64">
        <f>Y87+Z87-AA87+AB87</f>
        <v>0</v>
      </c>
      <c r="AD87" s="72">
        <f>X87</f>
        <v>0</v>
      </c>
      <c r="AE87" s="127"/>
      <c r="AF87" s="127"/>
      <c r="AG87" s="127"/>
      <c r="AH87" s="64">
        <f>AD87+AE87-AF87+AG87</f>
        <v>0</v>
      </c>
      <c r="AI87" s="71">
        <f>AC87</f>
        <v>0</v>
      </c>
      <c r="AJ87" s="127"/>
      <c r="AK87" s="127"/>
      <c r="AL87" s="127"/>
      <c r="AM87" s="64">
        <f>AI87+AJ87-AK87+AL87</f>
        <v>0</v>
      </c>
      <c r="AN87" s="72">
        <f>AH87</f>
        <v>0</v>
      </c>
      <c r="AO87" s="127"/>
      <c r="AP87" s="127"/>
      <c r="AQ87" s="127"/>
      <c r="AR87" s="64">
        <f>AN87+AO87-AP87+AQ87</f>
        <v>0</v>
      </c>
      <c r="AS87" s="71">
        <f>AM87</f>
        <v>0</v>
      </c>
      <c r="AT87" s="127"/>
      <c r="AU87" s="127"/>
      <c r="AV87" s="127"/>
      <c r="AW87" s="93">
        <f>AS87+AT87-AU87+AV87</f>
        <v>0</v>
      </c>
      <c r="AX87" s="94">
        <f>AR87</f>
        <v>0</v>
      </c>
      <c r="AY87" s="127"/>
      <c r="AZ87" s="127"/>
      <c r="BA87" s="127"/>
      <c r="BB87" s="64">
        <f>AX87+AY87-AZ87+BA87</f>
        <v>0</v>
      </c>
      <c r="BC87" s="71">
        <f>AW87</f>
        <v>0</v>
      </c>
      <c r="BD87" s="127"/>
      <c r="BE87" s="127"/>
      <c r="BF87" s="127"/>
      <c r="BG87" s="62">
        <f>BC87+BD87-BE87+SUM(BF87:BF87)</f>
        <v>0</v>
      </c>
      <c r="BH87" s="72">
        <f>BB87</f>
        <v>0</v>
      </c>
      <c r="BI87" s="127"/>
      <c r="BJ87" s="127"/>
      <c r="BK87" s="127"/>
      <c r="BL87" s="63">
        <f>BH87+BI87-BJ87+BK87</f>
        <v>0</v>
      </c>
      <c r="BM87" s="71">
        <f>BG87</f>
        <v>0</v>
      </c>
      <c r="BN87" s="127">
        <v>-1381985</v>
      </c>
      <c r="BO87" s="127">
        <v>-4541635</v>
      </c>
      <c r="BP87" s="127"/>
      <c r="BQ87" s="127"/>
      <c r="BR87" s="127"/>
      <c r="BS87" s="127"/>
      <c r="BT87" s="62">
        <f>BM87+BN87-BO87+SUM(BP87:BS87)</f>
        <v>3159650</v>
      </c>
      <c r="BU87" s="72">
        <f>BL87</f>
        <v>0</v>
      </c>
      <c r="BV87" s="127">
        <v>33902</v>
      </c>
      <c r="BW87" s="127">
        <v>-94934</v>
      </c>
      <c r="BX87" s="127"/>
      <c r="BY87" s="63">
        <f>BU87+BV87-BW87+BX87</f>
        <v>128836</v>
      </c>
      <c r="BZ87" s="128">
        <v>2711829</v>
      </c>
      <c r="CA87" s="129">
        <v>104152</v>
      </c>
      <c r="CB87" s="90">
        <f>BT87-BZ87</f>
        <v>447821</v>
      </c>
      <c r="CC87" s="91">
        <f>BY87-CA87</f>
        <v>24684</v>
      </c>
      <c r="CD87" s="130"/>
      <c r="CE87" s="127"/>
      <c r="CF87" s="139">
        <f t="shared" si="28"/>
        <v>472505</v>
      </c>
      <c r="CG87" s="131">
        <v>3288486</v>
      </c>
      <c r="CH87" s="138">
        <f t="shared" si="29"/>
        <v>0</v>
      </c>
    </row>
    <row r="88" spans="1:86" x14ac:dyDescent="0.2">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90" spans="1:86" ht="30.75" customHeight="1" x14ac:dyDescent="0.2">
      <c r="B90" s="2"/>
      <c r="C90" s="290" t="s">
        <v>79</v>
      </c>
      <c r="D90" s="290"/>
      <c r="E90" s="290"/>
      <c r="F90" s="290"/>
      <c r="G90" s="290"/>
      <c r="H90" s="290"/>
    </row>
    <row r="91" spans="1:86" ht="16.5" x14ac:dyDescent="0.2">
      <c r="B91" s="26">
        <v>1</v>
      </c>
      <c r="C91" s="27" t="s">
        <v>56</v>
      </c>
      <c r="E91" s="27"/>
      <c r="F91" s="7"/>
      <c r="G91" s="7"/>
      <c r="H91" s="14"/>
      <c r="I91" s="7"/>
      <c r="J91" s="7"/>
      <c r="K91" s="14"/>
      <c r="L91" s="14"/>
      <c r="M91" s="14"/>
      <c r="N91" s="14"/>
      <c r="O91" s="29"/>
      <c r="P91" s="29"/>
      <c r="Q91" s="29"/>
      <c r="R91" s="29"/>
      <c r="V91" s="14"/>
      <c r="W91" s="14"/>
      <c r="AF91" s="14"/>
      <c r="AG91" s="14"/>
      <c r="AP91" s="14"/>
      <c r="AQ91" s="14"/>
      <c r="AZ91" s="14"/>
      <c r="BA91" s="14"/>
      <c r="BJ91" s="14"/>
      <c r="BK91" s="14"/>
      <c r="BW91" s="14"/>
      <c r="BX91" s="14"/>
      <c r="BZ91" s="14"/>
      <c r="CA91" s="14"/>
      <c r="CB91" s="14"/>
      <c r="CC91" s="14"/>
    </row>
    <row r="92" spans="1:86" ht="16.5" x14ac:dyDescent="0.2">
      <c r="B92" s="30" t="s">
        <v>99</v>
      </c>
      <c r="C92" s="27" t="s">
        <v>69</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c r="CH92" s="75"/>
    </row>
    <row r="93" spans="1:86" ht="16.5" x14ac:dyDescent="0.2">
      <c r="B93" s="26">
        <v>2</v>
      </c>
      <c r="C93" s="1" t="s">
        <v>58</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row>
    <row r="94" spans="1:86" ht="16.5" x14ac:dyDescent="0.2">
      <c r="B94" s="26">
        <v>3</v>
      </c>
      <c r="C94" s="27" t="s">
        <v>57</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row>
    <row r="95" spans="1:86" ht="16.5" x14ac:dyDescent="0.2">
      <c r="B95" s="26">
        <v>4</v>
      </c>
      <c r="C95" s="27" t="s">
        <v>20</v>
      </c>
      <c r="E95" s="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row>
    <row r="96" spans="1:86" ht="16.5" x14ac:dyDescent="0.2">
      <c r="B96" s="26">
        <v>5</v>
      </c>
      <c r="C96" s="27" t="s">
        <v>21</v>
      </c>
      <c r="E96" s="7"/>
      <c r="F96" s="7"/>
      <c r="G96" s="7"/>
      <c r="H96" s="14"/>
      <c r="I96" s="7"/>
      <c r="J96" s="7"/>
      <c r="K96" s="14"/>
      <c r="L96" s="14"/>
      <c r="M96" s="14"/>
      <c r="N96" s="14"/>
      <c r="O96" s="31"/>
      <c r="P96" s="31"/>
      <c r="Q96" s="31"/>
      <c r="R96" s="31"/>
      <c r="V96" s="14"/>
      <c r="W96" s="14"/>
      <c r="AF96" s="14"/>
      <c r="AG96" s="14"/>
      <c r="AP96" s="14"/>
      <c r="AQ96" s="14"/>
      <c r="AZ96" s="14"/>
      <c r="BA96" s="14"/>
      <c r="BJ96" s="14"/>
      <c r="BK96" s="14"/>
      <c r="BW96" s="14"/>
      <c r="BX96" s="14"/>
      <c r="BZ96" s="14"/>
      <c r="CA96" s="14"/>
      <c r="CB96" s="14"/>
      <c r="CC96" s="14"/>
    </row>
    <row r="97" spans="2:81" ht="16.5" customHeight="1" x14ac:dyDescent="0.2">
      <c r="B97" s="26">
        <v>6</v>
      </c>
      <c r="C97" s="280" t="s">
        <v>140</v>
      </c>
      <c r="D97" s="280"/>
      <c r="E97" s="280"/>
      <c r="F97" s="280"/>
      <c r="G97" s="280"/>
      <c r="H97" s="280"/>
      <c r="I97" s="7"/>
      <c r="J97" s="7"/>
      <c r="K97" s="14"/>
      <c r="L97" s="14"/>
      <c r="M97" s="14"/>
      <c r="N97" s="14"/>
      <c r="O97" s="28"/>
      <c r="P97" s="28"/>
      <c r="Q97" s="28"/>
      <c r="R97" s="28"/>
      <c r="V97" s="14"/>
      <c r="W97" s="14"/>
      <c r="AF97" s="14"/>
      <c r="AG97" s="14"/>
      <c r="AP97" s="14"/>
      <c r="AQ97" s="14"/>
      <c r="AZ97" s="14"/>
      <c r="BA97" s="14"/>
      <c r="BJ97" s="14"/>
      <c r="BK97" s="14"/>
      <c r="BW97" s="14"/>
      <c r="BX97" s="14"/>
      <c r="BZ97" s="14"/>
      <c r="CA97" s="14"/>
      <c r="CB97" s="14"/>
      <c r="CC97" s="14"/>
    </row>
    <row r="98" spans="2:81" ht="19.5" customHeight="1" x14ac:dyDescent="0.2">
      <c r="B98" s="26"/>
      <c r="C98" s="280"/>
      <c r="D98" s="280"/>
      <c r="E98" s="280"/>
      <c r="F98" s="280"/>
      <c r="G98" s="280"/>
      <c r="H98" s="280"/>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row>
    <row r="99" spans="2:81" ht="3.75" customHeight="1" x14ac:dyDescent="0.2">
      <c r="B99" s="26"/>
      <c r="C99" s="280"/>
      <c r="D99" s="280"/>
      <c r="E99" s="280"/>
      <c r="F99" s="280"/>
      <c r="G99" s="280"/>
      <c r="H99" s="280"/>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row>
    <row r="100" spans="2:81" ht="16.5" x14ac:dyDescent="0.2">
      <c r="B100" s="26">
        <v>7</v>
      </c>
      <c r="C100" s="27" t="s">
        <v>142</v>
      </c>
      <c r="E100" s="7"/>
      <c r="F100" s="7"/>
      <c r="G100" s="7"/>
      <c r="H100" s="14"/>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row>
    <row r="101" spans="2:81" ht="16.5" x14ac:dyDescent="0.2">
      <c r="B101" s="26"/>
      <c r="C101" s="27" t="s">
        <v>141</v>
      </c>
      <c r="E101" s="7"/>
      <c r="F101" s="7"/>
      <c r="G101" s="7"/>
      <c r="H101" s="14"/>
      <c r="I101" s="7"/>
      <c r="J101" s="7"/>
      <c r="K101" s="14"/>
      <c r="L101" s="14"/>
      <c r="M101" s="14"/>
      <c r="N101" s="14"/>
      <c r="O101" s="29"/>
      <c r="P101" s="29"/>
      <c r="Q101" s="29"/>
      <c r="R101" s="29"/>
      <c r="V101" s="14"/>
      <c r="W101" s="14"/>
      <c r="AF101" s="14"/>
      <c r="AG101" s="14"/>
      <c r="AP101" s="14"/>
      <c r="AQ101" s="14"/>
      <c r="AZ101" s="14"/>
      <c r="BA101" s="14"/>
      <c r="BJ101" s="14"/>
      <c r="BK101" s="14"/>
      <c r="BW101" s="14"/>
      <c r="BX101" s="14"/>
      <c r="BZ101" s="14"/>
      <c r="CA101" s="14"/>
      <c r="CB101" s="14"/>
      <c r="CC101" s="14"/>
    </row>
    <row r="102" spans="2:81" ht="16.5" x14ac:dyDescent="0.2">
      <c r="B102" s="26">
        <v>8</v>
      </c>
      <c r="C102" s="27" t="s">
        <v>93</v>
      </c>
    </row>
    <row r="103" spans="2:81" x14ac:dyDescent="0.2">
      <c r="C103" s="27" t="s">
        <v>143</v>
      </c>
    </row>
    <row r="104" spans="2:81" ht="14.25" x14ac:dyDescent="0.2">
      <c r="C104" s="27" t="s">
        <v>94</v>
      </c>
      <c r="D104" s="13"/>
    </row>
    <row r="105" spans="2:81" ht="16.5" x14ac:dyDescent="0.2">
      <c r="B105" s="26">
        <v>9</v>
      </c>
      <c r="C105" s="27" t="s">
        <v>95</v>
      </c>
    </row>
    <row r="106" spans="2:81" x14ac:dyDescent="0.2">
      <c r="C106" s="27" t="s">
        <v>96</v>
      </c>
    </row>
    <row r="107" spans="2:81" ht="16.5" x14ac:dyDescent="0.2">
      <c r="B107" s="26">
        <v>10</v>
      </c>
      <c r="C107" s="27" t="s">
        <v>97</v>
      </c>
    </row>
    <row r="108" spans="2:81" ht="16.5" x14ac:dyDescent="0.2">
      <c r="B108" s="26">
        <v>11</v>
      </c>
      <c r="C108" s="27" t="s">
        <v>136</v>
      </c>
    </row>
    <row r="109" spans="2:81" x14ac:dyDescent="0.2">
      <c r="C109" s="27" t="s">
        <v>137</v>
      </c>
    </row>
  </sheetData>
  <mergeCells count="95">
    <mergeCell ref="C90:H90"/>
    <mergeCell ref="AD20:AD22"/>
    <mergeCell ref="BZ19:CC19"/>
    <mergeCell ref="CB20:CB22"/>
    <mergeCell ref="CC20:CC22"/>
    <mergeCell ref="AK20:AK22"/>
    <mergeCell ref="BC19:BL19"/>
    <mergeCell ref="X20:X22"/>
    <mergeCell ref="Y20:Y22"/>
    <mergeCell ref="Z20:Z22"/>
    <mergeCell ref="AS19:BB19"/>
    <mergeCell ref="AS20:AS22"/>
    <mergeCell ref="AT20:AT22"/>
    <mergeCell ref="E19:N19"/>
    <mergeCell ref="Y19:AH19"/>
    <mergeCell ref="AI19:AR19"/>
    <mergeCell ref="CG20:CG22"/>
    <mergeCell ref="CH20:CH22"/>
    <mergeCell ref="CD19:CF19"/>
    <mergeCell ref="CF20:CF22"/>
    <mergeCell ref="CE20:CE22"/>
    <mergeCell ref="CD20:CD22"/>
    <mergeCell ref="E20:E22"/>
    <mergeCell ref="O19:X19"/>
    <mergeCell ref="O20:O22"/>
    <mergeCell ref="P20:P22"/>
    <mergeCell ref="Q20:Q22"/>
    <mergeCell ref="R20:R22"/>
    <mergeCell ref="I20:I22"/>
    <mergeCell ref="T20:T22"/>
    <mergeCell ref="U20:U22"/>
    <mergeCell ref="M20:M22"/>
    <mergeCell ref="V20:V22"/>
    <mergeCell ref="W20:W22"/>
    <mergeCell ref="H20:H22"/>
    <mergeCell ref="AH20:AH22"/>
    <mergeCell ref="AN20:AN22"/>
    <mergeCell ref="AA20:AA22"/>
    <mergeCell ref="AB20:AB22"/>
    <mergeCell ref="AF20:AF22"/>
    <mergeCell ref="AJ20:AJ22"/>
    <mergeCell ref="AI20:AI22"/>
    <mergeCell ref="AG20:AG22"/>
    <mergeCell ref="BK20:BK22"/>
    <mergeCell ref="BF20:BF22"/>
    <mergeCell ref="BG20:BG22"/>
    <mergeCell ref="AM20:AM22"/>
    <mergeCell ref="BH20:BH22"/>
    <mergeCell ref="BE20:BE22"/>
    <mergeCell ref="AY20:AY22"/>
    <mergeCell ref="AX20:AX22"/>
    <mergeCell ref="AU20:AU22"/>
    <mergeCell ref="AV20:AV22"/>
    <mergeCell ref="C97:H99"/>
    <mergeCell ref="C20:C22"/>
    <mergeCell ref="D20:D22"/>
    <mergeCell ref="BB20:BB22"/>
    <mergeCell ref="AZ20:AZ22"/>
    <mergeCell ref="BA20:BA22"/>
    <mergeCell ref="AW20:AW22"/>
    <mergeCell ref="F20:F22"/>
    <mergeCell ref="G20:G22"/>
    <mergeCell ref="J20:J22"/>
    <mergeCell ref="K20:K22"/>
    <mergeCell ref="N20:N22"/>
    <mergeCell ref="L20:L22"/>
    <mergeCell ref="AE20:AE22"/>
    <mergeCell ref="AC20:AC22"/>
    <mergeCell ref="S20:S22"/>
    <mergeCell ref="CA20:CA22"/>
    <mergeCell ref="AL20:AL22"/>
    <mergeCell ref="AP20:AP22"/>
    <mergeCell ref="AQ20:AQ22"/>
    <mergeCell ref="AO20:AO22"/>
    <mergeCell ref="AR20:AR22"/>
    <mergeCell ref="BZ20:BZ22"/>
    <mergeCell ref="BW20:BW22"/>
    <mergeCell ref="BX20:BX22"/>
    <mergeCell ref="BY20:BY22"/>
    <mergeCell ref="BI20:BI22"/>
    <mergeCell ref="BV20:BV22"/>
    <mergeCell ref="BL20:BL22"/>
    <mergeCell ref="BJ20:BJ22"/>
    <mergeCell ref="BC20:BC22"/>
    <mergeCell ref="BD20:BD22"/>
    <mergeCell ref="BM19:BY19"/>
    <mergeCell ref="BM20:BM22"/>
    <mergeCell ref="BN20:BN22"/>
    <mergeCell ref="BO20:BO22"/>
    <mergeCell ref="BP20:BP22"/>
    <mergeCell ref="BQ20:BQ22"/>
    <mergeCell ref="BR20:BR22"/>
    <mergeCell ref="BS20:BS22"/>
    <mergeCell ref="BT20:BT22"/>
    <mergeCell ref="BU20:BU22"/>
  </mergeCells>
  <phoneticPr fontId="13" type="noConversion"/>
  <pageMargins left="0.36" right="0.41" top="0.64" bottom="0.98425196850393704" header="0.32" footer="0.511811023622047"/>
  <pageSetup scale="35" fitToWidth="0" orientation="landscape" r:id="rId1"/>
  <headerFooter alignWithMargins="0"/>
  <rowBreaks count="1" manualBreakCount="1">
    <brk id="69" max="16383" man="1"/>
  </rowBreaks>
  <colBreaks count="7" manualBreakCount="7">
    <brk id="14" max="1048575" man="1"/>
    <brk id="24" max="1048575" man="1"/>
    <brk id="34" max="1048575" man="1"/>
    <brk id="44" max="1048575" man="1"/>
    <brk id="54" max="1048575" man="1"/>
    <brk id="64" max="1048575" man="1"/>
    <brk id="7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8"/>
  <sheetViews>
    <sheetView showGridLines="0" topLeftCell="B24" zoomScaleNormal="115" workbookViewId="0">
      <selection activeCell="F52" sqref="F52"/>
    </sheetView>
  </sheetViews>
  <sheetFormatPr defaultRowHeight="12.75" x14ac:dyDescent="0.2"/>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97" t="s">
        <v>160</v>
      </c>
      <c r="C16" s="297"/>
      <c r="D16" s="297"/>
      <c r="E16" s="297"/>
    </row>
    <row r="18" spans="1:6" ht="38.25" customHeight="1" thickBot="1" x14ac:dyDescent="0.25">
      <c r="B18"/>
      <c r="C18"/>
      <c r="D18"/>
    </row>
    <row r="19" spans="1:6" ht="29.25" thickBot="1" x14ac:dyDescent="0.5">
      <c r="C19" s="42"/>
      <c r="D19" s="37"/>
      <c r="E19" s="38"/>
      <c r="F19" s="37"/>
    </row>
    <row r="20" spans="1:6" ht="14.25" customHeight="1" x14ac:dyDescent="0.2">
      <c r="C20" s="295" t="s">
        <v>40</v>
      </c>
      <c r="D20" s="278" t="s">
        <v>0</v>
      </c>
      <c r="E20" s="284" t="s">
        <v>90</v>
      </c>
      <c r="F20" s="277" t="s">
        <v>50</v>
      </c>
    </row>
    <row r="21" spans="1:6" ht="24.75" customHeight="1" x14ac:dyDescent="0.2">
      <c r="C21" s="295"/>
      <c r="D21" s="278"/>
      <c r="E21" s="285"/>
      <c r="F21" s="278"/>
    </row>
    <row r="22" spans="1:6" ht="36.75" customHeight="1" thickBot="1" x14ac:dyDescent="0.25">
      <c r="B22" s="32"/>
      <c r="C22" s="296"/>
      <c r="D22" s="279"/>
      <c r="E22" s="294"/>
      <c r="F22" s="279"/>
    </row>
    <row r="23" spans="1:6" ht="33.75" customHeight="1" x14ac:dyDescent="0.2">
      <c r="C23" s="68" t="s">
        <v>60</v>
      </c>
      <c r="D23" s="36"/>
      <c r="E23" s="41"/>
      <c r="F23" s="12"/>
    </row>
    <row r="24" spans="1:6" ht="30.75" customHeight="1" x14ac:dyDescent="0.2">
      <c r="A24" s="1">
        <v>1</v>
      </c>
      <c r="C24" s="83" t="s">
        <v>62</v>
      </c>
      <c r="D24" s="82">
        <v>1550</v>
      </c>
      <c r="E24" s="65">
        <f>IF(ISERROR(VLOOKUP($A24, '2. 2013 Continuity Schedule'!$A$20:$CH$89, MATCH('3. Appendix A'!$E$20, '2. 2013 Continuity Schedule'!$A$20:$CH$20,0),FALSE)), 0, VLOOKUP($A24, '2. 2013 Continuity Schedule'!$A$20:$CH$89, MATCH('3. Appendix A'!$E$20, '2. 2013 Continuity Schedule'!$A$20:$CH$20,0),FALSE))</f>
        <v>1574</v>
      </c>
      <c r="F24" s="245" t="s">
        <v>234</v>
      </c>
    </row>
    <row r="25" spans="1:6" ht="30.75" customHeight="1" x14ac:dyDescent="0.2">
      <c r="A25" s="1">
        <v>2</v>
      </c>
      <c r="C25" s="83" t="s">
        <v>1</v>
      </c>
      <c r="D25" s="82">
        <v>1580</v>
      </c>
      <c r="E25" s="65">
        <f>IF(ISERROR(VLOOKUP($A25, '2. 2013 Continuity Schedule'!$A$20:$CH$89, MATCH('3. Appendix A'!$E$20, '2. 2013 Continuity Schedule'!$A$20:$CH$20,0),FALSE)), 0, VLOOKUP($A25, '2. 2013 Continuity Schedule'!$A$20:$CH$89, MATCH('3. Appendix A'!$E$20, '2. 2013 Continuity Schedule'!$A$20:$CH$20,0),FALSE))</f>
        <v>4076</v>
      </c>
      <c r="F25" s="245" t="s">
        <v>234</v>
      </c>
    </row>
    <row r="26" spans="1:6" ht="30.75" customHeight="1" x14ac:dyDescent="0.2">
      <c r="A26" s="1">
        <v>3</v>
      </c>
      <c r="C26" s="83" t="s">
        <v>2</v>
      </c>
      <c r="D26" s="82">
        <v>1584</v>
      </c>
      <c r="E26" s="65">
        <f>IF(ISERROR(VLOOKUP($A26, '2. 2013 Continuity Schedule'!$A$20:$CH$89, MATCH('3. Appendix A'!$E$20, '2. 2013 Continuity Schedule'!$A$20:$CH$20,0),FALSE)), 0, VLOOKUP($A26, '2. 2013 Continuity Schedule'!$A$20:$CH$89, MATCH('3. Appendix A'!$E$20, '2. 2013 Continuity Schedule'!$A$20:$CH$20,0),FALSE))</f>
        <v>-772</v>
      </c>
      <c r="F26" s="245" t="s">
        <v>234</v>
      </c>
    </row>
    <row r="27" spans="1:6" ht="30.75" customHeight="1" x14ac:dyDescent="0.2">
      <c r="A27" s="1">
        <v>4</v>
      </c>
      <c r="C27" s="83" t="s">
        <v>3</v>
      </c>
      <c r="D27" s="82">
        <v>1586</v>
      </c>
      <c r="E27" s="65">
        <f>IF(ISERROR(VLOOKUP($A27, '2. 2013 Continuity Schedule'!$A$20:$CH$89, MATCH('3. Appendix A'!$E$20, '2. 2013 Continuity Schedule'!$A$20:$CH$20,0),FALSE)), 0, VLOOKUP($A27, '2. 2013 Continuity Schedule'!$A$20:$CH$89, MATCH('3. Appendix A'!$E$20, '2. 2013 Continuity Schedule'!$A$20:$CH$20,0),FALSE))</f>
        <v>1783</v>
      </c>
      <c r="F27" s="245" t="s">
        <v>234</v>
      </c>
    </row>
    <row r="28" spans="1:6" ht="30.75" customHeight="1" x14ac:dyDescent="0.2">
      <c r="A28" s="1">
        <v>5</v>
      </c>
      <c r="C28" s="83" t="s">
        <v>91</v>
      </c>
      <c r="D28" s="82">
        <v>1588</v>
      </c>
      <c r="E28" s="65">
        <f>IF(ISERROR(VLOOKUP($A28, '2. 2013 Continuity Schedule'!$A$20:$CH$89, MATCH('3. Appendix A'!$E$20, '2. 2013 Continuity Schedule'!$A$20:$CH$20,0),FALSE)), 0, VLOOKUP($A28, '2. 2013 Continuity Schedule'!$A$20:$CH$89, MATCH('3. Appendix A'!$E$20, '2. 2013 Continuity Schedule'!$A$20:$CH$20,0),FALSE))</f>
        <v>-25833</v>
      </c>
      <c r="F28" s="245" t="s">
        <v>234</v>
      </c>
    </row>
    <row r="29" spans="1:6" ht="30.75" customHeight="1" x14ac:dyDescent="0.2">
      <c r="A29" s="1">
        <v>6</v>
      </c>
      <c r="C29" s="83" t="s">
        <v>144</v>
      </c>
      <c r="D29" s="82">
        <v>1588</v>
      </c>
      <c r="E29" s="65">
        <f>IF(ISERROR(VLOOKUP($A29, '2. 2013 Continuity Schedule'!$A$20:$CH$89, MATCH('3. Appendix A'!$E$20, '2. 2013 Continuity Schedule'!$A$20:$CH$20,0),FALSE)), 0, VLOOKUP($A29, '2. 2013 Continuity Schedule'!$A$20:$CH$89, MATCH('3. Appendix A'!$E$20, '2. 2013 Continuity Schedule'!$A$20:$CH$20,0),FALSE))</f>
        <v>-26077</v>
      </c>
      <c r="F29" s="245" t="s">
        <v>234</v>
      </c>
    </row>
    <row r="30" spans="1:6" ht="30.75" hidden="1" customHeight="1" x14ac:dyDescent="0.2">
      <c r="A30" s="1">
        <v>7</v>
      </c>
      <c r="C30" s="83" t="s">
        <v>19</v>
      </c>
      <c r="D30" s="82">
        <v>1590</v>
      </c>
      <c r="E30" s="65">
        <f>IF(ISERROR(VLOOKUP($A30, '2. 2013 Continuity Schedule'!$A$20:$CH$89, MATCH('3. Appendix A'!$E$20, '2. 2013 Continuity Schedule'!$A$20:$CH$20,0),FALSE)), 0, VLOOKUP($A30, '2. 2013 Continuity Schedule'!$A$20:$CH$89, MATCH('3. Appendix A'!$E$20, '2. 2013 Continuity Schedule'!$A$20:$CH$20,0),FALSE))</f>
        <v>0</v>
      </c>
      <c r="F30" s="73"/>
    </row>
    <row r="31" spans="1:6" ht="30.75" hidden="1" customHeight="1" x14ac:dyDescent="0.2">
      <c r="A31" s="1">
        <v>8</v>
      </c>
      <c r="C31" s="85" t="s">
        <v>126</v>
      </c>
      <c r="D31" s="82">
        <v>1595</v>
      </c>
      <c r="E31" s="65">
        <f>IF(ISERROR(VLOOKUP($A31, '2. 2013 Continuity Schedule'!$A$20:$CH$89, MATCH('3. Appendix A'!$E$20, '2. 2013 Continuity Schedule'!$A$20:$CH$20,0),FALSE)), 0, VLOOKUP($A31, '2. 2013 Continuity Schedule'!$A$20:$CH$89, MATCH('3. Appendix A'!$E$20, '2. 2013 Continuity Schedule'!$A$20:$CH$20,0),FALSE))</f>
        <v>0</v>
      </c>
      <c r="F31" s="73"/>
    </row>
    <row r="32" spans="1:6" ht="30.75" hidden="1" customHeight="1" x14ac:dyDescent="0.2">
      <c r="A32" s="1">
        <v>9</v>
      </c>
      <c r="C32" s="85" t="s">
        <v>127</v>
      </c>
      <c r="D32" s="82">
        <v>1595</v>
      </c>
      <c r="E32" s="65">
        <f>IF(ISERROR(VLOOKUP($A32, '2. 2013 Continuity Schedule'!$A$20:$CH$89, MATCH('3. Appendix A'!$E$20, '2. 2013 Continuity Schedule'!$A$20:$CH$20,0),FALSE)), 0, VLOOKUP($A32, '2. 2013 Continuity Schedule'!$A$20:$CH$89, MATCH('3. Appendix A'!$E$20, '2. 2013 Continuity Schedule'!$A$20:$CH$20,0),FALSE))</f>
        <v>0</v>
      </c>
      <c r="F32" s="73"/>
    </row>
    <row r="33" spans="1:6" ht="30.75" hidden="1" customHeight="1" x14ac:dyDescent="0.2">
      <c r="A33" s="1">
        <v>9</v>
      </c>
      <c r="C33" s="85" t="s">
        <v>128</v>
      </c>
      <c r="D33" s="82">
        <v>1595</v>
      </c>
      <c r="E33" s="65">
        <f>IF(ISERROR(VLOOKUP($A33, '2. 2013 Continuity Schedule'!$A$20:$CH$89, MATCH('3. Appendix A'!$E$20, '2. 2013 Continuity Schedule'!$A$20:$CH$20,0),FALSE)), 0, VLOOKUP($A33, '2. 2013 Continuity Schedule'!$A$20:$CH$89, MATCH('3. Appendix A'!$E$20, '2. 2013 Continuity Schedule'!$A$20:$CH$20,0),FALSE))</f>
        <v>0</v>
      </c>
      <c r="F33" s="73"/>
    </row>
    <row r="34" spans="1:6" ht="30.75" customHeight="1" x14ac:dyDescent="0.2">
      <c r="C34" s="68" t="s">
        <v>61</v>
      </c>
      <c r="D34" s="67"/>
      <c r="E34" s="65"/>
      <c r="F34" s="87"/>
    </row>
    <row r="35" spans="1:6" ht="30.75" hidden="1" customHeight="1" x14ac:dyDescent="0.2">
      <c r="A35" s="1">
        <v>10</v>
      </c>
      <c r="C35" s="83" t="s">
        <v>14</v>
      </c>
      <c r="D35" s="82">
        <v>1508</v>
      </c>
      <c r="E35" s="65">
        <f>IF(ISERROR(VLOOKUP($A35, '2. 2013 Continuity Schedule'!$A$20:$CH$89, MATCH('3. Appendix A'!$E$20, '2. 2013 Continuity Schedule'!$A$20:$CH$20,0),FALSE)), 0, VLOOKUP($A35, '2. 2013 Continuity Schedule'!$A$20:$CH$89, MATCH('3. Appendix A'!$E$20, '2. 2013 Continuity Schedule'!$A$20:$CH$20,0),FALSE))</f>
        <v>0</v>
      </c>
      <c r="F35" s="73"/>
    </row>
    <row r="36" spans="1:6" ht="30.75" hidden="1" customHeight="1" x14ac:dyDescent="0.2">
      <c r="A36" s="1">
        <v>11</v>
      </c>
      <c r="C36" s="83" t="s">
        <v>15</v>
      </c>
      <c r="D36" s="82">
        <v>1508</v>
      </c>
      <c r="E36" s="65">
        <f>IF(ISERROR(VLOOKUP($A36, '2. 2013 Continuity Schedule'!$A$20:$CH$89, MATCH('3. Appendix A'!$E$20, '2. 2013 Continuity Schedule'!$A$20:$CH$20,0),FALSE)), 0, VLOOKUP($A36, '2. 2013 Continuity Schedule'!$A$20:$CH$89, MATCH('3. Appendix A'!$E$20, '2. 2013 Continuity Schedule'!$A$20:$CH$20,0),FALSE))</f>
        <v>0</v>
      </c>
      <c r="F36" s="73"/>
    </row>
    <row r="37" spans="1:6" ht="30.75" customHeight="1" x14ac:dyDescent="0.2">
      <c r="A37" s="1">
        <v>12</v>
      </c>
      <c r="C37" s="83" t="s">
        <v>67</v>
      </c>
      <c r="D37" s="82">
        <v>1508</v>
      </c>
      <c r="E37" s="65">
        <f>IF(ISERROR(VLOOKUP($A37, '2. 2013 Continuity Schedule'!$A$20:$CH$89, MATCH('3. Appendix A'!$E$20, '2. 2013 Continuity Schedule'!$A$20:$CH$20,0),FALSE)), 0, VLOOKUP($A37, '2. 2013 Continuity Schedule'!$A$20:$CH$89, MATCH('3. Appendix A'!$E$20, '2. 2013 Continuity Schedule'!$A$20:$CH$20,0),FALSE))</f>
        <v>525866</v>
      </c>
      <c r="F37" s="245" t="s">
        <v>243</v>
      </c>
    </row>
    <row r="38" spans="1:6" ht="30.75" hidden="1" customHeight="1" x14ac:dyDescent="0.2">
      <c r="A38" s="1">
        <v>13</v>
      </c>
      <c r="C38" s="83" t="s">
        <v>68</v>
      </c>
      <c r="D38" s="82">
        <v>1508</v>
      </c>
      <c r="E38" s="65">
        <f>IF(ISERROR(VLOOKUP($A38, '2. 2013 Continuity Schedule'!$A$20:$CH$89, MATCH('3. Appendix A'!$E$20, '2. 2013 Continuity Schedule'!$A$20:$CH$20,0),FALSE)), 0, VLOOKUP($A38, '2. 2013 Continuity Schedule'!$A$20:$CH$89, MATCH('3. Appendix A'!$E$20, '2. 2013 Continuity Schedule'!$A$20:$CH$20,0),FALSE))</f>
        <v>0</v>
      </c>
      <c r="F38" s="73"/>
    </row>
    <row r="39" spans="1:6" ht="30.75" hidden="1" customHeight="1" x14ac:dyDescent="0.2">
      <c r="A39" s="1">
        <v>14</v>
      </c>
      <c r="C39" s="84" t="s">
        <v>122</v>
      </c>
      <c r="D39" s="82">
        <v>1508</v>
      </c>
      <c r="E39" s="65">
        <f>IF(ISERROR(VLOOKUP($A39, '2. 2013 Continuity Schedule'!$A$20:$CH$89, MATCH('3. Appendix A'!$E$20, '2. 2013 Continuity Schedule'!$A$20:$CH$20,0),FALSE)), 0, VLOOKUP($A39, '2. 2013 Continuity Schedule'!$A$20:$CH$89, MATCH('3. Appendix A'!$E$20, '2. 2013 Continuity Schedule'!$A$20:$CH$20,0),FALSE))</f>
        <v>0</v>
      </c>
      <c r="F39" s="73"/>
    </row>
    <row r="40" spans="1:6" ht="30.75" hidden="1" customHeight="1" x14ac:dyDescent="0.2">
      <c r="A40" s="1">
        <v>15</v>
      </c>
      <c r="C40" s="84" t="s">
        <v>92</v>
      </c>
      <c r="D40" s="82">
        <v>1508</v>
      </c>
      <c r="E40" s="65">
        <f>IF(ISERROR(VLOOKUP($A40, '2. 2013 Continuity Schedule'!$A$20:$CH$89, MATCH('3. Appendix A'!$E$20, '2. 2013 Continuity Schedule'!$A$20:$CH$20,0),FALSE)), 0, VLOOKUP($A40, '2. 2013 Continuity Schedule'!$A$20:$CH$89, MATCH('3. Appendix A'!$E$20, '2. 2013 Continuity Schedule'!$A$20:$CH$20,0),FALSE))</f>
        <v>0</v>
      </c>
      <c r="F40" s="73"/>
    </row>
    <row r="41" spans="1:6" ht="30.75" hidden="1" customHeight="1" x14ac:dyDescent="0.2">
      <c r="A41" s="1">
        <v>16</v>
      </c>
      <c r="C41" s="83" t="s">
        <v>119</v>
      </c>
      <c r="D41" s="82">
        <v>1508</v>
      </c>
      <c r="E41" s="65">
        <f>IF(ISERROR(VLOOKUP($A41, '2. 2013 Continuity Schedule'!$A$20:$CH$89, MATCH('3. Appendix A'!$E$20, '2. 2013 Continuity Schedule'!$A$20:$CH$20,0),FALSE)), 0, VLOOKUP($A41, '2. 2013 Continuity Schedule'!$A$20:$CH$89, MATCH('3. Appendix A'!$E$20, '2. 2013 Continuity Schedule'!$A$20:$CH$20,0),FALSE))</f>
        <v>0</v>
      </c>
      <c r="F41" s="73"/>
    </row>
    <row r="42" spans="1:6" ht="30.75" hidden="1" customHeight="1" x14ac:dyDescent="0.2">
      <c r="A42" s="1">
        <v>17</v>
      </c>
      <c r="C42" s="83" t="s">
        <v>4</v>
      </c>
      <c r="D42" s="82">
        <v>1518</v>
      </c>
      <c r="E42" s="65">
        <f>IF(ISERROR(VLOOKUP($A42, '2. 2013 Continuity Schedule'!$A$20:$CH$89, MATCH('3. Appendix A'!$E$20, '2. 2013 Continuity Schedule'!$A$20:$CH$20,0),FALSE)), 0, VLOOKUP($A42, '2. 2013 Continuity Schedule'!$A$20:$CH$89, MATCH('3. Appendix A'!$E$20, '2. 2013 Continuity Schedule'!$A$20:$CH$20,0),FALSE))</f>
        <v>0</v>
      </c>
      <c r="F42" s="73"/>
    </row>
    <row r="43" spans="1:6" ht="30.75" hidden="1" customHeight="1" x14ac:dyDescent="0.2">
      <c r="A43" s="1">
        <v>18</v>
      </c>
      <c r="C43" s="83" t="s">
        <v>17</v>
      </c>
      <c r="D43" s="82">
        <v>1525</v>
      </c>
      <c r="E43" s="65">
        <f>IF(ISERROR(VLOOKUP($A43, '2. 2013 Continuity Schedule'!$A$20:$CH$89, MATCH('3. Appendix A'!$E$20, '2. 2013 Continuity Schedule'!$A$20:$CH$20,0),FALSE)), 0, VLOOKUP($A43, '2. 2013 Continuity Schedule'!$A$20:$CH$89, MATCH('3. Appendix A'!$E$20, '2. 2013 Continuity Schedule'!$A$20:$CH$20,0),FALSE))</f>
        <v>0</v>
      </c>
      <c r="F43" s="73"/>
    </row>
    <row r="44" spans="1:6" ht="30.75" hidden="1" customHeight="1" x14ac:dyDescent="0.2">
      <c r="A44" s="1">
        <v>19</v>
      </c>
      <c r="C44" s="83" t="s">
        <v>64</v>
      </c>
      <c r="D44" s="82">
        <v>1531</v>
      </c>
      <c r="E44" s="65">
        <f>IF(ISERROR(VLOOKUP($A44, '2. 2013 Continuity Schedule'!$A$20:$CH$89, MATCH('3. Appendix A'!$E$20, '2. 2013 Continuity Schedule'!$A$20:$CH$20,0),FALSE)), 0, VLOOKUP($A44, '2. 2013 Continuity Schedule'!$A$20:$CH$89, MATCH('3. Appendix A'!$E$20, '2. 2013 Continuity Schedule'!$A$20:$CH$20,0),FALSE))</f>
        <v>0</v>
      </c>
      <c r="F44" s="73"/>
    </row>
    <row r="45" spans="1:6" ht="30.75" hidden="1" customHeight="1" x14ac:dyDescent="0.2">
      <c r="A45" s="1">
        <v>20</v>
      </c>
      <c r="C45" s="83" t="s">
        <v>65</v>
      </c>
      <c r="D45" s="82">
        <v>1532</v>
      </c>
      <c r="E45" s="65">
        <f>IF(ISERROR(VLOOKUP($A45, '2. 2013 Continuity Schedule'!$A$20:$CH$89, MATCH('3. Appendix A'!$E$20, '2. 2013 Continuity Schedule'!$A$20:$CH$20,0),FALSE)), 0, VLOOKUP($A45, '2. 2013 Continuity Schedule'!$A$20:$CH$89, MATCH('3. Appendix A'!$E$20, '2. 2013 Continuity Schedule'!$A$20:$CH$20,0),FALSE))</f>
        <v>0</v>
      </c>
      <c r="F45" s="73"/>
    </row>
    <row r="46" spans="1:6" ht="30.75" hidden="1" customHeight="1" thickBot="1" x14ac:dyDescent="0.25">
      <c r="A46" s="1">
        <v>21</v>
      </c>
      <c r="C46" s="83" t="s">
        <v>41</v>
      </c>
      <c r="D46" s="82">
        <v>1533</v>
      </c>
      <c r="E46" s="65">
        <f>IF(ISERROR(VLOOKUP($A46, '2. 2013 Continuity Schedule'!$A$20:$CH$89, MATCH('3. Appendix A'!$E$20, '2. 2013 Continuity Schedule'!$A$20:$CH$20,0),FALSE)), 0, VLOOKUP($A46, '2. 2013 Continuity Schedule'!$A$20:$CH$89, MATCH('3. Appendix A'!$E$20, '2. 2013 Continuity Schedule'!$A$20:$CH$20,0),FALSE))</f>
        <v>0</v>
      </c>
      <c r="F46" s="73"/>
    </row>
    <row r="47" spans="1:6" ht="30.75" hidden="1" customHeight="1" x14ac:dyDescent="0.2">
      <c r="A47" s="1">
        <v>22</v>
      </c>
      <c r="C47" s="83" t="s">
        <v>32</v>
      </c>
      <c r="D47" s="82">
        <v>1534</v>
      </c>
      <c r="E47" s="65">
        <f>IF(ISERROR(VLOOKUP($A47, '2. 2013 Continuity Schedule'!$A$20:$CH$89, MATCH('3. Appendix A'!$E$20, '2. 2013 Continuity Schedule'!$A$20:$CH$20,0),FALSE)), 0, VLOOKUP($A47, '2. 2013 Continuity Schedule'!$A$20:$CH$89, MATCH('3. Appendix A'!$E$20, '2. 2013 Continuity Schedule'!$A$20:$CH$20,0),FALSE))</f>
        <v>0</v>
      </c>
      <c r="F47" s="73"/>
    </row>
    <row r="48" spans="1:6" ht="30.75" hidden="1" customHeight="1" x14ac:dyDescent="0.2">
      <c r="A48" s="1">
        <v>23</v>
      </c>
      <c r="C48" s="83" t="s">
        <v>33</v>
      </c>
      <c r="D48" s="82">
        <v>1535</v>
      </c>
      <c r="E48" s="65">
        <f>IF(ISERROR(VLOOKUP($A48, '2. 2013 Continuity Schedule'!$A$20:$CH$89, MATCH('3. Appendix A'!$E$20, '2. 2013 Continuity Schedule'!$A$20:$CH$20,0),FALSE)), 0, VLOOKUP($A48, '2. 2013 Continuity Schedule'!$A$20:$CH$89, MATCH('3. Appendix A'!$E$20, '2. 2013 Continuity Schedule'!$A$20:$CH$20,0),FALSE))</f>
        <v>0</v>
      </c>
      <c r="F48" s="73"/>
    </row>
    <row r="49" spans="1:6" ht="30.75" hidden="1" customHeight="1" x14ac:dyDescent="0.2">
      <c r="A49" s="1">
        <v>24</v>
      </c>
      <c r="C49" s="83" t="s">
        <v>39</v>
      </c>
      <c r="D49" s="82">
        <v>1536</v>
      </c>
      <c r="E49" s="65">
        <f>IF(ISERROR(VLOOKUP($A49, '2. 2013 Continuity Schedule'!$A$20:$CH$89, MATCH('3. Appendix A'!$E$20, '2. 2013 Continuity Schedule'!$A$20:$CH$20,0),FALSE)), 0, VLOOKUP($A49, '2. 2013 Continuity Schedule'!$A$20:$CH$89, MATCH('3. Appendix A'!$E$20, '2. 2013 Continuity Schedule'!$A$20:$CH$20,0),FALSE))</f>
        <v>0</v>
      </c>
      <c r="F49" s="73"/>
    </row>
    <row r="50" spans="1:6" ht="30.75" hidden="1" customHeight="1" x14ac:dyDescent="0.2">
      <c r="A50" s="1">
        <v>25</v>
      </c>
      <c r="C50" s="83" t="s">
        <v>5</v>
      </c>
      <c r="D50" s="82">
        <v>1548</v>
      </c>
      <c r="E50" s="65">
        <f>IF(ISERROR(VLOOKUP($A50, '2. 2013 Continuity Schedule'!$A$20:$CH$89, MATCH('3. Appendix A'!$E$20, '2. 2013 Continuity Schedule'!$A$20:$CH$20,0),FALSE)), 0, VLOOKUP($A50, '2. 2013 Continuity Schedule'!$A$20:$CH$89, MATCH('3. Appendix A'!$E$20, '2. 2013 Continuity Schedule'!$A$20:$CH$20,0),FALSE))</f>
        <v>0</v>
      </c>
      <c r="F50" s="73"/>
    </row>
    <row r="51" spans="1:6" ht="30.75" hidden="1" customHeight="1" x14ac:dyDescent="0.2">
      <c r="A51" s="1">
        <v>26</v>
      </c>
      <c r="C51" s="83" t="s">
        <v>66</v>
      </c>
      <c r="D51" s="82">
        <v>1567</v>
      </c>
      <c r="E51" s="65">
        <f>IF(ISERROR(VLOOKUP($A51, '2. 2013 Continuity Schedule'!$A$20:$CH$89, MATCH('3. Appendix A'!$E$20, '2. 2013 Continuity Schedule'!$A$20:$CH$20,0),FALSE)), 0, VLOOKUP($A51, '2. 2013 Continuity Schedule'!$A$20:$CH$89, MATCH('3. Appendix A'!$E$20, '2. 2013 Continuity Schedule'!$A$20:$CH$20,0),FALSE))</f>
        <v>0</v>
      </c>
      <c r="F51" s="73"/>
    </row>
    <row r="52" spans="1:6" ht="30.75" customHeight="1" x14ac:dyDescent="0.2">
      <c r="A52" s="1">
        <v>27</v>
      </c>
      <c r="C52" s="83" t="s">
        <v>18</v>
      </c>
      <c r="D52" s="82">
        <v>1572</v>
      </c>
      <c r="E52" s="65">
        <f>IF(ISERROR(VLOOKUP($A52, '2. 2013 Continuity Schedule'!$A$20:$CH$89, MATCH('3. Appendix A'!$E$20, '2. 2013 Continuity Schedule'!$A$20:$CH$20,0),FALSE)), 0, VLOOKUP($A52, '2. 2013 Continuity Schedule'!$A$20:$CH$89, MATCH('3. Appendix A'!$E$20, '2. 2013 Continuity Schedule'!$A$20:$CH$20,0),FALSE))</f>
        <v>13569</v>
      </c>
      <c r="F52" s="245" t="s">
        <v>232</v>
      </c>
    </row>
    <row r="53" spans="1:6" ht="30.75" hidden="1" customHeight="1" x14ac:dyDescent="0.2">
      <c r="A53" s="1">
        <v>28</v>
      </c>
      <c r="C53" s="83" t="s">
        <v>6</v>
      </c>
      <c r="D53" s="82">
        <v>1574</v>
      </c>
      <c r="E53" s="65">
        <f>IF(ISERROR(VLOOKUP($A53, '2. 2013 Continuity Schedule'!$A$20:$CH$89, MATCH('3. Appendix A'!$E$20, '2. 2013 Continuity Schedule'!$A$20:$CH$20,0),FALSE)), 0, VLOOKUP($A53, '2. 2013 Continuity Schedule'!$A$20:$CH$89, MATCH('3. Appendix A'!$E$20, '2. 2013 Continuity Schedule'!$A$20:$CH$20,0),FALSE))</f>
        <v>0</v>
      </c>
      <c r="F53" s="73"/>
    </row>
    <row r="54" spans="1:6" ht="30.75" hidden="1" customHeight="1" x14ac:dyDescent="0.2">
      <c r="A54" s="1">
        <v>29</v>
      </c>
      <c r="C54" s="83" t="s">
        <v>63</v>
      </c>
      <c r="D54" s="82">
        <v>1582</v>
      </c>
      <c r="E54" s="65">
        <f>IF(ISERROR(VLOOKUP($A54, '2. 2013 Continuity Schedule'!$A$20:$CH$89, MATCH('3. Appendix A'!$E$20, '2. 2013 Continuity Schedule'!$A$20:$CH$20,0),FALSE)), 0, VLOOKUP($A54, '2. 2013 Continuity Schedule'!$A$20:$CH$89, MATCH('3. Appendix A'!$E$20, '2. 2013 Continuity Schedule'!$A$20:$CH$20,0),FALSE))</f>
        <v>0</v>
      </c>
      <c r="F54" s="73"/>
    </row>
    <row r="55" spans="1:6" ht="30.75" hidden="1" customHeight="1" x14ac:dyDescent="0.2">
      <c r="A55" s="1">
        <v>30</v>
      </c>
      <c r="C55" s="83" t="s">
        <v>7</v>
      </c>
      <c r="D55" s="82">
        <v>2425</v>
      </c>
      <c r="E55" s="65">
        <f>IF(ISERROR(VLOOKUP($A55, '2. 2013 Continuity Schedule'!$A$20:$CH$89, MATCH('3. Appendix A'!$E$20, '2. 2013 Continuity Schedule'!$A$20:$CH$20,0),FALSE)), 0, VLOOKUP($A55, '2. 2013 Continuity Schedule'!$A$20:$CH$89, MATCH('3. Appendix A'!$E$20, '2. 2013 Continuity Schedule'!$A$20:$CH$20,0),FALSE))</f>
        <v>0</v>
      </c>
      <c r="F55" s="73"/>
    </row>
    <row r="56" spans="1:6" ht="30.75" hidden="1" customHeight="1" x14ac:dyDescent="0.2">
      <c r="A56" s="1">
        <v>31</v>
      </c>
      <c r="C56" s="83" t="s">
        <v>16</v>
      </c>
      <c r="D56" s="82">
        <v>1562</v>
      </c>
      <c r="E56" s="65">
        <f>IF(ISERROR(VLOOKUP($A56, '2. 2013 Continuity Schedule'!$A$20:$CH$89, MATCH('3. Appendix A'!$E$20, '2. 2013 Continuity Schedule'!$A$20:$CH$20,0),FALSE)), 0, VLOOKUP($A56, '2. 2013 Continuity Schedule'!$A$20:$CH$89, MATCH('3. Appendix A'!$E$20, '2. 2013 Continuity Schedule'!$A$20:$CH$20,0),FALSE))</f>
        <v>0</v>
      </c>
      <c r="F56" s="73"/>
    </row>
    <row r="57" spans="1:6" ht="30.75" customHeight="1" x14ac:dyDescent="0.2">
      <c r="A57" s="1">
        <v>32</v>
      </c>
      <c r="C57" s="83" t="s">
        <v>71</v>
      </c>
      <c r="D57" s="82">
        <v>1592</v>
      </c>
      <c r="E57" s="65">
        <f>IF(ISERROR(VLOOKUP($A57, '2. 2013 Continuity Schedule'!$A$20:$CH$89, MATCH('3. Appendix A'!$E$20, '2. 2013 Continuity Schedule'!$A$20:$CH$20,0),FALSE)), 0, VLOOKUP($A57, '2. 2013 Continuity Schedule'!$A$20:$CH$89, MATCH('3. Appendix A'!$E$20, '2. 2013 Continuity Schedule'!$A$20:$CH$20,0),FALSE))</f>
        <v>139118</v>
      </c>
      <c r="F57" s="245" t="s">
        <v>235</v>
      </c>
    </row>
    <row r="58" spans="1:6" ht="30.75" customHeight="1" x14ac:dyDescent="0.2">
      <c r="A58" s="1">
        <v>33</v>
      </c>
      <c r="C58" s="83" t="s">
        <v>70</v>
      </c>
      <c r="D58" s="82">
        <v>1592</v>
      </c>
      <c r="E58" s="65">
        <f>IF(ISERROR(VLOOKUP($A58, '2. 2013 Continuity Schedule'!$A$20:$CH$89, MATCH('3. Appendix A'!$E$20, '2. 2013 Continuity Schedule'!$A$20:$CH$20,0),FALSE)), 0, VLOOKUP($A58, '2. 2013 Continuity Schedule'!$A$20:$CH$89, MATCH('3. Appendix A'!$E$20, '2. 2013 Continuity Schedule'!$A$20:$CH$20,0),FALSE))</f>
        <v>105948</v>
      </c>
      <c r="F58" s="245" t="s">
        <v>236</v>
      </c>
    </row>
    <row r="59" spans="1:6" ht="30.75" customHeight="1" x14ac:dyDescent="0.2">
      <c r="A59" s="1">
        <v>34</v>
      </c>
      <c r="C59" s="83" t="s">
        <v>134</v>
      </c>
      <c r="D59" s="70">
        <v>1521</v>
      </c>
      <c r="E59" s="65">
        <f>IF(ISERROR(VLOOKUP($A59, '2. 2013 Continuity Schedule'!$A$20:$CH$89, MATCH('3. Appendix A'!$E$20, '2. 2013 Continuity Schedule'!$A$20:$CH$20,0),FALSE)), 0, VLOOKUP($A59, '2. 2013 Continuity Schedule'!$A$20:$CH$89, MATCH('3. Appendix A'!$E$20, '2. 2013 Continuity Schedule'!$A$20:$CH$20,0),FALSE))</f>
        <v>27948</v>
      </c>
      <c r="F59" s="245" t="s">
        <v>232</v>
      </c>
    </row>
    <row r="60" spans="1:6" ht="30.75" customHeight="1" x14ac:dyDescent="0.2">
      <c r="A60" s="1">
        <v>35</v>
      </c>
      <c r="C60" s="83" t="s">
        <v>129</v>
      </c>
      <c r="D60" s="82">
        <v>1555</v>
      </c>
      <c r="E60" s="65">
        <f>IF(ISERROR(VLOOKUP($A60, '2. 2013 Continuity Schedule'!$A$20:$CH$89, MATCH('3. Appendix A'!$E$20, '2. 2013 Continuity Schedule'!$A$20:$CH$20,0),FALSE)), 0, VLOOKUP($A60, '2. 2013 Continuity Schedule'!$A$20:$CH$89, MATCH('3. Appendix A'!$E$20, '2. 2013 Continuity Schedule'!$A$20:$CH$20,0),FALSE))</f>
        <v>7754576</v>
      </c>
      <c r="F60" s="245" t="s">
        <v>233</v>
      </c>
    </row>
    <row r="61" spans="1:6" ht="30.75" customHeight="1" x14ac:dyDescent="0.2">
      <c r="A61" s="1">
        <v>36</v>
      </c>
      <c r="C61" s="84" t="s">
        <v>130</v>
      </c>
      <c r="D61" s="70">
        <v>1555</v>
      </c>
      <c r="E61" s="65">
        <f>IF(ISERROR(VLOOKUP($A61, '2. 2013 Continuity Schedule'!$A$20:$CH$89, MATCH('3. Appendix A'!$E$20, '2. 2013 Continuity Schedule'!$A$20:$CH$20,0),FALSE)), 0, VLOOKUP($A61, '2. 2013 Continuity Schedule'!$A$20:$CH$89, MATCH('3. Appendix A'!$E$20, '2. 2013 Continuity Schedule'!$A$20:$CH$20,0),FALSE))</f>
        <v>-1347446</v>
      </c>
      <c r="F61" s="245" t="s">
        <v>232</v>
      </c>
    </row>
    <row r="62" spans="1:6" ht="30.75" customHeight="1" x14ac:dyDescent="0.2">
      <c r="A62" s="1">
        <v>37</v>
      </c>
      <c r="C62" s="84" t="s">
        <v>131</v>
      </c>
      <c r="D62" s="70">
        <v>1555</v>
      </c>
      <c r="E62" s="65">
        <f>IF(ISERROR(VLOOKUP($A62, '2. 2013 Continuity Schedule'!$A$20:$CH$89, MATCH('3. Appendix A'!$E$20, '2. 2013 Continuity Schedule'!$A$20:$CH$20,0),FALSE)), 0, VLOOKUP($A62, '2. 2013 Continuity Schedule'!$A$20:$CH$89, MATCH('3. Appendix A'!$E$20, '2. 2013 Continuity Schedule'!$A$20:$CH$20,0),FALSE))</f>
        <v>-1926645</v>
      </c>
      <c r="F62" s="245" t="s">
        <v>232</v>
      </c>
    </row>
    <row r="63" spans="1:6" ht="30.75" customHeight="1" x14ac:dyDescent="0.2">
      <c r="A63" s="1">
        <v>38</v>
      </c>
      <c r="C63" s="83" t="s">
        <v>132</v>
      </c>
      <c r="D63" s="82">
        <v>1556</v>
      </c>
      <c r="E63" s="65">
        <f>IF(ISERROR(VLOOKUP($A63, '2. 2013 Continuity Schedule'!$A$20:$CH$89, MATCH('3. Appendix A'!$E$20, '2. 2013 Continuity Schedule'!$A$20:$CH$20,0),FALSE)), 0, VLOOKUP($A63, '2. 2013 Continuity Schedule'!$A$20:$CH$89, MATCH('3. Appendix A'!$E$20, '2. 2013 Continuity Schedule'!$A$20:$CH$20,0),FALSE))</f>
        <v>1260285</v>
      </c>
      <c r="F63" s="245" t="s">
        <v>232</v>
      </c>
    </row>
    <row r="64" spans="1:6" ht="16.5" hidden="1" x14ac:dyDescent="0.2">
      <c r="A64" s="1">
        <v>39</v>
      </c>
      <c r="C64" s="84" t="s">
        <v>120</v>
      </c>
      <c r="D64" s="70">
        <v>1563</v>
      </c>
      <c r="E64" s="65">
        <f>IF(ISERROR(VLOOKUP($A64, '2. 2013 Continuity Schedule'!$A$20:$CH$89, MATCH('3. Appendix A'!$E$20, '2. 2013 Continuity Schedule'!$A$20:$CH$20,0),FALSE)), 0, VLOOKUP($A64, '2. 2013 Continuity Schedule'!$A$20:$CH$89, MATCH('3. Appendix A'!$E$20, '2. 2013 Continuity Schedule'!$A$20:$CH$20,0),FALSE))</f>
        <v>0</v>
      </c>
      <c r="F64" s="73"/>
    </row>
    <row r="65" spans="1:6" ht="16.5" hidden="1" x14ac:dyDescent="0.2">
      <c r="A65" s="1">
        <v>40</v>
      </c>
      <c r="C65" s="84" t="s">
        <v>124</v>
      </c>
      <c r="D65" s="70">
        <v>1575</v>
      </c>
      <c r="E65" s="65">
        <f>IF(ISERROR(VLOOKUP($A65, '2. 2013 Continuity Schedule'!$A$20:$CH$89, MATCH('3. Appendix A'!$E$20, '2. 2013 Continuity Schedule'!$A$20:$CH$20,0),FALSE)), 0, VLOOKUP($A65, '2. 2013 Continuity Schedule'!$A$20:$CH$89, MATCH('3. Appendix A'!$E$20, '2. 2013 Continuity Schedule'!$A$20:$CH$20,0),FALSE))</f>
        <v>0</v>
      </c>
      <c r="F65" s="86"/>
    </row>
    <row r="66" spans="1:6" ht="29.25" thickBot="1" x14ac:dyDescent="0.25">
      <c r="A66" s="1">
        <v>41</v>
      </c>
      <c r="C66" s="84" t="s">
        <v>135</v>
      </c>
      <c r="D66" s="82">
        <v>1592</v>
      </c>
      <c r="E66" s="65">
        <f>IF(ISERROR(VLOOKUP($A66, '2. 2013 Continuity Schedule'!$A$20:$CH$89, MATCH('3. Appendix A'!$E$20, '2. 2013 Continuity Schedule'!$A$20:$CH$20,0),FALSE)), 0, VLOOKUP($A66, '2. 2013 Continuity Schedule'!$A$20:$CH$89, MATCH('3. Appendix A'!$E$20, '2. 2013 Continuity Schedule'!$A$20:$CH$20,0),FALSE))</f>
        <v>-210760</v>
      </c>
      <c r="F66" s="245" t="s">
        <v>236</v>
      </c>
    </row>
    <row r="67" spans="1:6" ht="17.25" hidden="1" thickBot="1" x14ac:dyDescent="0.25">
      <c r="A67" s="1">
        <v>42</v>
      </c>
      <c r="C67" s="83" t="s">
        <v>125</v>
      </c>
      <c r="D67" s="82">
        <v>1595</v>
      </c>
      <c r="E67" s="66">
        <f>IF(ISERROR(VLOOKUP($A67, '2. 2013 Continuity Schedule'!$A$20:$CH$89, MATCH('3. Appendix A'!$E$20, '2. 2013 Continuity Schedule'!$A$20:$CH$20,0),FALSE)), 0, VLOOKUP($A67, '2. 2013 Continuity Schedule'!$A$20:$CH$89, MATCH('3. Appendix A'!$E$20, '2. 2013 Continuity Schedule'!$A$20:$CH$20,0),FALSE))</f>
        <v>0</v>
      </c>
      <c r="F67" s="74"/>
    </row>
    <row r="68" spans="1:6" x14ac:dyDescent="0.2">
      <c r="C68" s="88"/>
      <c r="D68" s="88"/>
      <c r="E68" s="88"/>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8" priority="6" stopIfTrue="1">
      <formula>ISBLANK(F24)</formula>
    </cfRule>
  </conditionalFormatting>
  <conditionalFormatting sqref="F64:F65">
    <cfRule type="expression" dxfId="7" priority="5" stopIfTrue="1">
      <formula>ISBLANK(F64)</formula>
    </cfRule>
  </conditionalFormatting>
  <conditionalFormatting sqref="F64">
    <cfRule type="expression" dxfId="6" priority="4" stopIfTrue="1">
      <formula>ISBLANK(F64)</formula>
    </cfRule>
  </conditionalFormatting>
  <conditionalFormatting sqref="F67">
    <cfRule type="expression" dxfId="5" priority="3" stopIfTrue="1">
      <formula>ISBLANK(F67)</formula>
    </cfRule>
  </conditionalFormatting>
  <conditionalFormatting sqref="F66">
    <cfRule type="expression" dxfId="4" priority="1" stopIfTrue="1">
      <formula>ISBLANK(F66)</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6:N47"/>
  <sheetViews>
    <sheetView showGridLines="0" topLeftCell="A7" workbookViewId="0">
      <selection activeCell="E21" sqref="E21"/>
    </sheetView>
  </sheetViews>
  <sheetFormatPr defaultRowHeight="12.75" x14ac:dyDescent="0.2"/>
  <cols>
    <col min="2" max="2" width="29.425781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16" spans="2:9" ht="12.75" customHeight="1" x14ac:dyDescent="0.2">
      <c r="B16" s="304" t="s">
        <v>176</v>
      </c>
      <c r="C16" s="304"/>
      <c r="D16" s="304"/>
      <c r="E16" s="304"/>
      <c r="F16" s="304"/>
      <c r="G16" s="304"/>
      <c r="H16" s="304"/>
      <c r="I16" s="304"/>
    </row>
    <row r="17" spans="2:14" x14ac:dyDescent="0.2">
      <c r="B17" s="304"/>
      <c r="C17" s="304"/>
      <c r="D17" s="304"/>
      <c r="E17" s="304"/>
      <c r="F17" s="304"/>
      <c r="G17" s="304"/>
      <c r="H17" s="304"/>
      <c r="I17" s="304"/>
    </row>
    <row r="18" spans="2:14" x14ac:dyDescent="0.2">
      <c r="E18" s="227" t="s">
        <v>229</v>
      </c>
    </row>
    <row r="19" spans="2:14" x14ac:dyDescent="0.2">
      <c r="B19" s="301" t="s">
        <v>191</v>
      </c>
      <c r="C19" s="300" t="s">
        <v>174</v>
      </c>
      <c r="D19" s="299" t="s">
        <v>190</v>
      </c>
      <c r="E19" s="299" t="s">
        <v>167</v>
      </c>
      <c r="F19" s="299" t="s">
        <v>168</v>
      </c>
      <c r="G19" s="303" t="s">
        <v>161</v>
      </c>
      <c r="H19" s="303" t="s">
        <v>162</v>
      </c>
      <c r="I19" s="303" t="s">
        <v>163</v>
      </c>
      <c r="J19" s="303" t="s">
        <v>177</v>
      </c>
      <c r="K19" s="305" t="s">
        <v>164</v>
      </c>
      <c r="L19" s="307" t="s">
        <v>165</v>
      </c>
      <c r="M19" s="305" t="s">
        <v>166</v>
      </c>
      <c r="N19" s="306" t="s">
        <v>171</v>
      </c>
    </row>
    <row r="20" spans="2:14" ht="45.75" customHeight="1" x14ac:dyDescent="0.2">
      <c r="B20" s="302"/>
      <c r="C20" s="300"/>
      <c r="D20" s="299"/>
      <c r="E20" s="299"/>
      <c r="F20" s="299"/>
      <c r="G20" s="303"/>
      <c r="H20" s="303"/>
      <c r="I20" s="303"/>
      <c r="J20" s="303"/>
      <c r="K20" s="305"/>
      <c r="L20" s="307"/>
      <c r="M20" s="305"/>
      <c r="N20" s="306"/>
    </row>
    <row r="21" spans="2:14" x14ac:dyDescent="0.2">
      <c r="B21" s="143" t="s">
        <v>210</v>
      </c>
      <c r="C21" s="144" t="s">
        <v>187</v>
      </c>
      <c r="D21" s="179">
        <v>31787</v>
      </c>
      <c r="E21" s="203">
        <v>257450968</v>
      </c>
      <c r="F21" s="203"/>
      <c r="G21" s="203">
        <v>31484477</v>
      </c>
      <c r="H21" s="204">
        <f>IF(ISERROR(F21/E21*G21), 0, F21/E21*G21)</f>
        <v>0</v>
      </c>
      <c r="I21" s="174">
        <v>10039409</v>
      </c>
      <c r="J21" s="175"/>
      <c r="K21" s="175"/>
      <c r="L21" s="215">
        <v>0.28799999999999998</v>
      </c>
      <c r="M21" s="215">
        <v>0.2850637546680419</v>
      </c>
      <c r="N21" s="174"/>
    </row>
    <row r="22" spans="2:14" x14ac:dyDescent="0.2">
      <c r="B22" s="143" t="s">
        <v>211</v>
      </c>
      <c r="C22" s="144" t="s">
        <v>187</v>
      </c>
      <c r="D22" s="179">
        <v>3507</v>
      </c>
      <c r="E22" s="203">
        <v>105807915</v>
      </c>
      <c r="F22" s="203"/>
      <c r="G22" s="203">
        <v>12086479</v>
      </c>
      <c r="H22" s="204">
        <f t="shared" ref="H22:H40" si="0">IF(ISERROR(F22/E22*G22), 0, F22/E22*G22)</f>
        <v>0</v>
      </c>
      <c r="I22" s="174">
        <v>3306729</v>
      </c>
      <c r="J22" s="175"/>
      <c r="K22" s="175"/>
      <c r="L22" s="215">
        <v>0.127</v>
      </c>
      <c r="M22" s="215">
        <v>0.11868120822268287</v>
      </c>
      <c r="N22" s="174"/>
    </row>
    <row r="23" spans="2:14" x14ac:dyDescent="0.2">
      <c r="B23" s="143" t="s">
        <v>212</v>
      </c>
      <c r="C23" s="144" t="s">
        <v>219</v>
      </c>
      <c r="D23" s="179">
        <f>409-1</f>
        <v>408</v>
      </c>
      <c r="E23" s="203">
        <f>225133479-E30</f>
        <v>219234948.75</v>
      </c>
      <c r="F23" s="203">
        <f>623028-F30</f>
        <v>612311.18090124801</v>
      </c>
      <c r="G23" s="203">
        <v>173496871</v>
      </c>
      <c r="H23" s="204">
        <f t="shared" si="0"/>
        <v>484567.23971424508</v>
      </c>
      <c r="I23" s="174">
        <v>2657066</v>
      </c>
      <c r="J23" s="175"/>
      <c r="K23" s="175"/>
      <c r="L23" s="215">
        <v>0.24199999999999999</v>
      </c>
      <c r="M23" s="215">
        <v>0.23682199499060491</v>
      </c>
      <c r="N23" s="174"/>
    </row>
    <row r="24" spans="2:14" x14ac:dyDescent="0.2">
      <c r="B24" s="143" t="s">
        <v>213</v>
      </c>
      <c r="C24" s="144" t="s">
        <v>219</v>
      </c>
      <c r="D24" s="179">
        <v>13</v>
      </c>
      <c r="E24" s="203">
        <v>160156759</v>
      </c>
      <c r="F24" s="203">
        <v>338998</v>
      </c>
      <c r="G24" s="203">
        <f>E24</f>
        <v>160156759</v>
      </c>
      <c r="H24" s="204">
        <f t="shared" si="0"/>
        <v>338998</v>
      </c>
      <c r="I24" s="174">
        <v>823088</v>
      </c>
      <c r="J24" s="175"/>
      <c r="K24" s="175"/>
      <c r="L24" s="215">
        <v>0.189</v>
      </c>
      <c r="M24" s="215">
        <v>0.19612520531336627</v>
      </c>
      <c r="N24" s="174"/>
    </row>
    <row r="25" spans="2:14" x14ac:dyDescent="0.2">
      <c r="B25" s="143" t="s">
        <v>214</v>
      </c>
      <c r="C25" s="144" t="s">
        <v>219</v>
      </c>
      <c r="D25" s="179">
        <v>2</v>
      </c>
      <c r="E25" s="203">
        <f>253729738-115662326</f>
        <v>138067412</v>
      </c>
      <c r="F25" s="203">
        <f>402202-193032</f>
        <v>209170</v>
      </c>
      <c r="G25" s="203">
        <f>E25</f>
        <v>138067412</v>
      </c>
      <c r="H25" s="204">
        <f t="shared" si="0"/>
        <v>209170</v>
      </c>
      <c r="I25" s="174">
        <v>628200</v>
      </c>
      <c r="J25" s="175"/>
      <c r="K25" s="175"/>
      <c r="L25" s="215">
        <v>0.14199999999999999</v>
      </c>
      <c r="M25" s="215">
        <v>0.1505537129095543</v>
      </c>
      <c r="N25" s="174"/>
    </row>
    <row r="26" spans="2:14" x14ac:dyDescent="0.2">
      <c r="B26" s="143" t="s">
        <v>215</v>
      </c>
      <c r="C26" s="144" t="s">
        <v>219</v>
      </c>
      <c r="D26" s="179">
        <v>1</v>
      </c>
      <c r="E26" s="203">
        <v>115662326</v>
      </c>
      <c r="F26" s="203">
        <v>193032</v>
      </c>
      <c r="G26" s="203">
        <v>0</v>
      </c>
      <c r="H26" s="204">
        <f t="shared" si="0"/>
        <v>0</v>
      </c>
      <c r="I26" s="174">
        <v>646857</v>
      </c>
      <c r="J26" s="175"/>
      <c r="K26" s="175"/>
      <c r="L26" s="215">
        <v>0</v>
      </c>
      <c r="M26" s="215">
        <v>0</v>
      </c>
      <c r="N26" s="174"/>
    </row>
    <row r="27" spans="2:14" x14ac:dyDescent="0.2">
      <c r="B27" s="143" t="s">
        <v>216</v>
      </c>
      <c r="C27" s="144" t="s">
        <v>187</v>
      </c>
      <c r="D27" s="179">
        <v>260</v>
      </c>
      <c r="E27" s="203">
        <v>2238935</v>
      </c>
      <c r="F27" s="203"/>
      <c r="G27" s="203">
        <v>0</v>
      </c>
      <c r="H27" s="204">
        <f t="shared" si="0"/>
        <v>0</v>
      </c>
      <c r="I27" s="174">
        <v>114970</v>
      </c>
      <c r="J27" s="175"/>
      <c r="K27" s="175"/>
      <c r="L27" s="215">
        <v>2E-3</v>
      </c>
      <c r="M27" s="215">
        <v>2.3834265093814308E-3</v>
      </c>
      <c r="N27" s="174"/>
    </row>
    <row r="28" spans="2:14" x14ac:dyDescent="0.2">
      <c r="B28" s="143" t="s">
        <v>217</v>
      </c>
      <c r="C28" s="144" t="s">
        <v>219</v>
      </c>
      <c r="D28" s="179">
        <v>497</v>
      </c>
      <c r="E28" s="203">
        <v>627674</v>
      </c>
      <c r="F28" s="203">
        <v>1452</v>
      </c>
      <c r="G28" s="203">
        <v>0</v>
      </c>
      <c r="H28" s="204">
        <f t="shared" si="0"/>
        <v>0</v>
      </c>
      <c r="I28" s="174">
        <v>31021</v>
      </c>
      <c r="J28" s="175"/>
      <c r="K28" s="175"/>
      <c r="L28" s="215">
        <v>1E-3</v>
      </c>
      <c r="M28" s="215">
        <v>6.9882144475655035E-4</v>
      </c>
      <c r="N28" s="174"/>
    </row>
    <row r="29" spans="2:14" x14ac:dyDescent="0.2">
      <c r="B29" s="143" t="s">
        <v>218</v>
      </c>
      <c r="C29" s="144" t="s">
        <v>219</v>
      </c>
      <c r="D29" s="179">
        <v>9965</v>
      </c>
      <c r="E29" s="203">
        <v>8979432</v>
      </c>
      <c r="F29" s="203">
        <v>24126</v>
      </c>
      <c r="G29" s="203">
        <f>E29</f>
        <v>8979432</v>
      </c>
      <c r="H29" s="204">
        <f t="shared" si="0"/>
        <v>24126</v>
      </c>
      <c r="I29" s="174">
        <v>413272</v>
      </c>
      <c r="J29" s="175"/>
      <c r="K29" s="175"/>
      <c r="L29" s="215">
        <v>0.01</v>
      </c>
      <c r="M29" s="215">
        <v>9.6718759416117451E-3</v>
      </c>
      <c r="N29" s="174"/>
    </row>
    <row r="30" spans="2:14" x14ac:dyDescent="0.2">
      <c r="B30" s="143" t="s">
        <v>220</v>
      </c>
      <c r="C30" s="144" t="s">
        <v>219</v>
      </c>
      <c r="D30" s="179">
        <v>1</v>
      </c>
      <c r="E30" s="203">
        <v>5898530.25</v>
      </c>
      <c r="F30" s="203">
        <v>10716.819098751936</v>
      </c>
      <c r="G30" s="203">
        <v>0</v>
      </c>
      <c r="H30" s="204">
        <f t="shared" si="0"/>
        <v>0</v>
      </c>
      <c r="I30" s="174"/>
      <c r="J30" s="175"/>
      <c r="K30" s="175"/>
      <c r="L30" s="175">
        <v>0</v>
      </c>
      <c r="M30" s="215">
        <v>0</v>
      </c>
      <c r="N30" s="174"/>
    </row>
    <row r="31" spans="2:14" x14ac:dyDescent="0.2">
      <c r="B31" s="143"/>
      <c r="C31" s="144"/>
      <c r="D31" s="179"/>
      <c r="E31" s="203"/>
      <c r="F31" s="203"/>
      <c r="G31" s="203"/>
      <c r="H31" s="204">
        <f t="shared" si="0"/>
        <v>0</v>
      </c>
      <c r="I31" s="174"/>
      <c r="J31" s="175"/>
      <c r="K31" s="175"/>
      <c r="L31" s="175"/>
      <c r="M31" s="175"/>
      <c r="N31" s="174"/>
    </row>
    <row r="32" spans="2:14" x14ac:dyDescent="0.2">
      <c r="B32" s="143"/>
      <c r="C32" s="144"/>
      <c r="D32" s="179"/>
      <c r="E32" s="203"/>
      <c r="F32" s="203"/>
      <c r="G32" s="203"/>
      <c r="H32" s="204">
        <f t="shared" si="0"/>
        <v>0</v>
      </c>
      <c r="I32" s="174"/>
      <c r="J32" s="175"/>
      <c r="K32" s="175"/>
      <c r="L32" s="175"/>
      <c r="M32" s="175"/>
      <c r="N32" s="174"/>
    </row>
    <row r="33" spans="1:14" x14ac:dyDescent="0.2">
      <c r="B33" s="143"/>
      <c r="C33" s="144"/>
      <c r="D33" s="179"/>
      <c r="E33" s="203"/>
      <c r="F33" s="203"/>
      <c r="G33" s="203"/>
      <c r="H33" s="204">
        <f t="shared" si="0"/>
        <v>0</v>
      </c>
      <c r="I33" s="174"/>
      <c r="J33" s="175"/>
      <c r="K33" s="175"/>
      <c r="L33" s="175"/>
      <c r="M33" s="175"/>
      <c r="N33" s="174"/>
    </row>
    <row r="34" spans="1:14" x14ac:dyDescent="0.2">
      <c r="B34" s="143"/>
      <c r="C34" s="144"/>
      <c r="D34" s="179"/>
      <c r="E34" s="203"/>
      <c r="F34" s="203"/>
      <c r="G34" s="203"/>
      <c r="H34" s="204">
        <f t="shared" si="0"/>
        <v>0</v>
      </c>
      <c r="I34" s="174"/>
      <c r="J34" s="175"/>
      <c r="K34" s="175"/>
      <c r="L34" s="175"/>
      <c r="M34" s="175"/>
      <c r="N34" s="174"/>
    </row>
    <row r="35" spans="1:14" x14ac:dyDescent="0.2">
      <c r="B35" s="143"/>
      <c r="C35" s="144"/>
      <c r="D35" s="179"/>
      <c r="E35" s="205"/>
      <c r="F35" s="205"/>
      <c r="G35" s="205"/>
      <c r="H35" s="204">
        <f t="shared" si="0"/>
        <v>0</v>
      </c>
      <c r="I35" s="176"/>
      <c r="J35" s="175"/>
      <c r="K35" s="175"/>
      <c r="L35" s="175"/>
      <c r="M35" s="175"/>
      <c r="N35" s="174"/>
    </row>
    <row r="36" spans="1:14" x14ac:dyDescent="0.2">
      <c r="B36" s="143"/>
      <c r="C36" s="144"/>
      <c r="D36" s="179"/>
      <c r="E36" s="203"/>
      <c r="F36" s="203"/>
      <c r="G36" s="203"/>
      <c r="H36" s="204">
        <f t="shared" si="0"/>
        <v>0</v>
      </c>
      <c r="I36" s="174"/>
      <c r="J36" s="175"/>
      <c r="K36" s="175"/>
      <c r="L36" s="175"/>
      <c r="M36" s="175"/>
      <c r="N36" s="174"/>
    </row>
    <row r="37" spans="1:14" x14ac:dyDescent="0.2">
      <c r="B37" s="143"/>
      <c r="C37" s="144"/>
      <c r="D37" s="179"/>
      <c r="E37" s="203"/>
      <c r="F37" s="203"/>
      <c r="G37" s="203"/>
      <c r="H37" s="204">
        <f t="shared" si="0"/>
        <v>0</v>
      </c>
      <c r="I37" s="174"/>
      <c r="J37" s="175"/>
      <c r="K37" s="175"/>
      <c r="L37" s="175"/>
      <c r="M37" s="175"/>
      <c r="N37" s="174"/>
    </row>
    <row r="38" spans="1:14" x14ac:dyDescent="0.2">
      <c r="B38" s="143"/>
      <c r="C38" s="144"/>
      <c r="D38" s="179"/>
      <c r="E38" s="203"/>
      <c r="F38" s="203"/>
      <c r="G38" s="203"/>
      <c r="H38" s="204">
        <f t="shared" si="0"/>
        <v>0</v>
      </c>
      <c r="I38" s="174"/>
      <c r="J38" s="175"/>
      <c r="K38" s="175"/>
      <c r="L38" s="175"/>
      <c r="M38" s="175"/>
      <c r="N38" s="174"/>
    </row>
    <row r="39" spans="1:14" x14ac:dyDescent="0.2">
      <c r="B39" s="143"/>
      <c r="C39" s="144"/>
      <c r="D39" s="179"/>
      <c r="E39" s="203"/>
      <c r="F39" s="203"/>
      <c r="G39" s="203"/>
      <c r="H39" s="204">
        <f t="shared" si="0"/>
        <v>0</v>
      </c>
      <c r="I39" s="174"/>
      <c r="J39" s="175"/>
      <c r="K39" s="175"/>
      <c r="L39" s="175"/>
      <c r="M39" s="175"/>
      <c r="N39" s="174"/>
    </row>
    <row r="40" spans="1:14" x14ac:dyDescent="0.2">
      <c r="B40" s="143"/>
      <c r="C40" s="144"/>
      <c r="D40" s="179"/>
      <c r="E40" s="203"/>
      <c r="F40" s="203"/>
      <c r="G40" s="203"/>
      <c r="H40" s="204">
        <f t="shared" si="0"/>
        <v>0</v>
      </c>
      <c r="I40" s="174"/>
      <c r="J40" s="175"/>
      <c r="K40" s="175"/>
      <c r="L40" s="175"/>
      <c r="M40" s="175"/>
      <c r="N40" s="174"/>
    </row>
    <row r="41" spans="1:14" x14ac:dyDescent="0.2">
      <c r="B41" s="141" t="s">
        <v>175</v>
      </c>
      <c r="C41" s="140"/>
      <c r="D41" s="177">
        <f>SUM(D21:D40)</f>
        <v>46441</v>
      </c>
      <c r="E41" s="177">
        <f>SUM(E21:E40)</f>
        <v>1014124900</v>
      </c>
      <c r="F41" s="177">
        <f t="shared" ref="F41:N41" si="1">SUM(F21:F40)</f>
        <v>1389806</v>
      </c>
      <c r="G41" s="177">
        <f t="shared" si="1"/>
        <v>524271430</v>
      </c>
      <c r="H41" s="177">
        <f t="shared" si="1"/>
        <v>1056861.2397142451</v>
      </c>
      <c r="I41" s="142">
        <f t="shared" si="1"/>
        <v>18660612</v>
      </c>
      <c r="J41" s="178">
        <f t="shared" si="1"/>
        <v>0</v>
      </c>
      <c r="K41" s="178">
        <f t="shared" si="1"/>
        <v>0</v>
      </c>
      <c r="L41" s="178">
        <f t="shared" si="1"/>
        <v>1.0010000000000001</v>
      </c>
      <c r="M41" s="178">
        <f t="shared" si="1"/>
        <v>1</v>
      </c>
      <c r="N41" s="142">
        <f t="shared" si="1"/>
        <v>0</v>
      </c>
    </row>
    <row r="42" spans="1:14" x14ac:dyDescent="0.2">
      <c r="B42" s="133"/>
      <c r="M42" s="145" t="s">
        <v>178</v>
      </c>
      <c r="N42" s="146">
        <f>'2. 2013 Continuity Schedule'!CF73</f>
        <v>0</v>
      </c>
    </row>
    <row r="43" spans="1:14" x14ac:dyDescent="0.2">
      <c r="B43" s="133"/>
      <c r="M43" s="145" t="s">
        <v>179</v>
      </c>
      <c r="N43" s="147">
        <f>N41-N42</f>
        <v>0</v>
      </c>
    </row>
    <row r="44" spans="1:14" x14ac:dyDescent="0.2">
      <c r="B44" s="133"/>
    </row>
    <row r="45" spans="1:14" x14ac:dyDescent="0.2">
      <c r="A45" s="298" t="s">
        <v>172</v>
      </c>
      <c r="B45" s="298"/>
      <c r="C45" s="298"/>
      <c r="D45" s="298"/>
      <c r="E45" s="298"/>
      <c r="F45" s="298"/>
      <c r="G45" s="298"/>
      <c r="H45" s="298"/>
    </row>
    <row r="46" spans="1:14" ht="25.5" customHeight="1" x14ac:dyDescent="0.2">
      <c r="A46" s="298"/>
      <c r="B46" s="298"/>
      <c r="C46" s="298"/>
      <c r="D46" s="298"/>
      <c r="E46" s="298"/>
      <c r="F46" s="298"/>
      <c r="G46" s="298"/>
      <c r="H46" s="298"/>
    </row>
    <row r="47" spans="1:14" ht="17.25" x14ac:dyDescent="0.2">
      <c r="A47" s="298" t="s">
        <v>173</v>
      </c>
      <c r="B47" s="298"/>
      <c r="C47" s="298"/>
      <c r="D47" s="298"/>
      <c r="E47" s="298"/>
      <c r="F47" s="298"/>
      <c r="G47" s="298"/>
      <c r="H47" s="298"/>
    </row>
  </sheetData>
  <mergeCells count="16">
    <mergeCell ref="B16:I17"/>
    <mergeCell ref="D19:D20"/>
    <mergeCell ref="M19:M20"/>
    <mergeCell ref="N19:N20"/>
    <mergeCell ref="A45:H46"/>
    <mergeCell ref="I19:I20"/>
    <mergeCell ref="J19:J20"/>
    <mergeCell ref="K19:K20"/>
    <mergeCell ref="L19:L20"/>
    <mergeCell ref="A47:H47"/>
    <mergeCell ref="F19:F20"/>
    <mergeCell ref="E19:E20"/>
    <mergeCell ref="C19:C20"/>
    <mergeCell ref="B19:B20"/>
    <mergeCell ref="G19:G20"/>
    <mergeCell ref="H19:H20"/>
  </mergeCells>
  <dataValidations count="1">
    <dataValidation type="list" allowBlank="1" showInputMessage="1" showErrorMessage="1" sqref="C21:C40">
      <formula1>"kW, kWh"</formula1>
    </dataValidation>
  </dataValidation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L32"/>
  <sheetViews>
    <sheetView workbookViewId="0">
      <selection activeCell="C24" sqref="C24"/>
    </sheetView>
  </sheetViews>
  <sheetFormatPr defaultRowHeight="12.75" x14ac:dyDescent="0.2"/>
  <cols>
    <col min="1" max="1" width="28" customWidth="1"/>
    <col min="2" max="2" width="15" bestFit="1" customWidth="1"/>
    <col min="3" max="3" width="14.5703125" customWidth="1"/>
    <col min="4" max="4" width="18.7109375" bestFit="1" customWidth="1"/>
    <col min="5" max="5" width="15" bestFit="1" customWidth="1"/>
    <col min="6" max="6" width="18.7109375" bestFit="1" customWidth="1"/>
    <col min="7" max="7" width="12.28515625" bestFit="1" customWidth="1"/>
    <col min="8" max="8" width="12.85546875" bestFit="1" customWidth="1"/>
    <col min="9" max="9" width="11.28515625" bestFit="1" customWidth="1"/>
    <col min="10" max="10" width="12.85546875" bestFit="1" customWidth="1"/>
    <col min="11" max="11" width="13.5703125" bestFit="1" customWidth="1"/>
    <col min="12" max="12" width="16" customWidth="1"/>
  </cols>
  <sheetData>
    <row r="2" spans="1:12" ht="15.75" x14ac:dyDescent="0.25">
      <c r="A2" s="246" t="s">
        <v>237</v>
      </c>
    </row>
    <row r="5" spans="1:12" x14ac:dyDescent="0.2">
      <c r="A5" s="140"/>
      <c r="B5" s="143" t="s">
        <v>210</v>
      </c>
      <c r="C5" s="143" t="s">
        <v>211</v>
      </c>
      <c r="D5" s="143" t="s">
        <v>212</v>
      </c>
      <c r="E5" s="143" t="s">
        <v>213</v>
      </c>
      <c r="F5" s="143" t="s">
        <v>214</v>
      </c>
      <c r="G5" s="143" t="s">
        <v>215</v>
      </c>
      <c r="H5" s="143" t="s">
        <v>216</v>
      </c>
      <c r="I5" s="143" t="s">
        <v>217</v>
      </c>
      <c r="J5" s="143" t="s">
        <v>218</v>
      </c>
      <c r="K5" s="143" t="s">
        <v>220</v>
      </c>
      <c r="L5" s="143" t="s">
        <v>175</v>
      </c>
    </row>
    <row r="6" spans="1:12" x14ac:dyDescent="0.2">
      <c r="A6" s="140" t="s">
        <v>222</v>
      </c>
      <c r="B6" s="218">
        <v>257450968</v>
      </c>
      <c r="C6" s="218">
        <v>105807915</v>
      </c>
      <c r="D6" s="218">
        <v>219234948.75</v>
      </c>
      <c r="E6" s="218">
        <v>160156759</v>
      </c>
      <c r="F6" s="218">
        <v>138067412</v>
      </c>
      <c r="G6" s="218">
        <v>115662326</v>
      </c>
      <c r="H6" s="218">
        <v>2238935</v>
      </c>
      <c r="I6" s="218">
        <v>627674</v>
      </c>
      <c r="J6" s="218">
        <v>8979432</v>
      </c>
      <c r="K6" s="218">
        <v>5898530.25</v>
      </c>
      <c r="L6" s="219">
        <f>SUM(B6:K6)</f>
        <v>1014124900</v>
      </c>
    </row>
    <row r="7" spans="1:12" x14ac:dyDescent="0.2">
      <c r="A7" s="140" t="s">
        <v>221</v>
      </c>
      <c r="B7" s="220">
        <f>B6/$L$6</f>
        <v>0.25386514816863287</v>
      </c>
      <c r="C7" s="220">
        <f t="shared" ref="C7:K7" si="0">C6/$L$6</f>
        <v>0.10433420479075112</v>
      </c>
      <c r="D7" s="220">
        <f t="shared" si="0"/>
        <v>0.21618140798041741</v>
      </c>
      <c r="E7" s="220">
        <f t="shared" si="0"/>
        <v>0.15792606906703505</v>
      </c>
      <c r="F7" s="220">
        <f t="shared" si="0"/>
        <v>0.1361443861599296</v>
      </c>
      <c r="G7" s="220">
        <f t="shared" si="0"/>
        <v>0.11405136191804383</v>
      </c>
      <c r="H7" s="220">
        <f t="shared" si="0"/>
        <v>2.2077507415506708E-3</v>
      </c>
      <c r="I7" s="220">
        <f t="shared" si="0"/>
        <v>6.1893165230436609E-4</v>
      </c>
      <c r="J7" s="220">
        <f t="shared" si="0"/>
        <v>8.8543649800926893E-3</v>
      </c>
      <c r="K7" s="220">
        <f t="shared" si="0"/>
        <v>5.8163745412424051E-3</v>
      </c>
      <c r="L7" s="221">
        <f>SUM(B7:K7)</f>
        <v>1.0000000000000002</v>
      </c>
    </row>
    <row r="8" spans="1:12" x14ac:dyDescent="0.2">
      <c r="A8" s="140"/>
      <c r="B8" s="213"/>
      <c r="C8" s="140"/>
      <c r="D8" s="140"/>
      <c r="E8" s="140"/>
      <c r="F8" s="140"/>
      <c r="G8" s="140"/>
      <c r="H8" s="140"/>
      <c r="I8" s="140"/>
      <c r="J8" s="140"/>
      <c r="K8" s="140"/>
      <c r="L8" s="140"/>
    </row>
    <row r="9" spans="1:12" x14ac:dyDescent="0.2">
      <c r="A9" s="140"/>
      <c r="B9" s="213"/>
      <c r="C9" s="140"/>
      <c r="D9" s="140"/>
      <c r="E9" s="140"/>
      <c r="F9" s="140"/>
      <c r="G9" s="140"/>
      <c r="H9" s="140"/>
      <c r="I9" s="140"/>
      <c r="J9" s="140"/>
      <c r="K9" s="140"/>
      <c r="L9" s="140"/>
    </row>
    <row r="10" spans="1:12" x14ac:dyDescent="0.2">
      <c r="A10" s="222" t="s">
        <v>223</v>
      </c>
      <c r="B10" s="223">
        <f>B6</f>
        <v>257450968</v>
      </c>
      <c r="C10" s="223">
        <f t="shared" ref="C10:J10" si="1">C6</f>
        <v>105807915</v>
      </c>
      <c r="D10" s="223">
        <f t="shared" si="1"/>
        <v>219234948.75</v>
      </c>
      <c r="E10" s="223">
        <f t="shared" si="1"/>
        <v>160156759</v>
      </c>
      <c r="F10" s="223">
        <f>F6</f>
        <v>138067412</v>
      </c>
      <c r="G10" s="223">
        <v>0</v>
      </c>
      <c r="H10" s="223">
        <f t="shared" si="1"/>
        <v>2238935</v>
      </c>
      <c r="I10" s="223">
        <f t="shared" si="1"/>
        <v>627674</v>
      </c>
      <c r="J10" s="223">
        <f t="shared" si="1"/>
        <v>8979432</v>
      </c>
      <c r="K10" s="223">
        <v>0</v>
      </c>
      <c r="L10" s="219">
        <f>SUM(B10:K10)</f>
        <v>892564043.75</v>
      </c>
    </row>
    <row r="11" spans="1:12" x14ac:dyDescent="0.2">
      <c r="A11" s="222" t="s">
        <v>221</v>
      </c>
      <c r="B11" s="220">
        <f>B10/$L$10</f>
        <v>0.28843977057192544</v>
      </c>
      <c r="C11" s="220">
        <f t="shared" ref="C11:K11" si="2">C10/$L$10</f>
        <v>0.11854377928496966</v>
      </c>
      <c r="D11" s="220">
        <f t="shared" si="2"/>
        <v>0.24562377376183658</v>
      </c>
      <c r="E11" s="220">
        <f t="shared" si="2"/>
        <v>0.17943447321395642</v>
      </c>
      <c r="F11" s="220">
        <f t="shared" si="2"/>
        <v>0.15468628045997287</v>
      </c>
      <c r="G11" s="220">
        <f t="shared" si="2"/>
        <v>0</v>
      </c>
      <c r="H11" s="220">
        <f t="shared" si="2"/>
        <v>2.5084306450362769E-3</v>
      </c>
      <c r="I11" s="220">
        <f t="shared" si="2"/>
        <v>7.0322572861315758E-4</v>
      </c>
      <c r="J11" s="220">
        <f t="shared" si="2"/>
        <v>1.0060266333689626E-2</v>
      </c>
      <c r="K11" s="220">
        <f t="shared" si="2"/>
        <v>0</v>
      </c>
      <c r="L11" s="221">
        <f>SUM(B11:K11)</f>
        <v>1.0000000000000002</v>
      </c>
    </row>
    <row r="12" spans="1:12" x14ac:dyDescent="0.2">
      <c r="A12" s="140"/>
      <c r="B12" s="213"/>
      <c r="C12" s="140"/>
      <c r="D12" s="140"/>
      <c r="E12" s="140"/>
      <c r="F12" s="140"/>
      <c r="G12" s="140"/>
      <c r="H12" s="140"/>
      <c r="I12" s="140"/>
      <c r="J12" s="140"/>
      <c r="K12" s="140"/>
      <c r="L12" s="140"/>
    </row>
    <row r="13" spans="1:12" x14ac:dyDescent="0.2">
      <c r="A13" s="140"/>
      <c r="B13" s="213"/>
      <c r="C13" s="140"/>
      <c r="D13" s="140"/>
      <c r="E13" s="140"/>
      <c r="F13" s="140"/>
      <c r="G13" s="140"/>
      <c r="H13" s="140"/>
      <c r="I13" s="140"/>
      <c r="J13" s="140"/>
      <c r="K13" s="140"/>
      <c r="L13" s="140"/>
    </row>
    <row r="14" spans="1:12" x14ac:dyDescent="0.2">
      <c r="A14" s="224" t="s">
        <v>224</v>
      </c>
      <c r="B14" s="213"/>
      <c r="C14" s="140"/>
      <c r="D14" s="140"/>
      <c r="E14" s="140"/>
      <c r="F14" s="140"/>
      <c r="G14" s="140"/>
      <c r="H14" s="140"/>
      <c r="I14" s="140"/>
      <c r="J14" s="140"/>
      <c r="K14" s="140"/>
      <c r="L14" s="140"/>
    </row>
    <row r="15" spans="1:12" x14ac:dyDescent="0.2">
      <c r="A15" s="140" t="s">
        <v>225</v>
      </c>
      <c r="B15" s="229">
        <v>0.14098281192505721</v>
      </c>
      <c r="C15" s="229">
        <v>3.7427891713289529E-2</v>
      </c>
      <c r="D15" s="220">
        <f>26.0803%*(D6/(D6+K6))</f>
        <v>0.25396992305549654</v>
      </c>
      <c r="E15" s="229">
        <v>0.16625820959204368</v>
      </c>
      <c r="F15" s="220">
        <f>38.5343%*(F6/(F6+G6))</f>
        <v>0.20968496307009943</v>
      </c>
      <c r="G15" s="220">
        <f>38.5343%*(G6/(F6+G6))</f>
        <v>0.17565803692990059</v>
      </c>
      <c r="H15" s="229">
        <v>5.00650055529146E-4</v>
      </c>
      <c r="I15" s="229">
        <v>6.3516601359350463E-4</v>
      </c>
      <c r="J15" s="229">
        <v>8.048885496580992E-3</v>
      </c>
      <c r="K15" s="220">
        <f>26.0803%*(K6/(D6+K6))</f>
        <v>6.8330769445034429E-3</v>
      </c>
      <c r="L15" s="221">
        <f>SUM(B15:K15)</f>
        <v>0.99999961479609401</v>
      </c>
    </row>
    <row r="16" spans="1:12" x14ac:dyDescent="0.2">
      <c r="A16" s="140"/>
      <c r="B16" s="213"/>
      <c r="C16" s="140"/>
      <c r="D16" s="140"/>
      <c r="E16" s="140"/>
      <c r="F16" s="140"/>
      <c r="G16" s="140"/>
      <c r="H16" s="140"/>
      <c r="I16" s="140"/>
      <c r="J16" s="140"/>
      <c r="K16" s="140"/>
      <c r="L16" s="140"/>
    </row>
    <row r="17" spans="1:12" x14ac:dyDescent="0.2">
      <c r="A17" s="140"/>
      <c r="B17" s="140"/>
      <c r="C17" s="140"/>
      <c r="D17" s="140"/>
      <c r="E17" s="140"/>
      <c r="F17" s="140"/>
      <c r="G17" s="140"/>
      <c r="H17" s="140"/>
      <c r="I17" s="140"/>
      <c r="J17" s="140"/>
      <c r="K17" s="140"/>
      <c r="L17" s="140"/>
    </row>
    <row r="18" spans="1:12" x14ac:dyDescent="0.2">
      <c r="A18" s="225" t="s">
        <v>226</v>
      </c>
      <c r="B18" s="218">
        <v>256212050</v>
      </c>
      <c r="C18" s="218">
        <v>112787581</v>
      </c>
      <c r="D18" s="218">
        <v>215198957</v>
      </c>
      <c r="E18" s="218">
        <v>168112239</v>
      </c>
      <c r="F18" s="218">
        <v>126871903</v>
      </c>
      <c r="G18" s="218"/>
      <c r="H18" s="218">
        <v>2155483</v>
      </c>
      <c r="I18" s="218">
        <v>655494</v>
      </c>
      <c r="J18" s="218">
        <v>8841203</v>
      </c>
      <c r="K18" s="218">
        <v>0</v>
      </c>
      <c r="L18" s="218">
        <f>SUM(B18:K18)</f>
        <v>890834910</v>
      </c>
    </row>
    <row r="19" spans="1:12" x14ac:dyDescent="0.2">
      <c r="A19" s="140" t="s">
        <v>221</v>
      </c>
      <c r="B19" s="229">
        <f>B18/$L$18</f>
        <v>0.28760890163139208</v>
      </c>
      <c r="C19" s="229">
        <f t="shared" ref="C19:K19" si="3">C18/$L$18</f>
        <v>0.12660884719930879</v>
      </c>
      <c r="D19" s="229">
        <f t="shared" si="3"/>
        <v>0.24156996384436707</v>
      </c>
      <c r="E19" s="229">
        <f t="shared" si="3"/>
        <v>0.18871312418593925</v>
      </c>
      <c r="F19" s="229">
        <f t="shared" si="3"/>
        <v>0.14241909648556544</v>
      </c>
      <c r="G19" s="229">
        <f t="shared" si="3"/>
        <v>0</v>
      </c>
      <c r="H19" s="229">
        <f t="shared" si="3"/>
        <v>2.4196211619052963E-3</v>
      </c>
      <c r="I19" s="229">
        <f t="shared" si="3"/>
        <v>7.3581983894187536E-4</v>
      </c>
      <c r="J19" s="229">
        <f t="shared" si="3"/>
        <v>9.9246256525802289E-3</v>
      </c>
      <c r="K19" s="229">
        <f t="shared" si="3"/>
        <v>0</v>
      </c>
      <c r="L19" s="221">
        <f>SUM(B19:K19)</f>
        <v>1</v>
      </c>
    </row>
    <row r="20" spans="1:12" x14ac:dyDescent="0.2">
      <c r="A20" s="140"/>
      <c r="B20" s="140"/>
      <c r="C20" s="140"/>
      <c r="D20" s="140"/>
      <c r="E20" s="140"/>
      <c r="F20" s="140"/>
      <c r="G20" s="140"/>
      <c r="H20" s="140"/>
      <c r="I20" s="140"/>
      <c r="J20" s="140"/>
      <c r="K20" s="140"/>
      <c r="L20" s="140"/>
    </row>
    <row r="21" spans="1:12" x14ac:dyDescent="0.2">
      <c r="A21" s="226" t="s">
        <v>227</v>
      </c>
      <c r="B21" s="218">
        <v>262967731</v>
      </c>
      <c r="C21" s="218">
        <v>109481923</v>
      </c>
      <c r="D21" s="218">
        <v>218465314</v>
      </c>
      <c r="E21" s="218">
        <v>180923037</v>
      </c>
      <c r="F21" s="218">
        <v>138883908</v>
      </c>
      <c r="G21" s="218"/>
      <c r="H21" s="218">
        <v>2198681</v>
      </c>
      <c r="I21" s="218">
        <v>644654</v>
      </c>
      <c r="J21" s="218">
        <v>8922184</v>
      </c>
      <c r="K21" s="218"/>
      <c r="L21" s="218">
        <f>SUM(B21:K21)</f>
        <v>922487432</v>
      </c>
    </row>
    <row r="22" spans="1:12" x14ac:dyDescent="0.2">
      <c r="A22" s="140" t="s">
        <v>221</v>
      </c>
      <c r="B22" s="229">
        <f>B21/$L$21</f>
        <v>0.2850637546680419</v>
      </c>
      <c r="C22" s="229">
        <f t="shared" ref="C22:K22" si="4">C21/$L$21</f>
        <v>0.11868120822268287</v>
      </c>
      <c r="D22" s="229">
        <f t="shared" si="4"/>
        <v>0.23682199499060491</v>
      </c>
      <c r="E22" s="229">
        <f t="shared" si="4"/>
        <v>0.19612520531336627</v>
      </c>
      <c r="F22" s="229">
        <f t="shared" si="4"/>
        <v>0.1505537129095543</v>
      </c>
      <c r="G22" s="229">
        <f t="shared" si="4"/>
        <v>0</v>
      </c>
      <c r="H22" s="229">
        <f t="shared" si="4"/>
        <v>2.3834265093814308E-3</v>
      </c>
      <c r="I22" s="229">
        <f t="shared" si="4"/>
        <v>6.9882144475655035E-4</v>
      </c>
      <c r="J22" s="229">
        <f t="shared" si="4"/>
        <v>9.6718759416117451E-3</v>
      </c>
      <c r="K22" s="229">
        <f t="shared" si="4"/>
        <v>0</v>
      </c>
      <c r="L22" s="221">
        <f>SUM(B22:K22)</f>
        <v>1</v>
      </c>
    </row>
    <row r="23" spans="1:12" x14ac:dyDescent="0.2">
      <c r="C23" s="209"/>
      <c r="D23" s="210"/>
      <c r="G23" s="207"/>
      <c r="H23" s="210"/>
    </row>
    <row r="24" spans="1:12" x14ac:dyDescent="0.2">
      <c r="A24" s="133" t="s">
        <v>230</v>
      </c>
      <c r="C24" s="209"/>
      <c r="D24" s="210"/>
      <c r="G24" s="207"/>
      <c r="H24" s="210"/>
    </row>
    <row r="25" spans="1:12" x14ac:dyDescent="0.2">
      <c r="C25" s="209"/>
      <c r="D25" s="210"/>
      <c r="G25" s="207"/>
      <c r="H25" s="210"/>
    </row>
    <row r="26" spans="1:12" x14ac:dyDescent="0.2">
      <c r="C26" s="209"/>
      <c r="D26" s="210"/>
      <c r="G26" s="207"/>
      <c r="H26" s="210"/>
    </row>
    <row r="27" spans="1:12" x14ac:dyDescent="0.2">
      <c r="C27" s="209"/>
      <c r="D27" s="210"/>
      <c r="G27" s="207"/>
      <c r="H27" s="210"/>
    </row>
    <row r="28" spans="1:12" x14ac:dyDescent="0.2">
      <c r="C28" s="209"/>
      <c r="D28" s="210"/>
      <c r="G28" s="207"/>
      <c r="H28" s="210"/>
    </row>
    <row r="29" spans="1:12" x14ac:dyDescent="0.2">
      <c r="C29" s="209"/>
      <c r="D29" s="210"/>
      <c r="G29" s="207"/>
      <c r="H29" s="210"/>
    </row>
    <row r="30" spans="1:12" x14ac:dyDescent="0.2">
      <c r="C30" s="209"/>
      <c r="D30" s="210"/>
      <c r="G30" s="207"/>
      <c r="H30" s="210"/>
    </row>
    <row r="31" spans="1:12" x14ac:dyDescent="0.2">
      <c r="C31" s="207"/>
      <c r="D31" s="211"/>
      <c r="G31" s="207"/>
      <c r="H31" s="210"/>
    </row>
    <row r="32" spans="1:12" x14ac:dyDescent="0.2">
      <c r="G32" s="207"/>
      <c r="H32" s="211"/>
    </row>
  </sheetData>
  <pageMargins left="0.7" right="0.7" top="0.75" bottom="0.75" header="0.3" footer="0.3"/>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3"/>
  <sheetViews>
    <sheetView showGridLines="0" zoomScale="75" zoomScaleNormal="75" workbookViewId="0">
      <selection activeCell="E12" sqref="E12"/>
    </sheetView>
  </sheetViews>
  <sheetFormatPr defaultRowHeight="12.75" x14ac:dyDescent="0.2"/>
  <cols>
    <col min="1" max="1" width="1.140625" style="133" customWidth="1"/>
    <col min="2" max="2" width="66.28515625" style="133" bestFit="1" customWidth="1"/>
    <col min="3" max="3" width="9.140625" style="133"/>
    <col min="4" max="4" width="14.5703125" style="133" customWidth="1"/>
    <col min="5" max="5" width="14.7109375" style="133" customWidth="1"/>
    <col min="6" max="15" width="24.140625" style="133" customWidth="1"/>
    <col min="16" max="25" width="24.140625" style="133" hidden="1" customWidth="1"/>
    <col min="26" max="16384" width="9.140625" style="133"/>
  </cols>
  <sheetData>
    <row r="1" spans="2:25" ht="143.25" customHeight="1" x14ac:dyDescent="0.2"/>
    <row r="4" spans="2:25" ht="39" customHeight="1" x14ac:dyDescent="0.2">
      <c r="D4" s="149" t="s">
        <v>196</v>
      </c>
      <c r="E4" s="148" t="s">
        <v>186</v>
      </c>
      <c r="F4" s="149" t="str">
        <f>IF(LEN(TRIM('4. Billing Determinants'!$B21))=0, "", '4. Billing Determinants'!$B21)</f>
        <v>Residential</v>
      </c>
      <c r="G4" s="149" t="str">
        <f>IF(LEN(TRIM('4. Billing Determinants'!$B22))=0, "", '4. Billing Determinants'!$B22)</f>
        <v>GS&lt;50</v>
      </c>
      <c r="H4" s="149" t="str">
        <f>IF(LEN(TRIM('4. Billing Determinants'!$B23))=0, "", '4. Billing Determinants'!$B23)</f>
        <v>GS&gt;50</v>
      </c>
      <c r="I4" s="149" t="str">
        <f>IF(LEN(TRIM('4. Billing Determinants'!$B24))=0, "", '4. Billing Determinants'!$B24)</f>
        <v>Intermediate</v>
      </c>
      <c r="J4" s="149" t="str">
        <f>IF(LEN(TRIM('4. Billing Determinants'!$B25))=0, "", '4. Billing Determinants'!$B25)</f>
        <v>Large</v>
      </c>
      <c r="K4" s="149" t="str">
        <f>IF(LEN(TRIM('4. Billing Determinants'!$B26))=0, "", '4. Billing Determinants'!$B26)</f>
        <v>Large - WMP</v>
      </c>
      <c r="L4" s="149" t="str">
        <f>IF(LEN(TRIM('4. Billing Determinants'!$B27))=0, "", '4. Billing Determinants'!$B27)</f>
        <v>USL</v>
      </c>
      <c r="M4" s="149" t="str">
        <f>IF(LEN(TRIM('4. Billing Determinants'!$B28))=0, "", '4. Billing Determinants'!$B28)</f>
        <v>Sentinel</v>
      </c>
      <c r="N4" s="149" t="str">
        <f>IF(LEN(TRIM('4. Billing Determinants'!$B29))=0, "", '4. Billing Determinants'!$B29)</f>
        <v>Streetlight</v>
      </c>
      <c r="O4" s="149" t="str">
        <f>IF(LEN(TRIM('4. Billing Determinants'!$B30))=0, "", '4. Billing Determinants'!$B30)</f>
        <v>GS&gt;50 - WMP</v>
      </c>
      <c r="P4" s="149" t="str">
        <f>IF(LEN(TRIM('4. Billing Determinants'!$B31))=0, "", '4. Billing Determinants'!$B31)</f>
        <v/>
      </c>
      <c r="Q4" s="149" t="str">
        <f>IF(LEN(TRIM('4. Billing Determinants'!$B32))=0, "", '4. Billing Determinants'!$B32)</f>
        <v/>
      </c>
      <c r="R4" s="149" t="str">
        <f>IF(LEN(TRIM('4. Billing Determinants'!$B33))=0, "", '4. Billing Determinants'!$B33)</f>
        <v/>
      </c>
      <c r="S4" s="149" t="str">
        <f>IF(LEN(TRIM('4. Billing Determinants'!$B34))=0, "", '4. Billing Determinants'!$B34)</f>
        <v/>
      </c>
      <c r="T4" s="149" t="str">
        <f>IF(LEN(TRIM('4. Billing Determinants'!$B35))=0, "", '4. Billing Determinants'!$B35)</f>
        <v/>
      </c>
      <c r="U4" s="149" t="str">
        <f>IF(LEN(TRIM('4. Billing Determinants'!$B36))=0, "", '4. Billing Determinants'!$B36)</f>
        <v/>
      </c>
      <c r="V4" s="149" t="str">
        <f>IF(LEN(TRIM('4. Billing Determinants'!$B37))=0, "", '4. Billing Determinants'!$B37)</f>
        <v/>
      </c>
      <c r="W4" s="149" t="str">
        <f>IF(LEN(TRIM('4. Billing Determinants'!$B38))=0, "", '4. Billing Determinants'!$B38)</f>
        <v/>
      </c>
      <c r="X4" s="149" t="str">
        <f>IF(LEN(TRIM('4. Billing Determinants'!$B39))=0, "", '4. Billing Determinants'!$B39)</f>
        <v/>
      </c>
      <c r="Y4" s="149" t="str">
        <f>IF(LEN(TRIM('4. Billing Determinants'!$B40))=0, "", '4. Billing Determinants'!$B40)</f>
        <v/>
      </c>
    </row>
    <row r="5" spans="2:25" x14ac:dyDescent="0.2">
      <c r="B5" s="150" t="s">
        <v>62</v>
      </c>
      <c r="C5" s="151">
        <v>1550</v>
      </c>
      <c r="D5" s="152">
        <f>'2. 2013 Continuity Schedule'!CF24</f>
        <v>-14693</v>
      </c>
      <c r="E5" s="170" t="s">
        <v>187</v>
      </c>
      <c r="F5" s="152">
        <f>IF(F$4="",0,IF($E5="kWh",VLOOKUP(F$4,'4. Billing Determinants'!$B$19:$N$41,4,0)/'4. Billing Determinants'!$E$41*$D5,IF($E5="kW",VLOOKUP(F$4,'4. Billing Determinants'!$B$19:$N$41,5,0)/'4. Billing Determinants'!$F$41*$D5,IF($E5="Non-RPP kWh",VLOOKUP(F$4,'4. Billing Determinants'!$B$19:$N$41,6,0)/'4. Billing Determinants'!$G$41*$D5,IF($E5="Distribution Rev.",VLOOKUP(F$4,'4. Billing Determinants'!$B$19:$N$41,8,0)/'4. Billing Determinants'!$I$41*$D5, VLOOKUP(F$4,'4. Billing Determinants'!$B$19:$N$41,3,0)/'4. Billing Determinants'!$D$41*$D5)))))</f>
        <v>-3730.0406220417226</v>
      </c>
      <c r="G5" s="152">
        <f>IF(G$4="",0,IF($E5="kWh",VLOOKUP(G$4,'4. Billing Determinants'!$B$19:$N$41,4,0)/'4. Billing Determinants'!$E$41*$D5,IF($E5="kW",VLOOKUP(G$4,'4. Billing Determinants'!$B$19:$N$41,5,0)/'4. Billing Determinants'!$F$41*$D5,IF($E5="Non-RPP kWh",VLOOKUP(G$4,'4. Billing Determinants'!$B$19:$N$41,6,0)/'4. Billing Determinants'!$G$41*$D5,IF($E5="Distribution Rev.",VLOOKUP(G$4,'4. Billing Determinants'!$B$19:$N$41,8,0)/'4. Billing Determinants'!$I$41*$D5, VLOOKUP(G$4,'4. Billing Determinants'!$B$19:$N$41,3,0)/'4. Billing Determinants'!$D$41*$D5)))))</f>
        <v>-1532.9824709905063</v>
      </c>
      <c r="H5" s="152">
        <f>IF(H$4="",0,IF($E5="kWh",VLOOKUP(H$4,'4. Billing Determinants'!$B$19:$N$41,4,0)/'4. Billing Determinants'!$E$41*$D5,IF($E5="kW",VLOOKUP(H$4,'4. Billing Determinants'!$B$19:$N$41,5,0)/'4. Billing Determinants'!$F$41*$D5,IF($E5="Non-RPP kWh",VLOOKUP(H$4,'4. Billing Determinants'!$B$19:$N$41,6,0)/'4. Billing Determinants'!$G$41*$D5,IF($E5="Distribution Rev.",VLOOKUP(H$4,'4. Billing Determinants'!$B$19:$N$41,8,0)/'4. Billing Determinants'!$I$41*$D5, VLOOKUP(H$4,'4. Billing Determinants'!$B$19:$N$41,3,0)/'4. Billing Determinants'!$D$41*$D5)))))</f>
        <v>-3176.353427456273</v>
      </c>
      <c r="I5" s="152">
        <f>IF(I$4="",0,IF($E5="kWh",VLOOKUP(I$4,'4. Billing Determinants'!$B$19:$N$41,4,0)/'4. Billing Determinants'!$E$41*$D5,IF($E5="kW",VLOOKUP(I$4,'4. Billing Determinants'!$B$19:$N$41,5,0)/'4. Billing Determinants'!$F$41*$D5,IF($E5="Non-RPP kWh",VLOOKUP(I$4,'4. Billing Determinants'!$B$19:$N$41,6,0)/'4. Billing Determinants'!$G$41*$D5,IF($E5="Distribution Rev.",VLOOKUP(I$4,'4. Billing Determinants'!$B$19:$N$41,8,0)/'4. Billing Determinants'!$I$41*$D5, VLOOKUP(I$4,'4. Billing Determinants'!$B$19:$N$41,3,0)/'4. Billing Determinants'!$D$41*$D5)))))</f>
        <v>-2320.4077328019457</v>
      </c>
      <c r="J5" s="152">
        <f>IF(J$4="",0,IF($E5="kWh",VLOOKUP(J$4,'4. Billing Determinants'!$B$19:$N$41,4,0)/'4. Billing Determinants'!$E$41*$D5,IF($E5="kW",VLOOKUP(J$4,'4. Billing Determinants'!$B$19:$N$41,5,0)/'4. Billing Determinants'!$F$41*$D5,IF($E5="Non-RPP kWh",VLOOKUP(J$4,'4. Billing Determinants'!$B$19:$N$41,6,0)/'4. Billing Determinants'!$G$41*$D5,IF($E5="Distribution Rev.",VLOOKUP(J$4,'4. Billing Determinants'!$B$19:$N$41,8,0)/'4. Billing Determinants'!$I$41*$D5, VLOOKUP(J$4,'4. Billing Determinants'!$B$19:$N$41,3,0)/'4. Billing Determinants'!$D$41*$D5)))))</f>
        <v>-2000.3694658478457</v>
      </c>
      <c r="K5" s="152">
        <f>IF(K$4="",0,IF($E5="kWh",VLOOKUP(K$4,'4. Billing Determinants'!$B$19:$N$41,4,0)/'4. Billing Determinants'!$E$41*$D5,IF($E5="kW",VLOOKUP(K$4,'4. Billing Determinants'!$B$19:$N$41,5,0)/'4. Billing Determinants'!$F$41*$D5,IF($E5="Non-RPP kWh",VLOOKUP(K$4,'4. Billing Determinants'!$B$19:$N$41,6,0)/'4. Billing Determinants'!$G$41*$D5,IF($E5="Distribution Rev.",VLOOKUP(K$4,'4. Billing Determinants'!$B$19:$N$41,8,0)/'4. Billing Determinants'!$I$41*$D5, VLOOKUP(K$4,'4. Billing Determinants'!$B$19:$N$41,3,0)/'4. Billing Determinants'!$D$41*$D5)))))</f>
        <v>-1675.7566606618179</v>
      </c>
      <c r="L5" s="152">
        <f>IF(L$4="",0,IF($E5="kWh",VLOOKUP(L$4,'4. Billing Determinants'!$B$19:$N$41,4,0)/'4. Billing Determinants'!$E$41*$D5,IF($E5="kW",VLOOKUP(L$4,'4. Billing Determinants'!$B$19:$N$41,5,0)/'4. Billing Determinants'!$F$41*$D5,IF($E5="Non-RPP kWh",VLOOKUP(L$4,'4. Billing Determinants'!$B$19:$N$41,6,0)/'4. Billing Determinants'!$G$41*$D5,IF($E5="Distribution Rev.",VLOOKUP(L$4,'4. Billing Determinants'!$B$19:$N$41,8,0)/'4. Billing Determinants'!$I$41*$D5, VLOOKUP(L$4,'4. Billing Determinants'!$B$19:$N$41,3,0)/'4. Billing Determinants'!$D$41*$D5)))))</f>
        <v>-32.438481645604007</v>
      </c>
      <c r="M5" s="152">
        <f>IF(M$4="",0,IF($E5="kWh",VLOOKUP(M$4,'4. Billing Determinants'!$B$19:$N$41,4,0)/'4. Billing Determinants'!$E$41*$D5,IF($E5="kW",VLOOKUP(M$4,'4. Billing Determinants'!$B$19:$N$41,5,0)/'4. Billing Determinants'!$F$41*$D5,IF($E5="Non-RPP kWh",VLOOKUP(M$4,'4. Billing Determinants'!$B$19:$N$41,6,0)/'4. Billing Determinants'!$G$41*$D5,IF($E5="Distribution Rev.",VLOOKUP(M$4,'4. Billing Determinants'!$B$19:$N$41,8,0)/'4. Billing Determinants'!$I$41*$D5, VLOOKUP(M$4,'4. Billing Determinants'!$B$19:$N$41,3,0)/'4. Billing Determinants'!$D$41*$D5)))))</f>
        <v>-9.0939627673080512</v>
      </c>
      <c r="N5" s="152">
        <f>IF(N$4="",0,IF($E5="kWh",VLOOKUP(N$4,'4. Billing Determinants'!$B$19:$N$41,4,0)/'4. Billing Determinants'!$E$41*$D5,IF($E5="kW",VLOOKUP(N$4,'4. Billing Determinants'!$B$19:$N$41,5,0)/'4. Billing Determinants'!$F$41*$D5,IF($E5="Non-RPP kWh",VLOOKUP(N$4,'4. Billing Determinants'!$B$19:$N$41,6,0)/'4. Billing Determinants'!$G$41*$D5,IF($E5="Distribution Rev.",VLOOKUP(N$4,'4. Billing Determinants'!$B$19:$N$41,8,0)/'4. Billing Determinants'!$I$41*$D5, VLOOKUP(N$4,'4. Billing Determinants'!$B$19:$N$41,3,0)/'4. Billing Determinants'!$D$41*$D5)))))</f>
        <v>-130.09718465250188</v>
      </c>
      <c r="O5" s="152">
        <f>IF(O$4="",0,IF($E5="kWh",VLOOKUP(O$4,'4. Billing Determinants'!$B$19:$N$41,4,0)/'4. Billing Determinants'!$E$41*$D5,IF($E5="kW",VLOOKUP(O$4,'4. Billing Determinants'!$B$19:$N$41,5,0)/'4. Billing Determinants'!$F$41*$D5,IF($E5="Non-RPP kWh",VLOOKUP(O$4,'4. Billing Determinants'!$B$19:$N$41,6,0)/'4. Billing Determinants'!$G$41*$D5,IF($E5="Distribution Rev.",VLOOKUP(O$4,'4. Billing Determinants'!$B$19:$N$41,8,0)/'4. Billing Determinants'!$I$41*$D5, VLOOKUP(O$4,'4. Billing Determinants'!$B$19:$N$41,3,0)/'4. Billing Determinants'!$D$41*$D5)))))</f>
        <v>-85.459991134474663</v>
      </c>
      <c r="P5" s="152">
        <f>IF(P$4="",0,IF($E5="kWh",VLOOKUP(P$4,'4. Billing Determinants'!$B$19:$N$41,4,0)/'4. Billing Determinants'!$E$41*$D5,IF($E5="kW",VLOOKUP(P$4,'4. Billing Determinants'!$B$19:$N$41,5,0)/'4. Billing Determinants'!$F$41*$D5,IF($E5="Non-RPP kWh",VLOOKUP(P$4,'4. Billing Determinants'!$B$19:$N$41,6,0)/'4. Billing Determinants'!$G$41*$D5,IF($E5="Distribution Rev.",VLOOKUP(P$4,'4. Billing Determinants'!$B$19:$N$41,8,0)/'4. Billing Determinants'!$I$41*$D5, VLOOKUP(P$4,'4. Billing Determinants'!$B$19:$N$41,3,0)/'4. Billing Determinants'!$D$41*$D5)))))</f>
        <v>0</v>
      </c>
      <c r="Q5" s="152">
        <f>IF(Q$4="",0,IF($E5="kWh",VLOOKUP(Q$4,'4. Billing Determinants'!$B$19:$N$41,4,0)/'4. Billing Determinants'!$E$41*$D5,IF($E5="kW",VLOOKUP(Q$4,'4. Billing Determinants'!$B$19:$N$41,5,0)/'4. Billing Determinants'!$F$41*$D5,IF($E5="Non-RPP kWh",VLOOKUP(Q$4,'4. Billing Determinants'!$B$19:$N$41,6,0)/'4. Billing Determinants'!$G$41*$D5,IF($E5="Distribution Rev.",VLOOKUP(Q$4,'4. Billing Determinants'!$B$19:$N$41,8,0)/'4. Billing Determinants'!$I$41*$D5, VLOOKUP(Q$4,'4. Billing Determinants'!$B$19:$N$41,3,0)/'4. Billing Determinants'!$D$41*$D5)))))</f>
        <v>0</v>
      </c>
      <c r="R5" s="152">
        <f>IF(R$4="",0,IF($E5="kWh",VLOOKUP(R$4,'4. Billing Determinants'!$B$19:$N$41,4,0)/'4. Billing Determinants'!$E$41*$D5,IF($E5="kW",VLOOKUP(R$4,'4. Billing Determinants'!$B$19:$N$41,5,0)/'4. Billing Determinants'!$F$41*$D5,IF($E5="Non-RPP kWh",VLOOKUP(R$4,'4. Billing Determinants'!$B$19:$N$41,6,0)/'4. Billing Determinants'!$G$41*$D5,IF($E5="Distribution Rev.",VLOOKUP(R$4,'4. Billing Determinants'!$B$19:$N$41,8,0)/'4. Billing Determinants'!$I$41*$D5, VLOOKUP(R$4,'4. Billing Determinants'!$B$19:$N$41,3,0)/'4. Billing Determinants'!$D$41*$D5)))))</f>
        <v>0</v>
      </c>
      <c r="S5" s="152">
        <f>IF(S$4="",0,IF($E5="kWh",VLOOKUP(S$4,'4. Billing Determinants'!$B$19:$N$41,4,0)/'4. Billing Determinants'!$E$41*$D5,IF($E5="kW",VLOOKUP(S$4,'4. Billing Determinants'!$B$19:$N$41,5,0)/'4. Billing Determinants'!$F$41*$D5,IF($E5="Non-RPP kWh",VLOOKUP(S$4,'4. Billing Determinants'!$B$19:$N$41,6,0)/'4. Billing Determinants'!$G$41*$D5,IF($E5="Distribution Rev.",VLOOKUP(S$4,'4. Billing Determinants'!$B$19:$N$41,8,0)/'4. Billing Determinants'!$I$41*$D5, VLOOKUP(S$4,'4. Billing Determinants'!$B$19:$N$41,3,0)/'4. Billing Determinants'!$D$41*$D5)))))</f>
        <v>0</v>
      </c>
      <c r="T5" s="152">
        <f>IF(T$4="",0,IF($E5="kWh",VLOOKUP(T$4,'4. Billing Determinants'!$B$19:$N$41,4,0)/'4. Billing Determinants'!$E$41*$D5,IF($E5="kW",VLOOKUP(T$4,'4. Billing Determinants'!$B$19:$N$41,5,0)/'4. Billing Determinants'!$F$41*$D5,IF($E5="Non-RPP kWh",VLOOKUP(T$4,'4. Billing Determinants'!$B$19:$N$41,6,0)/'4. Billing Determinants'!$G$41*$D5,IF($E5="Distribution Rev.",VLOOKUP(T$4,'4. Billing Determinants'!$B$19:$N$41,8,0)/'4. Billing Determinants'!$I$41*$D5, VLOOKUP(T$4,'4. Billing Determinants'!$B$19:$N$41,3,0)/'4. Billing Determinants'!$D$41*$D5)))))</f>
        <v>0</v>
      </c>
      <c r="U5" s="152">
        <f>IF(U$4="",0,IF($E5="kWh",VLOOKUP(U$4,'4. Billing Determinants'!$B$19:$N$41,4,0)/'4. Billing Determinants'!$E$41*$D5,IF($E5="kW",VLOOKUP(U$4,'4. Billing Determinants'!$B$19:$N$41,5,0)/'4. Billing Determinants'!$F$41*$D5,IF($E5="Non-RPP kWh",VLOOKUP(U$4,'4. Billing Determinants'!$B$19:$N$41,6,0)/'4. Billing Determinants'!$G$41*$D5,IF($E5="Distribution Rev.",VLOOKUP(U$4,'4. Billing Determinants'!$B$19:$N$41,8,0)/'4. Billing Determinants'!$I$41*$D5, VLOOKUP(U$4,'4. Billing Determinants'!$B$19:$N$41,3,0)/'4. Billing Determinants'!$D$41*$D5)))))</f>
        <v>0</v>
      </c>
      <c r="V5" s="152">
        <f>IF(V$4="",0,IF($E5="kWh",VLOOKUP(V$4,'4. Billing Determinants'!$B$19:$N$41,4,0)/'4. Billing Determinants'!$E$41*$D5,IF($E5="kW",VLOOKUP(V$4,'4. Billing Determinants'!$B$19:$N$41,5,0)/'4. Billing Determinants'!$F$41*$D5,IF($E5="Non-RPP kWh",VLOOKUP(V$4,'4. Billing Determinants'!$B$19:$N$41,6,0)/'4. Billing Determinants'!$G$41*$D5,IF($E5="Distribution Rev.",VLOOKUP(V$4,'4. Billing Determinants'!$B$19:$N$41,8,0)/'4. Billing Determinants'!$I$41*$D5, VLOOKUP(V$4,'4. Billing Determinants'!$B$19:$N$41,3,0)/'4. Billing Determinants'!$D$41*$D5)))))</f>
        <v>0</v>
      </c>
      <c r="W5" s="152">
        <f>IF(W$4="",0,IF($E5="kWh",VLOOKUP(W$4,'4. Billing Determinants'!$B$19:$N$41,4,0)/'4. Billing Determinants'!$E$41*$D5,IF($E5="kW",VLOOKUP(W$4,'4. Billing Determinants'!$B$19:$N$41,5,0)/'4. Billing Determinants'!$F$41*$D5,IF($E5="Non-RPP kWh",VLOOKUP(W$4,'4. Billing Determinants'!$B$19:$N$41,6,0)/'4. Billing Determinants'!$G$41*$D5,IF($E5="Distribution Rev.",VLOOKUP(W$4,'4. Billing Determinants'!$B$19:$N$41,8,0)/'4. Billing Determinants'!$I$41*$D5, VLOOKUP(W$4,'4. Billing Determinants'!$B$19:$N$41,3,0)/'4. Billing Determinants'!$D$41*$D5)))))</f>
        <v>0</v>
      </c>
      <c r="X5" s="152">
        <f>IF(X$4="",0,IF($E5="kWh",VLOOKUP(X$4,'4. Billing Determinants'!$B$19:$N$41,4,0)/'4. Billing Determinants'!$E$41*$D5,IF($E5="kW",VLOOKUP(X$4,'4. Billing Determinants'!$B$19:$N$41,5,0)/'4. Billing Determinants'!$F$41*$D5,IF($E5="Non-RPP kWh",VLOOKUP(X$4,'4. Billing Determinants'!$B$19:$N$41,6,0)/'4. Billing Determinants'!$G$41*$D5,IF($E5="Distribution Rev.",VLOOKUP(X$4,'4. Billing Determinants'!$B$19:$N$41,8,0)/'4. Billing Determinants'!$I$41*$D5, VLOOKUP(X$4,'4. Billing Determinants'!$B$19:$N$41,3,0)/'4. Billing Determinants'!$D$41*$D5)))))</f>
        <v>0</v>
      </c>
      <c r="Y5" s="152">
        <f>IF(Y$4="",0,IF($E5="kWh",VLOOKUP(Y$4,'4. Billing Determinants'!$B$19:$N$41,4,0)/'4. Billing Determinants'!$E$41*$D5,IF($E5="kW",VLOOKUP(Y$4,'4. Billing Determinants'!$B$19:$N$41,5,0)/'4. Billing Determinants'!$F$41*$D5,IF($E5="Non-RPP kWh",VLOOKUP(Y$4,'4. Billing Determinants'!$B$19:$N$41,6,0)/'4. Billing Determinants'!$G$41*$D5,IF($E5="Distribution Rev.",VLOOKUP(Y$4,'4. Billing Determinants'!$B$19:$N$41,8,0)/'4. Billing Determinants'!$I$41*$D5, VLOOKUP(Y$4,'4. Billing Determinants'!$B$19:$N$41,3,0)/'4. Billing Determinants'!$D$41*$D5)))))</f>
        <v>0</v>
      </c>
    </row>
    <row r="6" spans="2:25" x14ac:dyDescent="0.2">
      <c r="B6" s="153" t="s">
        <v>1</v>
      </c>
      <c r="C6" s="212">
        <v>1580</v>
      </c>
      <c r="D6" s="152">
        <f>'2. 2013 Continuity Schedule'!CF25</f>
        <v>-1648458</v>
      </c>
      <c r="E6" s="170"/>
      <c r="F6" s="152">
        <f>$D$6*'Other Allocators'!B11</f>
        <v>-475480.84731745505</v>
      </c>
      <c r="G6" s="152">
        <f>$D$6*'Other Allocators'!C11</f>
        <v>-195414.44131254251</v>
      </c>
      <c r="H6" s="152">
        <f>$D$6*'Other Allocators'!D11</f>
        <v>-404900.47484788962</v>
      </c>
      <c r="I6" s="152">
        <f>$D$6*'Other Allocators'!E11</f>
        <v>-295790.19284533215</v>
      </c>
      <c r="J6" s="152">
        <f>$D$6*'Other Allocators'!F11</f>
        <v>-254993.83651448597</v>
      </c>
      <c r="K6" s="152">
        <f>$D$6*'Other Allocators'!G11</f>
        <v>0</v>
      </c>
      <c r="L6" s="152">
        <f>$D$6*'Other Allocators'!H11</f>
        <v>-4135.0425642552109</v>
      </c>
      <c r="M6" s="152">
        <f>$D$6*'Other Allocators'!I11</f>
        <v>-1159.2380781381885</v>
      </c>
      <c r="N6" s="152">
        <f>$D$6*'Other Allocators'!J11</f>
        <v>-16583.926519901335</v>
      </c>
      <c r="O6" s="152">
        <f>$D$6*'Other Allocators'!K11</f>
        <v>0</v>
      </c>
      <c r="P6" s="152">
        <f>IF(P$4="",0,IF($E6="kWh",VLOOKUP(P$4,'4. Billing Determinants'!$B$19:$N$41,4,0)/'4. Billing Determinants'!$E$41*$D6,IF($E6="kW",VLOOKUP(P$4,'4. Billing Determinants'!$B$19:$N$41,5,0)/'4. Billing Determinants'!$F$41*$D6,IF($E6="Non-RPP kWh",VLOOKUP(P$4,'4. Billing Determinants'!$B$19:$N$41,6,0)/'4. Billing Determinants'!$G$41*$D6,IF($E6="Distribution Rev.",VLOOKUP(P$4,'4. Billing Determinants'!$B$19:$N$41,8,0)/'4. Billing Determinants'!$I$41*$D6, VLOOKUP(P$4,'4. Billing Determinants'!$B$19:$N$41,3,0)/'4. Billing Determinants'!$D$41*$D6)))))</f>
        <v>0</v>
      </c>
      <c r="Q6" s="152">
        <f>IF(Q$4="",0,IF($E6="kWh",VLOOKUP(Q$4,'4. Billing Determinants'!$B$19:$N$41,4,0)/'4. Billing Determinants'!$E$41*$D6,IF($E6="kW",VLOOKUP(Q$4,'4. Billing Determinants'!$B$19:$N$41,5,0)/'4. Billing Determinants'!$F$41*$D6,IF($E6="Non-RPP kWh",VLOOKUP(Q$4,'4. Billing Determinants'!$B$19:$N$41,6,0)/'4. Billing Determinants'!$G$41*$D6,IF($E6="Distribution Rev.",VLOOKUP(Q$4,'4. Billing Determinants'!$B$19:$N$41,8,0)/'4. Billing Determinants'!$I$41*$D6, VLOOKUP(Q$4,'4. Billing Determinants'!$B$19:$N$41,3,0)/'4. Billing Determinants'!$D$41*$D6)))))</f>
        <v>0</v>
      </c>
      <c r="R6" s="152">
        <f>IF(R$4="",0,IF($E6="kWh",VLOOKUP(R$4,'4. Billing Determinants'!$B$19:$N$41,4,0)/'4. Billing Determinants'!$E$41*$D6,IF($E6="kW",VLOOKUP(R$4,'4. Billing Determinants'!$B$19:$N$41,5,0)/'4. Billing Determinants'!$F$41*$D6,IF($E6="Non-RPP kWh",VLOOKUP(R$4,'4. Billing Determinants'!$B$19:$N$41,6,0)/'4. Billing Determinants'!$G$41*$D6,IF($E6="Distribution Rev.",VLOOKUP(R$4,'4. Billing Determinants'!$B$19:$N$41,8,0)/'4. Billing Determinants'!$I$41*$D6, VLOOKUP(R$4,'4. Billing Determinants'!$B$19:$N$41,3,0)/'4. Billing Determinants'!$D$41*$D6)))))</f>
        <v>0</v>
      </c>
      <c r="S6" s="152">
        <f>IF(S$4="",0,IF($E6="kWh",VLOOKUP(S$4,'4. Billing Determinants'!$B$19:$N$41,4,0)/'4. Billing Determinants'!$E$41*$D6,IF($E6="kW",VLOOKUP(S$4,'4. Billing Determinants'!$B$19:$N$41,5,0)/'4. Billing Determinants'!$F$41*$D6,IF($E6="Non-RPP kWh",VLOOKUP(S$4,'4. Billing Determinants'!$B$19:$N$41,6,0)/'4. Billing Determinants'!$G$41*$D6,IF($E6="Distribution Rev.",VLOOKUP(S$4,'4. Billing Determinants'!$B$19:$N$41,8,0)/'4. Billing Determinants'!$I$41*$D6, VLOOKUP(S$4,'4. Billing Determinants'!$B$19:$N$41,3,0)/'4. Billing Determinants'!$D$41*$D6)))))</f>
        <v>0</v>
      </c>
      <c r="T6" s="152">
        <f>IF(T$4="",0,IF($E6="kWh",VLOOKUP(T$4,'4. Billing Determinants'!$B$19:$N$41,4,0)/'4. Billing Determinants'!$E$41*$D6,IF($E6="kW",VLOOKUP(T$4,'4. Billing Determinants'!$B$19:$N$41,5,0)/'4. Billing Determinants'!$F$41*$D6,IF($E6="Non-RPP kWh",VLOOKUP(T$4,'4. Billing Determinants'!$B$19:$N$41,6,0)/'4. Billing Determinants'!$G$41*$D6,IF($E6="Distribution Rev.",VLOOKUP(T$4,'4. Billing Determinants'!$B$19:$N$41,8,0)/'4. Billing Determinants'!$I$41*$D6, VLOOKUP(T$4,'4. Billing Determinants'!$B$19:$N$41,3,0)/'4. Billing Determinants'!$D$41*$D6)))))</f>
        <v>0</v>
      </c>
      <c r="U6" s="152">
        <f>IF(U$4="",0,IF($E6="kWh",VLOOKUP(U$4,'4. Billing Determinants'!$B$19:$N$41,4,0)/'4. Billing Determinants'!$E$41*$D6,IF($E6="kW",VLOOKUP(U$4,'4. Billing Determinants'!$B$19:$N$41,5,0)/'4. Billing Determinants'!$F$41*$D6,IF($E6="Non-RPP kWh",VLOOKUP(U$4,'4. Billing Determinants'!$B$19:$N$41,6,0)/'4. Billing Determinants'!$G$41*$D6,IF($E6="Distribution Rev.",VLOOKUP(U$4,'4. Billing Determinants'!$B$19:$N$41,8,0)/'4. Billing Determinants'!$I$41*$D6, VLOOKUP(U$4,'4. Billing Determinants'!$B$19:$N$41,3,0)/'4. Billing Determinants'!$D$41*$D6)))))</f>
        <v>0</v>
      </c>
      <c r="V6" s="152">
        <f>IF(V$4="",0,IF($E6="kWh",VLOOKUP(V$4,'4. Billing Determinants'!$B$19:$N$41,4,0)/'4. Billing Determinants'!$E$41*$D6,IF($E6="kW",VLOOKUP(V$4,'4. Billing Determinants'!$B$19:$N$41,5,0)/'4. Billing Determinants'!$F$41*$D6,IF($E6="Non-RPP kWh",VLOOKUP(V$4,'4. Billing Determinants'!$B$19:$N$41,6,0)/'4. Billing Determinants'!$G$41*$D6,IF($E6="Distribution Rev.",VLOOKUP(V$4,'4. Billing Determinants'!$B$19:$N$41,8,0)/'4. Billing Determinants'!$I$41*$D6, VLOOKUP(V$4,'4. Billing Determinants'!$B$19:$N$41,3,0)/'4. Billing Determinants'!$D$41*$D6)))))</f>
        <v>0</v>
      </c>
      <c r="W6" s="152">
        <f>IF(W$4="",0,IF($E6="kWh",VLOOKUP(W$4,'4. Billing Determinants'!$B$19:$N$41,4,0)/'4. Billing Determinants'!$E$41*$D6,IF($E6="kW",VLOOKUP(W$4,'4. Billing Determinants'!$B$19:$N$41,5,0)/'4. Billing Determinants'!$F$41*$D6,IF($E6="Non-RPP kWh",VLOOKUP(W$4,'4. Billing Determinants'!$B$19:$N$41,6,0)/'4. Billing Determinants'!$G$41*$D6,IF($E6="Distribution Rev.",VLOOKUP(W$4,'4. Billing Determinants'!$B$19:$N$41,8,0)/'4. Billing Determinants'!$I$41*$D6, VLOOKUP(W$4,'4. Billing Determinants'!$B$19:$N$41,3,0)/'4. Billing Determinants'!$D$41*$D6)))))</f>
        <v>0</v>
      </c>
      <c r="X6" s="152">
        <f>IF(X$4="",0,IF($E6="kWh",VLOOKUP(X$4,'4. Billing Determinants'!$B$19:$N$41,4,0)/'4. Billing Determinants'!$E$41*$D6,IF($E6="kW",VLOOKUP(X$4,'4. Billing Determinants'!$B$19:$N$41,5,0)/'4. Billing Determinants'!$F$41*$D6,IF($E6="Non-RPP kWh",VLOOKUP(X$4,'4. Billing Determinants'!$B$19:$N$41,6,0)/'4. Billing Determinants'!$G$41*$D6,IF($E6="Distribution Rev.",VLOOKUP(X$4,'4. Billing Determinants'!$B$19:$N$41,8,0)/'4. Billing Determinants'!$I$41*$D6, VLOOKUP(X$4,'4. Billing Determinants'!$B$19:$N$41,3,0)/'4. Billing Determinants'!$D$41*$D6)))))</f>
        <v>0</v>
      </c>
      <c r="Y6" s="152">
        <f>IF(Y$4="",0,IF($E6="kWh",VLOOKUP(Y$4,'4. Billing Determinants'!$B$19:$N$41,4,0)/'4. Billing Determinants'!$E$41*$D6,IF($E6="kW",VLOOKUP(Y$4,'4. Billing Determinants'!$B$19:$N$41,5,0)/'4. Billing Determinants'!$F$41*$D6,IF($E6="Non-RPP kWh",VLOOKUP(Y$4,'4. Billing Determinants'!$B$19:$N$41,6,0)/'4. Billing Determinants'!$G$41*$D6,IF($E6="Distribution Rev.",VLOOKUP(Y$4,'4. Billing Determinants'!$B$19:$N$41,8,0)/'4. Billing Determinants'!$I$41*$D6, VLOOKUP(Y$4,'4. Billing Determinants'!$B$19:$N$41,3,0)/'4. Billing Determinants'!$D$41*$D6)))))</f>
        <v>0</v>
      </c>
    </row>
    <row r="7" spans="2:25" x14ac:dyDescent="0.2">
      <c r="B7" s="153" t="s">
        <v>2</v>
      </c>
      <c r="C7" s="151">
        <v>1584</v>
      </c>
      <c r="D7" s="152">
        <f>'2. 2013 Continuity Schedule'!CF26</f>
        <v>-364059</v>
      </c>
      <c r="E7" s="170" t="s">
        <v>187</v>
      </c>
      <c r="F7" s="152">
        <f>IF(F$4="",0,IF($E7="kWh",VLOOKUP(F$4,'4. Billing Determinants'!$B$19:$N$41,4,0)/'4. Billing Determinants'!$E$41*$D7,IF($E7="kW",VLOOKUP(F$4,'4. Billing Determinants'!$B$19:$N$41,5,0)/'4. Billing Determinants'!$F$41*$D7,IF($E7="Non-RPP kWh",VLOOKUP(F$4,'4. Billing Determinants'!$B$19:$N$41,6,0)/'4. Billing Determinants'!$G$41*$D7,IF($E7="Distribution Rev.",VLOOKUP(F$4,'4. Billing Determinants'!$B$19:$N$41,8,0)/'4. Billing Determinants'!$I$41*$D7, VLOOKUP(F$4,'4. Billing Determinants'!$B$19:$N$41,3,0)/'4. Billing Determinants'!$D$41*$D7)))))</f>
        <v>-92421.891977124309</v>
      </c>
      <c r="G7" s="152">
        <f>IF(G$4="",0,IF($E7="kWh",VLOOKUP(G$4,'4. Billing Determinants'!$B$19:$N$41,4,0)/'4. Billing Determinants'!$E$41*$D7,IF($E7="kW",VLOOKUP(G$4,'4. Billing Determinants'!$B$19:$N$41,5,0)/'4. Billing Determinants'!$F$41*$D7,IF($E7="Non-RPP kWh",VLOOKUP(G$4,'4. Billing Determinants'!$B$19:$N$41,6,0)/'4. Billing Determinants'!$G$41*$D7,IF($E7="Distribution Rev.",VLOOKUP(G$4,'4. Billing Determinants'!$B$19:$N$41,8,0)/'4. Billing Determinants'!$I$41*$D7, VLOOKUP(G$4,'4. Billing Determinants'!$B$19:$N$41,3,0)/'4. Billing Determinants'!$D$41*$D7)))))</f>
        <v>-37983.806261916063</v>
      </c>
      <c r="H7" s="152">
        <f>IF(H$4="",0,IF($E7="kWh",VLOOKUP(H$4,'4. Billing Determinants'!$B$19:$N$41,4,0)/'4. Billing Determinants'!$E$41*$D7,IF($E7="kW",VLOOKUP(H$4,'4. Billing Determinants'!$B$19:$N$41,5,0)/'4. Billing Determinants'!$F$41*$D7,IF($E7="Non-RPP kWh",VLOOKUP(H$4,'4. Billing Determinants'!$B$19:$N$41,6,0)/'4. Billing Determinants'!$G$41*$D7,IF($E7="Distribution Rev.",VLOOKUP(H$4,'4. Billing Determinants'!$B$19:$N$41,8,0)/'4. Billing Determinants'!$I$41*$D7, VLOOKUP(H$4,'4. Billing Determinants'!$B$19:$N$41,3,0)/'4. Billing Determinants'!$D$41*$D7)))))</f>
        <v>-78702.787207942776</v>
      </c>
      <c r="I7" s="152">
        <f>IF(I$4="",0,IF($E7="kWh",VLOOKUP(I$4,'4. Billing Determinants'!$B$19:$N$41,4,0)/'4. Billing Determinants'!$E$41*$D7,IF($E7="kW",VLOOKUP(I$4,'4. Billing Determinants'!$B$19:$N$41,5,0)/'4. Billing Determinants'!$F$41*$D7,IF($E7="Non-RPP kWh",VLOOKUP(I$4,'4. Billing Determinants'!$B$19:$N$41,6,0)/'4. Billing Determinants'!$G$41*$D7,IF($E7="Distribution Rev.",VLOOKUP(I$4,'4. Billing Determinants'!$B$19:$N$41,8,0)/'4. Billing Determinants'!$I$41*$D7, VLOOKUP(I$4,'4. Billing Determinants'!$B$19:$N$41,3,0)/'4. Billing Determinants'!$D$41*$D7)))))</f>
        <v>-57494.406778475714</v>
      </c>
      <c r="J7" s="152">
        <f>IF(J$4="",0,IF($E7="kWh",VLOOKUP(J$4,'4. Billing Determinants'!$B$19:$N$41,4,0)/'4. Billing Determinants'!$E$41*$D7,IF($E7="kW",VLOOKUP(J$4,'4. Billing Determinants'!$B$19:$N$41,5,0)/'4. Billing Determinants'!$F$41*$D7,IF($E7="Non-RPP kWh",VLOOKUP(J$4,'4. Billing Determinants'!$B$19:$N$41,6,0)/'4. Billing Determinants'!$G$41*$D7,IF($E7="Distribution Rev.",VLOOKUP(J$4,'4. Billing Determinants'!$B$19:$N$41,8,0)/'4. Billing Determinants'!$I$41*$D7, VLOOKUP(J$4,'4. Billing Determinants'!$B$19:$N$41,3,0)/'4. Billing Determinants'!$D$41*$D7)))))</f>
        <v>-49564.589080997808</v>
      </c>
      <c r="K7" s="152">
        <f>IF(K$4="",0,IF($E7="kWh",VLOOKUP(K$4,'4. Billing Determinants'!$B$19:$N$41,4,0)/'4. Billing Determinants'!$E$41*$D7,IF($E7="kW",VLOOKUP(K$4,'4. Billing Determinants'!$B$19:$N$41,5,0)/'4. Billing Determinants'!$F$41*$D7,IF($E7="Non-RPP kWh",VLOOKUP(K$4,'4. Billing Determinants'!$B$19:$N$41,6,0)/'4. Billing Determinants'!$G$41*$D7,IF($E7="Distribution Rev.",VLOOKUP(K$4,'4. Billing Determinants'!$B$19:$N$41,8,0)/'4. Billing Determinants'!$I$41*$D7, VLOOKUP(K$4,'4. Billing Determinants'!$B$19:$N$41,3,0)/'4. Billing Determinants'!$D$41*$D7)))))</f>
        <v>-41521.424768521116</v>
      </c>
      <c r="L7" s="152">
        <f>IF(L$4="",0,IF($E7="kWh",VLOOKUP(L$4,'4. Billing Determinants'!$B$19:$N$41,4,0)/'4. Billing Determinants'!$E$41*$D7,IF($E7="kW",VLOOKUP(L$4,'4. Billing Determinants'!$B$19:$N$41,5,0)/'4. Billing Determinants'!$F$41*$D7,IF($E7="Non-RPP kWh",VLOOKUP(L$4,'4. Billing Determinants'!$B$19:$N$41,6,0)/'4. Billing Determinants'!$G$41*$D7,IF($E7="Distribution Rev.",VLOOKUP(L$4,'4. Billing Determinants'!$B$19:$N$41,8,0)/'4. Billing Determinants'!$I$41*$D7, VLOOKUP(L$4,'4. Billing Determinants'!$B$19:$N$41,3,0)/'4. Billing Determinants'!$D$41*$D7)))))</f>
        <v>-803.75152721819563</v>
      </c>
      <c r="M7" s="152">
        <f>IF(M$4="",0,IF($E7="kWh",VLOOKUP(M$4,'4. Billing Determinants'!$B$19:$N$41,4,0)/'4. Billing Determinants'!$E$41*$D7,IF($E7="kW",VLOOKUP(M$4,'4. Billing Determinants'!$B$19:$N$41,5,0)/'4. Billing Determinants'!$F$41*$D7,IF($E7="Non-RPP kWh",VLOOKUP(M$4,'4. Billing Determinants'!$B$19:$N$41,6,0)/'4. Billing Determinants'!$G$41*$D7,IF($E7="Distribution Rev.",VLOOKUP(M$4,'4. Billing Determinants'!$B$19:$N$41,8,0)/'4. Billing Determinants'!$I$41*$D7, VLOOKUP(M$4,'4. Billing Determinants'!$B$19:$N$41,3,0)/'4. Billing Determinants'!$D$41*$D7)))))</f>
        <v>-225.32763840627521</v>
      </c>
      <c r="N7" s="152">
        <f>IF(N$4="",0,IF($E7="kWh",VLOOKUP(N$4,'4. Billing Determinants'!$B$19:$N$41,4,0)/'4. Billing Determinants'!$E$41*$D7,IF($E7="kW",VLOOKUP(N$4,'4. Billing Determinants'!$B$19:$N$41,5,0)/'4. Billing Determinants'!$F$41*$D7,IF($E7="Non-RPP kWh",VLOOKUP(N$4,'4. Billing Determinants'!$B$19:$N$41,6,0)/'4. Billing Determinants'!$G$41*$D7,IF($E7="Distribution Rev.",VLOOKUP(N$4,'4. Billing Determinants'!$B$19:$N$41,8,0)/'4. Billing Determinants'!$I$41*$D7, VLOOKUP(N$4,'4. Billing Determinants'!$B$19:$N$41,3,0)/'4. Billing Determinants'!$D$41*$D7)))))</f>
        <v>-3223.5112602875643</v>
      </c>
      <c r="O7" s="152">
        <f>IF(O$4="",0,IF($E7="kWh",VLOOKUP(O$4,'4. Billing Determinants'!$B$19:$N$41,4,0)/'4. Billing Determinants'!$E$41*$D7,IF($E7="kW",VLOOKUP(O$4,'4. Billing Determinants'!$B$19:$N$41,5,0)/'4. Billing Determinants'!$F$41*$D7,IF($E7="Non-RPP kWh",VLOOKUP(O$4,'4. Billing Determinants'!$B$19:$N$41,6,0)/'4. Billing Determinants'!$G$41*$D7,IF($E7="Distribution Rev.",VLOOKUP(O$4,'4. Billing Determinants'!$B$19:$N$41,8,0)/'4. Billing Determinants'!$I$41*$D7, VLOOKUP(O$4,'4. Billing Determinants'!$B$19:$N$41,3,0)/'4. Billing Determinants'!$D$41*$D7)))))</f>
        <v>-2117.5034991101688</v>
      </c>
      <c r="P7" s="152">
        <f>IF(P$4="",0,IF($E7="kWh",VLOOKUP(P$4,'4. Billing Determinants'!$B$19:$N$41,4,0)/'4. Billing Determinants'!$E$41*$D7,IF($E7="kW",VLOOKUP(P$4,'4. Billing Determinants'!$B$19:$N$41,5,0)/'4. Billing Determinants'!$F$41*$D7,IF($E7="Non-RPP kWh",VLOOKUP(P$4,'4. Billing Determinants'!$B$19:$N$41,6,0)/'4. Billing Determinants'!$G$41*$D7,IF($E7="Distribution Rev.",VLOOKUP(P$4,'4. Billing Determinants'!$B$19:$N$41,8,0)/'4. Billing Determinants'!$I$41*$D7, VLOOKUP(P$4,'4. Billing Determinants'!$B$19:$N$41,3,0)/'4. Billing Determinants'!$D$41*$D7)))))</f>
        <v>0</v>
      </c>
      <c r="Q7" s="152">
        <f>IF(Q$4="",0,IF($E7="kWh",VLOOKUP(Q$4,'4. Billing Determinants'!$B$19:$N$41,4,0)/'4. Billing Determinants'!$E$41*$D7,IF($E7="kW",VLOOKUP(Q$4,'4. Billing Determinants'!$B$19:$N$41,5,0)/'4. Billing Determinants'!$F$41*$D7,IF($E7="Non-RPP kWh",VLOOKUP(Q$4,'4. Billing Determinants'!$B$19:$N$41,6,0)/'4. Billing Determinants'!$G$41*$D7,IF($E7="Distribution Rev.",VLOOKUP(Q$4,'4. Billing Determinants'!$B$19:$N$41,8,0)/'4. Billing Determinants'!$I$41*$D7, VLOOKUP(Q$4,'4. Billing Determinants'!$B$19:$N$41,3,0)/'4. Billing Determinants'!$D$41*$D7)))))</f>
        <v>0</v>
      </c>
      <c r="R7" s="152">
        <f>IF(R$4="",0,IF($E7="kWh",VLOOKUP(R$4,'4. Billing Determinants'!$B$19:$N$41,4,0)/'4. Billing Determinants'!$E$41*$D7,IF($E7="kW",VLOOKUP(R$4,'4. Billing Determinants'!$B$19:$N$41,5,0)/'4. Billing Determinants'!$F$41*$D7,IF($E7="Non-RPP kWh",VLOOKUP(R$4,'4. Billing Determinants'!$B$19:$N$41,6,0)/'4. Billing Determinants'!$G$41*$D7,IF($E7="Distribution Rev.",VLOOKUP(R$4,'4. Billing Determinants'!$B$19:$N$41,8,0)/'4. Billing Determinants'!$I$41*$D7, VLOOKUP(R$4,'4. Billing Determinants'!$B$19:$N$41,3,0)/'4. Billing Determinants'!$D$41*$D7)))))</f>
        <v>0</v>
      </c>
      <c r="S7" s="152">
        <f>IF(S$4="",0,IF($E7="kWh",VLOOKUP(S$4,'4. Billing Determinants'!$B$19:$N$41,4,0)/'4. Billing Determinants'!$E$41*$D7,IF($E7="kW",VLOOKUP(S$4,'4. Billing Determinants'!$B$19:$N$41,5,0)/'4. Billing Determinants'!$F$41*$D7,IF($E7="Non-RPP kWh",VLOOKUP(S$4,'4. Billing Determinants'!$B$19:$N$41,6,0)/'4. Billing Determinants'!$G$41*$D7,IF($E7="Distribution Rev.",VLOOKUP(S$4,'4. Billing Determinants'!$B$19:$N$41,8,0)/'4. Billing Determinants'!$I$41*$D7, VLOOKUP(S$4,'4. Billing Determinants'!$B$19:$N$41,3,0)/'4. Billing Determinants'!$D$41*$D7)))))</f>
        <v>0</v>
      </c>
      <c r="T7" s="152">
        <f>IF(T$4="",0,IF($E7="kWh",VLOOKUP(T$4,'4. Billing Determinants'!$B$19:$N$41,4,0)/'4. Billing Determinants'!$E$41*$D7,IF($E7="kW",VLOOKUP(T$4,'4. Billing Determinants'!$B$19:$N$41,5,0)/'4. Billing Determinants'!$F$41*$D7,IF($E7="Non-RPP kWh",VLOOKUP(T$4,'4. Billing Determinants'!$B$19:$N$41,6,0)/'4. Billing Determinants'!$G$41*$D7,IF($E7="Distribution Rev.",VLOOKUP(T$4,'4. Billing Determinants'!$B$19:$N$41,8,0)/'4. Billing Determinants'!$I$41*$D7, VLOOKUP(T$4,'4. Billing Determinants'!$B$19:$N$41,3,0)/'4. Billing Determinants'!$D$41*$D7)))))</f>
        <v>0</v>
      </c>
      <c r="U7" s="152">
        <f>IF(U$4="",0,IF($E7="kWh",VLOOKUP(U$4,'4. Billing Determinants'!$B$19:$N$41,4,0)/'4. Billing Determinants'!$E$41*$D7,IF($E7="kW",VLOOKUP(U$4,'4. Billing Determinants'!$B$19:$N$41,5,0)/'4. Billing Determinants'!$F$41*$D7,IF($E7="Non-RPP kWh",VLOOKUP(U$4,'4. Billing Determinants'!$B$19:$N$41,6,0)/'4. Billing Determinants'!$G$41*$D7,IF($E7="Distribution Rev.",VLOOKUP(U$4,'4. Billing Determinants'!$B$19:$N$41,8,0)/'4. Billing Determinants'!$I$41*$D7, VLOOKUP(U$4,'4. Billing Determinants'!$B$19:$N$41,3,0)/'4. Billing Determinants'!$D$41*$D7)))))</f>
        <v>0</v>
      </c>
      <c r="V7" s="152">
        <f>IF(V$4="",0,IF($E7="kWh",VLOOKUP(V$4,'4. Billing Determinants'!$B$19:$N$41,4,0)/'4. Billing Determinants'!$E$41*$D7,IF($E7="kW",VLOOKUP(V$4,'4. Billing Determinants'!$B$19:$N$41,5,0)/'4. Billing Determinants'!$F$41*$D7,IF($E7="Non-RPP kWh",VLOOKUP(V$4,'4. Billing Determinants'!$B$19:$N$41,6,0)/'4. Billing Determinants'!$G$41*$D7,IF($E7="Distribution Rev.",VLOOKUP(V$4,'4. Billing Determinants'!$B$19:$N$41,8,0)/'4. Billing Determinants'!$I$41*$D7, VLOOKUP(V$4,'4. Billing Determinants'!$B$19:$N$41,3,0)/'4. Billing Determinants'!$D$41*$D7)))))</f>
        <v>0</v>
      </c>
      <c r="W7" s="152">
        <f>IF(W$4="",0,IF($E7="kWh",VLOOKUP(W$4,'4. Billing Determinants'!$B$19:$N$41,4,0)/'4. Billing Determinants'!$E$41*$D7,IF($E7="kW",VLOOKUP(W$4,'4. Billing Determinants'!$B$19:$N$41,5,0)/'4. Billing Determinants'!$F$41*$D7,IF($E7="Non-RPP kWh",VLOOKUP(W$4,'4. Billing Determinants'!$B$19:$N$41,6,0)/'4. Billing Determinants'!$G$41*$D7,IF($E7="Distribution Rev.",VLOOKUP(W$4,'4. Billing Determinants'!$B$19:$N$41,8,0)/'4. Billing Determinants'!$I$41*$D7, VLOOKUP(W$4,'4. Billing Determinants'!$B$19:$N$41,3,0)/'4. Billing Determinants'!$D$41*$D7)))))</f>
        <v>0</v>
      </c>
      <c r="X7" s="152">
        <f>IF(X$4="",0,IF($E7="kWh",VLOOKUP(X$4,'4. Billing Determinants'!$B$19:$N$41,4,0)/'4. Billing Determinants'!$E$41*$D7,IF($E7="kW",VLOOKUP(X$4,'4. Billing Determinants'!$B$19:$N$41,5,0)/'4. Billing Determinants'!$F$41*$D7,IF($E7="Non-RPP kWh",VLOOKUP(X$4,'4. Billing Determinants'!$B$19:$N$41,6,0)/'4. Billing Determinants'!$G$41*$D7,IF($E7="Distribution Rev.",VLOOKUP(X$4,'4. Billing Determinants'!$B$19:$N$41,8,0)/'4. Billing Determinants'!$I$41*$D7, VLOOKUP(X$4,'4. Billing Determinants'!$B$19:$N$41,3,0)/'4. Billing Determinants'!$D$41*$D7)))))</f>
        <v>0</v>
      </c>
      <c r="Y7" s="152">
        <f>IF(Y$4="",0,IF($E7="kWh",VLOOKUP(Y$4,'4. Billing Determinants'!$B$19:$N$41,4,0)/'4. Billing Determinants'!$E$41*$D7,IF($E7="kW",VLOOKUP(Y$4,'4. Billing Determinants'!$B$19:$N$41,5,0)/'4. Billing Determinants'!$F$41*$D7,IF($E7="Non-RPP kWh",VLOOKUP(Y$4,'4. Billing Determinants'!$B$19:$N$41,6,0)/'4. Billing Determinants'!$G$41*$D7,IF($E7="Distribution Rev.",VLOOKUP(Y$4,'4. Billing Determinants'!$B$19:$N$41,8,0)/'4. Billing Determinants'!$I$41*$D7, VLOOKUP(Y$4,'4. Billing Determinants'!$B$19:$N$41,3,0)/'4. Billing Determinants'!$D$41*$D7)))))</f>
        <v>0</v>
      </c>
    </row>
    <row r="8" spans="2:25" x14ac:dyDescent="0.2">
      <c r="B8" s="153" t="s">
        <v>3</v>
      </c>
      <c r="C8" s="151">
        <v>1586</v>
      </c>
      <c r="D8" s="152">
        <f>'2. 2013 Continuity Schedule'!CF27</f>
        <v>-79800</v>
      </c>
      <c r="E8" s="170" t="s">
        <v>187</v>
      </c>
      <c r="F8" s="152">
        <f>IF(F$4="",0,IF($E8="kWh",VLOOKUP(F$4,'4. Billing Determinants'!$B$19:$N$41,4,0)/'4. Billing Determinants'!$E$41*$D8,IF($E8="kW",VLOOKUP(F$4,'4. Billing Determinants'!$B$19:$N$41,5,0)/'4. Billing Determinants'!$F$41*$D8,IF($E8="Non-RPP kWh",VLOOKUP(F$4,'4. Billing Determinants'!$B$19:$N$41,6,0)/'4. Billing Determinants'!$G$41*$D8,IF($E8="Distribution Rev.",VLOOKUP(F$4,'4. Billing Determinants'!$B$19:$N$41,8,0)/'4. Billing Determinants'!$I$41*$D8, VLOOKUP(F$4,'4. Billing Determinants'!$B$19:$N$41,3,0)/'4. Billing Determinants'!$D$41*$D8)))))</f>
        <v>-20258.438823856904</v>
      </c>
      <c r="G8" s="152">
        <f>IF(G$4="",0,IF($E8="kWh",VLOOKUP(G$4,'4. Billing Determinants'!$B$19:$N$41,4,0)/'4. Billing Determinants'!$E$41*$D8,IF($E8="kW",VLOOKUP(G$4,'4. Billing Determinants'!$B$19:$N$41,5,0)/'4. Billing Determinants'!$F$41*$D8,IF($E8="Non-RPP kWh",VLOOKUP(G$4,'4. Billing Determinants'!$B$19:$N$41,6,0)/'4. Billing Determinants'!$G$41*$D8,IF($E8="Distribution Rev.",VLOOKUP(G$4,'4. Billing Determinants'!$B$19:$N$41,8,0)/'4. Billing Determinants'!$I$41*$D8, VLOOKUP(G$4,'4. Billing Determinants'!$B$19:$N$41,3,0)/'4. Billing Determinants'!$D$41*$D8)))))</f>
        <v>-8325.8695423019399</v>
      </c>
      <c r="H8" s="152">
        <f>IF(H$4="",0,IF($E8="kWh",VLOOKUP(H$4,'4. Billing Determinants'!$B$19:$N$41,4,0)/'4. Billing Determinants'!$E$41*$D8,IF($E8="kW",VLOOKUP(H$4,'4. Billing Determinants'!$B$19:$N$41,5,0)/'4. Billing Determinants'!$F$41*$D8,IF($E8="Non-RPP kWh",VLOOKUP(H$4,'4. Billing Determinants'!$B$19:$N$41,6,0)/'4. Billing Determinants'!$G$41*$D8,IF($E8="Distribution Rev.",VLOOKUP(H$4,'4. Billing Determinants'!$B$19:$N$41,8,0)/'4. Billing Determinants'!$I$41*$D8, VLOOKUP(H$4,'4. Billing Determinants'!$B$19:$N$41,3,0)/'4. Billing Determinants'!$D$41*$D8)))))</f>
        <v>-17251.276356837308</v>
      </c>
      <c r="I8" s="152">
        <f>IF(I$4="",0,IF($E8="kWh",VLOOKUP(I$4,'4. Billing Determinants'!$B$19:$N$41,4,0)/'4. Billing Determinants'!$E$41*$D8,IF($E8="kW",VLOOKUP(I$4,'4. Billing Determinants'!$B$19:$N$41,5,0)/'4. Billing Determinants'!$F$41*$D8,IF($E8="Non-RPP kWh",VLOOKUP(I$4,'4. Billing Determinants'!$B$19:$N$41,6,0)/'4. Billing Determinants'!$G$41*$D8,IF($E8="Distribution Rev.",VLOOKUP(I$4,'4. Billing Determinants'!$B$19:$N$41,8,0)/'4. Billing Determinants'!$I$41*$D8, VLOOKUP(I$4,'4. Billing Determinants'!$B$19:$N$41,3,0)/'4. Billing Determinants'!$D$41*$D8)))))</f>
        <v>-12602.500311549396</v>
      </c>
      <c r="J8" s="152">
        <f>IF(J$4="",0,IF($E8="kWh",VLOOKUP(J$4,'4. Billing Determinants'!$B$19:$N$41,4,0)/'4. Billing Determinants'!$E$41*$D8,IF($E8="kW",VLOOKUP(J$4,'4. Billing Determinants'!$B$19:$N$41,5,0)/'4. Billing Determinants'!$F$41*$D8,IF($E8="Non-RPP kWh",VLOOKUP(J$4,'4. Billing Determinants'!$B$19:$N$41,6,0)/'4. Billing Determinants'!$G$41*$D8,IF($E8="Distribution Rev.",VLOOKUP(J$4,'4. Billing Determinants'!$B$19:$N$41,8,0)/'4. Billing Determinants'!$I$41*$D8, VLOOKUP(J$4,'4. Billing Determinants'!$B$19:$N$41,3,0)/'4. Billing Determinants'!$D$41*$D8)))))</f>
        <v>-10864.322015562382</v>
      </c>
      <c r="K8" s="152">
        <f>IF(K$4="",0,IF($E8="kWh",VLOOKUP(K$4,'4. Billing Determinants'!$B$19:$N$41,4,0)/'4. Billing Determinants'!$E$41*$D8,IF($E8="kW",VLOOKUP(K$4,'4. Billing Determinants'!$B$19:$N$41,5,0)/'4. Billing Determinants'!$F$41*$D8,IF($E8="Non-RPP kWh",VLOOKUP(K$4,'4. Billing Determinants'!$B$19:$N$41,6,0)/'4. Billing Determinants'!$G$41*$D8,IF($E8="Distribution Rev.",VLOOKUP(K$4,'4. Billing Determinants'!$B$19:$N$41,8,0)/'4. Billing Determinants'!$I$41*$D8, VLOOKUP(K$4,'4. Billing Determinants'!$B$19:$N$41,3,0)/'4. Billing Determinants'!$D$41*$D8)))))</f>
        <v>-9101.2986810598977</v>
      </c>
      <c r="L8" s="152">
        <f>IF(L$4="",0,IF($E8="kWh",VLOOKUP(L$4,'4. Billing Determinants'!$B$19:$N$41,4,0)/'4. Billing Determinants'!$E$41*$D8,IF($E8="kW",VLOOKUP(L$4,'4. Billing Determinants'!$B$19:$N$41,5,0)/'4. Billing Determinants'!$F$41*$D8,IF($E8="Non-RPP kWh",VLOOKUP(L$4,'4. Billing Determinants'!$B$19:$N$41,6,0)/'4. Billing Determinants'!$G$41*$D8,IF($E8="Distribution Rev.",VLOOKUP(L$4,'4. Billing Determinants'!$B$19:$N$41,8,0)/'4. Billing Determinants'!$I$41*$D8, VLOOKUP(L$4,'4. Billing Determinants'!$B$19:$N$41,3,0)/'4. Billing Determinants'!$D$41*$D8)))))</f>
        <v>-176.17850917574353</v>
      </c>
      <c r="M8" s="152">
        <f>IF(M$4="",0,IF($E8="kWh",VLOOKUP(M$4,'4. Billing Determinants'!$B$19:$N$41,4,0)/'4. Billing Determinants'!$E$41*$D8,IF($E8="kW",VLOOKUP(M$4,'4. Billing Determinants'!$B$19:$N$41,5,0)/'4. Billing Determinants'!$F$41*$D8,IF($E8="Non-RPP kWh",VLOOKUP(M$4,'4. Billing Determinants'!$B$19:$N$41,6,0)/'4. Billing Determinants'!$G$41*$D8,IF($E8="Distribution Rev.",VLOOKUP(M$4,'4. Billing Determinants'!$B$19:$N$41,8,0)/'4. Billing Determinants'!$I$41*$D8, VLOOKUP(M$4,'4. Billing Determinants'!$B$19:$N$41,3,0)/'4. Billing Determinants'!$D$41*$D8)))))</f>
        <v>-49.390745853888411</v>
      </c>
      <c r="N8" s="152">
        <f>IF(N$4="",0,IF($E8="kWh",VLOOKUP(N$4,'4. Billing Determinants'!$B$19:$N$41,4,0)/'4. Billing Determinants'!$E$41*$D8,IF($E8="kW",VLOOKUP(N$4,'4. Billing Determinants'!$B$19:$N$41,5,0)/'4. Billing Determinants'!$F$41*$D8,IF($E8="Non-RPP kWh",VLOOKUP(N$4,'4. Billing Determinants'!$B$19:$N$41,6,0)/'4. Billing Determinants'!$G$41*$D8,IF($E8="Distribution Rev.",VLOOKUP(N$4,'4. Billing Determinants'!$B$19:$N$41,8,0)/'4. Billing Determinants'!$I$41*$D8, VLOOKUP(N$4,'4. Billing Determinants'!$B$19:$N$41,3,0)/'4. Billing Determinants'!$D$41*$D8)))))</f>
        <v>-706.57832541139658</v>
      </c>
      <c r="O8" s="152">
        <f>IF(O$4="",0,IF($E8="kWh",VLOOKUP(O$4,'4. Billing Determinants'!$B$19:$N$41,4,0)/'4. Billing Determinants'!$E$41*$D8,IF($E8="kW",VLOOKUP(O$4,'4. Billing Determinants'!$B$19:$N$41,5,0)/'4. Billing Determinants'!$F$41*$D8,IF($E8="Non-RPP kWh",VLOOKUP(O$4,'4. Billing Determinants'!$B$19:$N$41,6,0)/'4. Billing Determinants'!$G$41*$D8,IF($E8="Distribution Rev.",VLOOKUP(O$4,'4. Billing Determinants'!$B$19:$N$41,8,0)/'4. Billing Determinants'!$I$41*$D8, VLOOKUP(O$4,'4. Billing Determinants'!$B$19:$N$41,3,0)/'4. Billing Determinants'!$D$41*$D8)))))</f>
        <v>-464.14668839114393</v>
      </c>
      <c r="P8" s="152">
        <f>IF(P$4="",0,IF($E8="kWh",VLOOKUP(P$4,'4. Billing Determinants'!$B$19:$N$41,4,0)/'4. Billing Determinants'!$E$41*$D8,IF($E8="kW",VLOOKUP(P$4,'4. Billing Determinants'!$B$19:$N$41,5,0)/'4. Billing Determinants'!$F$41*$D8,IF($E8="Non-RPP kWh",VLOOKUP(P$4,'4. Billing Determinants'!$B$19:$N$41,6,0)/'4. Billing Determinants'!$G$41*$D8,IF($E8="Distribution Rev.",VLOOKUP(P$4,'4. Billing Determinants'!$B$19:$N$41,8,0)/'4. Billing Determinants'!$I$41*$D8, VLOOKUP(P$4,'4. Billing Determinants'!$B$19:$N$41,3,0)/'4. Billing Determinants'!$D$41*$D8)))))</f>
        <v>0</v>
      </c>
      <c r="Q8" s="152">
        <f>IF(Q$4="",0,IF($E8="kWh",VLOOKUP(Q$4,'4. Billing Determinants'!$B$19:$N$41,4,0)/'4. Billing Determinants'!$E$41*$D8,IF($E8="kW",VLOOKUP(Q$4,'4. Billing Determinants'!$B$19:$N$41,5,0)/'4. Billing Determinants'!$F$41*$D8,IF($E8="Non-RPP kWh",VLOOKUP(Q$4,'4. Billing Determinants'!$B$19:$N$41,6,0)/'4. Billing Determinants'!$G$41*$D8,IF($E8="Distribution Rev.",VLOOKUP(Q$4,'4. Billing Determinants'!$B$19:$N$41,8,0)/'4. Billing Determinants'!$I$41*$D8, VLOOKUP(Q$4,'4. Billing Determinants'!$B$19:$N$41,3,0)/'4. Billing Determinants'!$D$41*$D8)))))</f>
        <v>0</v>
      </c>
      <c r="R8" s="152">
        <f>IF(R$4="",0,IF($E8="kWh",VLOOKUP(R$4,'4. Billing Determinants'!$B$19:$N$41,4,0)/'4. Billing Determinants'!$E$41*$D8,IF($E8="kW",VLOOKUP(R$4,'4. Billing Determinants'!$B$19:$N$41,5,0)/'4. Billing Determinants'!$F$41*$D8,IF($E8="Non-RPP kWh",VLOOKUP(R$4,'4. Billing Determinants'!$B$19:$N$41,6,0)/'4. Billing Determinants'!$G$41*$D8,IF($E8="Distribution Rev.",VLOOKUP(R$4,'4. Billing Determinants'!$B$19:$N$41,8,0)/'4. Billing Determinants'!$I$41*$D8, VLOOKUP(R$4,'4. Billing Determinants'!$B$19:$N$41,3,0)/'4. Billing Determinants'!$D$41*$D8)))))</f>
        <v>0</v>
      </c>
      <c r="S8" s="152">
        <f>IF(S$4="",0,IF($E8="kWh",VLOOKUP(S$4,'4. Billing Determinants'!$B$19:$N$41,4,0)/'4. Billing Determinants'!$E$41*$D8,IF($E8="kW",VLOOKUP(S$4,'4. Billing Determinants'!$B$19:$N$41,5,0)/'4. Billing Determinants'!$F$41*$D8,IF($E8="Non-RPP kWh",VLOOKUP(S$4,'4. Billing Determinants'!$B$19:$N$41,6,0)/'4. Billing Determinants'!$G$41*$D8,IF($E8="Distribution Rev.",VLOOKUP(S$4,'4. Billing Determinants'!$B$19:$N$41,8,0)/'4. Billing Determinants'!$I$41*$D8, VLOOKUP(S$4,'4. Billing Determinants'!$B$19:$N$41,3,0)/'4. Billing Determinants'!$D$41*$D8)))))</f>
        <v>0</v>
      </c>
      <c r="T8" s="152">
        <f>IF(T$4="",0,IF($E8="kWh",VLOOKUP(T$4,'4. Billing Determinants'!$B$19:$N$41,4,0)/'4. Billing Determinants'!$E$41*$D8,IF($E8="kW",VLOOKUP(T$4,'4. Billing Determinants'!$B$19:$N$41,5,0)/'4. Billing Determinants'!$F$41*$D8,IF($E8="Non-RPP kWh",VLOOKUP(T$4,'4. Billing Determinants'!$B$19:$N$41,6,0)/'4. Billing Determinants'!$G$41*$D8,IF($E8="Distribution Rev.",VLOOKUP(T$4,'4. Billing Determinants'!$B$19:$N$41,8,0)/'4. Billing Determinants'!$I$41*$D8, VLOOKUP(T$4,'4. Billing Determinants'!$B$19:$N$41,3,0)/'4. Billing Determinants'!$D$41*$D8)))))</f>
        <v>0</v>
      </c>
      <c r="U8" s="152">
        <f>IF(U$4="",0,IF($E8="kWh",VLOOKUP(U$4,'4. Billing Determinants'!$B$19:$N$41,4,0)/'4. Billing Determinants'!$E$41*$D8,IF($E8="kW",VLOOKUP(U$4,'4. Billing Determinants'!$B$19:$N$41,5,0)/'4. Billing Determinants'!$F$41*$D8,IF($E8="Non-RPP kWh",VLOOKUP(U$4,'4. Billing Determinants'!$B$19:$N$41,6,0)/'4. Billing Determinants'!$G$41*$D8,IF($E8="Distribution Rev.",VLOOKUP(U$4,'4. Billing Determinants'!$B$19:$N$41,8,0)/'4. Billing Determinants'!$I$41*$D8, VLOOKUP(U$4,'4. Billing Determinants'!$B$19:$N$41,3,0)/'4. Billing Determinants'!$D$41*$D8)))))</f>
        <v>0</v>
      </c>
      <c r="V8" s="152">
        <f>IF(V$4="",0,IF($E8="kWh",VLOOKUP(V$4,'4. Billing Determinants'!$B$19:$N$41,4,0)/'4. Billing Determinants'!$E$41*$D8,IF($E8="kW",VLOOKUP(V$4,'4. Billing Determinants'!$B$19:$N$41,5,0)/'4. Billing Determinants'!$F$41*$D8,IF($E8="Non-RPP kWh",VLOOKUP(V$4,'4. Billing Determinants'!$B$19:$N$41,6,0)/'4. Billing Determinants'!$G$41*$D8,IF($E8="Distribution Rev.",VLOOKUP(V$4,'4. Billing Determinants'!$B$19:$N$41,8,0)/'4. Billing Determinants'!$I$41*$D8, VLOOKUP(V$4,'4. Billing Determinants'!$B$19:$N$41,3,0)/'4. Billing Determinants'!$D$41*$D8)))))</f>
        <v>0</v>
      </c>
      <c r="W8" s="152">
        <f>IF(W$4="",0,IF($E8="kWh",VLOOKUP(W$4,'4. Billing Determinants'!$B$19:$N$41,4,0)/'4. Billing Determinants'!$E$41*$D8,IF($E8="kW",VLOOKUP(W$4,'4. Billing Determinants'!$B$19:$N$41,5,0)/'4. Billing Determinants'!$F$41*$D8,IF($E8="Non-RPP kWh",VLOOKUP(W$4,'4. Billing Determinants'!$B$19:$N$41,6,0)/'4. Billing Determinants'!$G$41*$D8,IF($E8="Distribution Rev.",VLOOKUP(W$4,'4. Billing Determinants'!$B$19:$N$41,8,0)/'4. Billing Determinants'!$I$41*$D8, VLOOKUP(W$4,'4. Billing Determinants'!$B$19:$N$41,3,0)/'4. Billing Determinants'!$D$41*$D8)))))</f>
        <v>0</v>
      </c>
      <c r="X8" s="152">
        <f>IF(X$4="",0,IF($E8="kWh",VLOOKUP(X$4,'4. Billing Determinants'!$B$19:$N$41,4,0)/'4. Billing Determinants'!$E$41*$D8,IF($E8="kW",VLOOKUP(X$4,'4. Billing Determinants'!$B$19:$N$41,5,0)/'4. Billing Determinants'!$F$41*$D8,IF($E8="Non-RPP kWh",VLOOKUP(X$4,'4. Billing Determinants'!$B$19:$N$41,6,0)/'4. Billing Determinants'!$G$41*$D8,IF($E8="Distribution Rev.",VLOOKUP(X$4,'4. Billing Determinants'!$B$19:$N$41,8,0)/'4. Billing Determinants'!$I$41*$D8, VLOOKUP(X$4,'4. Billing Determinants'!$B$19:$N$41,3,0)/'4. Billing Determinants'!$D$41*$D8)))))</f>
        <v>0</v>
      </c>
      <c r="Y8" s="152">
        <f>IF(Y$4="",0,IF($E8="kWh",VLOOKUP(Y$4,'4. Billing Determinants'!$B$19:$N$41,4,0)/'4. Billing Determinants'!$E$41*$D8,IF($E8="kW",VLOOKUP(Y$4,'4. Billing Determinants'!$B$19:$N$41,5,0)/'4. Billing Determinants'!$F$41*$D8,IF($E8="Non-RPP kWh",VLOOKUP(Y$4,'4. Billing Determinants'!$B$19:$N$41,6,0)/'4. Billing Determinants'!$G$41*$D8,IF($E8="Distribution Rev.",VLOOKUP(Y$4,'4. Billing Determinants'!$B$19:$N$41,8,0)/'4. Billing Determinants'!$I$41*$D8, VLOOKUP(Y$4,'4. Billing Determinants'!$B$19:$N$41,3,0)/'4. Billing Determinants'!$D$41*$D8)))))</f>
        <v>0</v>
      </c>
    </row>
    <row r="9" spans="2:25" x14ac:dyDescent="0.2">
      <c r="B9" s="153" t="s">
        <v>138</v>
      </c>
      <c r="C9" s="212">
        <v>1588</v>
      </c>
      <c r="D9" s="152">
        <f>'2. 2013 Continuity Schedule'!CF28</f>
        <v>526708</v>
      </c>
      <c r="E9" s="170"/>
      <c r="F9" s="152">
        <f>$D$9*'Other Allocators'!B11</f>
        <v>151923.5346783977</v>
      </c>
      <c r="G9" s="152">
        <f>$D$9*'Other Allocators'!C11</f>
        <v>62437.956899627803</v>
      </c>
      <c r="H9" s="152">
        <f>$D$9*'Other Allocators'!D11</f>
        <v>129372.00663054943</v>
      </c>
      <c r="I9" s="152">
        <f>$D$9*'Other Allocators'!E11</f>
        <v>94509.572517576555</v>
      </c>
      <c r="J9" s="152">
        <f>$D$9*'Other Allocators'!F11</f>
        <v>81474.501408511394</v>
      </c>
      <c r="K9" s="152">
        <f>$D$9*'Other Allocators'!G11</f>
        <v>0</v>
      </c>
      <c r="L9" s="152">
        <f>$D$9*'Other Allocators'!H11</f>
        <v>1321.2104881857674</v>
      </c>
      <c r="M9" s="152">
        <f>$D$9*'Other Allocators'!I11</f>
        <v>370.394617066379</v>
      </c>
      <c r="N9" s="152">
        <f>$D$9*'Other Allocators'!J11</f>
        <v>5298.8227600849959</v>
      </c>
      <c r="O9" s="152">
        <f>$D$9*'Other Allocators'!K11</f>
        <v>0</v>
      </c>
      <c r="P9" s="152">
        <f>IF(P$4="",0,IF($E9="kWh",VLOOKUP(P$4,'4. Billing Determinants'!$B$19:$N$41,4,0)/'4. Billing Determinants'!$E$41*$D9,IF($E9="kW",VLOOKUP(P$4,'4. Billing Determinants'!$B$19:$N$41,5,0)/'4. Billing Determinants'!$F$41*$D9,IF($E9="Non-RPP kWh",VLOOKUP(P$4,'4. Billing Determinants'!$B$19:$N$41,6,0)/'4. Billing Determinants'!$G$41*$D9,IF($E9="Distribution Rev.",VLOOKUP(P$4,'4. Billing Determinants'!$B$19:$N$41,8,0)/'4. Billing Determinants'!$I$41*$D9, VLOOKUP(P$4,'4. Billing Determinants'!$B$19:$N$41,3,0)/'4. Billing Determinants'!$D$41*$D9)))))</f>
        <v>0</v>
      </c>
      <c r="Q9" s="152">
        <f>IF(Q$4="",0,IF($E9="kWh",VLOOKUP(Q$4,'4. Billing Determinants'!$B$19:$N$41,4,0)/'4. Billing Determinants'!$E$41*$D9,IF($E9="kW",VLOOKUP(Q$4,'4. Billing Determinants'!$B$19:$N$41,5,0)/'4. Billing Determinants'!$F$41*$D9,IF($E9="Non-RPP kWh",VLOOKUP(Q$4,'4. Billing Determinants'!$B$19:$N$41,6,0)/'4. Billing Determinants'!$G$41*$D9,IF($E9="Distribution Rev.",VLOOKUP(Q$4,'4. Billing Determinants'!$B$19:$N$41,8,0)/'4. Billing Determinants'!$I$41*$D9, VLOOKUP(Q$4,'4. Billing Determinants'!$B$19:$N$41,3,0)/'4. Billing Determinants'!$D$41*$D9)))))</f>
        <v>0</v>
      </c>
      <c r="R9" s="152">
        <f>IF(R$4="",0,IF($E9="kWh",VLOOKUP(R$4,'4. Billing Determinants'!$B$19:$N$41,4,0)/'4. Billing Determinants'!$E$41*$D9,IF($E9="kW",VLOOKUP(R$4,'4. Billing Determinants'!$B$19:$N$41,5,0)/'4. Billing Determinants'!$F$41*$D9,IF($E9="Non-RPP kWh",VLOOKUP(R$4,'4. Billing Determinants'!$B$19:$N$41,6,0)/'4. Billing Determinants'!$G$41*$D9,IF($E9="Distribution Rev.",VLOOKUP(R$4,'4. Billing Determinants'!$B$19:$N$41,8,0)/'4. Billing Determinants'!$I$41*$D9, VLOOKUP(R$4,'4. Billing Determinants'!$B$19:$N$41,3,0)/'4. Billing Determinants'!$D$41*$D9)))))</f>
        <v>0</v>
      </c>
      <c r="S9" s="152">
        <f>IF(S$4="",0,IF($E9="kWh",VLOOKUP(S$4,'4. Billing Determinants'!$B$19:$N$41,4,0)/'4. Billing Determinants'!$E$41*$D9,IF($E9="kW",VLOOKUP(S$4,'4. Billing Determinants'!$B$19:$N$41,5,0)/'4. Billing Determinants'!$F$41*$D9,IF($E9="Non-RPP kWh",VLOOKUP(S$4,'4. Billing Determinants'!$B$19:$N$41,6,0)/'4. Billing Determinants'!$G$41*$D9,IF($E9="Distribution Rev.",VLOOKUP(S$4,'4. Billing Determinants'!$B$19:$N$41,8,0)/'4. Billing Determinants'!$I$41*$D9, VLOOKUP(S$4,'4. Billing Determinants'!$B$19:$N$41,3,0)/'4. Billing Determinants'!$D$41*$D9)))))</f>
        <v>0</v>
      </c>
      <c r="T9" s="152">
        <f>IF(T$4="",0,IF($E9="kWh",VLOOKUP(T$4,'4. Billing Determinants'!$B$19:$N$41,4,0)/'4. Billing Determinants'!$E$41*$D9,IF($E9="kW",VLOOKUP(T$4,'4. Billing Determinants'!$B$19:$N$41,5,0)/'4. Billing Determinants'!$F$41*$D9,IF($E9="Non-RPP kWh",VLOOKUP(T$4,'4. Billing Determinants'!$B$19:$N$41,6,0)/'4. Billing Determinants'!$G$41*$D9,IF($E9="Distribution Rev.",VLOOKUP(T$4,'4. Billing Determinants'!$B$19:$N$41,8,0)/'4. Billing Determinants'!$I$41*$D9, VLOOKUP(T$4,'4. Billing Determinants'!$B$19:$N$41,3,0)/'4. Billing Determinants'!$D$41*$D9)))))</f>
        <v>0</v>
      </c>
      <c r="U9" s="152">
        <f>IF(U$4="",0,IF($E9="kWh",VLOOKUP(U$4,'4. Billing Determinants'!$B$19:$N$41,4,0)/'4. Billing Determinants'!$E$41*$D9,IF($E9="kW",VLOOKUP(U$4,'4. Billing Determinants'!$B$19:$N$41,5,0)/'4. Billing Determinants'!$F$41*$D9,IF($E9="Non-RPP kWh",VLOOKUP(U$4,'4. Billing Determinants'!$B$19:$N$41,6,0)/'4. Billing Determinants'!$G$41*$D9,IF($E9="Distribution Rev.",VLOOKUP(U$4,'4. Billing Determinants'!$B$19:$N$41,8,0)/'4. Billing Determinants'!$I$41*$D9, VLOOKUP(U$4,'4. Billing Determinants'!$B$19:$N$41,3,0)/'4. Billing Determinants'!$D$41*$D9)))))</f>
        <v>0</v>
      </c>
      <c r="V9" s="152">
        <f>IF(V$4="",0,IF($E9="kWh",VLOOKUP(V$4,'4. Billing Determinants'!$B$19:$N$41,4,0)/'4. Billing Determinants'!$E$41*$D9,IF($E9="kW",VLOOKUP(V$4,'4. Billing Determinants'!$B$19:$N$41,5,0)/'4. Billing Determinants'!$F$41*$D9,IF($E9="Non-RPP kWh",VLOOKUP(V$4,'4. Billing Determinants'!$B$19:$N$41,6,0)/'4. Billing Determinants'!$G$41*$D9,IF($E9="Distribution Rev.",VLOOKUP(V$4,'4. Billing Determinants'!$B$19:$N$41,8,0)/'4. Billing Determinants'!$I$41*$D9, VLOOKUP(V$4,'4. Billing Determinants'!$B$19:$N$41,3,0)/'4. Billing Determinants'!$D$41*$D9)))))</f>
        <v>0</v>
      </c>
      <c r="W9" s="152">
        <f>IF(W$4="",0,IF($E9="kWh",VLOOKUP(W$4,'4. Billing Determinants'!$B$19:$N$41,4,0)/'4. Billing Determinants'!$E$41*$D9,IF($E9="kW",VLOOKUP(W$4,'4. Billing Determinants'!$B$19:$N$41,5,0)/'4. Billing Determinants'!$F$41*$D9,IF($E9="Non-RPP kWh",VLOOKUP(W$4,'4. Billing Determinants'!$B$19:$N$41,6,0)/'4. Billing Determinants'!$G$41*$D9,IF($E9="Distribution Rev.",VLOOKUP(W$4,'4. Billing Determinants'!$B$19:$N$41,8,0)/'4. Billing Determinants'!$I$41*$D9, VLOOKUP(W$4,'4. Billing Determinants'!$B$19:$N$41,3,0)/'4. Billing Determinants'!$D$41*$D9)))))</f>
        <v>0</v>
      </c>
      <c r="X9" s="152">
        <f>IF(X$4="",0,IF($E9="kWh",VLOOKUP(X$4,'4. Billing Determinants'!$B$19:$N$41,4,0)/'4. Billing Determinants'!$E$41*$D9,IF($E9="kW",VLOOKUP(X$4,'4. Billing Determinants'!$B$19:$N$41,5,0)/'4. Billing Determinants'!$F$41*$D9,IF($E9="Non-RPP kWh",VLOOKUP(X$4,'4. Billing Determinants'!$B$19:$N$41,6,0)/'4. Billing Determinants'!$G$41*$D9,IF($E9="Distribution Rev.",VLOOKUP(X$4,'4. Billing Determinants'!$B$19:$N$41,8,0)/'4. Billing Determinants'!$I$41*$D9, VLOOKUP(X$4,'4. Billing Determinants'!$B$19:$N$41,3,0)/'4. Billing Determinants'!$D$41*$D9)))))</f>
        <v>0</v>
      </c>
      <c r="Y9" s="152">
        <f>IF(Y$4="",0,IF($E9="kWh",VLOOKUP(Y$4,'4. Billing Determinants'!$B$19:$N$41,4,0)/'4. Billing Determinants'!$E$41*$D9,IF($E9="kW",VLOOKUP(Y$4,'4. Billing Determinants'!$B$19:$N$41,5,0)/'4. Billing Determinants'!$F$41*$D9,IF($E9="Non-RPP kWh",VLOOKUP(Y$4,'4. Billing Determinants'!$B$19:$N$41,6,0)/'4. Billing Determinants'!$G$41*$D9,IF($E9="Distribution Rev.",VLOOKUP(Y$4,'4. Billing Determinants'!$B$19:$N$41,8,0)/'4. Billing Determinants'!$I$41*$D9, VLOOKUP(Y$4,'4. Billing Determinants'!$B$19:$N$41,3,0)/'4. Billing Determinants'!$D$41*$D9)))))</f>
        <v>0</v>
      </c>
    </row>
    <row r="10" spans="2:25" x14ac:dyDescent="0.2">
      <c r="B10" s="153" t="s">
        <v>144</v>
      </c>
      <c r="C10" s="228">
        <v>1588</v>
      </c>
      <c r="D10" s="152">
        <f>'2. 2013 Continuity Schedule'!CF29</f>
        <v>430985</v>
      </c>
      <c r="E10" s="170" t="s">
        <v>188</v>
      </c>
      <c r="F10" s="152">
        <f>IF(F$4="",0,IF($E10="kWh",VLOOKUP(F$4,'4. Billing Determinants'!$B$19:$N$41,4,0)/'4. Billing Determinants'!$E$41*$D10,IF($E10="kW",VLOOKUP(F$4,'4. Billing Determinants'!$B$19:$N$41,5,0)/'4. Billing Determinants'!$F$41*$D10,IF($E10="Non-RPP kWh",VLOOKUP(F$4,'4. Billing Determinants'!$B$19:$N$41,6,0)/'4. Billing Determinants'!$G$41*$D10,IF($E10="Distribution Rev.",VLOOKUP(F$4,'4. Billing Determinants'!$B$19:$N$41,8,0)/'4. Billing Determinants'!$I$41*$D10, VLOOKUP(F$4,'4. Billing Determinants'!$B$19:$N$41,3,0)/'4. Billing Determinants'!$D$41*$D10)))))</f>
        <v>25882.274988444442</v>
      </c>
      <c r="G10" s="152">
        <f>IF(G$4="",0,IF($E10="kWh",VLOOKUP(G$4,'4. Billing Determinants'!$B$19:$N$41,4,0)/'4. Billing Determinants'!$E$41*$D10,IF($E10="kW",VLOOKUP(G$4,'4. Billing Determinants'!$B$19:$N$41,5,0)/'4. Billing Determinants'!$F$41*$D10,IF($E10="Non-RPP kWh",VLOOKUP(G$4,'4. Billing Determinants'!$B$19:$N$41,6,0)/'4. Billing Determinants'!$G$41*$D10,IF($E10="Distribution Rev.",VLOOKUP(G$4,'4. Billing Determinants'!$B$19:$N$41,8,0)/'4. Billing Determinants'!$I$41*$D10, VLOOKUP(G$4,'4. Billing Determinants'!$B$19:$N$41,3,0)/'4. Billing Determinants'!$D$41*$D10)))))</f>
        <v>9935.8669073670499</v>
      </c>
      <c r="H10" s="152">
        <f>IF(H$4="",0,IF($E10="kWh",VLOOKUP(H$4,'4. Billing Determinants'!$B$19:$N$41,4,0)/'4. Billing Determinants'!$E$41*$D10,IF($E10="kW",VLOOKUP(H$4,'4. Billing Determinants'!$B$19:$N$41,5,0)/'4. Billing Determinants'!$F$41*$D10,IF($E10="Non-RPP kWh",VLOOKUP(H$4,'4. Billing Determinants'!$B$19:$N$41,6,0)/'4. Billing Determinants'!$G$41*$D10,IF($E10="Distribution Rev.",VLOOKUP(H$4,'4. Billing Determinants'!$B$19:$N$41,8,0)/'4. Billing Determinants'!$I$41*$D10, VLOOKUP(H$4,'4. Billing Determinants'!$B$19:$N$41,3,0)/'4. Billing Determinants'!$D$41*$D10)))))</f>
        <v>142625.64135515643</v>
      </c>
      <c r="I10" s="152">
        <f>IF(I$4="",0,IF($E10="kWh",VLOOKUP(I$4,'4. Billing Determinants'!$B$19:$N$41,4,0)/'4. Billing Determinants'!$E$41*$D10,IF($E10="kW",VLOOKUP(I$4,'4. Billing Determinants'!$B$19:$N$41,5,0)/'4. Billing Determinants'!$F$41*$D10,IF($E10="Non-RPP kWh",VLOOKUP(I$4,'4. Billing Determinants'!$B$19:$N$41,6,0)/'4. Billing Determinants'!$G$41*$D10,IF($E10="Distribution Rev.",VLOOKUP(I$4,'4. Billing Determinants'!$B$19:$N$41,8,0)/'4. Billing Determinants'!$I$41*$D10, VLOOKUP(I$4,'4. Billing Determinants'!$B$19:$N$41,3,0)/'4. Billing Determinants'!$D$41*$D10)))))</f>
        <v>131659.20709739038</v>
      </c>
      <c r="J10" s="152">
        <f>IF(J$4="",0,IF($E10="kWh",VLOOKUP(J$4,'4. Billing Determinants'!$B$19:$N$41,4,0)/'4. Billing Determinants'!$E$41*$D10,IF($E10="kW",VLOOKUP(J$4,'4. Billing Determinants'!$B$19:$N$41,5,0)/'4. Billing Determinants'!$F$41*$D10,IF($E10="Non-RPP kWh",VLOOKUP(J$4,'4. Billing Determinants'!$B$19:$N$41,6,0)/'4. Billing Determinants'!$G$41*$D10,IF($E10="Distribution Rev.",VLOOKUP(J$4,'4. Billing Determinants'!$B$19:$N$41,8,0)/'4. Billing Determinants'!$I$41*$D10, VLOOKUP(J$4,'4. Billing Determinants'!$B$19:$N$41,3,0)/'4. Billing Determinants'!$D$41*$D10)))))</f>
        <v>113500.33619192257</v>
      </c>
      <c r="K10" s="152">
        <f>IF(K$4="",0,IF($E10="kWh",VLOOKUP(K$4,'4. Billing Determinants'!$B$19:$N$41,4,0)/'4. Billing Determinants'!$E$41*$D10,IF($E10="kW",VLOOKUP(K$4,'4. Billing Determinants'!$B$19:$N$41,5,0)/'4. Billing Determinants'!$F$41*$D10,IF($E10="Non-RPP kWh",VLOOKUP(K$4,'4. Billing Determinants'!$B$19:$N$41,6,0)/'4. Billing Determinants'!$G$41*$D10,IF($E10="Distribution Rev.",VLOOKUP(K$4,'4. Billing Determinants'!$B$19:$N$41,8,0)/'4. Billing Determinants'!$I$41*$D10, VLOOKUP(K$4,'4. Billing Determinants'!$B$19:$N$41,3,0)/'4. Billing Determinants'!$D$41*$D10)))))</f>
        <v>0</v>
      </c>
      <c r="L10" s="152">
        <f>IF(L$4="",0,IF($E10="kWh",VLOOKUP(L$4,'4. Billing Determinants'!$B$19:$N$41,4,0)/'4. Billing Determinants'!$E$41*$D10,IF($E10="kW",VLOOKUP(L$4,'4. Billing Determinants'!$B$19:$N$41,5,0)/'4. Billing Determinants'!$F$41*$D10,IF($E10="Non-RPP kWh",VLOOKUP(L$4,'4. Billing Determinants'!$B$19:$N$41,6,0)/'4. Billing Determinants'!$G$41*$D10,IF($E10="Distribution Rev.",VLOOKUP(L$4,'4. Billing Determinants'!$B$19:$N$41,8,0)/'4. Billing Determinants'!$I$41*$D10, VLOOKUP(L$4,'4. Billing Determinants'!$B$19:$N$41,3,0)/'4. Billing Determinants'!$D$41*$D10)))))</f>
        <v>0</v>
      </c>
      <c r="M10" s="152">
        <f>IF(M$4="",0,IF($E10="kWh",VLOOKUP(M$4,'4. Billing Determinants'!$B$19:$N$41,4,0)/'4. Billing Determinants'!$E$41*$D10,IF($E10="kW",VLOOKUP(M$4,'4. Billing Determinants'!$B$19:$N$41,5,0)/'4. Billing Determinants'!$F$41*$D10,IF($E10="Non-RPP kWh",VLOOKUP(M$4,'4. Billing Determinants'!$B$19:$N$41,6,0)/'4. Billing Determinants'!$G$41*$D10,IF($E10="Distribution Rev.",VLOOKUP(M$4,'4. Billing Determinants'!$B$19:$N$41,8,0)/'4. Billing Determinants'!$I$41*$D10, VLOOKUP(M$4,'4. Billing Determinants'!$B$19:$N$41,3,0)/'4. Billing Determinants'!$D$41*$D10)))))</f>
        <v>0</v>
      </c>
      <c r="N10" s="152">
        <f>IF(N$4="",0,IF($E10="kWh",VLOOKUP(N$4,'4. Billing Determinants'!$B$19:$N$41,4,0)/'4. Billing Determinants'!$E$41*$D10,IF($E10="kW",VLOOKUP(N$4,'4. Billing Determinants'!$B$19:$N$41,5,0)/'4. Billing Determinants'!$F$41*$D10,IF($E10="Non-RPP kWh",VLOOKUP(N$4,'4. Billing Determinants'!$B$19:$N$41,6,0)/'4. Billing Determinants'!$G$41*$D10,IF($E10="Distribution Rev.",VLOOKUP(N$4,'4. Billing Determinants'!$B$19:$N$41,8,0)/'4. Billing Determinants'!$I$41*$D10, VLOOKUP(N$4,'4. Billing Determinants'!$B$19:$N$41,3,0)/'4. Billing Determinants'!$D$41*$D10)))))</f>
        <v>7381.673459719138</v>
      </c>
      <c r="O10" s="152">
        <f>IF(O$4="",0,IF($E10="kWh",VLOOKUP(O$4,'4. Billing Determinants'!$B$19:$N$41,4,0)/'4. Billing Determinants'!$E$41*$D10,IF($E10="kW",VLOOKUP(O$4,'4. Billing Determinants'!$B$19:$N$41,5,0)/'4. Billing Determinants'!$F$41*$D10,IF($E10="Non-RPP kWh",VLOOKUP(O$4,'4. Billing Determinants'!$B$19:$N$41,6,0)/'4. Billing Determinants'!$G$41*$D10,IF($E10="Distribution Rev.",VLOOKUP(O$4,'4. Billing Determinants'!$B$19:$N$41,8,0)/'4. Billing Determinants'!$I$41*$D10, VLOOKUP(O$4,'4. Billing Determinants'!$B$19:$N$41,3,0)/'4. Billing Determinants'!$D$41*$D10)))))</f>
        <v>0</v>
      </c>
      <c r="P10" s="152">
        <f>IF(P$4="",0,IF($E10="kWh",VLOOKUP(P$4,'4. Billing Determinants'!$B$19:$N$41,4,0)/'4. Billing Determinants'!$E$41*$D10,IF($E10="kW",VLOOKUP(P$4,'4. Billing Determinants'!$B$19:$N$41,5,0)/'4. Billing Determinants'!$F$41*$D10,IF($E10="Non-RPP kWh",VLOOKUP(P$4,'4. Billing Determinants'!$B$19:$N$41,6,0)/'4. Billing Determinants'!$G$41*$D10,IF($E10="Distribution Rev.",VLOOKUP(P$4,'4. Billing Determinants'!$B$19:$N$41,8,0)/'4. Billing Determinants'!$I$41*$D10, VLOOKUP(P$4,'4. Billing Determinants'!$B$19:$N$41,3,0)/'4. Billing Determinants'!$D$41*$D10)))))</f>
        <v>0</v>
      </c>
      <c r="Q10" s="152">
        <f>IF(Q$4="",0,IF($E10="kWh",VLOOKUP(Q$4,'4. Billing Determinants'!$B$19:$N$41,4,0)/'4. Billing Determinants'!$E$41*$D10,IF($E10="kW",VLOOKUP(Q$4,'4. Billing Determinants'!$B$19:$N$41,5,0)/'4. Billing Determinants'!$F$41*$D10,IF($E10="Non-RPP kWh",VLOOKUP(Q$4,'4. Billing Determinants'!$B$19:$N$41,6,0)/'4. Billing Determinants'!$G$41*$D10,IF($E10="Distribution Rev.",VLOOKUP(Q$4,'4. Billing Determinants'!$B$19:$N$41,8,0)/'4. Billing Determinants'!$I$41*$D10, VLOOKUP(Q$4,'4. Billing Determinants'!$B$19:$N$41,3,0)/'4. Billing Determinants'!$D$41*$D10)))))</f>
        <v>0</v>
      </c>
      <c r="R10" s="152">
        <f>IF(R$4="",0,IF($E10="kWh",VLOOKUP(R$4,'4. Billing Determinants'!$B$19:$N$41,4,0)/'4. Billing Determinants'!$E$41*$D10,IF($E10="kW",VLOOKUP(R$4,'4. Billing Determinants'!$B$19:$N$41,5,0)/'4. Billing Determinants'!$F$41*$D10,IF($E10="Non-RPP kWh",VLOOKUP(R$4,'4. Billing Determinants'!$B$19:$N$41,6,0)/'4. Billing Determinants'!$G$41*$D10,IF($E10="Distribution Rev.",VLOOKUP(R$4,'4. Billing Determinants'!$B$19:$N$41,8,0)/'4. Billing Determinants'!$I$41*$D10, VLOOKUP(R$4,'4. Billing Determinants'!$B$19:$N$41,3,0)/'4. Billing Determinants'!$D$41*$D10)))))</f>
        <v>0</v>
      </c>
      <c r="S10" s="152">
        <f>IF(S$4="",0,IF($E10="kWh",VLOOKUP(S$4,'4. Billing Determinants'!$B$19:$N$41,4,0)/'4. Billing Determinants'!$E$41*$D10,IF($E10="kW",VLOOKUP(S$4,'4. Billing Determinants'!$B$19:$N$41,5,0)/'4. Billing Determinants'!$F$41*$D10,IF($E10="Non-RPP kWh",VLOOKUP(S$4,'4. Billing Determinants'!$B$19:$N$41,6,0)/'4. Billing Determinants'!$G$41*$D10,IF($E10="Distribution Rev.",VLOOKUP(S$4,'4. Billing Determinants'!$B$19:$N$41,8,0)/'4. Billing Determinants'!$I$41*$D10, VLOOKUP(S$4,'4. Billing Determinants'!$B$19:$N$41,3,0)/'4. Billing Determinants'!$D$41*$D10)))))</f>
        <v>0</v>
      </c>
      <c r="T10" s="152">
        <f>IF(T$4="",0,IF($E10="kWh",VLOOKUP(T$4,'4. Billing Determinants'!$B$19:$N$41,4,0)/'4. Billing Determinants'!$E$41*$D10,IF($E10="kW",VLOOKUP(T$4,'4. Billing Determinants'!$B$19:$N$41,5,0)/'4. Billing Determinants'!$F$41*$D10,IF($E10="Non-RPP kWh",VLOOKUP(T$4,'4. Billing Determinants'!$B$19:$N$41,6,0)/'4. Billing Determinants'!$G$41*$D10,IF($E10="Distribution Rev.",VLOOKUP(T$4,'4. Billing Determinants'!$B$19:$N$41,8,0)/'4. Billing Determinants'!$I$41*$D10, VLOOKUP(T$4,'4. Billing Determinants'!$B$19:$N$41,3,0)/'4. Billing Determinants'!$D$41*$D10)))))</f>
        <v>0</v>
      </c>
      <c r="U10" s="152">
        <f>IF(U$4="",0,IF($E10="kWh",VLOOKUP(U$4,'4. Billing Determinants'!$B$19:$N$41,4,0)/'4. Billing Determinants'!$E$41*$D10,IF($E10="kW",VLOOKUP(U$4,'4. Billing Determinants'!$B$19:$N$41,5,0)/'4. Billing Determinants'!$F$41*$D10,IF($E10="Non-RPP kWh",VLOOKUP(U$4,'4. Billing Determinants'!$B$19:$N$41,6,0)/'4. Billing Determinants'!$G$41*$D10,IF($E10="Distribution Rev.",VLOOKUP(U$4,'4. Billing Determinants'!$B$19:$N$41,8,0)/'4. Billing Determinants'!$I$41*$D10, VLOOKUP(U$4,'4. Billing Determinants'!$B$19:$N$41,3,0)/'4. Billing Determinants'!$D$41*$D10)))))</f>
        <v>0</v>
      </c>
      <c r="V10" s="152">
        <f>IF(V$4="",0,IF($E10="kWh",VLOOKUP(V$4,'4. Billing Determinants'!$B$19:$N$41,4,0)/'4. Billing Determinants'!$E$41*$D10,IF($E10="kW",VLOOKUP(V$4,'4. Billing Determinants'!$B$19:$N$41,5,0)/'4. Billing Determinants'!$F$41*$D10,IF($E10="Non-RPP kWh",VLOOKUP(V$4,'4. Billing Determinants'!$B$19:$N$41,6,0)/'4. Billing Determinants'!$G$41*$D10,IF($E10="Distribution Rev.",VLOOKUP(V$4,'4. Billing Determinants'!$B$19:$N$41,8,0)/'4. Billing Determinants'!$I$41*$D10, VLOOKUP(V$4,'4. Billing Determinants'!$B$19:$N$41,3,0)/'4. Billing Determinants'!$D$41*$D10)))))</f>
        <v>0</v>
      </c>
      <c r="W10" s="152">
        <f>IF(W$4="",0,IF($E10="kWh",VLOOKUP(W$4,'4. Billing Determinants'!$B$19:$N$41,4,0)/'4. Billing Determinants'!$E$41*$D10,IF($E10="kW",VLOOKUP(W$4,'4. Billing Determinants'!$B$19:$N$41,5,0)/'4. Billing Determinants'!$F$41*$D10,IF($E10="Non-RPP kWh",VLOOKUP(W$4,'4. Billing Determinants'!$B$19:$N$41,6,0)/'4. Billing Determinants'!$G$41*$D10,IF($E10="Distribution Rev.",VLOOKUP(W$4,'4. Billing Determinants'!$B$19:$N$41,8,0)/'4. Billing Determinants'!$I$41*$D10, VLOOKUP(W$4,'4. Billing Determinants'!$B$19:$N$41,3,0)/'4. Billing Determinants'!$D$41*$D10)))))</f>
        <v>0</v>
      </c>
      <c r="X10" s="152">
        <f>IF(X$4="",0,IF($E10="kWh",VLOOKUP(X$4,'4. Billing Determinants'!$B$19:$N$41,4,0)/'4. Billing Determinants'!$E$41*$D10,IF($E10="kW",VLOOKUP(X$4,'4. Billing Determinants'!$B$19:$N$41,5,0)/'4. Billing Determinants'!$F$41*$D10,IF($E10="Non-RPP kWh",VLOOKUP(X$4,'4. Billing Determinants'!$B$19:$N$41,6,0)/'4. Billing Determinants'!$G$41*$D10,IF($E10="Distribution Rev.",VLOOKUP(X$4,'4. Billing Determinants'!$B$19:$N$41,8,0)/'4. Billing Determinants'!$I$41*$D10, VLOOKUP(X$4,'4. Billing Determinants'!$B$19:$N$41,3,0)/'4. Billing Determinants'!$D$41*$D10)))))</f>
        <v>0</v>
      </c>
      <c r="Y10" s="152">
        <f>IF(Y$4="",0,IF($E10="kWh",VLOOKUP(Y$4,'4. Billing Determinants'!$B$19:$N$41,4,0)/'4. Billing Determinants'!$E$41*$D10,IF($E10="kW",VLOOKUP(Y$4,'4. Billing Determinants'!$B$19:$N$41,5,0)/'4. Billing Determinants'!$F$41*$D10,IF($E10="Non-RPP kWh",VLOOKUP(Y$4,'4. Billing Determinants'!$B$19:$N$41,6,0)/'4. Billing Determinants'!$G$41*$D10,IF($E10="Distribution Rev.",VLOOKUP(Y$4,'4. Billing Determinants'!$B$19:$N$41,8,0)/'4. Billing Determinants'!$I$41*$D10, VLOOKUP(Y$4,'4. Billing Determinants'!$B$19:$N$41,3,0)/'4. Billing Determinants'!$D$41*$D10)))))</f>
        <v>0</v>
      </c>
    </row>
    <row r="11" spans="2:25" x14ac:dyDescent="0.2">
      <c r="B11" s="150" t="s">
        <v>19</v>
      </c>
      <c r="C11" s="151">
        <v>1590</v>
      </c>
      <c r="D11" s="152">
        <f>'2. 2013 Continuity Schedule'!CF30</f>
        <v>0</v>
      </c>
      <c r="E11" s="170" t="s">
        <v>187</v>
      </c>
      <c r="F11" s="152">
        <f>IF(F$4="",0,IF($E11="kWh",VLOOKUP(F$4,'4. Billing Determinants'!$B$19:$N$41,4,0)/'4. Billing Determinants'!$E$41*$D11,IF($E11="kW",VLOOKUP(F$4,'4. Billing Determinants'!$B$19:$N$41,5,0)/'4. Billing Determinants'!$F$41*$D11,IF($E11="Non-RPP kWh",VLOOKUP(F$4,'4. Billing Determinants'!$B$19:$N$41,6,0)/'4. Billing Determinants'!$G$41*$D11,IF($E11="Distribution Rev.",VLOOKUP(F$4,'4. Billing Determinants'!$B$19:$N$41,8,0)/'4. Billing Determinants'!$I$41*$D11, VLOOKUP(F$4,'4. Billing Determinants'!$B$19:$N$41,3,0)/'4. Billing Determinants'!$D$41*$D11)))))</f>
        <v>0</v>
      </c>
      <c r="G11" s="152">
        <f>IF(G$4="",0,IF($E11="kWh",VLOOKUP(G$4,'4. Billing Determinants'!$B$19:$N$41,4,0)/'4. Billing Determinants'!$E$41*$D11,IF($E11="kW",VLOOKUP(G$4,'4. Billing Determinants'!$B$19:$N$41,5,0)/'4. Billing Determinants'!$F$41*$D11,IF($E11="Non-RPP kWh",VLOOKUP(G$4,'4. Billing Determinants'!$B$19:$N$41,6,0)/'4. Billing Determinants'!$G$41*$D11,IF($E11="Distribution Rev.",VLOOKUP(G$4,'4. Billing Determinants'!$B$19:$N$41,8,0)/'4. Billing Determinants'!$I$41*$D11, VLOOKUP(G$4,'4. Billing Determinants'!$B$19:$N$41,3,0)/'4. Billing Determinants'!$D$41*$D11)))))</f>
        <v>0</v>
      </c>
      <c r="H11" s="152">
        <f>IF(H$4="",0,IF($E11="kWh",VLOOKUP(H$4,'4. Billing Determinants'!$B$19:$N$41,4,0)/'4. Billing Determinants'!$E$41*$D11,IF($E11="kW",VLOOKUP(H$4,'4. Billing Determinants'!$B$19:$N$41,5,0)/'4. Billing Determinants'!$F$41*$D11,IF($E11="Non-RPP kWh",VLOOKUP(H$4,'4. Billing Determinants'!$B$19:$N$41,6,0)/'4. Billing Determinants'!$G$41*$D11,IF($E11="Distribution Rev.",VLOOKUP(H$4,'4. Billing Determinants'!$B$19:$N$41,8,0)/'4. Billing Determinants'!$I$41*$D11, VLOOKUP(H$4,'4. Billing Determinants'!$B$19:$N$41,3,0)/'4. Billing Determinants'!$D$41*$D11)))))</f>
        <v>0</v>
      </c>
      <c r="I11" s="152">
        <f>IF(I$4="",0,IF($E11="kWh",VLOOKUP(I$4,'4. Billing Determinants'!$B$19:$N$41,4,0)/'4. Billing Determinants'!$E$41*$D11,IF($E11="kW",VLOOKUP(I$4,'4. Billing Determinants'!$B$19:$N$41,5,0)/'4. Billing Determinants'!$F$41*$D11,IF($E11="Non-RPP kWh",VLOOKUP(I$4,'4. Billing Determinants'!$B$19:$N$41,6,0)/'4. Billing Determinants'!$G$41*$D11,IF($E11="Distribution Rev.",VLOOKUP(I$4,'4. Billing Determinants'!$B$19:$N$41,8,0)/'4. Billing Determinants'!$I$41*$D11, VLOOKUP(I$4,'4. Billing Determinants'!$B$19:$N$41,3,0)/'4. Billing Determinants'!$D$41*$D11)))))</f>
        <v>0</v>
      </c>
      <c r="J11" s="152">
        <f>IF(J$4="",0,IF($E11="kWh",VLOOKUP(J$4,'4. Billing Determinants'!$B$19:$N$41,4,0)/'4. Billing Determinants'!$E$41*$D11,IF($E11="kW",VLOOKUP(J$4,'4. Billing Determinants'!$B$19:$N$41,5,0)/'4. Billing Determinants'!$F$41*$D11,IF($E11="Non-RPP kWh",VLOOKUP(J$4,'4. Billing Determinants'!$B$19:$N$41,6,0)/'4. Billing Determinants'!$G$41*$D11,IF($E11="Distribution Rev.",VLOOKUP(J$4,'4. Billing Determinants'!$B$19:$N$41,8,0)/'4. Billing Determinants'!$I$41*$D11, VLOOKUP(J$4,'4. Billing Determinants'!$B$19:$N$41,3,0)/'4. Billing Determinants'!$D$41*$D11)))))</f>
        <v>0</v>
      </c>
      <c r="K11" s="152">
        <f>IF(K$4="",0,IF($E11="kWh",VLOOKUP(K$4,'4. Billing Determinants'!$B$19:$N$41,4,0)/'4. Billing Determinants'!$E$41*$D11,IF($E11="kW",VLOOKUP(K$4,'4. Billing Determinants'!$B$19:$N$41,5,0)/'4. Billing Determinants'!$F$41*$D11,IF($E11="Non-RPP kWh",VLOOKUP(K$4,'4. Billing Determinants'!$B$19:$N$41,6,0)/'4. Billing Determinants'!$G$41*$D11,IF($E11="Distribution Rev.",VLOOKUP(K$4,'4. Billing Determinants'!$B$19:$N$41,8,0)/'4. Billing Determinants'!$I$41*$D11, VLOOKUP(K$4,'4. Billing Determinants'!$B$19:$N$41,3,0)/'4. Billing Determinants'!$D$41*$D11)))))</f>
        <v>0</v>
      </c>
      <c r="L11" s="152">
        <f>IF(L$4="",0,IF($E11="kWh",VLOOKUP(L$4,'4. Billing Determinants'!$B$19:$N$41,4,0)/'4. Billing Determinants'!$E$41*$D11,IF($E11="kW",VLOOKUP(L$4,'4. Billing Determinants'!$B$19:$N$41,5,0)/'4. Billing Determinants'!$F$41*$D11,IF($E11="Non-RPP kWh",VLOOKUP(L$4,'4. Billing Determinants'!$B$19:$N$41,6,0)/'4. Billing Determinants'!$G$41*$D11,IF($E11="Distribution Rev.",VLOOKUP(L$4,'4. Billing Determinants'!$B$19:$N$41,8,0)/'4. Billing Determinants'!$I$41*$D11, VLOOKUP(L$4,'4. Billing Determinants'!$B$19:$N$41,3,0)/'4. Billing Determinants'!$D$41*$D11)))))</f>
        <v>0</v>
      </c>
      <c r="M11" s="152">
        <f>IF(M$4="",0,IF($E11="kWh",VLOOKUP(M$4,'4. Billing Determinants'!$B$19:$N$41,4,0)/'4. Billing Determinants'!$E$41*$D11,IF($E11="kW",VLOOKUP(M$4,'4. Billing Determinants'!$B$19:$N$41,5,0)/'4. Billing Determinants'!$F$41*$D11,IF($E11="Non-RPP kWh",VLOOKUP(M$4,'4. Billing Determinants'!$B$19:$N$41,6,0)/'4. Billing Determinants'!$G$41*$D11,IF($E11="Distribution Rev.",VLOOKUP(M$4,'4. Billing Determinants'!$B$19:$N$41,8,0)/'4. Billing Determinants'!$I$41*$D11, VLOOKUP(M$4,'4. Billing Determinants'!$B$19:$N$41,3,0)/'4. Billing Determinants'!$D$41*$D11)))))</f>
        <v>0</v>
      </c>
      <c r="N11" s="152">
        <f>IF(N$4="",0,IF($E11="kWh",VLOOKUP(N$4,'4. Billing Determinants'!$B$19:$N$41,4,0)/'4. Billing Determinants'!$E$41*$D11,IF($E11="kW",VLOOKUP(N$4,'4. Billing Determinants'!$B$19:$N$41,5,0)/'4. Billing Determinants'!$F$41*$D11,IF($E11="Non-RPP kWh",VLOOKUP(N$4,'4. Billing Determinants'!$B$19:$N$41,6,0)/'4. Billing Determinants'!$G$41*$D11,IF($E11="Distribution Rev.",VLOOKUP(N$4,'4. Billing Determinants'!$B$19:$N$41,8,0)/'4. Billing Determinants'!$I$41*$D11, VLOOKUP(N$4,'4. Billing Determinants'!$B$19:$N$41,3,0)/'4. Billing Determinants'!$D$41*$D11)))))</f>
        <v>0</v>
      </c>
      <c r="O11" s="152">
        <f>IF(O$4="",0,IF($E11="kWh",VLOOKUP(O$4,'4. Billing Determinants'!$B$19:$N$41,4,0)/'4. Billing Determinants'!$E$41*$D11,IF($E11="kW",VLOOKUP(O$4,'4. Billing Determinants'!$B$19:$N$41,5,0)/'4. Billing Determinants'!$F$41*$D11,IF($E11="Non-RPP kWh",VLOOKUP(O$4,'4. Billing Determinants'!$B$19:$N$41,6,0)/'4. Billing Determinants'!$G$41*$D11,IF($E11="Distribution Rev.",VLOOKUP(O$4,'4. Billing Determinants'!$B$19:$N$41,8,0)/'4. Billing Determinants'!$I$41*$D11, VLOOKUP(O$4,'4. Billing Determinants'!$B$19:$N$41,3,0)/'4. Billing Determinants'!$D$41*$D11)))))</f>
        <v>0</v>
      </c>
      <c r="P11" s="152">
        <f>IF(P$4="",0,IF($E11="kWh",VLOOKUP(P$4,'4. Billing Determinants'!$B$19:$N$41,4,0)/'4. Billing Determinants'!$E$41*$D11,IF($E11="kW",VLOOKUP(P$4,'4. Billing Determinants'!$B$19:$N$41,5,0)/'4. Billing Determinants'!$F$41*$D11,IF($E11="Non-RPP kWh",VLOOKUP(P$4,'4. Billing Determinants'!$B$19:$N$41,6,0)/'4. Billing Determinants'!$G$41*$D11,IF($E11="Distribution Rev.",VLOOKUP(P$4,'4. Billing Determinants'!$B$19:$N$41,8,0)/'4. Billing Determinants'!$I$41*$D11, VLOOKUP(P$4,'4. Billing Determinants'!$B$19:$N$41,3,0)/'4. Billing Determinants'!$D$41*$D11)))))</f>
        <v>0</v>
      </c>
      <c r="Q11" s="152">
        <f>IF(Q$4="",0,IF($E11="kWh",VLOOKUP(Q$4,'4. Billing Determinants'!$B$19:$N$41,4,0)/'4. Billing Determinants'!$E$41*$D11,IF($E11="kW",VLOOKUP(Q$4,'4. Billing Determinants'!$B$19:$N$41,5,0)/'4. Billing Determinants'!$F$41*$D11,IF($E11="Non-RPP kWh",VLOOKUP(Q$4,'4. Billing Determinants'!$B$19:$N$41,6,0)/'4. Billing Determinants'!$G$41*$D11,IF($E11="Distribution Rev.",VLOOKUP(Q$4,'4. Billing Determinants'!$B$19:$N$41,8,0)/'4. Billing Determinants'!$I$41*$D11, VLOOKUP(Q$4,'4. Billing Determinants'!$B$19:$N$41,3,0)/'4. Billing Determinants'!$D$41*$D11)))))</f>
        <v>0</v>
      </c>
      <c r="R11" s="152">
        <f>IF(R$4="",0,IF($E11="kWh",VLOOKUP(R$4,'4. Billing Determinants'!$B$19:$N$41,4,0)/'4. Billing Determinants'!$E$41*$D11,IF($E11="kW",VLOOKUP(R$4,'4. Billing Determinants'!$B$19:$N$41,5,0)/'4. Billing Determinants'!$F$41*$D11,IF($E11="Non-RPP kWh",VLOOKUP(R$4,'4. Billing Determinants'!$B$19:$N$41,6,0)/'4. Billing Determinants'!$G$41*$D11,IF($E11="Distribution Rev.",VLOOKUP(R$4,'4. Billing Determinants'!$B$19:$N$41,8,0)/'4. Billing Determinants'!$I$41*$D11, VLOOKUP(R$4,'4. Billing Determinants'!$B$19:$N$41,3,0)/'4. Billing Determinants'!$D$41*$D11)))))</f>
        <v>0</v>
      </c>
      <c r="S11" s="152">
        <f>IF(S$4="",0,IF($E11="kWh",VLOOKUP(S$4,'4. Billing Determinants'!$B$19:$N$41,4,0)/'4. Billing Determinants'!$E$41*$D11,IF($E11="kW",VLOOKUP(S$4,'4. Billing Determinants'!$B$19:$N$41,5,0)/'4. Billing Determinants'!$F$41*$D11,IF($E11="Non-RPP kWh",VLOOKUP(S$4,'4. Billing Determinants'!$B$19:$N$41,6,0)/'4. Billing Determinants'!$G$41*$D11,IF($E11="Distribution Rev.",VLOOKUP(S$4,'4. Billing Determinants'!$B$19:$N$41,8,0)/'4. Billing Determinants'!$I$41*$D11, VLOOKUP(S$4,'4. Billing Determinants'!$B$19:$N$41,3,0)/'4. Billing Determinants'!$D$41*$D11)))))</f>
        <v>0</v>
      </c>
      <c r="T11" s="152">
        <f>IF(T$4="",0,IF($E11="kWh",VLOOKUP(T$4,'4. Billing Determinants'!$B$19:$N$41,4,0)/'4. Billing Determinants'!$E$41*$D11,IF($E11="kW",VLOOKUP(T$4,'4. Billing Determinants'!$B$19:$N$41,5,0)/'4. Billing Determinants'!$F$41*$D11,IF($E11="Non-RPP kWh",VLOOKUP(T$4,'4. Billing Determinants'!$B$19:$N$41,6,0)/'4. Billing Determinants'!$G$41*$D11,IF($E11="Distribution Rev.",VLOOKUP(T$4,'4. Billing Determinants'!$B$19:$N$41,8,0)/'4. Billing Determinants'!$I$41*$D11, VLOOKUP(T$4,'4. Billing Determinants'!$B$19:$N$41,3,0)/'4. Billing Determinants'!$D$41*$D11)))))</f>
        <v>0</v>
      </c>
      <c r="U11" s="152">
        <f>IF(U$4="",0,IF($E11="kWh",VLOOKUP(U$4,'4. Billing Determinants'!$B$19:$N$41,4,0)/'4. Billing Determinants'!$E$41*$D11,IF($E11="kW",VLOOKUP(U$4,'4. Billing Determinants'!$B$19:$N$41,5,0)/'4. Billing Determinants'!$F$41*$D11,IF($E11="Non-RPP kWh",VLOOKUP(U$4,'4. Billing Determinants'!$B$19:$N$41,6,0)/'4. Billing Determinants'!$G$41*$D11,IF($E11="Distribution Rev.",VLOOKUP(U$4,'4. Billing Determinants'!$B$19:$N$41,8,0)/'4. Billing Determinants'!$I$41*$D11, VLOOKUP(U$4,'4. Billing Determinants'!$B$19:$N$41,3,0)/'4. Billing Determinants'!$D$41*$D11)))))</f>
        <v>0</v>
      </c>
      <c r="V11" s="152">
        <f>IF(V$4="",0,IF($E11="kWh",VLOOKUP(V$4,'4. Billing Determinants'!$B$19:$N$41,4,0)/'4. Billing Determinants'!$E$41*$D11,IF($E11="kW",VLOOKUP(V$4,'4. Billing Determinants'!$B$19:$N$41,5,0)/'4. Billing Determinants'!$F$41*$D11,IF($E11="Non-RPP kWh",VLOOKUP(V$4,'4. Billing Determinants'!$B$19:$N$41,6,0)/'4. Billing Determinants'!$G$41*$D11,IF($E11="Distribution Rev.",VLOOKUP(V$4,'4. Billing Determinants'!$B$19:$N$41,8,0)/'4. Billing Determinants'!$I$41*$D11, VLOOKUP(V$4,'4. Billing Determinants'!$B$19:$N$41,3,0)/'4. Billing Determinants'!$D$41*$D11)))))</f>
        <v>0</v>
      </c>
      <c r="W11" s="152">
        <f>IF(W$4="",0,IF($E11="kWh",VLOOKUP(W$4,'4. Billing Determinants'!$B$19:$N$41,4,0)/'4. Billing Determinants'!$E$41*$D11,IF($E11="kW",VLOOKUP(W$4,'4. Billing Determinants'!$B$19:$N$41,5,0)/'4. Billing Determinants'!$F$41*$D11,IF($E11="Non-RPP kWh",VLOOKUP(W$4,'4. Billing Determinants'!$B$19:$N$41,6,0)/'4. Billing Determinants'!$G$41*$D11,IF($E11="Distribution Rev.",VLOOKUP(W$4,'4. Billing Determinants'!$B$19:$N$41,8,0)/'4. Billing Determinants'!$I$41*$D11, VLOOKUP(W$4,'4. Billing Determinants'!$B$19:$N$41,3,0)/'4. Billing Determinants'!$D$41*$D11)))))</f>
        <v>0</v>
      </c>
      <c r="X11" s="152">
        <f>IF(X$4="",0,IF($E11="kWh",VLOOKUP(X$4,'4. Billing Determinants'!$B$19:$N$41,4,0)/'4. Billing Determinants'!$E$41*$D11,IF($E11="kW",VLOOKUP(X$4,'4. Billing Determinants'!$B$19:$N$41,5,0)/'4. Billing Determinants'!$F$41*$D11,IF($E11="Non-RPP kWh",VLOOKUP(X$4,'4. Billing Determinants'!$B$19:$N$41,6,0)/'4. Billing Determinants'!$G$41*$D11,IF($E11="Distribution Rev.",VLOOKUP(X$4,'4. Billing Determinants'!$B$19:$N$41,8,0)/'4. Billing Determinants'!$I$41*$D11, VLOOKUP(X$4,'4. Billing Determinants'!$B$19:$N$41,3,0)/'4. Billing Determinants'!$D$41*$D11)))))</f>
        <v>0</v>
      </c>
      <c r="Y11" s="152">
        <f>IF(Y$4="",0,IF($E11="kWh",VLOOKUP(Y$4,'4. Billing Determinants'!$B$19:$N$41,4,0)/'4. Billing Determinants'!$E$41*$D11,IF($E11="kW",VLOOKUP(Y$4,'4. Billing Determinants'!$B$19:$N$41,5,0)/'4. Billing Determinants'!$F$41*$D11,IF($E11="Non-RPP kWh",VLOOKUP(Y$4,'4. Billing Determinants'!$B$19:$N$41,6,0)/'4. Billing Determinants'!$G$41*$D11,IF($E11="Distribution Rev.",VLOOKUP(Y$4,'4. Billing Determinants'!$B$19:$N$41,8,0)/'4. Billing Determinants'!$I$41*$D11, VLOOKUP(Y$4,'4. Billing Determinants'!$B$19:$N$41,3,0)/'4. Billing Determinants'!$D$41*$D11)))))</f>
        <v>0</v>
      </c>
    </row>
    <row r="12" spans="2:25" x14ac:dyDescent="0.2">
      <c r="B12" s="154" t="s">
        <v>180</v>
      </c>
      <c r="C12" s="151">
        <v>1595</v>
      </c>
      <c r="D12" s="152">
        <f>'2. 2013 Continuity Schedule'!CF31</f>
        <v>0</v>
      </c>
      <c r="E12" s="170" t="s">
        <v>187</v>
      </c>
      <c r="F12" s="152">
        <f>IF(F$4="",0,IF($E12="kWh",VLOOKUP(F$4,'4. Billing Determinants'!$B$19:$N$41,4,0)/'4. Billing Determinants'!$E$41*$D12,IF($E12="kW",VLOOKUP(F$4,'4. Billing Determinants'!$B$19:$N$41,5,0)/'4. Billing Determinants'!$F$41*$D12,IF($E12="Non-RPP kWh",VLOOKUP(F$4,'4. Billing Determinants'!$B$19:$N$41,6,0)/'4. Billing Determinants'!$G$41*$D12,IF($E12="Distribution Rev.",VLOOKUP(F$4,'4. Billing Determinants'!$B$19:$N$41,8,0)/'4. Billing Determinants'!$I$41*$D12, VLOOKUP(F$4,'4. Billing Determinants'!$B$19:$N$41,3,0)/'4. Billing Determinants'!$D$41*$D12)))))</f>
        <v>0</v>
      </c>
      <c r="G12" s="152">
        <f>IF(G$4="",0,IF($E12="kWh",VLOOKUP(G$4,'4. Billing Determinants'!$B$19:$N$41,4,0)/'4. Billing Determinants'!$E$41*$D12,IF($E12="kW",VLOOKUP(G$4,'4. Billing Determinants'!$B$19:$N$41,5,0)/'4. Billing Determinants'!$F$41*$D12,IF($E12="Non-RPP kWh",VLOOKUP(G$4,'4. Billing Determinants'!$B$19:$N$41,6,0)/'4. Billing Determinants'!$G$41*$D12,IF($E12="Distribution Rev.",VLOOKUP(G$4,'4. Billing Determinants'!$B$19:$N$41,8,0)/'4. Billing Determinants'!$I$41*$D12, VLOOKUP(G$4,'4. Billing Determinants'!$B$19:$N$41,3,0)/'4. Billing Determinants'!$D$41*$D12)))))</f>
        <v>0</v>
      </c>
      <c r="H12" s="152">
        <f>IF(H$4="",0,IF($E12="kWh",VLOOKUP(H$4,'4. Billing Determinants'!$B$19:$N$41,4,0)/'4. Billing Determinants'!$E$41*$D12,IF($E12="kW",VLOOKUP(H$4,'4. Billing Determinants'!$B$19:$N$41,5,0)/'4. Billing Determinants'!$F$41*$D12,IF($E12="Non-RPP kWh",VLOOKUP(H$4,'4. Billing Determinants'!$B$19:$N$41,6,0)/'4. Billing Determinants'!$G$41*$D12,IF($E12="Distribution Rev.",VLOOKUP(H$4,'4. Billing Determinants'!$B$19:$N$41,8,0)/'4. Billing Determinants'!$I$41*$D12, VLOOKUP(H$4,'4. Billing Determinants'!$B$19:$N$41,3,0)/'4. Billing Determinants'!$D$41*$D12)))))</f>
        <v>0</v>
      </c>
      <c r="I12" s="152">
        <f>IF(I$4="",0,IF($E12="kWh",VLOOKUP(I$4,'4. Billing Determinants'!$B$19:$N$41,4,0)/'4. Billing Determinants'!$E$41*$D12,IF($E12="kW",VLOOKUP(I$4,'4. Billing Determinants'!$B$19:$N$41,5,0)/'4. Billing Determinants'!$F$41*$D12,IF($E12="Non-RPP kWh",VLOOKUP(I$4,'4. Billing Determinants'!$B$19:$N$41,6,0)/'4. Billing Determinants'!$G$41*$D12,IF($E12="Distribution Rev.",VLOOKUP(I$4,'4. Billing Determinants'!$B$19:$N$41,8,0)/'4. Billing Determinants'!$I$41*$D12, VLOOKUP(I$4,'4. Billing Determinants'!$B$19:$N$41,3,0)/'4. Billing Determinants'!$D$41*$D12)))))</f>
        <v>0</v>
      </c>
      <c r="J12" s="152">
        <f>IF(J$4="",0,IF($E12="kWh",VLOOKUP(J$4,'4. Billing Determinants'!$B$19:$N$41,4,0)/'4. Billing Determinants'!$E$41*$D12,IF($E12="kW",VLOOKUP(J$4,'4. Billing Determinants'!$B$19:$N$41,5,0)/'4. Billing Determinants'!$F$41*$D12,IF($E12="Non-RPP kWh",VLOOKUP(J$4,'4. Billing Determinants'!$B$19:$N$41,6,0)/'4. Billing Determinants'!$G$41*$D12,IF($E12="Distribution Rev.",VLOOKUP(J$4,'4. Billing Determinants'!$B$19:$N$41,8,0)/'4. Billing Determinants'!$I$41*$D12, VLOOKUP(J$4,'4. Billing Determinants'!$B$19:$N$41,3,0)/'4. Billing Determinants'!$D$41*$D12)))))</f>
        <v>0</v>
      </c>
      <c r="K12" s="152">
        <f>IF(K$4="",0,IF($E12="kWh",VLOOKUP(K$4,'4. Billing Determinants'!$B$19:$N$41,4,0)/'4. Billing Determinants'!$E$41*$D12,IF($E12="kW",VLOOKUP(K$4,'4. Billing Determinants'!$B$19:$N$41,5,0)/'4. Billing Determinants'!$F$41*$D12,IF($E12="Non-RPP kWh",VLOOKUP(K$4,'4. Billing Determinants'!$B$19:$N$41,6,0)/'4. Billing Determinants'!$G$41*$D12,IF($E12="Distribution Rev.",VLOOKUP(K$4,'4. Billing Determinants'!$B$19:$N$41,8,0)/'4. Billing Determinants'!$I$41*$D12, VLOOKUP(K$4,'4. Billing Determinants'!$B$19:$N$41,3,0)/'4. Billing Determinants'!$D$41*$D12)))))</f>
        <v>0</v>
      </c>
      <c r="L12" s="152">
        <f>IF(L$4="",0,IF($E12="kWh",VLOOKUP(L$4,'4. Billing Determinants'!$B$19:$N$41,4,0)/'4. Billing Determinants'!$E$41*$D12,IF($E12="kW",VLOOKUP(L$4,'4. Billing Determinants'!$B$19:$N$41,5,0)/'4. Billing Determinants'!$F$41*$D12,IF($E12="Non-RPP kWh",VLOOKUP(L$4,'4. Billing Determinants'!$B$19:$N$41,6,0)/'4. Billing Determinants'!$G$41*$D12,IF($E12="Distribution Rev.",VLOOKUP(L$4,'4. Billing Determinants'!$B$19:$N$41,8,0)/'4. Billing Determinants'!$I$41*$D12, VLOOKUP(L$4,'4. Billing Determinants'!$B$19:$N$41,3,0)/'4. Billing Determinants'!$D$41*$D12)))))</f>
        <v>0</v>
      </c>
      <c r="M12" s="152">
        <f>IF(M$4="",0,IF($E12="kWh",VLOOKUP(M$4,'4. Billing Determinants'!$B$19:$N$41,4,0)/'4. Billing Determinants'!$E$41*$D12,IF($E12="kW",VLOOKUP(M$4,'4. Billing Determinants'!$B$19:$N$41,5,0)/'4. Billing Determinants'!$F$41*$D12,IF($E12="Non-RPP kWh",VLOOKUP(M$4,'4. Billing Determinants'!$B$19:$N$41,6,0)/'4. Billing Determinants'!$G$41*$D12,IF($E12="Distribution Rev.",VLOOKUP(M$4,'4. Billing Determinants'!$B$19:$N$41,8,0)/'4. Billing Determinants'!$I$41*$D12, VLOOKUP(M$4,'4. Billing Determinants'!$B$19:$N$41,3,0)/'4. Billing Determinants'!$D$41*$D12)))))</f>
        <v>0</v>
      </c>
      <c r="N12" s="152">
        <f>IF(N$4="",0,IF($E12="kWh",VLOOKUP(N$4,'4. Billing Determinants'!$B$19:$N$41,4,0)/'4. Billing Determinants'!$E$41*$D12,IF($E12="kW",VLOOKUP(N$4,'4. Billing Determinants'!$B$19:$N$41,5,0)/'4. Billing Determinants'!$F$41*$D12,IF($E12="Non-RPP kWh",VLOOKUP(N$4,'4. Billing Determinants'!$B$19:$N$41,6,0)/'4. Billing Determinants'!$G$41*$D12,IF($E12="Distribution Rev.",VLOOKUP(N$4,'4. Billing Determinants'!$B$19:$N$41,8,0)/'4. Billing Determinants'!$I$41*$D12, VLOOKUP(N$4,'4. Billing Determinants'!$B$19:$N$41,3,0)/'4. Billing Determinants'!$D$41*$D12)))))</f>
        <v>0</v>
      </c>
      <c r="O12" s="152">
        <f>IF(O$4="",0,IF($E12="kWh",VLOOKUP(O$4,'4. Billing Determinants'!$B$19:$N$41,4,0)/'4. Billing Determinants'!$E$41*$D12,IF($E12="kW",VLOOKUP(O$4,'4. Billing Determinants'!$B$19:$N$41,5,0)/'4. Billing Determinants'!$F$41*$D12,IF($E12="Non-RPP kWh",VLOOKUP(O$4,'4. Billing Determinants'!$B$19:$N$41,6,0)/'4. Billing Determinants'!$G$41*$D12,IF($E12="Distribution Rev.",VLOOKUP(O$4,'4. Billing Determinants'!$B$19:$N$41,8,0)/'4. Billing Determinants'!$I$41*$D12, VLOOKUP(O$4,'4. Billing Determinants'!$B$19:$N$41,3,0)/'4. Billing Determinants'!$D$41*$D12)))))</f>
        <v>0</v>
      </c>
      <c r="P12" s="152">
        <f>IF(P$4="",0,IF($E12="kWh",VLOOKUP(P$4,'4. Billing Determinants'!$B$19:$N$41,4,0)/'4. Billing Determinants'!$E$41*$D12,IF($E12="kW",VLOOKUP(P$4,'4. Billing Determinants'!$B$19:$N$41,5,0)/'4. Billing Determinants'!$F$41*$D12,IF($E12="Non-RPP kWh",VLOOKUP(P$4,'4. Billing Determinants'!$B$19:$N$41,6,0)/'4. Billing Determinants'!$G$41*$D12,IF($E12="Distribution Rev.",VLOOKUP(P$4,'4. Billing Determinants'!$B$19:$N$41,8,0)/'4. Billing Determinants'!$I$41*$D12, VLOOKUP(P$4,'4. Billing Determinants'!$B$19:$N$41,3,0)/'4. Billing Determinants'!$D$41*$D12)))))</f>
        <v>0</v>
      </c>
      <c r="Q12" s="152">
        <f>IF(Q$4="",0,IF($E12="kWh",VLOOKUP(Q$4,'4. Billing Determinants'!$B$19:$N$41,4,0)/'4. Billing Determinants'!$E$41*$D12,IF($E12="kW",VLOOKUP(Q$4,'4. Billing Determinants'!$B$19:$N$41,5,0)/'4. Billing Determinants'!$F$41*$D12,IF($E12="Non-RPP kWh",VLOOKUP(Q$4,'4. Billing Determinants'!$B$19:$N$41,6,0)/'4. Billing Determinants'!$G$41*$D12,IF($E12="Distribution Rev.",VLOOKUP(Q$4,'4. Billing Determinants'!$B$19:$N$41,8,0)/'4. Billing Determinants'!$I$41*$D12, VLOOKUP(Q$4,'4. Billing Determinants'!$B$19:$N$41,3,0)/'4. Billing Determinants'!$D$41*$D12)))))</f>
        <v>0</v>
      </c>
      <c r="R12" s="152">
        <f>IF(R$4="",0,IF($E12="kWh",VLOOKUP(R$4,'4. Billing Determinants'!$B$19:$N$41,4,0)/'4. Billing Determinants'!$E$41*$D12,IF($E12="kW",VLOOKUP(R$4,'4. Billing Determinants'!$B$19:$N$41,5,0)/'4. Billing Determinants'!$F$41*$D12,IF($E12="Non-RPP kWh",VLOOKUP(R$4,'4. Billing Determinants'!$B$19:$N$41,6,0)/'4. Billing Determinants'!$G$41*$D12,IF($E12="Distribution Rev.",VLOOKUP(R$4,'4. Billing Determinants'!$B$19:$N$41,8,0)/'4. Billing Determinants'!$I$41*$D12, VLOOKUP(R$4,'4. Billing Determinants'!$B$19:$N$41,3,0)/'4. Billing Determinants'!$D$41*$D12)))))</f>
        <v>0</v>
      </c>
      <c r="S12" s="152">
        <f>IF(S$4="",0,IF($E12="kWh",VLOOKUP(S$4,'4. Billing Determinants'!$B$19:$N$41,4,0)/'4. Billing Determinants'!$E$41*$D12,IF($E12="kW",VLOOKUP(S$4,'4. Billing Determinants'!$B$19:$N$41,5,0)/'4. Billing Determinants'!$F$41*$D12,IF($E12="Non-RPP kWh",VLOOKUP(S$4,'4. Billing Determinants'!$B$19:$N$41,6,0)/'4. Billing Determinants'!$G$41*$D12,IF($E12="Distribution Rev.",VLOOKUP(S$4,'4. Billing Determinants'!$B$19:$N$41,8,0)/'4. Billing Determinants'!$I$41*$D12, VLOOKUP(S$4,'4. Billing Determinants'!$B$19:$N$41,3,0)/'4. Billing Determinants'!$D$41*$D12)))))</f>
        <v>0</v>
      </c>
      <c r="T12" s="152">
        <f>IF(T$4="",0,IF($E12="kWh",VLOOKUP(T$4,'4. Billing Determinants'!$B$19:$N$41,4,0)/'4. Billing Determinants'!$E$41*$D12,IF($E12="kW",VLOOKUP(T$4,'4. Billing Determinants'!$B$19:$N$41,5,0)/'4. Billing Determinants'!$F$41*$D12,IF($E12="Non-RPP kWh",VLOOKUP(T$4,'4. Billing Determinants'!$B$19:$N$41,6,0)/'4. Billing Determinants'!$G$41*$D12,IF($E12="Distribution Rev.",VLOOKUP(T$4,'4. Billing Determinants'!$B$19:$N$41,8,0)/'4. Billing Determinants'!$I$41*$D12, VLOOKUP(T$4,'4. Billing Determinants'!$B$19:$N$41,3,0)/'4. Billing Determinants'!$D$41*$D12)))))</f>
        <v>0</v>
      </c>
      <c r="U12" s="152">
        <f>IF(U$4="",0,IF($E12="kWh",VLOOKUP(U$4,'4. Billing Determinants'!$B$19:$N$41,4,0)/'4. Billing Determinants'!$E$41*$D12,IF($E12="kW",VLOOKUP(U$4,'4. Billing Determinants'!$B$19:$N$41,5,0)/'4. Billing Determinants'!$F$41*$D12,IF($E12="Non-RPP kWh",VLOOKUP(U$4,'4. Billing Determinants'!$B$19:$N$41,6,0)/'4. Billing Determinants'!$G$41*$D12,IF($E12="Distribution Rev.",VLOOKUP(U$4,'4. Billing Determinants'!$B$19:$N$41,8,0)/'4. Billing Determinants'!$I$41*$D12, VLOOKUP(U$4,'4. Billing Determinants'!$B$19:$N$41,3,0)/'4. Billing Determinants'!$D$41*$D12)))))</f>
        <v>0</v>
      </c>
      <c r="V12" s="152">
        <f>IF(V$4="",0,IF($E12="kWh",VLOOKUP(V$4,'4. Billing Determinants'!$B$19:$N$41,4,0)/'4. Billing Determinants'!$E$41*$D12,IF($E12="kW",VLOOKUP(V$4,'4. Billing Determinants'!$B$19:$N$41,5,0)/'4. Billing Determinants'!$F$41*$D12,IF($E12="Non-RPP kWh",VLOOKUP(V$4,'4. Billing Determinants'!$B$19:$N$41,6,0)/'4. Billing Determinants'!$G$41*$D12,IF($E12="Distribution Rev.",VLOOKUP(V$4,'4. Billing Determinants'!$B$19:$N$41,8,0)/'4. Billing Determinants'!$I$41*$D12, VLOOKUP(V$4,'4. Billing Determinants'!$B$19:$N$41,3,0)/'4. Billing Determinants'!$D$41*$D12)))))</f>
        <v>0</v>
      </c>
      <c r="W12" s="152">
        <f>IF(W$4="",0,IF($E12="kWh",VLOOKUP(W$4,'4. Billing Determinants'!$B$19:$N$41,4,0)/'4. Billing Determinants'!$E$41*$D12,IF($E12="kW",VLOOKUP(W$4,'4. Billing Determinants'!$B$19:$N$41,5,0)/'4. Billing Determinants'!$F$41*$D12,IF($E12="Non-RPP kWh",VLOOKUP(W$4,'4. Billing Determinants'!$B$19:$N$41,6,0)/'4. Billing Determinants'!$G$41*$D12,IF($E12="Distribution Rev.",VLOOKUP(W$4,'4. Billing Determinants'!$B$19:$N$41,8,0)/'4. Billing Determinants'!$I$41*$D12, VLOOKUP(W$4,'4. Billing Determinants'!$B$19:$N$41,3,0)/'4. Billing Determinants'!$D$41*$D12)))))</f>
        <v>0</v>
      </c>
      <c r="X12" s="152">
        <f>IF(X$4="",0,IF($E12="kWh",VLOOKUP(X$4,'4. Billing Determinants'!$B$19:$N$41,4,0)/'4. Billing Determinants'!$E$41*$D12,IF($E12="kW",VLOOKUP(X$4,'4. Billing Determinants'!$B$19:$N$41,5,0)/'4. Billing Determinants'!$F$41*$D12,IF($E12="Non-RPP kWh",VLOOKUP(X$4,'4. Billing Determinants'!$B$19:$N$41,6,0)/'4. Billing Determinants'!$G$41*$D12,IF($E12="Distribution Rev.",VLOOKUP(X$4,'4. Billing Determinants'!$B$19:$N$41,8,0)/'4. Billing Determinants'!$I$41*$D12, VLOOKUP(X$4,'4. Billing Determinants'!$B$19:$N$41,3,0)/'4. Billing Determinants'!$D$41*$D12)))))</f>
        <v>0</v>
      </c>
      <c r="Y12" s="152">
        <f>IF(Y$4="",0,IF($E12="kWh",VLOOKUP(Y$4,'4. Billing Determinants'!$B$19:$N$41,4,0)/'4. Billing Determinants'!$E$41*$D12,IF($E12="kW",VLOOKUP(Y$4,'4. Billing Determinants'!$B$19:$N$41,5,0)/'4. Billing Determinants'!$F$41*$D12,IF($E12="Non-RPP kWh",VLOOKUP(Y$4,'4. Billing Determinants'!$B$19:$N$41,6,0)/'4. Billing Determinants'!$G$41*$D12,IF($E12="Distribution Rev.",VLOOKUP(Y$4,'4. Billing Determinants'!$B$19:$N$41,8,0)/'4. Billing Determinants'!$I$41*$D12, VLOOKUP(Y$4,'4. Billing Determinants'!$B$19:$N$41,3,0)/'4. Billing Determinants'!$D$41*$D12)))))</f>
        <v>0</v>
      </c>
    </row>
    <row r="13" spans="2:25" x14ac:dyDescent="0.2">
      <c r="B13" s="154" t="s">
        <v>181</v>
      </c>
      <c r="C13" s="216">
        <v>1595</v>
      </c>
      <c r="D13" s="152">
        <f>'2. 2013 Continuity Schedule'!CF32</f>
        <v>-62052</v>
      </c>
      <c r="E13" s="170"/>
      <c r="F13" s="152">
        <f>$D$13*'Other Allocators'!B19</f>
        <v>-17846.707564031141</v>
      </c>
      <c r="G13" s="152">
        <f>$D$13*'Other Allocators'!C19</f>
        <v>-7856.3321864115087</v>
      </c>
      <c r="H13" s="152">
        <f>$D$13*'Other Allocators'!D19</f>
        <v>-14989.899396470666</v>
      </c>
      <c r="I13" s="152">
        <f>$D$13*'Other Allocators'!E19</f>
        <v>-11710.026781985902</v>
      </c>
      <c r="J13" s="152">
        <f>$D$13*'Other Allocators'!F19</f>
        <v>-8837.3897751223067</v>
      </c>
      <c r="K13" s="152">
        <f>$D$13*'Other Allocators'!G19</f>
        <v>0</v>
      </c>
      <c r="L13" s="152">
        <f>$D$13*'Other Allocators'!H19</f>
        <v>-150.14233233854745</v>
      </c>
      <c r="M13" s="152">
        <f>$D$13*'Other Allocators'!I19</f>
        <v>-45.65909264602125</v>
      </c>
      <c r="N13" s="152">
        <f>$D$13*'Other Allocators'!J19</f>
        <v>-615.84287099390838</v>
      </c>
      <c r="O13" s="152">
        <f>$D$13*'Other Allocators'!K19</f>
        <v>0</v>
      </c>
      <c r="P13" s="152">
        <f>IF(P$4="",0,IF($E13="kWh",VLOOKUP(P$4,'4. Billing Determinants'!$B$19:$N$41,4,0)/'4. Billing Determinants'!$E$41*$D13,IF($E13="kW",VLOOKUP(P$4,'4. Billing Determinants'!$B$19:$N$41,5,0)/'4. Billing Determinants'!$F$41*$D13,IF($E13="Non-RPP kWh",VLOOKUP(P$4,'4. Billing Determinants'!$B$19:$N$41,6,0)/'4. Billing Determinants'!$G$41*$D13,IF($E13="Distribution Rev.",VLOOKUP(P$4,'4. Billing Determinants'!$B$19:$N$41,8,0)/'4. Billing Determinants'!$I$41*$D13, VLOOKUP(P$4,'4. Billing Determinants'!$B$19:$N$41,3,0)/'4. Billing Determinants'!$D$41*$D13)))))</f>
        <v>0</v>
      </c>
      <c r="Q13" s="152">
        <f>IF(Q$4="",0,IF($E13="kWh",VLOOKUP(Q$4,'4. Billing Determinants'!$B$19:$N$41,4,0)/'4. Billing Determinants'!$E$41*$D13,IF($E13="kW",VLOOKUP(Q$4,'4. Billing Determinants'!$B$19:$N$41,5,0)/'4. Billing Determinants'!$F$41*$D13,IF($E13="Non-RPP kWh",VLOOKUP(Q$4,'4. Billing Determinants'!$B$19:$N$41,6,0)/'4. Billing Determinants'!$G$41*$D13,IF($E13="Distribution Rev.",VLOOKUP(Q$4,'4. Billing Determinants'!$B$19:$N$41,8,0)/'4. Billing Determinants'!$I$41*$D13, VLOOKUP(Q$4,'4. Billing Determinants'!$B$19:$N$41,3,0)/'4. Billing Determinants'!$D$41*$D13)))))</f>
        <v>0</v>
      </c>
      <c r="R13" s="152">
        <f>IF(R$4="",0,IF($E13="kWh",VLOOKUP(R$4,'4. Billing Determinants'!$B$19:$N$41,4,0)/'4. Billing Determinants'!$E$41*$D13,IF($E13="kW",VLOOKUP(R$4,'4. Billing Determinants'!$B$19:$N$41,5,0)/'4. Billing Determinants'!$F$41*$D13,IF($E13="Non-RPP kWh",VLOOKUP(R$4,'4. Billing Determinants'!$B$19:$N$41,6,0)/'4. Billing Determinants'!$G$41*$D13,IF($E13="Distribution Rev.",VLOOKUP(R$4,'4. Billing Determinants'!$B$19:$N$41,8,0)/'4. Billing Determinants'!$I$41*$D13, VLOOKUP(R$4,'4. Billing Determinants'!$B$19:$N$41,3,0)/'4. Billing Determinants'!$D$41*$D13)))))</f>
        <v>0</v>
      </c>
      <c r="S13" s="152">
        <f>IF(S$4="",0,IF($E13="kWh",VLOOKUP(S$4,'4. Billing Determinants'!$B$19:$N$41,4,0)/'4. Billing Determinants'!$E$41*$D13,IF($E13="kW",VLOOKUP(S$4,'4. Billing Determinants'!$B$19:$N$41,5,0)/'4. Billing Determinants'!$F$41*$D13,IF($E13="Non-RPP kWh",VLOOKUP(S$4,'4. Billing Determinants'!$B$19:$N$41,6,0)/'4. Billing Determinants'!$G$41*$D13,IF($E13="Distribution Rev.",VLOOKUP(S$4,'4. Billing Determinants'!$B$19:$N$41,8,0)/'4. Billing Determinants'!$I$41*$D13, VLOOKUP(S$4,'4. Billing Determinants'!$B$19:$N$41,3,0)/'4. Billing Determinants'!$D$41*$D13)))))</f>
        <v>0</v>
      </c>
      <c r="T13" s="152">
        <f>IF(T$4="",0,IF($E13="kWh",VLOOKUP(T$4,'4. Billing Determinants'!$B$19:$N$41,4,0)/'4. Billing Determinants'!$E$41*$D13,IF($E13="kW",VLOOKUP(T$4,'4. Billing Determinants'!$B$19:$N$41,5,0)/'4. Billing Determinants'!$F$41*$D13,IF($E13="Non-RPP kWh",VLOOKUP(T$4,'4. Billing Determinants'!$B$19:$N$41,6,0)/'4. Billing Determinants'!$G$41*$D13,IF($E13="Distribution Rev.",VLOOKUP(T$4,'4. Billing Determinants'!$B$19:$N$41,8,0)/'4. Billing Determinants'!$I$41*$D13, VLOOKUP(T$4,'4. Billing Determinants'!$B$19:$N$41,3,0)/'4. Billing Determinants'!$D$41*$D13)))))</f>
        <v>0</v>
      </c>
      <c r="U13" s="152">
        <f>IF(U$4="",0,IF($E13="kWh",VLOOKUP(U$4,'4. Billing Determinants'!$B$19:$N$41,4,0)/'4. Billing Determinants'!$E$41*$D13,IF($E13="kW",VLOOKUP(U$4,'4. Billing Determinants'!$B$19:$N$41,5,0)/'4. Billing Determinants'!$F$41*$D13,IF($E13="Non-RPP kWh",VLOOKUP(U$4,'4. Billing Determinants'!$B$19:$N$41,6,0)/'4. Billing Determinants'!$G$41*$D13,IF($E13="Distribution Rev.",VLOOKUP(U$4,'4. Billing Determinants'!$B$19:$N$41,8,0)/'4. Billing Determinants'!$I$41*$D13, VLOOKUP(U$4,'4. Billing Determinants'!$B$19:$N$41,3,0)/'4. Billing Determinants'!$D$41*$D13)))))</f>
        <v>0</v>
      </c>
      <c r="V13" s="152">
        <f>IF(V$4="",0,IF($E13="kWh",VLOOKUP(V$4,'4. Billing Determinants'!$B$19:$N$41,4,0)/'4. Billing Determinants'!$E$41*$D13,IF($E13="kW",VLOOKUP(V$4,'4. Billing Determinants'!$B$19:$N$41,5,0)/'4. Billing Determinants'!$F$41*$D13,IF($E13="Non-RPP kWh",VLOOKUP(V$4,'4. Billing Determinants'!$B$19:$N$41,6,0)/'4. Billing Determinants'!$G$41*$D13,IF($E13="Distribution Rev.",VLOOKUP(V$4,'4. Billing Determinants'!$B$19:$N$41,8,0)/'4. Billing Determinants'!$I$41*$D13, VLOOKUP(V$4,'4. Billing Determinants'!$B$19:$N$41,3,0)/'4. Billing Determinants'!$D$41*$D13)))))</f>
        <v>0</v>
      </c>
      <c r="W13" s="152">
        <f>IF(W$4="",0,IF($E13="kWh",VLOOKUP(W$4,'4. Billing Determinants'!$B$19:$N$41,4,0)/'4. Billing Determinants'!$E$41*$D13,IF($E13="kW",VLOOKUP(W$4,'4. Billing Determinants'!$B$19:$N$41,5,0)/'4. Billing Determinants'!$F$41*$D13,IF($E13="Non-RPP kWh",VLOOKUP(W$4,'4. Billing Determinants'!$B$19:$N$41,6,0)/'4. Billing Determinants'!$G$41*$D13,IF($E13="Distribution Rev.",VLOOKUP(W$4,'4. Billing Determinants'!$B$19:$N$41,8,0)/'4. Billing Determinants'!$I$41*$D13, VLOOKUP(W$4,'4. Billing Determinants'!$B$19:$N$41,3,0)/'4. Billing Determinants'!$D$41*$D13)))))</f>
        <v>0</v>
      </c>
      <c r="X13" s="152">
        <f>IF(X$4="",0,IF($E13="kWh",VLOOKUP(X$4,'4. Billing Determinants'!$B$19:$N$41,4,0)/'4. Billing Determinants'!$E$41*$D13,IF($E13="kW",VLOOKUP(X$4,'4. Billing Determinants'!$B$19:$N$41,5,0)/'4. Billing Determinants'!$F$41*$D13,IF($E13="Non-RPP kWh",VLOOKUP(X$4,'4. Billing Determinants'!$B$19:$N$41,6,0)/'4. Billing Determinants'!$G$41*$D13,IF($E13="Distribution Rev.",VLOOKUP(X$4,'4. Billing Determinants'!$B$19:$N$41,8,0)/'4. Billing Determinants'!$I$41*$D13, VLOOKUP(X$4,'4. Billing Determinants'!$B$19:$N$41,3,0)/'4. Billing Determinants'!$D$41*$D13)))))</f>
        <v>0</v>
      </c>
      <c r="Y13" s="152">
        <f>IF(Y$4="",0,IF($E13="kWh",VLOOKUP(Y$4,'4. Billing Determinants'!$B$19:$N$41,4,0)/'4. Billing Determinants'!$E$41*$D13,IF($E13="kW",VLOOKUP(Y$4,'4. Billing Determinants'!$B$19:$N$41,5,0)/'4. Billing Determinants'!$F$41*$D13,IF($E13="Non-RPP kWh",VLOOKUP(Y$4,'4. Billing Determinants'!$B$19:$N$41,6,0)/'4. Billing Determinants'!$G$41*$D13,IF($E13="Distribution Rev.",VLOOKUP(Y$4,'4. Billing Determinants'!$B$19:$N$41,8,0)/'4. Billing Determinants'!$I$41*$D13, VLOOKUP(Y$4,'4. Billing Determinants'!$B$19:$N$41,3,0)/'4. Billing Determinants'!$D$41*$D13)))))</f>
        <v>0</v>
      </c>
    </row>
    <row r="14" spans="2:25" x14ac:dyDescent="0.2">
      <c r="B14" s="154" t="s">
        <v>182</v>
      </c>
      <c r="C14" s="217">
        <v>1595</v>
      </c>
      <c r="D14" s="152">
        <f>'2. 2013 Continuity Schedule'!CF33</f>
        <v>-143852</v>
      </c>
      <c r="E14" s="170"/>
      <c r="F14" s="152">
        <f>$D$14*'Other Allocators'!B22</f>
        <v>-41006.991236507165</v>
      </c>
      <c r="G14" s="152">
        <f>$D$14*'Other Allocators'!C22</f>
        <v>-17072.529165249376</v>
      </c>
      <c r="H14" s="152">
        <f>$D$14*'Other Allocators'!D22</f>
        <v>-34067.317623388495</v>
      </c>
      <c r="I14" s="152">
        <f>$D$14*'Other Allocators'!E22</f>
        <v>-28213.003034738365</v>
      </c>
      <c r="J14" s="152">
        <f>$D$14*'Other Allocators'!F22</f>
        <v>-21657.452709465204</v>
      </c>
      <c r="K14" s="152">
        <f>$D$14*'Other Allocators'!G22</f>
        <v>0</v>
      </c>
      <c r="L14" s="152">
        <f>$D$14*'Other Allocators'!H22</f>
        <v>-342.86067022753758</v>
      </c>
      <c r="M14" s="152">
        <f>$D$14*'Other Allocators'!I22</f>
        <v>-100.52686247111929</v>
      </c>
      <c r="N14" s="152">
        <f>$D$14*'Other Allocators'!J22</f>
        <v>-1391.3186979527327</v>
      </c>
      <c r="O14" s="152">
        <f>$D$14*'Other Allocators'!K22</f>
        <v>0</v>
      </c>
      <c r="P14" s="152">
        <f>IF(P$4="",0,IF($E14="kWh",VLOOKUP(P$4,'4. Billing Determinants'!$B$19:$N$41,4,0)/'4. Billing Determinants'!$E$41*$D14,IF($E14="kW",VLOOKUP(P$4,'4. Billing Determinants'!$B$19:$N$41,5,0)/'4. Billing Determinants'!$F$41*$D14,IF($E14="Non-RPP kWh",VLOOKUP(P$4,'4. Billing Determinants'!$B$19:$N$41,6,0)/'4. Billing Determinants'!$G$41*$D14,IF($E14="Distribution Rev.",VLOOKUP(P$4,'4. Billing Determinants'!$B$19:$N$41,8,0)/'4. Billing Determinants'!$I$41*$D14, VLOOKUP(P$4,'4. Billing Determinants'!$B$19:$N$41,3,0)/'4. Billing Determinants'!$D$41*$D14)))))</f>
        <v>0</v>
      </c>
      <c r="Q14" s="152">
        <f>IF(Q$4="",0,IF($E14="kWh",VLOOKUP(Q$4,'4. Billing Determinants'!$B$19:$N$41,4,0)/'4. Billing Determinants'!$E$41*$D14,IF($E14="kW",VLOOKUP(Q$4,'4. Billing Determinants'!$B$19:$N$41,5,0)/'4. Billing Determinants'!$F$41*$D14,IF($E14="Non-RPP kWh",VLOOKUP(Q$4,'4. Billing Determinants'!$B$19:$N$41,6,0)/'4. Billing Determinants'!$G$41*$D14,IF($E14="Distribution Rev.",VLOOKUP(Q$4,'4. Billing Determinants'!$B$19:$N$41,8,0)/'4. Billing Determinants'!$I$41*$D14, VLOOKUP(Q$4,'4. Billing Determinants'!$B$19:$N$41,3,0)/'4. Billing Determinants'!$D$41*$D14)))))</f>
        <v>0</v>
      </c>
      <c r="R14" s="152">
        <f>IF(R$4="",0,IF($E14="kWh",VLOOKUP(R$4,'4. Billing Determinants'!$B$19:$N$41,4,0)/'4. Billing Determinants'!$E$41*$D14,IF($E14="kW",VLOOKUP(R$4,'4. Billing Determinants'!$B$19:$N$41,5,0)/'4. Billing Determinants'!$F$41*$D14,IF($E14="Non-RPP kWh",VLOOKUP(R$4,'4. Billing Determinants'!$B$19:$N$41,6,0)/'4. Billing Determinants'!$G$41*$D14,IF($E14="Distribution Rev.",VLOOKUP(R$4,'4. Billing Determinants'!$B$19:$N$41,8,0)/'4. Billing Determinants'!$I$41*$D14, VLOOKUP(R$4,'4. Billing Determinants'!$B$19:$N$41,3,0)/'4. Billing Determinants'!$D$41*$D14)))))</f>
        <v>0</v>
      </c>
      <c r="S14" s="152">
        <f>IF(S$4="",0,IF($E14="kWh",VLOOKUP(S$4,'4. Billing Determinants'!$B$19:$N$41,4,0)/'4. Billing Determinants'!$E$41*$D14,IF($E14="kW",VLOOKUP(S$4,'4. Billing Determinants'!$B$19:$N$41,5,0)/'4. Billing Determinants'!$F$41*$D14,IF($E14="Non-RPP kWh",VLOOKUP(S$4,'4. Billing Determinants'!$B$19:$N$41,6,0)/'4. Billing Determinants'!$G$41*$D14,IF($E14="Distribution Rev.",VLOOKUP(S$4,'4. Billing Determinants'!$B$19:$N$41,8,0)/'4. Billing Determinants'!$I$41*$D14, VLOOKUP(S$4,'4. Billing Determinants'!$B$19:$N$41,3,0)/'4. Billing Determinants'!$D$41*$D14)))))</f>
        <v>0</v>
      </c>
      <c r="T14" s="152">
        <f>IF(T$4="",0,IF($E14="kWh",VLOOKUP(T$4,'4. Billing Determinants'!$B$19:$N$41,4,0)/'4. Billing Determinants'!$E$41*$D14,IF($E14="kW",VLOOKUP(T$4,'4. Billing Determinants'!$B$19:$N$41,5,0)/'4. Billing Determinants'!$F$41*$D14,IF($E14="Non-RPP kWh",VLOOKUP(T$4,'4. Billing Determinants'!$B$19:$N$41,6,0)/'4. Billing Determinants'!$G$41*$D14,IF($E14="Distribution Rev.",VLOOKUP(T$4,'4. Billing Determinants'!$B$19:$N$41,8,0)/'4. Billing Determinants'!$I$41*$D14, VLOOKUP(T$4,'4. Billing Determinants'!$B$19:$N$41,3,0)/'4. Billing Determinants'!$D$41*$D14)))))</f>
        <v>0</v>
      </c>
      <c r="U14" s="152">
        <f>IF(U$4="",0,IF($E14="kWh",VLOOKUP(U$4,'4. Billing Determinants'!$B$19:$N$41,4,0)/'4. Billing Determinants'!$E$41*$D14,IF($E14="kW",VLOOKUP(U$4,'4. Billing Determinants'!$B$19:$N$41,5,0)/'4. Billing Determinants'!$F$41*$D14,IF($E14="Non-RPP kWh",VLOOKUP(U$4,'4. Billing Determinants'!$B$19:$N$41,6,0)/'4. Billing Determinants'!$G$41*$D14,IF($E14="Distribution Rev.",VLOOKUP(U$4,'4. Billing Determinants'!$B$19:$N$41,8,0)/'4. Billing Determinants'!$I$41*$D14, VLOOKUP(U$4,'4. Billing Determinants'!$B$19:$N$41,3,0)/'4. Billing Determinants'!$D$41*$D14)))))</f>
        <v>0</v>
      </c>
      <c r="V14" s="152">
        <f>IF(V$4="",0,IF($E14="kWh",VLOOKUP(V$4,'4. Billing Determinants'!$B$19:$N$41,4,0)/'4. Billing Determinants'!$E$41*$D14,IF($E14="kW",VLOOKUP(V$4,'4. Billing Determinants'!$B$19:$N$41,5,0)/'4. Billing Determinants'!$F$41*$D14,IF($E14="Non-RPP kWh",VLOOKUP(V$4,'4. Billing Determinants'!$B$19:$N$41,6,0)/'4. Billing Determinants'!$G$41*$D14,IF($E14="Distribution Rev.",VLOOKUP(V$4,'4. Billing Determinants'!$B$19:$N$41,8,0)/'4. Billing Determinants'!$I$41*$D14, VLOOKUP(V$4,'4. Billing Determinants'!$B$19:$N$41,3,0)/'4. Billing Determinants'!$D$41*$D14)))))</f>
        <v>0</v>
      </c>
      <c r="W14" s="152">
        <f>IF(W$4="",0,IF($E14="kWh",VLOOKUP(W$4,'4. Billing Determinants'!$B$19:$N$41,4,0)/'4. Billing Determinants'!$E$41*$D14,IF($E14="kW",VLOOKUP(W$4,'4. Billing Determinants'!$B$19:$N$41,5,0)/'4. Billing Determinants'!$F$41*$D14,IF($E14="Non-RPP kWh",VLOOKUP(W$4,'4. Billing Determinants'!$B$19:$N$41,6,0)/'4. Billing Determinants'!$G$41*$D14,IF($E14="Distribution Rev.",VLOOKUP(W$4,'4. Billing Determinants'!$B$19:$N$41,8,0)/'4. Billing Determinants'!$I$41*$D14, VLOOKUP(W$4,'4. Billing Determinants'!$B$19:$N$41,3,0)/'4. Billing Determinants'!$D$41*$D14)))))</f>
        <v>0</v>
      </c>
      <c r="X14" s="152">
        <f>IF(X$4="",0,IF($E14="kWh",VLOOKUP(X$4,'4. Billing Determinants'!$B$19:$N$41,4,0)/'4. Billing Determinants'!$E$41*$D14,IF($E14="kW",VLOOKUP(X$4,'4. Billing Determinants'!$B$19:$N$41,5,0)/'4. Billing Determinants'!$F$41*$D14,IF($E14="Non-RPP kWh",VLOOKUP(X$4,'4. Billing Determinants'!$B$19:$N$41,6,0)/'4. Billing Determinants'!$G$41*$D14,IF($E14="Distribution Rev.",VLOOKUP(X$4,'4. Billing Determinants'!$B$19:$N$41,8,0)/'4. Billing Determinants'!$I$41*$D14, VLOOKUP(X$4,'4. Billing Determinants'!$B$19:$N$41,3,0)/'4. Billing Determinants'!$D$41*$D14)))))</f>
        <v>0</v>
      </c>
      <c r="Y14" s="152">
        <f>IF(Y$4="",0,IF($E14="kWh",VLOOKUP(Y$4,'4. Billing Determinants'!$B$19:$N$41,4,0)/'4. Billing Determinants'!$E$41*$D14,IF($E14="kW",VLOOKUP(Y$4,'4. Billing Determinants'!$B$19:$N$41,5,0)/'4. Billing Determinants'!$F$41*$D14,IF($E14="Non-RPP kWh",VLOOKUP(Y$4,'4. Billing Determinants'!$B$19:$N$41,6,0)/'4. Billing Determinants'!$G$41*$D14,IF($E14="Distribution Rev.",VLOOKUP(Y$4,'4. Billing Determinants'!$B$19:$N$41,8,0)/'4. Billing Determinants'!$I$41*$D14, VLOOKUP(Y$4,'4. Billing Determinants'!$B$19:$N$41,3,0)/'4. Billing Determinants'!$D$41*$D14)))))</f>
        <v>0</v>
      </c>
    </row>
    <row r="15" spans="2:25" s="134" customFormat="1" x14ac:dyDescent="0.2">
      <c r="B15" s="171" t="s">
        <v>198</v>
      </c>
      <c r="C15" s="171"/>
      <c r="D15" s="172">
        <f>SUM(D5:D14)-D10</f>
        <v>-1786206</v>
      </c>
      <c r="E15" s="189"/>
      <c r="F15" s="172">
        <f>SUM(F5:F14)-F10</f>
        <v>-498821.38286261848</v>
      </c>
      <c r="G15" s="172">
        <f t="shared" ref="G15:Y15" si="0">SUM(G5:G14)-G10</f>
        <v>-205748.00403978411</v>
      </c>
      <c r="H15" s="172">
        <f t="shared" si="0"/>
        <v>-423716.1022294357</v>
      </c>
      <c r="I15" s="172">
        <f t="shared" si="0"/>
        <v>-313620.96496730694</v>
      </c>
      <c r="J15" s="172">
        <f t="shared" si="0"/>
        <v>-266443.45815297018</v>
      </c>
      <c r="K15" s="172">
        <f t="shared" si="0"/>
        <v>-52298.480110242832</v>
      </c>
      <c r="L15" s="172">
        <f t="shared" si="0"/>
        <v>-4319.2035966750718</v>
      </c>
      <c r="M15" s="172">
        <f t="shared" si="0"/>
        <v>-1218.8417632164217</v>
      </c>
      <c r="N15" s="172">
        <f t="shared" si="0"/>
        <v>-17352.452099114442</v>
      </c>
      <c r="O15" s="172">
        <f t="shared" si="0"/>
        <v>-2667.1101786357876</v>
      </c>
      <c r="P15" s="172">
        <f t="shared" si="0"/>
        <v>0</v>
      </c>
      <c r="Q15" s="172">
        <f t="shared" si="0"/>
        <v>0</v>
      </c>
      <c r="R15" s="172">
        <f t="shared" si="0"/>
        <v>0</v>
      </c>
      <c r="S15" s="172">
        <f t="shared" si="0"/>
        <v>0</v>
      </c>
      <c r="T15" s="172">
        <f t="shared" si="0"/>
        <v>0</v>
      </c>
      <c r="U15" s="172">
        <f t="shared" si="0"/>
        <v>0</v>
      </c>
      <c r="V15" s="172">
        <f t="shared" si="0"/>
        <v>0</v>
      </c>
      <c r="W15" s="172">
        <f t="shared" si="0"/>
        <v>0</v>
      </c>
      <c r="X15" s="172">
        <f t="shared" si="0"/>
        <v>0</v>
      </c>
      <c r="Y15" s="172">
        <f t="shared" si="0"/>
        <v>0</v>
      </c>
    </row>
    <row r="16" spans="2:25" ht="8.25" customHeight="1" x14ac:dyDescent="0.2">
      <c r="B16" s="155"/>
      <c r="C16" s="155"/>
      <c r="D16" s="156"/>
      <c r="E16" s="169"/>
    </row>
    <row r="17" spans="2:25" x14ac:dyDescent="0.2">
      <c r="B17" s="150" t="s">
        <v>14</v>
      </c>
      <c r="C17" s="151">
        <v>1508</v>
      </c>
      <c r="D17" s="152">
        <f>'2. 2013 Continuity Schedule'!CF40</f>
        <v>0</v>
      </c>
      <c r="E17" s="170"/>
      <c r="F17" s="152">
        <f>IF(F$4="",0,IF($E17="kWh",VLOOKUP(F$4,'4. Billing Determinants'!$B$19:$N$41,4,0)/'4. Billing Determinants'!$E$41*$D17,IF($E17="kW",VLOOKUP(F$4,'4. Billing Determinants'!$B$19:$N$41,5,0)/'4. Billing Determinants'!$F$41*$D17,IF($E17="Non-RPP kWh",VLOOKUP(F$4,'4. Billing Determinants'!$B$19:$N$41,6,0)/'4. Billing Determinants'!$G$41*$D17,IF($E17="Distribution Rev.",VLOOKUP(F$4,'4. Billing Determinants'!$B$19:$N$41,8,0)/'4. Billing Determinants'!$I$41*$D17, VLOOKUP(F$4,'4. Billing Determinants'!$B$19:$N$41,3,0)/'4. Billing Determinants'!$D$41*$D17)))))</f>
        <v>0</v>
      </c>
      <c r="G17" s="152">
        <f>IF(G$4="",0,IF($E17="kWh",VLOOKUP(G$4,'4. Billing Determinants'!$B$19:$N$41,4,0)/'4. Billing Determinants'!$E$41*$D17,IF($E17="kW",VLOOKUP(G$4,'4. Billing Determinants'!$B$19:$N$41,5,0)/'4. Billing Determinants'!$F$41*$D17,IF($E17="Non-RPP kWh",VLOOKUP(G$4,'4. Billing Determinants'!$B$19:$N$41,6,0)/'4. Billing Determinants'!$G$41*$D17,IF($E17="Distribution Rev.",VLOOKUP(G$4,'4. Billing Determinants'!$B$19:$N$41,8,0)/'4. Billing Determinants'!$I$41*$D17, VLOOKUP(G$4,'4. Billing Determinants'!$B$19:$N$41,3,0)/'4. Billing Determinants'!$D$41*$D17)))))</f>
        <v>0</v>
      </c>
      <c r="H17" s="152">
        <f>IF(H$4="",0,IF($E17="kWh",VLOOKUP(H$4,'4. Billing Determinants'!$B$19:$N$41,4,0)/'4. Billing Determinants'!$E$41*$D17,IF($E17="kW",VLOOKUP(H$4,'4. Billing Determinants'!$B$19:$N$41,5,0)/'4. Billing Determinants'!$F$41*$D17,IF($E17="Non-RPP kWh",VLOOKUP(H$4,'4. Billing Determinants'!$B$19:$N$41,6,0)/'4. Billing Determinants'!$G$41*$D17,IF($E17="Distribution Rev.",VLOOKUP(H$4,'4. Billing Determinants'!$B$19:$N$41,8,0)/'4. Billing Determinants'!$I$41*$D17, VLOOKUP(H$4,'4. Billing Determinants'!$B$19:$N$41,3,0)/'4. Billing Determinants'!$D$41*$D17)))))</f>
        <v>0</v>
      </c>
      <c r="I17" s="152">
        <f>IF(I$4="",0,IF($E17="kWh",VLOOKUP(I$4,'4. Billing Determinants'!$B$19:$N$41,4,0)/'4. Billing Determinants'!$E$41*$D17,IF($E17="kW",VLOOKUP(I$4,'4. Billing Determinants'!$B$19:$N$41,5,0)/'4. Billing Determinants'!$F$41*$D17,IF($E17="Non-RPP kWh",VLOOKUP(I$4,'4. Billing Determinants'!$B$19:$N$41,6,0)/'4. Billing Determinants'!$G$41*$D17,IF($E17="Distribution Rev.",VLOOKUP(I$4,'4. Billing Determinants'!$B$19:$N$41,8,0)/'4. Billing Determinants'!$I$41*$D17, VLOOKUP(I$4,'4. Billing Determinants'!$B$19:$N$41,3,0)/'4. Billing Determinants'!$D$41*$D17)))))</f>
        <v>0</v>
      </c>
      <c r="J17" s="152">
        <f>IF(J$4="",0,IF($E17="kWh",VLOOKUP(J$4,'4. Billing Determinants'!$B$19:$N$41,4,0)/'4. Billing Determinants'!$E$41*$D17,IF($E17="kW",VLOOKUP(J$4,'4. Billing Determinants'!$B$19:$N$41,5,0)/'4. Billing Determinants'!$F$41*$D17,IF($E17="Non-RPP kWh",VLOOKUP(J$4,'4. Billing Determinants'!$B$19:$N$41,6,0)/'4. Billing Determinants'!$G$41*$D17,IF($E17="Distribution Rev.",VLOOKUP(J$4,'4. Billing Determinants'!$B$19:$N$41,8,0)/'4. Billing Determinants'!$I$41*$D17, VLOOKUP(J$4,'4. Billing Determinants'!$B$19:$N$41,3,0)/'4. Billing Determinants'!$D$41*$D17)))))</f>
        <v>0</v>
      </c>
      <c r="K17" s="152">
        <f>IF(K$4="",0,IF($E17="kWh",VLOOKUP(K$4,'4. Billing Determinants'!$B$19:$N$41,4,0)/'4. Billing Determinants'!$E$41*$D17,IF($E17="kW",VLOOKUP(K$4,'4. Billing Determinants'!$B$19:$N$41,5,0)/'4. Billing Determinants'!$F$41*$D17,IF($E17="Non-RPP kWh",VLOOKUP(K$4,'4. Billing Determinants'!$B$19:$N$41,6,0)/'4. Billing Determinants'!$G$41*$D17,IF($E17="Distribution Rev.",VLOOKUP(K$4,'4. Billing Determinants'!$B$19:$N$41,8,0)/'4. Billing Determinants'!$I$41*$D17, VLOOKUP(K$4,'4. Billing Determinants'!$B$19:$N$41,3,0)/'4. Billing Determinants'!$D$41*$D17)))))</f>
        <v>0</v>
      </c>
      <c r="L17" s="152">
        <f>IF(L$4="",0,IF($E17="kWh",VLOOKUP(L$4,'4. Billing Determinants'!$B$19:$N$41,4,0)/'4. Billing Determinants'!$E$41*$D17,IF($E17="kW",VLOOKUP(L$4,'4. Billing Determinants'!$B$19:$N$41,5,0)/'4. Billing Determinants'!$F$41*$D17,IF($E17="Non-RPP kWh",VLOOKUP(L$4,'4. Billing Determinants'!$B$19:$N$41,6,0)/'4. Billing Determinants'!$G$41*$D17,IF($E17="Distribution Rev.",VLOOKUP(L$4,'4. Billing Determinants'!$B$19:$N$41,8,0)/'4. Billing Determinants'!$I$41*$D17, VLOOKUP(L$4,'4. Billing Determinants'!$B$19:$N$41,3,0)/'4. Billing Determinants'!$D$41*$D17)))))</f>
        <v>0</v>
      </c>
      <c r="M17" s="152">
        <f>IF(M$4="",0,IF($E17="kWh",VLOOKUP(M$4,'4. Billing Determinants'!$B$19:$N$41,4,0)/'4. Billing Determinants'!$E$41*$D17,IF($E17="kW",VLOOKUP(M$4,'4. Billing Determinants'!$B$19:$N$41,5,0)/'4. Billing Determinants'!$F$41*$D17,IF($E17="Non-RPP kWh",VLOOKUP(M$4,'4. Billing Determinants'!$B$19:$N$41,6,0)/'4. Billing Determinants'!$G$41*$D17,IF($E17="Distribution Rev.",VLOOKUP(M$4,'4. Billing Determinants'!$B$19:$N$41,8,0)/'4. Billing Determinants'!$I$41*$D17, VLOOKUP(M$4,'4. Billing Determinants'!$B$19:$N$41,3,0)/'4. Billing Determinants'!$D$41*$D17)))))</f>
        <v>0</v>
      </c>
      <c r="N17" s="152">
        <f>IF(N$4="",0,IF($E17="kWh",VLOOKUP(N$4,'4. Billing Determinants'!$B$19:$N$41,4,0)/'4. Billing Determinants'!$E$41*$D17,IF($E17="kW",VLOOKUP(N$4,'4. Billing Determinants'!$B$19:$N$41,5,0)/'4. Billing Determinants'!$F$41*$D17,IF($E17="Non-RPP kWh",VLOOKUP(N$4,'4. Billing Determinants'!$B$19:$N$41,6,0)/'4. Billing Determinants'!$G$41*$D17,IF($E17="Distribution Rev.",VLOOKUP(N$4,'4. Billing Determinants'!$B$19:$N$41,8,0)/'4. Billing Determinants'!$I$41*$D17, VLOOKUP(N$4,'4. Billing Determinants'!$B$19:$N$41,3,0)/'4. Billing Determinants'!$D$41*$D17)))))</f>
        <v>0</v>
      </c>
      <c r="O17" s="152">
        <f>IF(O$4="",0,IF($E17="kWh",VLOOKUP(O$4,'4. Billing Determinants'!$B$19:$N$41,4,0)/'4. Billing Determinants'!$E$41*$D17,IF($E17="kW",VLOOKUP(O$4,'4. Billing Determinants'!$B$19:$N$41,5,0)/'4. Billing Determinants'!$F$41*$D17,IF($E17="Non-RPP kWh",VLOOKUP(O$4,'4. Billing Determinants'!$B$19:$N$41,6,0)/'4. Billing Determinants'!$G$41*$D17,IF($E17="Distribution Rev.",VLOOKUP(O$4,'4. Billing Determinants'!$B$19:$N$41,8,0)/'4. Billing Determinants'!$I$41*$D17, VLOOKUP(O$4,'4. Billing Determinants'!$B$19:$N$41,3,0)/'4. Billing Determinants'!$D$41*$D17)))))</f>
        <v>0</v>
      </c>
      <c r="P17" s="152">
        <f>IF(P$4="",0,IF($E17="kWh",VLOOKUP(P$4,'4. Billing Determinants'!$B$19:$N$41,4,0)/'4. Billing Determinants'!$E$41*$D17,IF($E17="kW",VLOOKUP(P$4,'4. Billing Determinants'!$B$19:$N$41,5,0)/'4. Billing Determinants'!$F$41*$D17,IF($E17="Non-RPP kWh",VLOOKUP(P$4,'4. Billing Determinants'!$B$19:$N$41,6,0)/'4. Billing Determinants'!$G$41*$D17,IF($E17="Distribution Rev.",VLOOKUP(P$4,'4. Billing Determinants'!$B$19:$N$41,8,0)/'4. Billing Determinants'!$I$41*$D17, VLOOKUP(P$4,'4. Billing Determinants'!$B$19:$N$41,3,0)/'4. Billing Determinants'!$D$41*$D17)))))</f>
        <v>0</v>
      </c>
      <c r="Q17" s="152">
        <f>IF(Q$4="",0,IF($E17="kWh",VLOOKUP(Q$4,'4. Billing Determinants'!$B$19:$N$41,4,0)/'4. Billing Determinants'!$E$41*$D17,IF($E17="kW",VLOOKUP(Q$4,'4. Billing Determinants'!$B$19:$N$41,5,0)/'4. Billing Determinants'!$F$41*$D17,IF($E17="Non-RPP kWh",VLOOKUP(Q$4,'4. Billing Determinants'!$B$19:$N$41,6,0)/'4. Billing Determinants'!$G$41*$D17,IF($E17="Distribution Rev.",VLOOKUP(Q$4,'4. Billing Determinants'!$B$19:$N$41,8,0)/'4. Billing Determinants'!$I$41*$D17, VLOOKUP(Q$4,'4. Billing Determinants'!$B$19:$N$41,3,0)/'4. Billing Determinants'!$D$41*$D17)))))</f>
        <v>0</v>
      </c>
      <c r="R17" s="152">
        <f>IF(R$4="",0,IF($E17="kWh",VLOOKUP(R$4,'4. Billing Determinants'!$B$19:$N$41,4,0)/'4. Billing Determinants'!$E$41*$D17,IF($E17="kW",VLOOKUP(R$4,'4. Billing Determinants'!$B$19:$N$41,5,0)/'4. Billing Determinants'!$F$41*$D17,IF($E17="Non-RPP kWh",VLOOKUP(R$4,'4. Billing Determinants'!$B$19:$N$41,6,0)/'4. Billing Determinants'!$G$41*$D17,IF($E17="Distribution Rev.",VLOOKUP(R$4,'4. Billing Determinants'!$B$19:$N$41,8,0)/'4. Billing Determinants'!$I$41*$D17, VLOOKUP(R$4,'4. Billing Determinants'!$B$19:$N$41,3,0)/'4. Billing Determinants'!$D$41*$D17)))))</f>
        <v>0</v>
      </c>
      <c r="S17" s="152">
        <f>IF(S$4="",0,IF($E17="kWh",VLOOKUP(S$4,'4. Billing Determinants'!$B$19:$N$41,4,0)/'4. Billing Determinants'!$E$41*$D17,IF($E17="kW",VLOOKUP(S$4,'4. Billing Determinants'!$B$19:$N$41,5,0)/'4. Billing Determinants'!$F$41*$D17,IF($E17="Non-RPP kWh",VLOOKUP(S$4,'4. Billing Determinants'!$B$19:$N$41,6,0)/'4. Billing Determinants'!$G$41*$D17,IF($E17="Distribution Rev.",VLOOKUP(S$4,'4. Billing Determinants'!$B$19:$N$41,8,0)/'4. Billing Determinants'!$I$41*$D17, VLOOKUP(S$4,'4. Billing Determinants'!$B$19:$N$41,3,0)/'4. Billing Determinants'!$D$41*$D17)))))</f>
        <v>0</v>
      </c>
      <c r="T17" s="152">
        <f>IF(T$4="",0,IF($E17="kWh",VLOOKUP(T$4,'4. Billing Determinants'!$B$19:$N$41,4,0)/'4. Billing Determinants'!$E$41*$D17,IF($E17="kW",VLOOKUP(T$4,'4. Billing Determinants'!$B$19:$N$41,5,0)/'4. Billing Determinants'!$F$41*$D17,IF($E17="Non-RPP kWh",VLOOKUP(T$4,'4. Billing Determinants'!$B$19:$N$41,6,0)/'4. Billing Determinants'!$G$41*$D17,IF($E17="Distribution Rev.",VLOOKUP(T$4,'4. Billing Determinants'!$B$19:$N$41,8,0)/'4. Billing Determinants'!$I$41*$D17, VLOOKUP(T$4,'4. Billing Determinants'!$B$19:$N$41,3,0)/'4. Billing Determinants'!$D$41*$D17)))))</f>
        <v>0</v>
      </c>
      <c r="U17" s="152">
        <f>IF(U$4="",0,IF($E17="kWh",VLOOKUP(U$4,'4. Billing Determinants'!$B$19:$N$41,4,0)/'4. Billing Determinants'!$E$41*$D17,IF($E17="kW",VLOOKUP(U$4,'4. Billing Determinants'!$B$19:$N$41,5,0)/'4. Billing Determinants'!$F$41*$D17,IF($E17="Non-RPP kWh",VLOOKUP(U$4,'4. Billing Determinants'!$B$19:$N$41,6,0)/'4. Billing Determinants'!$G$41*$D17,IF($E17="Distribution Rev.",VLOOKUP(U$4,'4. Billing Determinants'!$B$19:$N$41,8,0)/'4. Billing Determinants'!$I$41*$D17, VLOOKUP(U$4,'4. Billing Determinants'!$B$19:$N$41,3,0)/'4. Billing Determinants'!$D$41*$D17)))))</f>
        <v>0</v>
      </c>
      <c r="V17" s="152">
        <f>IF(V$4="",0,IF($E17="kWh",VLOOKUP(V$4,'4. Billing Determinants'!$B$19:$N$41,4,0)/'4. Billing Determinants'!$E$41*$D17,IF($E17="kW",VLOOKUP(V$4,'4. Billing Determinants'!$B$19:$N$41,5,0)/'4. Billing Determinants'!$F$41*$D17,IF($E17="Non-RPP kWh",VLOOKUP(V$4,'4. Billing Determinants'!$B$19:$N$41,6,0)/'4. Billing Determinants'!$G$41*$D17,IF($E17="Distribution Rev.",VLOOKUP(V$4,'4. Billing Determinants'!$B$19:$N$41,8,0)/'4. Billing Determinants'!$I$41*$D17, VLOOKUP(V$4,'4. Billing Determinants'!$B$19:$N$41,3,0)/'4. Billing Determinants'!$D$41*$D17)))))</f>
        <v>0</v>
      </c>
      <c r="W17" s="152">
        <f>IF(W$4="",0,IF($E17="kWh",VLOOKUP(W$4,'4. Billing Determinants'!$B$19:$N$41,4,0)/'4. Billing Determinants'!$E$41*$D17,IF($E17="kW",VLOOKUP(W$4,'4. Billing Determinants'!$B$19:$N$41,5,0)/'4. Billing Determinants'!$F$41*$D17,IF($E17="Non-RPP kWh",VLOOKUP(W$4,'4. Billing Determinants'!$B$19:$N$41,6,0)/'4. Billing Determinants'!$G$41*$D17,IF($E17="Distribution Rev.",VLOOKUP(W$4,'4. Billing Determinants'!$B$19:$N$41,8,0)/'4. Billing Determinants'!$I$41*$D17, VLOOKUP(W$4,'4. Billing Determinants'!$B$19:$N$41,3,0)/'4. Billing Determinants'!$D$41*$D17)))))</f>
        <v>0</v>
      </c>
      <c r="X17" s="152">
        <f>IF(X$4="",0,IF($E17="kWh",VLOOKUP(X$4,'4. Billing Determinants'!$B$19:$N$41,4,0)/'4. Billing Determinants'!$E$41*$D17,IF($E17="kW",VLOOKUP(X$4,'4. Billing Determinants'!$B$19:$N$41,5,0)/'4. Billing Determinants'!$F$41*$D17,IF($E17="Non-RPP kWh",VLOOKUP(X$4,'4. Billing Determinants'!$B$19:$N$41,6,0)/'4. Billing Determinants'!$G$41*$D17,IF($E17="Distribution Rev.",VLOOKUP(X$4,'4. Billing Determinants'!$B$19:$N$41,8,0)/'4. Billing Determinants'!$I$41*$D17, VLOOKUP(X$4,'4. Billing Determinants'!$B$19:$N$41,3,0)/'4. Billing Determinants'!$D$41*$D17)))))</f>
        <v>0</v>
      </c>
      <c r="Y17" s="152">
        <f>IF(Y$4="",0,IF($E17="kWh",VLOOKUP(Y$4,'4. Billing Determinants'!$B$19:$N$41,4,0)/'4. Billing Determinants'!$E$41*$D17,IF($E17="kW",VLOOKUP(Y$4,'4. Billing Determinants'!$B$19:$N$41,5,0)/'4. Billing Determinants'!$F$41*$D17,IF($E17="Non-RPP kWh",VLOOKUP(Y$4,'4. Billing Determinants'!$B$19:$N$41,6,0)/'4. Billing Determinants'!$G$41*$D17,IF($E17="Distribution Rev.",VLOOKUP(Y$4,'4. Billing Determinants'!$B$19:$N$41,8,0)/'4. Billing Determinants'!$I$41*$D17, VLOOKUP(Y$4,'4. Billing Determinants'!$B$19:$N$41,3,0)/'4. Billing Determinants'!$D$41*$D17)))))</f>
        <v>0</v>
      </c>
    </row>
    <row r="18" spans="2:25" x14ac:dyDescent="0.2">
      <c r="B18" s="150" t="s">
        <v>15</v>
      </c>
      <c r="C18" s="151">
        <v>1508</v>
      </c>
      <c r="D18" s="152">
        <f>'2. 2013 Continuity Schedule'!CF41</f>
        <v>0</v>
      </c>
      <c r="E18" s="170"/>
      <c r="F18" s="152">
        <f>IF(F$4="",0,IF($E18="kWh",VLOOKUP(F$4,'4. Billing Determinants'!$B$19:$N$41,4,0)/'4. Billing Determinants'!$E$41*$D18,IF($E18="kW",VLOOKUP(F$4,'4. Billing Determinants'!$B$19:$N$41,5,0)/'4. Billing Determinants'!$F$41*$D18,IF($E18="Non-RPP kWh",VLOOKUP(F$4,'4. Billing Determinants'!$B$19:$N$41,6,0)/'4. Billing Determinants'!$G$41*$D18,IF($E18="Distribution Rev.",VLOOKUP(F$4,'4. Billing Determinants'!$B$19:$N$41,8,0)/'4. Billing Determinants'!$I$41*$D18, VLOOKUP(F$4,'4. Billing Determinants'!$B$19:$N$41,3,0)/'4. Billing Determinants'!$D$41*$D18)))))</f>
        <v>0</v>
      </c>
      <c r="G18" s="152">
        <f>IF(G$4="",0,IF($E18="kWh",VLOOKUP(G$4,'4. Billing Determinants'!$B$19:$N$41,4,0)/'4. Billing Determinants'!$E$41*$D18,IF($E18="kW",VLOOKUP(G$4,'4. Billing Determinants'!$B$19:$N$41,5,0)/'4. Billing Determinants'!$F$41*$D18,IF($E18="Non-RPP kWh",VLOOKUP(G$4,'4. Billing Determinants'!$B$19:$N$41,6,0)/'4. Billing Determinants'!$G$41*$D18,IF($E18="Distribution Rev.",VLOOKUP(G$4,'4. Billing Determinants'!$B$19:$N$41,8,0)/'4. Billing Determinants'!$I$41*$D18, VLOOKUP(G$4,'4. Billing Determinants'!$B$19:$N$41,3,0)/'4. Billing Determinants'!$D$41*$D18)))))</f>
        <v>0</v>
      </c>
      <c r="H18" s="152">
        <f>IF(H$4="",0,IF($E18="kWh",VLOOKUP(H$4,'4. Billing Determinants'!$B$19:$N$41,4,0)/'4. Billing Determinants'!$E$41*$D18,IF($E18="kW",VLOOKUP(H$4,'4. Billing Determinants'!$B$19:$N$41,5,0)/'4. Billing Determinants'!$F$41*$D18,IF($E18="Non-RPP kWh",VLOOKUP(H$4,'4. Billing Determinants'!$B$19:$N$41,6,0)/'4. Billing Determinants'!$G$41*$D18,IF($E18="Distribution Rev.",VLOOKUP(H$4,'4. Billing Determinants'!$B$19:$N$41,8,0)/'4. Billing Determinants'!$I$41*$D18, VLOOKUP(H$4,'4. Billing Determinants'!$B$19:$N$41,3,0)/'4. Billing Determinants'!$D$41*$D18)))))</f>
        <v>0</v>
      </c>
      <c r="I18" s="152">
        <f>IF(I$4="",0,IF($E18="kWh",VLOOKUP(I$4,'4. Billing Determinants'!$B$19:$N$41,4,0)/'4. Billing Determinants'!$E$41*$D18,IF($E18="kW",VLOOKUP(I$4,'4. Billing Determinants'!$B$19:$N$41,5,0)/'4. Billing Determinants'!$F$41*$D18,IF($E18="Non-RPP kWh",VLOOKUP(I$4,'4. Billing Determinants'!$B$19:$N$41,6,0)/'4. Billing Determinants'!$G$41*$D18,IF($E18="Distribution Rev.",VLOOKUP(I$4,'4. Billing Determinants'!$B$19:$N$41,8,0)/'4. Billing Determinants'!$I$41*$D18, VLOOKUP(I$4,'4. Billing Determinants'!$B$19:$N$41,3,0)/'4. Billing Determinants'!$D$41*$D18)))))</f>
        <v>0</v>
      </c>
      <c r="J18" s="152">
        <f>IF(J$4="",0,IF($E18="kWh",VLOOKUP(J$4,'4. Billing Determinants'!$B$19:$N$41,4,0)/'4. Billing Determinants'!$E$41*$D18,IF($E18="kW",VLOOKUP(J$4,'4. Billing Determinants'!$B$19:$N$41,5,0)/'4. Billing Determinants'!$F$41*$D18,IF($E18="Non-RPP kWh",VLOOKUP(J$4,'4. Billing Determinants'!$B$19:$N$41,6,0)/'4. Billing Determinants'!$G$41*$D18,IF($E18="Distribution Rev.",VLOOKUP(J$4,'4. Billing Determinants'!$B$19:$N$41,8,0)/'4. Billing Determinants'!$I$41*$D18, VLOOKUP(J$4,'4. Billing Determinants'!$B$19:$N$41,3,0)/'4. Billing Determinants'!$D$41*$D18)))))</f>
        <v>0</v>
      </c>
      <c r="K18" s="152">
        <f>IF(K$4="",0,IF($E18="kWh",VLOOKUP(K$4,'4. Billing Determinants'!$B$19:$N$41,4,0)/'4. Billing Determinants'!$E$41*$D18,IF($E18="kW",VLOOKUP(K$4,'4. Billing Determinants'!$B$19:$N$41,5,0)/'4. Billing Determinants'!$F$41*$D18,IF($E18="Non-RPP kWh",VLOOKUP(K$4,'4. Billing Determinants'!$B$19:$N$41,6,0)/'4. Billing Determinants'!$G$41*$D18,IF($E18="Distribution Rev.",VLOOKUP(K$4,'4. Billing Determinants'!$B$19:$N$41,8,0)/'4. Billing Determinants'!$I$41*$D18, VLOOKUP(K$4,'4. Billing Determinants'!$B$19:$N$41,3,0)/'4. Billing Determinants'!$D$41*$D18)))))</f>
        <v>0</v>
      </c>
      <c r="L18" s="152">
        <f>IF(L$4="",0,IF($E18="kWh",VLOOKUP(L$4,'4. Billing Determinants'!$B$19:$N$41,4,0)/'4. Billing Determinants'!$E$41*$D18,IF($E18="kW",VLOOKUP(L$4,'4. Billing Determinants'!$B$19:$N$41,5,0)/'4. Billing Determinants'!$F$41*$D18,IF($E18="Non-RPP kWh",VLOOKUP(L$4,'4. Billing Determinants'!$B$19:$N$41,6,0)/'4. Billing Determinants'!$G$41*$D18,IF($E18="Distribution Rev.",VLOOKUP(L$4,'4. Billing Determinants'!$B$19:$N$41,8,0)/'4. Billing Determinants'!$I$41*$D18, VLOOKUP(L$4,'4. Billing Determinants'!$B$19:$N$41,3,0)/'4. Billing Determinants'!$D$41*$D18)))))</f>
        <v>0</v>
      </c>
      <c r="M18" s="152">
        <f>IF(M$4="",0,IF($E18="kWh",VLOOKUP(M$4,'4. Billing Determinants'!$B$19:$N$41,4,0)/'4. Billing Determinants'!$E$41*$D18,IF($E18="kW",VLOOKUP(M$4,'4. Billing Determinants'!$B$19:$N$41,5,0)/'4. Billing Determinants'!$F$41*$D18,IF($E18="Non-RPP kWh",VLOOKUP(M$4,'4. Billing Determinants'!$B$19:$N$41,6,0)/'4. Billing Determinants'!$G$41*$D18,IF($E18="Distribution Rev.",VLOOKUP(M$4,'4. Billing Determinants'!$B$19:$N$41,8,0)/'4. Billing Determinants'!$I$41*$D18, VLOOKUP(M$4,'4. Billing Determinants'!$B$19:$N$41,3,0)/'4. Billing Determinants'!$D$41*$D18)))))</f>
        <v>0</v>
      </c>
      <c r="N18" s="152">
        <f>IF(N$4="",0,IF($E18="kWh",VLOOKUP(N$4,'4. Billing Determinants'!$B$19:$N$41,4,0)/'4. Billing Determinants'!$E$41*$D18,IF($E18="kW",VLOOKUP(N$4,'4. Billing Determinants'!$B$19:$N$41,5,0)/'4. Billing Determinants'!$F$41*$D18,IF($E18="Non-RPP kWh",VLOOKUP(N$4,'4. Billing Determinants'!$B$19:$N$41,6,0)/'4. Billing Determinants'!$G$41*$D18,IF($E18="Distribution Rev.",VLOOKUP(N$4,'4. Billing Determinants'!$B$19:$N$41,8,0)/'4. Billing Determinants'!$I$41*$D18, VLOOKUP(N$4,'4. Billing Determinants'!$B$19:$N$41,3,0)/'4. Billing Determinants'!$D$41*$D18)))))</f>
        <v>0</v>
      </c>
      <c r="O18" s="152">
        <f>IF(O$4="",0,IF($E18="kWh",VLOOKUP(O$4,'4. Billing Determinants'!$B$19:$N$41,4,0)/'4. Billing Determinants'!$E$41*$D18,IF($E18="kW",VLOOKUP(O$4,'4. Billing Determinants'!$B$19:$N$41,5,0)/'4. Billing Determinants'!$F$41*$D18,IF($E18="Non-RPP kWh",VLOOKUP(O$4,'4. Billing Determinants'!$B$19:$N$41,6,0)/'4. Billing Determinants'!$G$41*$D18,IF($E18="Distribution Rev.",VLOOKUP(O$4,'4. Billing Determinants'!$B$19:$N$41,8,0)/'4. Billing Determinants'!$I$41*$D18, VLOOKUP(O$4,'4. Billing Determinants'!$B$19:$N$41,3,0)/'4. Billing Determinants'!$D$41*$D18)))))</f>
        <v>0</v>
      </c>
      <c r="P18" s="152">
        <f>IF(P$4="",0,IF($E18="kWh",VLOOKUP(P$4,'4. Billing Determinants'!$B$19:$N$41,4,0)/'4. Billing Determinants'!$E$41*$D18,IF($E18="kW",VLOOKUP(P$4,'4. Billing Determinants'!$B$19:$N$41,5,0)/'4. Billing Determinants'!$F$41*$D18,IF($E18="Non-RPP kWh",VLOOKUP(P$4,'4. Billing Determinants'!$B$19:$N$41,6,0)/'4. Billing Determinants'!$G$41*$D18,IF($E18="Distribution Rev.",VLOOKUP(P$4,'4. Billing Determinants'!$B$19:$N$41,8,0)/'4. Billing Determinants'!$I$41*$D18, VLOOKUP(P$4,'4. Billing Determinants'!$B$19:$N$41,3,0)/'4. Billing Determinants'!$D$41*$D18)))))</f>
        <v>0</v>
      </c>
      <c r="Q18" s="152">
        <f>IF(Q$4="",0,IF($E18="kWh",VLOOKUP(Q$4,'4. Billing Determinants'!$B$19:$N$41,4,0)/'4. Billing Determinants'!$E$41*$D18,IF($E18="kW",VLOOKUP(Q$4,'4. Billing Determinants'!$B$19:$N$41,5,0)/'4. Billing Determinants'!$F$41*$D18,IF($E18="Non-RPP kWh",VLOOKUP(Q$4,'4. Billing Determinants'!$B$19:$N$41,6,0)/'4. Billing Determinants'!$G$41*$D18,IF($E18="Distribution Rev.",VLOOKUP(Q$4,'4. Billing Determinants'!$B$19:$N$41,8,0)/'4. Billing Determinants'!$I$41*$D18, VLOOKUP(Q$4,'4. Billing Determinants'!$B$19:$N$41,3,0)/'4. Billing Determinants'!$D$41*$D18)))))</f>
        <v>0</v>
      </c>
      <c r="R18" s="152">
        <f>IF(R$4="",0,IF($E18="kWh",VLOOKUP(R$4,'4. Billing Determinants'!$B$19:$N$41,4,0)/'4. Billing Determinants'!$E$41*$D18,IF($E18="kW",VLOOKUP(R$4,'4. Billing Determinants'!$B$19:$N$41,5,0)/'4. Billing Determinants'!$F$41*$D18,IF($E18="Non-RPP kWh",VLOOKUP(R$4,'4. Billing Determinants'!$B$19:$N$41,6,0)/'4. Billing Determinants'!$G$41*$D18,IF($E18="Distribution Rev.",VLOOKUP(R$4,'4. Billing Determinants'!$B$19:$N$41,8,0)/'4. Billing Determinants'!$I$41*$D18, VLOOKUP(R$4,'4. Billing Determinants'!$B$19:$N$41,3,0)/'4. Billing Determinants'!$D$41*$D18)))))</f>
        <v>0</v>
      </c>
      <c r="S18" s="152">
        <f>IF(S$4="",0,IF($E18="kWh",VLOOKUP(S$4,'4. Billing Determinants'!$B$19:$N$41,4,0)/'4. Billing Determinants'!$E$41*$D18,IF($E18="kW",VLOOKUP(S$4,'4. Billing Determinants'!$B$19:$N$41,5,0)/'4. Billing Determinants'!$F$41*$D18,IF($E18="Non-RPP kWh",VLOOKUP(S$4,'4. Billing Determinants'!$B$19:$N$41,6,0)/'4. Billing Determinants'!$G$41*$D18,IF($E18="Distribution Rev.",VLOOKUP(S$4,'4. Billing Determinants'!$B$19:$N$41,8,0)/'4. Billing Determinants'!$I$41*$D18, VLOOKUP(S$4,'4. Billing Determinants'!$B$19:$N$41,3,0)/'4. Billing Determinants'!$D$41*$D18)))))</f>
        <v>0</v>
      </c>
      <c r="T18" s="152">
        <f>IF(T$4="",0,IF($E18="kWh",VLOOKUP(T$4,'4. Billing Determinants'!$B$19:$N$41,4,0)/'4. Billing Determinants'!$E$41*$D18,IF($E18="kW",VLOOKUP(T$4,'4. Billing Determinants'!$B$19:$N$41,5,0)/'4. Billing Determinants'!$F$41*$D18,IF($E18="Non-RPP kWh",VLOOKUP(T$4,'4. Billing Determinants'!$B$19:$N$41,6,0)/'4. Billing Determinants'!$G$41*$D18,IF($E18="Distribution Rev.",VLOOKUP(T$4,'4. Billing Determinants'!$B$19:$N$41,8,0)/'4. Billing Determinants'!$I$41*$D18, VLOOKUP(T$4,'4. Billing Determinants'!$B$19:$N$41,3,0)/'4. Billing Determinants'!$D$41*$D18)))))</f>
        <v>0</v>
      </c>
      <c r="U18" s="152">
        <f>IF(U$4="",0,IF($E18="kWh",VLOOKUP(U$4,'4. Billing Determinants'!$B$19:$N$41,4,0)/'4. Billing Determinants'!$E$41*$D18,IF($E18="kW",VLOOKUP(U$4,'4. Billing Determinants'!$B$19:$N$41,5,0)/'4. Billing Determinants'!$F$41*$D18,IF($E18="Non-RPP kWh",VLOOKUP(U$4,'4. Billing Determinants'!$B$19:$N$41,6,0)/'4. Billing Determinants'!$G$41*$D18,IF($E18="Distribution Rev.",VLOOKUP(U$4,'4. Billing Determinants'!$B$19:$N$41,8,0)/'4. Billing Determinants'!$I$41*$D18, VLOOKUP(U$4,'4. Billing Determinants'!$B$19:$N$41,3,0)/'4. Billing Determinants'!$D$41*$D18)))))</f>
        <v>0</v>
      </c>
      <c r="V18" s="152">
        <f>IF(V$4="",0,IF($E18="kWh",VLOOKUP(V$4,'4. Billing Determinants'!$B$19:$N$41,4,0)/'4. Billing Determinants'!$E$41*$D18,IF($E18="kW",VLOOKUP(V$4,'4. Billing Determinants'!$B$19:$N$41,5,0)/'4. Billing Determinants'!$F$41*$D18,IF($E18="Non-RPP kWh",VLOOKUP(V$4,'4. Billing Determinants'!$B$19:$N$41,6,0)/'4. Billing Determinants'!$G$41*$D18,IF($E18="Distribution Rev.",VLOOKUP(V$4,'4. Billing Determinants'!$B$19:$N$41,8,0)/'4. Billing Determinants'!$I$41*$D18, VLOOKUP(V$4,'4. Billing Determinants'!$B$19:$N$41,3,0)/'4. Billing Determinants'!$D$41*$D18)))))</f>
        <v>0</v>
      </c>
      <c r="W18" s="152">
        <f>IF(W$4="",0,IF($E18="kWh",VLOOKUP(W$4,'4. Billing Determinants'!$B$19:$N$41,4,0)/'4. Billing Determinants'!$E$41*$D18,IF($E18="kW",VLOOKUP(W$4,'4. Billing Determinants'!$B$19:$N$41,5,0)/'4. Billing Determinants'!$F$41*$D18,IF($E18="Non-RPP kWh",VLOOKUP(W$4,'4. Billing Determinants'!$B$19:$N$41,6,0)/'4. Billing Determinants'!$G$41*$D18,IF($E18="Distribution Rev.",VLOOKUP(W$4,'4. Billing Determinants'!$B$19:$N$41,8,0)/'4. Billing Determinants'!$I$41*$D18, VLOOKUP(W$4,'4. Billing Determinants'!$B$19:$N$41,3,0)/'4. Billing Determinants'!$D$41*$D18)))))</f>
        <v>0</v>
      </c>
      <c r="X18" s="152">
        <f>IF(X$4="",0,IF($E18="kWh",VLOOKUP(X$4,'4. Billing Determinants'!$B$19:$N$41,4,0)/'4. Billing Determinants'!$E$41*$D18,IF($E18="kW",VLOOKUP(X$4,'4. Billing Determinants'!$B$19:$N$41,5,0)/'4. Billing Determinants'!$F$41*$D18,IF($E18="Non-RPP kWh",VLOOKUP(X$4,'4. Billing Determinants'!$B$19:$N$41,6,0)/'4. Billing Determinants'!$G$41*$D18,IF($E18="Distribution Rev.",VLOOKUP(X$4,'4. Billing Determinants'!$B$19:$N$41,8,0)/'4. Billing Determinants'!$I$41*$D18, VLOOKUP(X$4,'4. Billing Determinants'!$B$19:$N$41,3,0)/'4. Billing Determinants'!$D$41*$D18)))))</f>
        <v>0</v>
      </c>
      <c r="Y18" s="152">
        <f>IF(Y$4="",0,IF($E18="kWh",VLOOKUP(Y$4,'4. Billing Determinants'!$B$19:$N$41,4,0)/'4. Billing Determinants'!$E$41*$D18,IF($E18="kW",VLOOKUP(Y$4,'4. Billing Determinants'!$B$19:$N$41,5,0)/'4. Billing Determinants'!$F$41*$D18,IF($E18="Non-RPP kWh",VLOOKUP(Y$4,'4. Billing Determinants'!$B$19:$N$41,6,0)/'4. Billing Determinants'!$G$41*$D18,IF($E18="Distribution Rev.",VLOOKUP(Y$4,'4. Billing Determinants'!$B$19:$N$41,8,0)/'4. Billing Determinants'!$I$41*$D18, VLOOKUP(Y$4,'4. Billing Determinants'!$B$19:$N$41,3,0)/'4. Billing Determinants'!$D$41*$D18)))))</f>
        <v>0</v>
      </c>
    </row>
    <row r="19" spans="2:25" x14ac:dyDescent="0.2">
      <c r="B19" s="150" t="s">
        <v>67</v>
      </c>
      <c r="C19" s="151">
        <v>1508</v>
      </c>
      <c r="D19" s="152">
        <f>'2. 2013 Continuity Schedule'!CF42</f>
        <v>121683</v>
      </c>
      <c r="E19" s="170" t="s">
        <v>228</v>
      </c>
      <c r="F19" s="152">
        <f>IF(F$4="",0,IF($E19="kWh",VLOOKUP(F$4,'4. Billing Determinants'!$B$19:$N$41,4,0)/'4. Billing Determinants'!$E$41*$D19,IF($E19="kW",VLOOKUP(F$4,'4. Billing Determinants'!$B$19:$N$41,5,0)/'4. Billing Determinants'!$F$41*$D19,IF($E19="Non-RPP kWh",VLOOKUP(F$4,'4. Billing Determinants'!$B$19:$N$41,6,0)/'4. Billing Determinants'!$G$41*$D19,IF($E19="Distribution Rev.",VLOOKUP(F$4,'4. Billing Determinants'!$B$19:$N$41,8,0)/'4. Billing Determinants'!$I$41*$D19, VLOOKUP(F$4,'4. Billing Determinants'!$B$19:$N$41,3,0)/'4. Billing Determinants'!$D$41*$D19)))))</f>
        <v>65465.452330663116</v>
      </c>
      <c r="G19" s="152">
        <f>IF(G$4="",0,IF($E19="kWh",VLOOKUP(G$4,'4. Billing Determinants'!$B$19:$N$41,4,0)/'4. Billing Determinants'!$E$41*$D19,IF($E19="kW",VLOOKUP(G$4,'4. Billing Determinants'!$B$19:$N$41,5,0)/'4. Billing Determinants'!$F$41*$D19,IF($E19="Non-RPP kWh",VLOOKUP(G$4,'4. Billing Determinants'!$B$19:$N$41,6,0)/'4. Billing Determinants'!$G$41*$D19,IF($E19="Distribution Rev.",VLOOKUP(G$4,'4. Billing Determinants'!$B$19:$N$41,8,0)/'4. Billing Determinants'!$I$41*$D19, VLOOKUP(G$4,'4. Billing Determinants'!$B$19:$N$41,3,0)/'4. Billing Determinants'!$D$41*$D19)))))</f>
        <v>21562.674627552406</v>
      </c>
      <c r="H19" s="152">
        <f>IF(H$4="",0,IF($E19="kWh",VLOOKUP(H$4,'4. Billing Determinants'!$B$19:$N$41,4,0)/'4. Billing Determinants'!$E$41*$D19,IF($E19="kW",VLOOKUP(H$4,'4. Billing Determinants'!$B$19:$N$41,5,0)/'4. Billing Determinants'!$F$41*$D19,IF($E19="Non-RPP kWh",VLOOKUP(H$4,'4. Billing Determinants'!$B$19:$N$41,6,0)/'4. Billing Determinants'!$G$41*$D19,IF($E19="Distribution Rev.",VLOOKUP(H$4,'4. Billing Determinants'!$B$19:$N$41,8,0)/'4. Billing Determinants'!$I$41*$D19, VLOOKUP(H$4,'4. Billing Determinants'!$B$19:$N$41,3,0)/'4. Billing Determinants'!$D$41*$D19)))))</f>
        <v>17326.321456016554</v>
      </c>
      <c r="I19" s="152">
        <f>IF(I$4="",0,IF($E19="kWh",VLOOKUP(I$4,'4. Billing Determinants'!$B$19:$N$41,4,0)/'4. Billing Determinants'!$E$41*$D19,IF($E19="kW",VLOOKUP(I$4,'4. Billing Determinants'!$B$19:$N$41,5,0)/'4. Billing Determinants'!$F$41*$D19,IF($E19="Non-RPP kWh",VLOOKUP(I$4,'4. Billing Determinants'!$B$19:$N$41,6,0)/'4. Billing Determinants'!$G$41*$D19,IF($E19="Distribution Rev.",VLOOKUP(I$4,'4. Billing Determinants'!$B$19:$N$41,8,0)/'4. Billing Determinants'!$I$41*$D19, VLOOKUP(I$4,'4. Billing Determinants'!$B$19:$N$41,3,0)/'4. Billing Determinants'!$D$41*$D19)))))</f>
        <v>5367.2311017452166</v>
      </c>
      <c r="J19" s="152">
        <f>IF(J$4="",0,IF($E19="kWh",VLOOKUP(J$4,'4. Billing Determinants'!$B$19:$N$41,4,0)/'4. Billing Determinants'!$E$41*$D19,IF($E19="kW",VLOOKUP(J$4,'4. Billing Determinants'!$B$19:$N$41,5,0)/'4. Billing Determinants'!$F$41*$D19,IF($E19="Non-RPP kWh",VLOOKUP(J$4,'4. Billing Determinants'!$B$19:$N$41,6,0)/'4. Billing Determinants'!$G$41*$D19,IF($E19="Distribution Rev.",VLOOKUP(J$4,'4. Billing Determinants'!$B$19:$N$41,8,0)/'4. Billing Determinants'!$I$41*$D19, VLOOKUP(J$4,'4. Billing Determinants'!$B$19:$N$41,3,0)/'4. Billing Determinants'!$D$41*$D19)))))</f>
        <v>4096.3962275192262</v>
      </c>
      <c r="K19" s="152">
        <f>IF(K$4="",0,IF($E19="kWh",VLOOKUP(K$4,'4. Billing Determinants'!$B$19:$N$41,4,0)/'4. Billing Determinants'!$E$41*$D19,IF($E19="kW",VLOOKUP(K$4,'4. Billing Determinants'!$B$19:$N$41,5,0)/'4. Billing Determinants'!$F$41*$D19,IF($E19="Non-RPP kWh",VLOOKUP(K$4,'4. Billing Determinants'!$B$19:$N$41,6,0)/'4. Billing Determinants'!$G$41*$D19,IF($E19="Distribution Rev.",VLOOKUP(K$4,'4. Billing Determinants'!$B$19:$N$41,8,0)/'4. Billing Determinants'!$I$41*$D19, VLOOKUP(K$4,'4. Billing Determinants'!$B$19:$N$41,3,0)/'4. Billing Determinants'!$D$41*$D19)))))</f>
        <v>4218.0556742190447</v>
      </c>
      <c r="L19" s="152">
        <f>IF(L$4="",0,IF($E19="kWh",VLOOKUP(L$4,'4. Billing Determinants'!$B$19:$N$41,4,0)/'4. Billing Determinants'!$E$41*$D19,IF($E19="kW",VLOOKUP(L$4,'4. Billing Determinants'!$B$19:$N$41,5,0)/'4. Billing Determinants'!$F$41*$D19,IF($E19="Non-RPP kWh",VLOOKUP(L$4,'4. Billing Determinants'!$B$19:$N$41,6,0)/'4. Billing Determinants'!$G$41*$D19,IF($E19="Distribution Rev.",VLOOKUP(L$4,'4. Billing Determinants'!$B$19:$N$41,8,0)/'4. Billing Determinants'!$I$41*$D19, VLOOKUP(L$4,'4. Billing Determinants'!$B$19:$N$41,3,0)/'4. Billing Determinants'!$D$41*$D19)))))</f>
        <v>749.70180559994492</v>
      </c>
      <c r="M19" s="152">
        <f>IF(M$4="",0,IF($E19="kWh",VLOOKUP(M$4,'4. Billing Determinants'!$B$19:$N$41,4,0)/'4. Billing Determinants'!$E$41*$D19,IF($E19="kW",VLOOKUP(M$4,'4. Billing Determinants'!$B$19:$N$41,5,0)/'4. Billing Determinants'!$F$41*$D19,IF($E19="Non-RPP kWh",VLOOKUP(M$4,'4. Billing Determinants'!$B$19:$N$41,6,0)/'4. Billing Determinants'!$G$41*$D19,IF($E19="Distribution Rev.",VLOOKUP(M$4,'4. Billing Determinants'!$B$19:$N$41,8,0)/'4. Billing Determinants'!$I$41*$D19, VLOOKUP(M$4,'4. Billing Determinants'!$B$19:$N$41,3,0)/'4. Billing Determinants'!$D$41*$D19)))))</f>
        <v>202.28320180495689</v>
      </c>
      <c r="N19" s="152">
        <f>IF(N$4="",0,IF($E19="kWh",VLOOKUP(N$4,'4. Billing Determinants'!$B$19:$N$41,4,0)/'4. Billing Determinants'!$E$41*$D19,IF($E19="kW",VLOOKUP(N$4,'4. Billing Determinants'!$B$19:$N$41,5,0)/'4. Billing Determinants'!$F$41*$D19,IF($E19="Non-RPP kWh",VLOOKUP(N$4,'4. Billing Determinants'!$B$19:$N$41,6,0)/'4. Billing Determinants'!$G$41*$D19,IF($E19="Distribution Rev.",VLOOKUP(N$4,'4. Billing Determinants'!$B$19:$N$41,8,0)/'4. Billing Determinants'!$I$41*$D19, VLOOKUP(N$4,'4. Billing Determinants'!$B$19:$N$41,3,0)/'4. Billing Determinants'!$D$41*$D19)))))</f>
        <v>2694.8835748795377</v>
      </c>
      <c r="O19" s="152">
        <f>IF(O$4="",0,IF($E19="kWh",VLOOKUP(O$4,'4. Billing Determinants'!$B$19:$N$41,4,0)/'4. Billing Determinants'!$E$41*$D19,IF($E19="kW",VLOOKUP(O$4,'4. Billing Determinants'!$B$19:$N$41,5,0)/'4. Billing Determinants'!$F$41*$D19,IF($E19="Non-RPP kWh",VLOOKUP(O$4,'4. Billing Determinants'!$B$19:$N$41,6,0)/'4. Billing Determinants'!$G$41*$D19,IF($E19="Distribution Rev.",VLOOKUP(O$4,'4. Billing Determinants'!$B$19:$N$41,8,0)/'4. Billing Determinants'!$I$41*$D19, VLOOKUP(O$4,'4. Billing Determinants'!$B$19:$N$41,3,0)/'4. Billing Determinants'!$D$41*$D19)))))</f>
        <v>0</v>
      </c>
      <c r="P19" s="152">
        <f>IF(P$4="",0,IF($E19="kWh",VLOOKUP(P$4,'4. Billing Determinants'!$B$19:$N$41,4,0)/'4. Billing Determinants'!$E$41*$D19,IF($E19="kW",VLOOKUP(P$4,'4. Billing Determinants'!$B$19:$N$41,5,0)/'4. Billing Determinants'!$F$41*$D19,IF($E19="Non-RPP kWh",VLOOKUP(P$4,'4. Billing Determinants'!$B$19:$N$41,6,0)/'4. Billing Determinants'!$G$41*$D19,IF($E19="Distribution Rev.",VLOOKUP(P$4,'4. Billing Determinants'!$B$19:$N$41,8,0)/'4. Billing Determinants'!$I$41*$D19, VLOOKUP(P$4,'4. Billing Determinants'!$B$19:$N$41,3,0)/'4. Billing Determinants'!$D$41*$D19)))))</f>
        <v>0</v>
      </c>
      <c r="Q19" s="152">
        <f>IF(Q$4="",0,IF($E19="kWh",VLOOKUP(Q$4,'4. Billing Determinants'!$B$19:$N$41,4,0)/'4. Billing Determinants'!$E$41*$D19,IF($E19="kW",VLOOKUP(Q$4,'4. Billing Determinants'!$B$19:$N$41,5,0)/'4. Billing Determinants'!$F$41*$D19,IF($E19="Non-RPP kWh",VLOOKUP(Q$4,'4. Billing Determinants'!$B$19:$N$41,6,0)/'4. Billing Determinants'!$G$41*$D19,IF($E19="Distribution Rev.",VLOOKUP(Q$4,'4. Billing Determinants'!$B$19:$N$41,8,0)/'4. Billing Determinants'!$I$41*$D19, VLOOKUP(Q$4,'4. Billing Determinants'!$B$19:$N$41,3,0)/'4. Billing Determinants'!$D$41*$D19)))))</f>
        <v>0</v>
      </c>
      <c r="R19" s="152">
        <f>IF(R$4="",0,IF($E19="kWh",VLOOKUP(R$4,'4. Billing Determinants'!$B$19:$N$41,4,0)/'4. Billing Determinants'!$E$41*$D19,IF($E19="kW",VLOOKUP(R$4,'4. Billing Determinants'!$B$19:$N$41,5,0)/'4. Billing Determinants'!$F$41*$D19,IF($E19="Non-RPP kWh",VLOOKUP(R$4,'4. Billing Determinants'!$B$19:$N$41,6,0)/'4. Billing Determinants'!$G$41*$D19,IF($E19="Distribution Rev.",VLOOKUP(R$4,'4. Billing Determinants'!$B$19:$N$41,8,0)/'4. Billing Determinants'!$I$41*$D19, VLOOKUP(R$4,'4. Billing Determinants'!$B$19:$N$41,3,0)/'4. Billing Determinants'!$D$41*$D19)))))</f>
        <v>0</v>
      </c>
      <c r="S19" s="152">
        <f>IF(S$4="",0,IF($E19="kWh",VLOOKUP(S$4,'4. Billing Determinants'!$B$19:$N$41,4,0)/'4. Billing Determinants'!$E$41*$D19,IF($E19="kW",VLOOKUP(S$4,'4. Billing Determinants'!$B$19:$N$41,5,0)/'4. Billing Determinants'!$F$41*$D19,IF($E19="Non-RPP kWh",VLOOKUP(S$4,'4. Billing Determinants'!$B$19:$N$41,6,0)/'4. Billing Determinants'!$G$41*$D19,IF($E19="Distribution Rev.",VLOOKUP(S$4,'4. Billing Determinants'!$B$19:$N$41,8,0)/'4. Billing Determinants'!$I$41*$D19, VLOOKUP(S$4,'4. Billing Determinants'!$B$19:$N$41,3,0)/'4. Billing Determinants'!$D$41*$D19)))))</f>
        <v>0</v>
      </c>
      <c r="T19" s="152">
        <f>IF(T$4="",0,IF($E19="kWh",VLOOKUP(T$4,'4. Billing Determinants'!$B$19:$N$41,4,0)/'4. Billing Determinants'!$E$41*$D19,IF($E19="kW",VLOOKUP(T$4,'4. Billing Determinants'!$B$19:$N$41,5,0)/'4. Billing Determinants'!$F$41*$D19,IF($E19="Non-RPP kWh",VLOOKUP(T$4,'4. Billing Determinants'!$B$19:$N$41,6,0)/'4. Billing Determinants'!$G$41*$D19,IF($E19="Distribution Rev.",VLOOKUP(T$4,'4. Billing Determinants'!$B$19:$N$41,8,0)/'4. Billing Determinants'!$I$41*$D19, VLOOKUP(T$4,'4. Billing Determinants'!$B$19:$N$41,3,0)/'4. Billing Determinants'!$D$41*$D19)))))</f>
        <v>0</v>
      </c>
      <c r="U19" s="152">
        <f>IF(U$4="",0,IF($E19="kWh",VLOOKUP(U$4,'4. Billing Determinants'!$B$19:$N$41,4,0)/'4. Billing Determinants'!$E$41*$D19,IF($E19="kW",VLOOKUP(U$4,'4. Billing Determinants'!$B$19:$N$41,5,0)/'4. Billing Determinants'!$F$41*$D19,IF($E19="Non-RPP kWh",VLOOKUP(U$4,'4. Billing Determinants'!$B$19:$N$41,6,0)/'4. Billing Determinants'!$G$41*$D19,IF($E19="Distribution Rev.",VLOOKUP(U$4,'4. Billing Determinants'!$B$19:$N$41,8,0)/'4. Billing Determinants'!$I$41*$D19, VLOOKUP(U$4,'4. Billing Determinants'!$B$19:$N$41,3,0)/'4. Billing Determinants'!$D$41*$D19)))))</f>
        <v>0</v>
      </c>
      <c r="V19" s="152">
        <f>IF(V$4="",0,IF($E19="kWh",VLOOKUP(V$4,'4. Billing Determinants'!$B$19:$N$41,4,0)/'4. Billing Determinants'!$E$41*$D19,IF($E19="kW",VLOOKUP(V$4,'4. Billing Determinants'!$B$19:$N$41,5,0)/'4. Billing Determinants'!$F$41*$D19,IF($E19="Non-RPP kWh",VLOOKUP(V$4,'4. Billing Determinants'!$B$19:$N$41,6,0)/'4. Billing Determinants'!$G$41*$D19,IF($E19="Distribution Rev.",VLOOKUP(V$4,'4. Billing Determinants'!$B$19:$N$41,8,0)/'4. Billing Determinants'!$I$41*$D19, VLOOKUP(V$4,'4. Billing Determinants'!$B$19:$N$41,3,0)/'4. Billing Determinants'!$D$41*$D19)))))</f>
        <v>0</v>
      </c>
      <c r="W19" s="152">
        <f>IF(W$4="",0,IF($E19="kWh",VLOOKUP(W$4,'4. Billing Determinants'!$B$19:$N$41,4,0)/'4. Billing Determinants'!$E$41*$D19,IF($E19="kW",VLOOKUP(W$4,'4. Billing Determinants'!$B$19:$N$41,5,0)/'4. Billing Determinants'!$F$41*$D19,IF($E19="Non-RPP kWh",VLOOKUP(W$4,'4. Billing Determinants'!$B$19:$N$41,6,0)/'4. Billing Determinants'!$G$41*$D19,IF($E19="Distribution Rev.",VLOOKUP(W$4,'4. Billing Determinants'!$B$19:$N$41,8,0)/'4. Billing Determinants'!$I$41*$D19, VLOOKUP(W$4,'4. Billing Determinants'!$B$19:$N$41,3,0)/'4. Billing Determinants'!$D$41*$D19)))))</f>
        <v>0</v>
      </c>
      <c r="X19" s="152">
        <f>IF(X$4="",0,IF($E19="kWh",VLOOKUP(X$4,'4. Billing Determinants'!$B$19:$N$41,4,0)/'4. Billing Determinants'!$E$41*$D19,IF($E19="kW",VLOOKUP(X$4,'4. Billing Determinants'!$B$19:$N$41,5,0)/'4. Billing Determinants'!$F$41*$D19,IF($E19="Non-RPP kWh",VLOOKUP(X$4,'4. Billing Determinants'!$B$19:$N$41,6,0)/'4. Billing Determinants'!$G$41*$D19,IF($E19="Distribution Rev.",VLOOKUP(X$4,'4. Billing Determinants'!$B$19:$N$41,8,0)/'4. Billing Determinants'!$I$41*$D19, VLOOKUP(X$4,'4. Billing Determinants'!$B$19:$N$41,3,0)/'4. Billing Determinants'!$D$41*$D19)))))</f>
        <v>0</v>
      </c>
      <c r="Y19" s="152">
        <f>IF(Y$4="",0,IF($E19="kWh",VLOOKUP(Y$4,'4. Billing Determinants'!$B$19:$N$41,4,0)/'4. Billing Determinants'!$E$41*$D19,IF($E19="kW",VLOOKUP(Y$4,'4. Billing Determinants'!$B$19:$N$41,5,0)/'4. Billing Determinants'!$F$41*$D19,IF($E19="Non-RPP kWh",VLOOKUP(Y$4,'4. Billing Determinants'!$B$19:$N$41,6,0)/'4. Billing Determinants'!$G$41*$D19,IF($E19="Distribution Rev.",VLOOKUP(Y$4,'4. Billing Determinants'!$B$19:$N$41,8,0)/'4. Billing Determinants'!$I$41*$D19, VLOOKUP(Y$4,'4. Billing Determinants'!$B$19:$N$41,3,0)/'4. Billing Determinants'!$D$41*$D19)))))</f>
        <v>0</v>
      </c>
    </row>
    <row r="20" spans="2:25" x14ac:dyDescent="0.2">
      <c r="B20" s="150" t="s">
        <v>68</v>
      </c>
      <c r="C20" s="151">
        <v>1508</v>
      </c>
      <c r="D20" s="152">
        <f>'2. 2013 Continuity Schedule'!CF43</f>
        <v>2966</v>
      </c>
      <c r="E20" s="170" t="s">
        <v>228</v>
      </c>
      <c r="F20" s="152">
        <f>IF(F$4="",0,IF($E20="kWh",VLOOKUP(F$4,'4. Billing Determinants'!$B$19:$N$41,4,0)/'4. Billing Determinants'!$E$41*$D20,IF($E20="kW",VLOOKUP(F$4,'4. Billing Determinants'!$B$19:$N$41,5,0)/'4. Billing Determinants'!$F$41*$D20,IF($E20="Non-RPP kWh",VLOOKUP(F$4,'4. Billing Determinants'!$B$19:$N$41,6,0)/'4. Billing Determinants'!$G$41*$D20,IF($E20="Distribution Rev.",VLOOKUP(F$4,'4. Billing Determinants'!$B$19:$N$41,8,0)/'4. Billing Determinants'!$I$41*$D20, VLOOKUP(F$4,'4. Billing Determinants'!$B$19:$N$41,3,0)/'4. Billing Determinants'!$D$41*$D20)))))</f>
        <v>1595.7079593102308</v>
      </c>
      <c r="G20" s="152">
        <f>IF(G$4="",0,IF($E20="kWh",VLOOKUP(G$4,'4. Billing Determinants'!$B$19:$N$41,4,0)/'4. Billing Determinants'!$E$41*$D20,IF($E20="kW",VLOOKUP(G$4,'4. Billing Determinants'!$B$19:$N$41,5,0)/'4. Billing Determinants'!$F$41*$D20,IF($E20="Non-RPP kWh",VLOOKUP(G$4,'4. Billing Determinants'!$B$19:$N$41,6,0)/'4. Billing Determinants'!$G$41*$D20,IF($E20="Distribution Rev.",VLOOKUP(G$4,'4. Billing Determinants'!$B$19:$N$41,8,0)/'4. Billing Determinants'!$I$41*$D20, VLOOKUP(G$4,'4. Billing Determinants'!$B$19:$N$41,3,0)/'4. Billing Determinants'!$D$41*$D20)))))</f>
        <v>525.58609621163544</v>
      </c>
      <c r="H20" s="152">
        <f>IF(H$4="",0,IF($E20="kWh",VLOOKUP(H$4,'4. Billing Determinants'!$B$19:$N$41,4,0)/'4. Billing Determinants'!$E$41*$D20,IF($E20="kW",VLOOKUP(H$4,'4. Billing Determinants'!$B$19:$N$41,5,0)/'4. Billing Determinants'!$F$41*$D20,IF($E20="Non-RPP kWh",VLOOKUP(H$4,'4. Billing Determinants'!$B$19:$N$41,6,0)/'4. Billing Determinants'!$G$41*$D20,IF($E20="Distribution Rev.",VLOOKUP(H$4,'4. Billing Determinants'!$B$19:$N$41,8,0)/'4. Billing Determinants'!$I$41*$D20, VLOOKUP(H$4,'4. Billing Determinants'!$B$19:$N$41,3,0)/'4. Billing Determinants'!$D$41*$D20)))))</f>
        <v>422.32579274463234</v>
      </c>
      <c r="I20" s="152">
        <f>IF(I$4="",0,IF($E20="kWh",VLOOKUP(I$4,'4. Billing Determinants'!$B$19:$N$41,4,0)/'4. Billing Determinants'!$E$41*$D20,IF($E20="kW",VLOOKUP(I$4,'4. Billing Determinants'!$B$19:$N$41,5,0)/'4. Billing Determinants'!$F$41*$D20,IF($E20="Non-RPP kWh",VLOOKUP(I$4,'4. Billing Determinants'!$B$19:$N$41,6,0)/'4. Billing Determinants'!$G$41*$D20,IF($E20="Distribution Rev.",VLOOKUP(I$4,'4. Billing Determinants'!$B$19:$N$41,8,0)/'4. Billing Determinants'!$I$41*$D20, VLOOKUP(I$4,'4. Billing Determinants'!$B$19:$N$41,3,0)/'4. Billing Determinants'!$D$41*$D20)))))</f>
        <v>130.82523810044387</v>
      </c>
      <c r="J20" s="152">
        <f>IF(J$4="",0,IF($E20="kWh",VLOOKUP(J$4,'4. Billing Determinants'!$B$19:$N$41,4,0)/'4. Billing Determinants'!$E$41*$D20,IF($E20="kW",VLOOKUP(J$4,'4. Billing Determinants'!$B$19:$N$41,5,0)/'4. Billing Determinants'!$F$41*$D20,IF($E20="Non-RPP kWh",VLOOKUP(J$4,'4. Billing Determinants'!$B$19:$N$41,6,0)/'4. Billing Determinants'!$G$41*$D20,IF($E20="Distribution Rev.",VLOOKUP(J$4,'4. Billing Determinants'!$B$19:$N$41,8,0)/'4. Billing Determinants'!$I$41*$D20, VLOOKUP(J$4,'4. Billing Determinants'!$B$19:$N$41,3,0)/'4. Billing Determinants'!$D$41*$D20)))))</f>
        <v>99.848879554432628</v>
      </c>
      <c r="K20" s="152">
        <f>IF(K$4="",0,IF($E20="kWh",VLOOKUP(K$4,'4. Billing Determinants'!$B$19:$N$41,4,0)/'4. Billing Determinants'!$E$41*$D20,IF($E20="kW",VLOOKUP(K$4,'4. Billing Determinants'!$B$19:$N$41,5,0)/'4. Billing Determinants'!$F$41*$D20,IF($E20="Non-RPP kWh",VLOOKUP(K$4,'4. Billing Determinants'!$B$19:$N$41,6,0)/'4. Billing Determinants'!$G$41*$D20,IF($E20="Distribution Rev.",VLOOKUP(K$4,'4. Billing Determinants'!$B$19:$N$41,8,0)/'4. Billing Determinants'!$I$41*$D20, VLOOKUP(K$4,'4. Billing Determinants'!$B$19:$N$41,3,0)/'4. Billing Determinants'!$D$41*$D20)))))</f>
        <v>102.81430544721684</v>
      </c>
      <c r="L20" s="152">
        <f>IF(L$4="",0,IF($E20="kWh",VLOOKUP(L$4,'4. Billing Determinants'!$B$19:$N$41,4,0)/'4. Billing Determinants'!$E$41*$D20,IF($E20="kW",VLOOKUP(L$4,'4. Billing Determinants'!$B$19:$N$41,5,0)/'4. Billing Determinants'!$F$41*$D20,IF($E20="Non-RPP kWh",VLOOKUP(L$4,'4. Billing Determinants'!$B$19:$N$41,6,0)/'4. Billing Determinants'!$G$41*$D20,IF($E20="Distribution Rev.",VLOOKUP(L$4,'4. Billing Determinants'!$B$19:$N$41,8,0)/'4. Billing Determinants'!$I$41*$D20, VLOOKUP(L$4,'4. Billing Determinants'!$B$19:$N$41,3,0)/'4. Billing Determinants'!$D$41*$D20)))))</f>
        <v>18.273839035933012</v>
      </c>
      <c r="M20" s="152">
        <f>IF(M$4="",0,IF($E20="kWh",VLOOKUP(M$4,'4. Billing Determinants'!$B$19:$N$41,4,0)/'4. Billing Determinants'!$E$41*$D20,IF($E20="kW",VLOOKUP(M$4,'4. Billing Determinants'!$B$19:$N$41,5,0)/'4. Billing Determinants'!$F$41*$D20,IF($E20="Non-RPP kWh",VLOOKUP(M$4,'4. Billing Determinants'!$B$19:$N$41,6,0)/'4. Billing Determinants'!$G$41*$D20,IF($E20="Distribution Rev.",VLOOKUP(M$4,'4. Billing Determinants'!$B$19:$N$41,8,0)/'4. Billing Determinants'!$I$41*$D20, VLOOKUP(M$4,'4. Billing Determinants'!$B$19:$N$41,3,0)/'4. Billing Determinants'!$D$41*$D20)))))</f>
        <v>4.9306146014932413</v>
      </c>
      <c r="N20" s="152">
        <f>IF(N$4="",0,IF($E20="kWh",VLOOKUP(N$4,'4. Billing Determinants'!$B$19:$N$41,4,0)/'4. Billing Determinants'!$E$41*$D20,IF($E20="kW",VLOOKUP(N$4,'4. Billing Determinants'!$B$19:$N$41,5,0)/'4. Billing Determinants'!$F$41*$D20,IF($E20="Non-RPP kWh",VLOOKUP(N$4,'4. Billing Determinants'!$B$19:$N$41,6,0)/'4. Billing Determinants'!$G$41*$D20,IF($E20="Distribution Rev.",VLOOKUP(N$4,'4. Billing Determinants'!$B$19:$N$41,8,0)/'4. Billing Determinants'!$I$41*$D20, VLOOKUP(N$4,'4. Billing Determinants'!$B$19:$N$41,3,0)/'4. Billing Determinants'!$D$41*$D20)))))</f>
        <v>65.687274993981973</v>
      </c>
      <c r="O20" s="152">
        <f>IF(O$4="",0,IF($E20="kWh",VLOOKUP(O$4,'4. Billing Determinants'!$B$19:$N$41,4,0)/'4. Billing Determinants'!$E$41*$D20,IF($E20="kW",VLOOKUP(O$4,'4. Billing Determinants'!$B$19:$N$41,5,0)/'4. Billing Determinants'!$F$41*$D20,IF($E20="Non-RPP kWh",VLOOKUP(O$4,'4. Billing Determinants'!$B$19:$N$41,6,0)/'4. Billing Determinants'!$G$41*$D20,IF($E20="Distribution Rev.",VLOOKUP(O$4,'4. Billing Determinants'!$B$19:$N$41,8,0)/'4. Billing Determinants'!$I$41*$D20, VLOOKUP(O$4,'4. Billing Determinants'!$B$19:$N$41,3,0)/'4. Billing Determinants'!$D$41*$D20)))))</f>
        <v>0</v>
      </c>
      <c r="P20" s="152">
        <f>IF(P$4="",0,IF($E20="kWh",VLOOKUP(P$4,'4. Billing Determinants'!$B$19:$N$41,4,0)/'4. Billing Determinants'!$E$41*$D20,IF($E20="kW",VLOOKUP(P$4,'4. Billing Determinants'!$B$19:$N$41,5,0)/'4. Billing Determinants'!$F$41*$D20,IF($E20="Non-RPP kWh",VLOOKUP(P$4,'4. Billing Determinants'!$B$19:$N$41,6,0)/'4. Billing Determinants'!$G$41*$D20,IF($E20="Distribution Rev.",VLOOKUP(P$4,'4. Billing Determinants'!$B$19:$N$41,8,0)/'4. Billing Determinants'!$I$41*$D20, VLOOKUP(P$4,'4. Billing Determinants'!$B$19:$N$41,3,0)/'4. Billing Determinants'!$D$41*$D20)))))</f>
        <v>0</v>
      </c>
      <c r="Q20" s="152">
        <f>IF(Q$4="",0,IF($E20="kWh",VLOOKUP(Q$4,'4. Billing Determinants'!$B$19:$N$41,4,0)/'4. Billing Determinants'!$E$41*$D20,IF($E20="kW",VLOOKUP(Q$4,'4. Billing Determinants'!$B$19:$N$41,5,0)/'4. Billing Determinants'!$F$41*$D20,IF($E20="Non-RPP kWh",VLOOKUP(Q$4,'4. Billing Determinants'!$B$19:$N$41,6,0)/'4. Billing Determinants'!$G$41*$D20,IF($E20="Distribution Rev.",VLOOKUP(Q$4,'4. Billing Determinants'!$B$19:$N$41,8,0)/'4. Billing Determinants'!$I$41*$D20, VLOOKUP(Q$4,'4. Billing Determinants'!$B$19:$N$41,3,0)/'4. Billing Determinants'!$D$41*$D20)))))</f>
        <v>0</v>
      </c>
      <c r="R20" s="152">
        <f>IF(R$4="",0,IF($E20="kWh",VLOOKUP(R$4,'4. Billing Determinants'!$B$19:$N$41,4,0)/'4. Billing Determinants'!$E$41*$D20,IF($E20="kW",VLOOKUP(R$4,'4. Billing Determinants'!$B$19:$N$41,5,0)/'4. Billing Determinants'!$F$41*$D20,IF($E20="Non-RPP kWh",VLOOKUP(R$4,'4. Billing Determinants'!$B$19:$N$41,6,0)/'4. Billing Determinants'!$G$41*$D20,IF($E20="Distribution Rev.",VLOOKUP(R$4,'4. Billing Determinants'!$B$19:$N$41,8,0)/'4. Billing Determinants'!$I$41*$D20, VLOOKUP(R$4,'4. Billing Determinants'!$B$19:$N$41,3,0)/'4. Billing Determinants'!$D$41*$D20)))))</f>
        <v>0</v>
      </c>
      <c r="S20" s="152">
        <f>IF(S$4="",0,IF($E20="kWh",VLOOKUP(S$4,'4. Billing Determinants'!$B$19:$N$41,4,0)/'4. Billing Determinants'!$E$41*$D20,IF($E20="kW",VLOOKUP(S$4,'4. Billing Determinants'!$B$19:$N$41,5,0)/'4. Billing Determinants'!$F$41*$D20,IF($E20="Non-RPP kWh",VLOOKUP(S$4,'4. Billing Determinants'!$B$19:$N$41,6,0)/'4. Billing Determinants'!$G$41*$D20,IF($E20="Distribution Rev.",VLOOKUP(S$4,'4. Billing Determinants'!$B$19:$N$41,8,0)/'4. Billing Determinants'!$I$41*$D20, VLOOKUP(S$4,'4. Billing Determinants'!$B$19:$N$41,3,0)/'4. Billing Determinants'!$D$41*$D20)))))</f>
        <v>0</v>
      </c>
      <c r="T20" s="152">
        <f>IF(T$4="",0,IF($E20="kWh",VLOOKUP(T$4,'4. Billing Determinants'!$B$19:$N$41,4,0)/'4. Billing Determinants'!$E$41*$D20,IF($E20="kW",VLOOKUP(T$4,'4. Billing Determinants'!$B$19:$N$41,5,0)/'4. Billing Determinants'!$F$41*$D20,IF($E20="Non-RPP kWh",VLOOKUP(T$4,'4. Billing Determinants'!$B$19:$N$41,6,0)/'4. Billing Determinants'!$G$41*$D20,IF($E20="Distribution Rev.",VLOOKUP(T$4,'4. Billing Determinants'!$B$19:$N$41,8,0)/'4. Billing Determinants'!$I$41*$D20, VLOOKUP(T$4,'4. Billing Determinants'!$B$19:$N$41,3,0)/'4. Billing Determinants'!$D$41*$D20)))))</f>
        <v>0</v>
      </c>
      <c r="U20" s="152">
        <f>IF(U$4="",0,IF($E20="kWh",VLOOKUP(U$4,'4. Billing Determinants'!$B$19:$N$41,4,0)/'4. Billing Determinants'!$E$41*$D20,IF($E20="kW",VLOOKUP(U$4,'4. Billing Determinants'!$B$19:$N$41,5,0)/'4. Billing Determinants'!$F$41*$D20,IF($E20="Non-RPP kWh",VLOOKUP(U$4,'4. Billing Determinants'!$B$19:$N$41,6,0)/'4. Billing Determinants'!$G$41*$D20,IF($E20="Distribution Rev.",VLOOKUP(U$4,'4. Billing Determinants'!$B$19:$N$41,8,0)/'4. Billing Determinants'!$I$41*$D20, VLOOKUP(U$4,'4. Billing Determinants'!$B$19:$N$41,3,0)/'4. Billing Determinants'!$D$41*$D20)))))</f>
        <v>0</v>
      </c>
      <c r="V20" s="152">
        <f>IF(V$4="",0,IF($E20="kWh",VLOOKUP(V$4,'4. Billing Determinants'!$B$19:$N$41,4,0)/'4. Billing Determinants'!$E$41*$D20,IF($E20="kW",VLOOKUP(V$4,'4. Billing Determinants'!$B$19:$N$41,5,0)/'4. Billing Determinants'!$F$41*$D20,IF($E20="Non-RPP kWh",VLOOKUP(V$4,'4. Billing Determinants'!$B$19:$N$41,6,0)/'4. Billing Determinants'!$G$41*$D20,IF($E20="Distribution Rev.",VLOOKUP(V$4,'4. Billing Determinants'!$B$19:$N$41,8,0)/'4. Billing Determinants'!$I$41*$D20, VLOOKUP(V$4,'4. Billing Determinants'!$B$19:$N$41,3,0)/'4. Billing Determinants'!$D$41*$D20)))))</f>
        <v>0</v>
      </c>
      <c r="W20" s="152">
        <f>IF(W$4="",0,IF($E20="kWh",VLOOKUP(W$4,'4. Billing Determinants'!$B$19:$N$41,4,0)/'4. Billing Determinants'!$E$41*$D20,IF($E20="kW",VLOOKUP(W$4,'4. Billing Determinants'!$B$19:$N$41,5,0)/'4. Billing Determinants'!$F$41*$D20,IF($E20="Non-RPP kWh",VLOOKUP(W$4,'4. Billing Determinants'!$B$19:$N$41,6,0)/'4. Billing Determinants'!$G$41*$D20,IF($E20="Distribution Rev.",VLOOKUP(W$4,'4. Billing Determinants'!$B$19:$N$41,8,0)/'4. Billing Determinants'!$I$41*$D20, VLOOKUP(W$4,'4. Billing Determinants'!$B$19:$N$41,3,0)/'4. Billing Determinants'!$D$41*$D20)))))</f>
        <v>0</v>
      </c>
      <c r="X20" s="152">
        <f>IF(X$4="",0,IF($E20="kWh",VLOOKUP(X$4,'4. Billing Determinants'!$B$19:$N$41,4,0)/'4. Billing Determinants'!$E$41*$D20,IF($E20="kW",VLOOKUP(X$4,'4. Billing Determinants'!$B$19:$N$41,5,0)/'4. Billing Determinants'!$F$41*$D20,IF($E20="Non-RPP kWh",VLOOKUP(X$4,'4. Billing Determinants'!$B$19:$N$41,6,0)/'4. Billing Determinants'!$G$41*$D20,IF($E20="Distribution Rev.",VLOOKUP(X$4,'4. Billing Determinants'!$B$19:$N$41,8,0)/'4. Billing Determinants'!$I$41*$D20, VLOOKUP(X$4,'4. Billing Determinants'!$B$19:$N$41,3,0)/'4. Billing Determinants'!$D$41*$D20)))))</f>
        <v>0</v>
      </c>
      <c r="Y20" s="152">
        <f>IF(Y$4="",0,IF($E20="kWh",VLOOKUP(Y$4,'4. Billing Determinants'!$B$19:$N$41,4,0)/'4. Billing Determinants'!$E$41*$D20,IF($E20="kW",VLOOKUP(Y$4,'4. Billing Determinants'!$B$19:$N$41,5,0)/'4. Billing Determinants'!$F$41*$D20,IF($E20="Non-RPP kWh",VLOOKUP(Y$4,'4. Billing Determinants'!$B$19:$N$41,6,0)/'4. Billing Determinants'!$G$41*$D20,IF($E20="Distribution Rev.",VLOOKUP(Y$4,'4. Billing Determinants'!$B$19:$N$41,8,0)/'4. Billing Determinants'!$I$41*$D20, VLOOKUP(Y$4,'4. Billing Determinants'!$B$19:$N$41,3,0)/'4. Billing Determinants'!$D$41*$D20)))))</f>
        <v>0</v>
      </c>
    </row>
    <row r="21" spans="2:25" ht="25.5" x14ac:dyDescent="0.2">
      <c r="B21" s="157" t="s">
        <v>183</v>
      </c>
      <c r="C21" s="151">
        <v>1508</v>
      </c>
      <c r="D21" s="152">
        <f>'2. 2013 Continuity Schedule'!CF44</f>
        <v>0</v>
      </c>
      <c r="E21" s="170"/>
      <c r="F21" s="152">
        <f>IF(F$4="",0,IF($E21="kWh",VLOOKUP(F$4,'4. Billing Determinants'!$B$19:$N$41,4,0)/'4. Billing Determinants'!$E$41*$D21,IF($E21="kW",VLOOKUP(F$4,'4. Billing Determinants'!$B$19:$N$41,5,0)/'4. Billing Determinants'!$F$41*$D21,IF($E21="Non-RPP kWh",VLOOKUP(F$4,'4. Billing Determinants'!$B$19:$N$41,6,0)/'4. Billing Determinants'!$G$41*$D21,IF($E21="Distribution Rev.",VLOOKUP(F$4,'4. Billing Determinants'!$B$19:$N$41,8,0)/'4. Billing Determinants'!$I$41*$D21, VLOOKUP(F$4,'4. Billing Determinants'!$B$19:$N$41,3,0)/'4. Billing Determinants'!$D$41*$D21)))))</f>
        <v>0</v>
      </c>
      <c r="G21" s="152">
        <f>IF(G$4="",0,IF($E21="kWh",VLOOKUP(G$4,'4. Billing Determinants'!$B$19:$N$41,4,0)/'4. Billing Determinants'!$E$41*$D21,IF($E21="kW",VLOOKUP(G$4,'4. Billing Determinants'!$B$19:$N$41,5,0)/'4. Billing Determinants'!$F$41*$D21,IF($E21="Non-RPP kWh",VLOOKUP(G$4,'4. Billing Determinants'!$B$19:$N$41,6,0)/'4. Billing Determinants'!$G$41*$D21,IF($E21="Distribution Rev.",VLOOKUP(G$4,'4. Billing Determinants'!$B$19:$N$41,8,0)/'4. Billing Determinants'!$I$41*$D21, VLOOKUP(G$4,'4. Billing Determinants'!$B$19:$N$41,3,0)/'4. Billing Determinants'!$D$41*$D21)))))</f>
        <v>0</v>
      </c>
      <c r="H21" s="152">
        <f>IF(H$4="",0,IF($E21="kWh",VLOOKUP(H$4,'4. Billing Determinants'!$B$19:$N$41,4,0)/'4. Billing Determinants'!$E$41*$D21,IF($E21="kW",VLOOKUP(H$4,'4. Billing Determinants'!$B$19:$N$41,5,0)/'4. Billing Determinants'!$F$41*$D21,IF($E21="Non-RPP kWh",VLOOKUP(H$4,'4. Billing Determinants'!$B$19:$N$41,6,0)/'4. Billing Determinants'!$G$41*$D21,IF($E21="Distribution Rev.",VLOOKUP(H$4,'4. Billing Determinants'!$B$19:$N$41,8,0)/'4. Billing Determinants'!$I$41*$D21, VLOOKUP(H$4,'4. Billing Determinants'!$B$19:$N$41,3,0)/'4. Billing Determinants'!$D$41*$D21)))))</f>
        <v>0</v>
      </c>
      <c r="I21" s="152">
        <f>IF(I$4="",0,IF($E21="kWh",VLOOKUP(I$4,'4. Billing Determinants'!$B$19:$N$41,4,0)/'4. Billing Determinants'!$E$41*$D21,IF($E21="kW",VLOOKUP(I$4,'4. Billing Determinants'!$B$19:$N$41,5,0)/'4. Billing Determinants'!$F$41*$D21,IF($E21="Non-RPP kWh",VLOOKUP(I$4,'4. Billing Determinants'!$B$19:$N$41,6,0)/'4. Billing Determinants'!$G$41*$D21,IF($E21="Distribution Rev.",VLOOKUP(I$4,'4. Billing Determinants'!$B$19:$N$41,8,0)/'4. Billing Determinants'!$I$41*$D21, VLOOKUP(I$4,'4. Billing Determinants'!$B$19:$N$41,3,0)/'4. Billing Determinants'!$D$41*$D21)))))</f>
        <v>0</v>
      </c>
      <c r="J21" s="152">
        <f>IF(J$4="",0,IF($E21="kWh",VLOOKUP(J$4,'4. Billing Determinants'!$B$19:$N$41,4,0)/'4. Billing Determinants'!$E$41*$D21,IF($E21="kW",VLOOKUP(J$4,'4. Billing Determinants'!$B$19:$N$41,5,0)/'4. Billing Determinants'!$F$41*$D21,IF($E21="Non-RPP kWh",VLOOKUP(J$4,'4. Billing Determinants'!$B$19:$N$41,6,0)/'4. Billing Determinants'!$G$41*$D21,IF($E21="Distribution Rev.",VLOOKUP(J$4,'4. Billing Determinants'!$B$19:$N$41,8,0)/'4. Billing Determinants'!$I$41*$D21, VLOOKUP(J$4,'4. Billing Determinants'!$B$19:$N$41,3,0)/'4. Billing Determinants'!$D$41*$D21)))))</f>
        <v>0</v>
      </c>
      <c r="K21" s="152">
        <f>IF(K$4="",0,IF($E21="kWh",VLOOKUP(K$4,'4. Billing Determinants'!$B$19:$N$41,4,0)/'4. Billing Determinants'!$E$41*$D21,IF($E21="kW",VLOOKUP(K$4,'4. Billing Determinants'!$B$19:$N$41,5,0)/'4. Billing Determinants'!$F$41*$D21,IF($E21="Non-RPP kWh",VLOOKUP(K$4,'4. Billing Determinants'!$B$19:$N$41,6,0)/'4. Billing Determinants'!$G$41*$D21,IF($E21="Distribution Rev.",VLOOKUP(K$4,'4. Billing Determinants'!$B$19:$N$41,8,0)/'4. Billing Determinants'!$I$41*$D21, VLOOKUP(K$4,'4. Billing Determinants'!$B$19:$N$41,3,0)/'4. Billing Determinants'!$D$41*$D21)))))</f>
        <v>0</v>
      </c>
      <c r="L21" s="152">
        <f>IF(L$4="",0,IF($E21="kWh",VLOOKUP(L$4,'4. Billing Determinants'!$B$19:$N$41,4,0)/'4. Billing Determinants'!$E$41*$D21,IF($E21="kW",VLOOKUP(L$4,'4. Billing Determinants'!$B$19:$N$41,5,0)/'4. Billing Determinants'!$F$41*$D21,IF($E21="Non-RPP kWh",VLOOKUP(L$4,'4. Billing Determinants'!$B$19:$N$41,6,0)/'4. Billing Determinants'!$G$41*$D21,IF($E21="Distribution Rev.",VLOOKUP(L$4,'4. Billing Determinants'!$B$19:$N$41,8,0)/'4. Billing Determinants'!$I$41*$D21, VLOOKUP(L$4,'4. Billing Determinants'!$B$19:$N$41,3,0)/'4. Billing Determinants'!$D$41*$D21)))))</f>
        <v>0</v>
      </c>
      <c r="M21" s="152">
        <f>IF(M$4="",0,IF($E21="kWh",VLOOKUP(M$4,'4. Billing Determinants'!$B$19:$N$41,4,0)/'4. Billing Determinants'!$E$41*$D21,IF($E21="kW",VLOOKUP(M$4,'4. Billing Determinants'!$B$19:$N$41,5,0)/'4. Billing Determinants'!$F$41*$D21,IF($E21="Non-RPP kWh",VLOOKUP(M$4,'4. Billing Determinants'!$B$19:$N$41,6,0)/'4. Billing Determinants'!$G$41*$D21,IF($E21="Distribution Rev.",VLOOKUP(M$4,'4. Billing Determinants'!$B$19:$N$41,8,0)/'4. Billing Determinants'!$I$41*$D21, VLOOKUP(M$4,'4. Billing Determinants'!$B$19:$N$41,3,0)/'4. Billing Determinants'!$D$41*$D21)))))</f>
        <v>0</v>
      </c>
      <c r="N21" s="152">
        <f>IF(N$4="",0,IF($E21="kWh",VLOOKUP(N$4,'4. Billing Determinants'!$B$19:$N$41,4,0)/'4. Billing Determinants'!$E$41*$D21,IF($E21="kW",VLOOKUP(N$4,'4. Billing Determinants'!$B$19:$N$41,5,0)/'4. Billing Determinants'!$F$41*$D21,IF($E21="Non-RPP kWh",VLOOKUP(N$4,'4. Billing Determinants'!$B$19:$N$41,6,0)/'4. Billing Determinants'!$G$41*$D21,IF($E21="Distribution Rev.",VLOOKUP(N$4,'4. Billing Determinants'!$B$19:$N$41,8,0)/'4. Billing Determinants'!$I$41*$D21, VLOOKUP(N$4,'4. Billing Determinants'!$B$19:$N$41,3,0)/'4. Billing Determinants'!$D$41*$D21)))))</f>
        <v>0</v>
      </c>
      <c r="O21" s="152">
        <f>IF(O$4="",0,IF($E21="kWh",VLOOKUP(O$4,'4. Billing Determinants'!$B$19:$N$41,4,0)/'4. Billing Determinants'!$E$41*$D21,IF($E21="kW",VLOOKUP(O$4,'4. Billing Determinants'!$B$19:$N$41,5,0)/'4. Billing Determinants'!$F$41*$D21,IF($E21="Non-RPP kWh",VLOOKUP(O$4,'4. Billing Determinants'!$B$19:$N$41,6,0)/'4. Billing Determinants'!$G$41*$D21,IF($E21="Distribution Rev.",VLOOKUP(O$4,'4. Billing Determinants'!$B$19:$N$41,8,0)/'4. Billing Determinants'!$I$41*$D21, VLOOKUP(O$4,'4. Billing Determinants'!$B$19:$N$41,3,0)/'4. Billing Determinants'!$D$41*$D21)))))</f>
        <v>0</v>
      </c>
      <c r="P21" s="152">
        <f>IF(P$4="",0,IF($E21="kWh",VLOOKUP(P$4,'4. Billing Determinants'!$B$19:$N$41,4,0)/'4. Billing Determinants'!$E$41*$D21,IF($E21="kW",VLOOKUP(P$4,'4. Billing Determinants'!$B$19:$N$41,5,0)/'4. Billing Determinants'!$F$41*$D21,IF($E21="Non-RPP kWh",VLOOKUP(P$4,'4. Billing Determinants'!$B$19:$N$41,6,0)/'4. Billing Determinants'!$G$41*$D21,IF($E21="Distribution Rev.",VLOOKUP(P$4,'4. Billing Determinants'!$B$19:$N$41,8,0)/'4. Billing Determinants'!$I$41*$D21, VLOOKUP(P$4,'4. Billing Determinants'!$B$19:$N$41,3,0)/'4. Billing Determinants'!$D$41*$D21)))))</f>
        <v>0</v>
      </c>
      <c r="Q21" s="152">
        <f>IF(Q$4="",0,IF($E21="kWh",VLOOKUP(Q$4,'4. Billing Determinants'!$B$19:$N$41,4,0)/'4. Billing Determinants'!$E$41*$D21,IF($E21="kW",VLOOKUP(Q$4,'4. Billing Determinants'!$B$19:$N$41,5,0)/'4. Billing Determinants'!$F$41*$D21,IF($E21="Non-RPP kWh",VLOOKUP(Q$4,'4. Billing Determinants'!$B$19:$N$41,6,0)/'4. Billing Determinants'!$G$41*$D21,IF($E21="Distribution Rev.",VLOOKUP(Q$4,'4. Billing Determinants'!$B$19:$N$41,8,0)/'4. Billing Determinants'!$I$41*$D21, VLOOKUP(Q$4,'4. Billing Determinants'!$B$19:$N$41,3,0)/'4. Billing Determinants'!$D$41*$D21)))))</f>
        <v>0</v>
      </c>
      <c r="R21" s="152">
        <f>IF(R$4="",0,IF($E21="kWh",VLOOKUP(R$4,'4. Billing Determinants'!$B$19:$N$41,4,0)/'4. Billing Determinants'!$E$41*$D21,IF($E21="kW",VLOOKUP(R$4,'4. Billing Determinants'!$B$19:$N$41,5,0)/'4. Billing Determinants'!$F$41*$D21,IF($E21="Non-RPP kWh",VLOOKUP(R$4,'4. Billing Determinants'!$B$19:$N$41,6,0)/'4. Billing Determinants'!$G$41*$D21,IF($E21="Distribution Rev.",VLOOKUP(R$4,'4. Billing Determinants'!$B$19:$N$41,8,0)/'4. Billing Determinants'!$I$41*$D21, VLOOKUP(R$4,'4. Billing Determinants'!$B$19:$N$41,3,0)/'4. Billing Determinants'!$D$41*$D21)))))</f>
        <v>0</v>
      </c>
      <c r="S21" s="152">
        <f>IF(S$4="",0,IF($E21="kWh",VLOOKUP(S$4,'4. Billing Determinants'!$B$19:$N$41,4,0)/'4. Billing Determinants'!$E$41*$D21,IF($E21="kW",VLOOKUP(S$4,'4. Billing Determinants'!$B$19:$N$41,5,0)/'4. Billing Determinants'!$F$41*$D21,IF($E21="Non-RPP kWh",VLOOKUP(S$4,'4. Billing Determinants'!$B$19:$N$41,6,0)/'4. Billing Determinants'!$G$41*$D21,IF($E21="Distribution Rev.",VLOOKUP(S$4,'4. Billing Determinants'!$B$19:$N$41,8,0)/'4. Billing Determinants'!$I$41*$D21, VLOOKUP(S$4,'4. Billing Determinants'!$B$19:$N$41,3,0)/'4. Billing Determinants'!$D$41*$D21)))))</f>
        <v>0</v>
      </c>
      <c r="T21" s="152">
        <f>IF(T$4="",0,IF($E21="kWh",VLOOKUP(T$4,'4. Billing Determinants'!$B$19:$N$41,4,0)/'4. Billing Determinants'!$E$41*$D21,IF($E21="kW",VLOOKUP(T$4,'4. Billing Determinants'!$B$19:$N$41,5,0)/'4. Billing Determinants'!$F$41*$D21,IF($E21="Non-RPP kWh",VLOOKUP(T$4,'4. Billing Determinants'!$B$19:$N$41,6,0)/'4. Billing Determinants'!$G$41*$D21,IF($E21="Distribution Rev.",VLOOKUP(T$4,'4. Billing Determinants'!$B$19:$N$41,8,0)/'4. Billing Determinants'!$I$41*$D21, VLOOKUP(T$4,'4. Billing Determinants'!$B$19:$N$41,3,0)/'4. Billing Determinants'!$D$41*$D21)))))</f>
        <v>0</v>
      </c>
      <c r="U21" s="152">
        <f>IF(U$4="",0,IF($E21="kWh",VLOOKUP(U$4,'4. Billing Determinants'!$B$19:$N$41,4,0)/'4. Billing Determinants'!$E$41*$D21,IF($E21="kW",VLOOKUP(U$4,'4. Billing Determinants'!$B$19:$N$41,5,0)/'4. Billing Determinants'!$F$41*$D21,IF($E21="Non-RPP kWh",VLOOKUP(U$4,'4. Billing Determinants'!$B$19:$N$41,6,0)/'4. Billing Determinants'!$G$41*$D21,IF($E21="Distribution Rev.",VLOOKUP(U$4,'4. Billing Determinants'!$B$19:$N$41,8,0)/'4. Billing Determinants'!$I$41*$D21, VLOOKUP(U$4,'4. Billing Determinants'!$B$19:$N$41,3,0)/'4. Billing Determinants'!$D$41*$D21)))))</f>
        <v>0</v>
      </c>
      <c r="V21" s="152">
        <f>IF(V$4="",0,IF($E21="kWh",VLOOKUP(V$4,'4. Billing Determinants'!$B$19:$N$41,4,0)/'4. Billing Determinants'!$E$41*$D21,IF($E21="kW",VLOOKUP(V$4,'4. Billing Determinants'!$B$19:$N$41,5,0)/'4. Billing Determinants'!$F$41*$D21,IF($E21="Non-RPP kWh",VLOOKUP(V$4,'4. Billing Determinants'!$B$19:$N$41,6,0)/'4. Billing Determinants'!$G$41*$D21,IF($E21="Distribution Rev.",VLOOKUP(V$4,'4. Billing Determinants'!$B$19:$N$41,8,0)/'4. Billing Determinants'!$I$41*$D21, VLOOKUP(V$4,'4. Billing Determinants'!$B$19:$N$41,3,0)/'4. Billing Determinants'!$D$41*$D21)))))</f>
        <v>0</v>
      </c>
      <c r="W21" s="152">
        <f>IF(W$4="",0,IF($E21="kWh",VLOOKUP(W$4,'4. Billing Determinants'!$B$19:$N$41,4,0)/'4. Billing Determinants'!$E$41*$D21,IF($E21="kW",VLOOKUP(W$4,'4. Billing Determinants'!$B$19:$N$41,5,0)/'4. Billing Determinants'!$F$41*$D21,IF($E21="Non-RPP kWh",VLOOKUP(W$4,'4. Billing Determinants'!$B$19:$N$41,6,0)/'4. Billing Determinants'!$G$41*$D21,IF($E21="Distribution Rev.",VLOOKUP(W$4,'4. Billing Determinants'!$B$19:$N$41,8,0)/'4. Billing Determinants'!$I$41*$D21, VLOOKUP(W$4,'4. Billing Determinants'!$B$19:$N$41,3,0)/'4. Billing Determinants'!$D$41*$D21)))))</f>
        <v>0</v>
      </c>
      <c r="X21" s="152">
        <f>IF(X$4="",0,IF($E21="kWh",VLOOKUP(X$4,'4. Billing Determinants'!$B$19:$N$41,4,0)/'4. Billing Determinants'!$E$41*$D21,IF($E21="kW",VLOOKUP(X$4,'4. Billing Determinants'!$B$19:$N$41,5,0)/'4. Billing Determinants'!$F$41*$D21,IF($E21="Non-RPP kWh",VLOOKUP(X$4,'4. Billing Determinants'!$B$19:$N$41,6,0)/'4. Billing Determinants'!$G$41*$D21,IF($E21="Distribution Rev.",VLOOKUP(X$4,'4. Billing Determinants'!$B$19:$N$41,8,0)/'4. Billing Determinants'!$I$41*$D21, VLOOKUP(X$4,'4. Billing Determinants'!$B$19:$N$41,3,0)/'4. Billing Determinants'!$D$41*$D21)))))</f>
        <v>0</v>
      </c>
      <c r="Y21" s="152">
        <f>IF(Y$4="",0,IF($E21="kWh",VLOOKUP(Y$4,'4. Billing Determinants'!$B$19:$N$41,4,0)/'4. Billing Determinants'!$E$41*$D21,IF($E21="kW",VLOOKUP(Y$4,'4. Billing Determinants'!$B$19:$N$41,5,0)/'4. Billing Determinants'!$F$41*$D21,IF($E21="Non-RPP kWh",VLOOKUP(Y$4,'4. Billing Determinants'!$B$19:$N$41,6,0)/'4. Billing Determinants'!$G$41*$D21,IF($E21="Distribution Rev.",VLOOKUP(Y$4,'4. Billing Determinants'!$B$19:$N$41,8,0)/'4. Billing Determinants'!$I$41*$D21, VLOOKUP(Y$4,'4. Billing Determinants'!$B$19:$N$41,3,0)/'4. Billing Determinants'!$D$41*$D21)))))</f>
        <v>0</v>
      </c>
    </row>
    <row r="22" spans="2:25" ht="25.5" x14ac:dyDescent="0.2">
      <c r="B22" s="157" t="s">
        <v>92</v>
      </c>
      <c r="C22" s="151">
        <v>1508</v>
      </c>
      <c r="D22" s="152">
        <f>'2. 2013 Continuity Schedule'!CF45</f>
        <v>0</v>
      </c>
      <c r="E22" s="170"/>
      <c r="F22" s="152">
        <f>IF(F$4="",0,IF($E22="kWh",VLOOKUP(F$4,'4. Billing Determinants'!$B$19:$N$41,4,0)/'4. Billing Determinants'!$E$41*$D22,IF($E22="kW",VLOOKUP(F$4,'4. Billing Determinants'!$B$19:$N$41,5,0)/'4. Billing Determinants'!$F$41*$D22,IF($E22="Non-RPP kWh",VLOOKUP(F$4,'4. Billing Determinants'!$B$19:$N$41,6,0)/'4. Billing Determinants'!$G$41*$D22,IF($E22="Distribution Rev.",VLOOKUP(F$4,'4. Billing Determinants'!$B$19:$N$41,8,0)/'4. Billing Determinants'!$I$41*$D22, VLOOKUP(F$4,'4. Billing Determinants'!$B$19:$N$41,3,0)/'4. Billing Determinants'!$D$41*$D22)))))</f>
        <v>0</v>
      </c>
      <c r="G22" s="152">
        <f>IF(G$4="",0,IF($E22="kWh",VLOOKUP(G$4,'4. Billing Determinants'!$B$19:$N$41,4,0)/'4. Billing Determinants'!$E$41*$D22,IF($E22="kW",VLOOKUP(G$4,'4. Billing Determinants'!$B$19:$N$41,5,0)/'4. Billing Determinants'!$F$41*$D22,IF($E22="Non-RPP kWh",VLOOKUP(G$4,'4. Billing Determinants'!$B$19:$N$41,6,0)/'4. Billing Determinants'!$G$41*$D22,IF($E22="Distribution Rev.",VLOOKUP(G$4,'4. Billing Determinants'!$B$19:$N$41,8,0)/'4. Billing Determinants'!$I$41*$D22, VLOOKUP(G$4,'4. Billing Determinants'!$B$19:$N$41,3,0)/'4. Billing Determinants'!$D$41*$D22)))))</f>
        <v>0</v>
      </c>
      <c r="H22" s="152">
        <f>IF(H$4="",0,IF($E22="kWh",VLOOKUP(H$4,'4. Billing Determinants'!$B$19:$N$41,4,0)/'4. Billing Determinants'!$E$41*$D22,IF($E22="kW",VLOOKUP(H$4,'4. Billing Determinants'!$B$19:$N$41,5,0)/'4. Billing Determinants'!$F$41*$D22,IF($E22="Non-RPP kWh",VLOOKUP(H$4,'4. Billing Determinants'!$B$19:$N$41,6,0)/'4. Billing Determinants'!$G$41*$D22,IF($E22="Distribution Rev.",VLOOKUP(H$4,'4. Billing Determinants'!$B$19:$N$41,8,0)/'4. Billing Determinants'!$I$41*$D22, VLOOKUP(H$4,'4. Billing Determinants'!$B$19:$N$41,3,0)/'4. Billing Determinants'!$D$41*$D22)))))</f>
        <v>0</v>
      </c>
      <c r="I22" s="152">
        <f>IF(I$4="",0,IF($E22="kWh",VLOOKUP(I$4,'4. Billing Determinants'!$B$19:$N$41,4,0)/'4. Billing Determinants'!$E$41*$D22,IF($E22="kW",VLOOKUP(I$4,'4. Billing Determinants'!$B$19:$N$41,5,0)/'4. Billing Determinants'!$F$41*$D22,IF($E22="Non-RPP kWh",VLOOKUP(I$4,'4. Billing Determinants'!$B$19:$N$41,6,0)/'4. Billing Determinants'!$G$41*$D22,IF($E22="Distribution Rev.",VLOOKUP(I$4,'4. Billing Determinants'!$B$19:$N$41,8,0)/'4. Billing Determinants'!$I$41*$D22, VLOOKUP(I$4,'4. Billing Determinants'!$B$19:$N$41,3,0)/'4. Billing Determinants'!$D$41*$D22)))))</f>
        <v>0</v>
      </c>
      <c r="J22" s="152">
        <f>IF(J$4="",0,IF($E22="kWh",VLOOKUP(J$4,'4. Billing Determinants'!$B$19:$N$41,4,0)/'4. Billing Determinants'!$E$41*$D22,IF($E22="kW",VLOOKUP(J$4,'4. Billing Determinants'!$B$19:$N$41,5,0)/'4. Billing Determinants'!$F$41*$D22,IF($E22="Non-RPP kWh",VLOOKUP(J$4,'4. Billing Determinants'!$B$19:$N$41,6,0)/'4. Billing Determinants'!$G$41*$D22,IF($E22="Distribution Rev.",VLOOKUP(J$4,'4. Billing Determinants'!$B$19:$N$41,8,0)/'4. Billing Determinants'!$I$41*$D22, VLOOKUP(J$4,'4. Billing Determinants'!$B$19:$N$41,3,0)/'4. Billing Determinants'!$D$41*$D22)))))</f>
        <v>0</v>
      </c>
      <c r="K22" s="152">
        <f>IF(K$4="",0,IF($E22="kWh",VLOOKUP(K$4,'4. Billing Determinants'!$B$19:$N$41,4,0)/'4. Billing Determinants'!$E$41*$D22,IF($E22="kW",VLOOKUP(K$4,'4. Billing Determinants'!$B$19:$N$41,5,0)/'4. Billing Determinants'!$F$41*$D22,IF($E22="Non-RPP kWh",VLOOKUP(K$4,'4. Billing Determinants'!$B$19:$N$41,6,0)/'4. Billing Determinants'!$G$41*$D22,IF($E22="Distribution Rev.",VLOOKUP(K$4,'4. Billing Determinants'!$B$19:$N$41,8,0)/'4. Billing Determinants'!$I$41*$D22, VLOOKUP(K$4,'4. Billing Determinants'!$B$19:$N$41,3,0)/'4. Billing Determinants'!$D$41*$D22)))))</f>
        <v>0</v>
      </c>
      <c r="L22" s="152">
        <f>IF(L$4="",0,IF($E22="kWh",VLOOKUP(L$4,'4. Billing Determinants'!$B$19:$N$41,4,0)/'4. Billing Determinants'!$E$41*$D22,IF($E22="kW",VLOOKUP(L$4,'4. Billing Determinants'!$B$19:$N$41,5,0)/'4. Billing Determinants'!$F$41*$D22,IF($E22="Non-RPP kWh",VLOOKUP(L$4,'4. Billing Determinants'!$B$19:$N$41,6,0)/'4. Billing Determinants'!$G$41*$D22,IF($E22="Distribution Rev.",VLOOKUP(L$4,'4. Billing Determinants'!$B$19:$N$41,8,0)/'4. Billing Determinants'!$I$41*$D22, VLOOKUP(L$4,'4. Billing Determinants'!$B$19:$N$41,3,0)/'4. Billing Determinants'!$D$41*$D22)))))</f>
        <v>0</v>
      </c>
      <c r="M22" s="152">
        <f>IF(M$4="",0,IF($E22="kWh",VLOOKUP(M$4,'4. Billing Determinants'!$B$19:$N$41,4,0)/'4. Billing Determinants'!$E$41*$D22,IF($E22="kW",VLOOKUP(M$4,'4. Billing Determinants'!$B$19:$N$41,5,0)/'4. Billing Determinants'!$F$41*$D22,IF($E22="Non-RPP kWh",VLOOKUP(M$4,'4. Billing Determinants'!$B$19:$N$41,6,0)/'4. Billing Determinants'!$G$41*$D22,IF($E22="Distribution Rev.",VLOOKUP(M$4,'4. Billing Determinants'!$B$19:$N$41,8,0)/'4. Billing Determinants'!$I$41*$D22, VLOOKUP(M$4,'4. Billing Determinants'!$B$19:$N$41,3,0)/'4. Billing Determinants'!$D$41*$D22)))))</f>
        <v>0</v>
      </c>
      <c r="N22" s="152">
        <f>IF(N$4="",0,IF($E22="kWh",VLOOKUP(N$4,'4. Billing Determinants'!$B$19:$N$41,4,0)/'4. Billing Determinants'!$E$41*$D22,IF($E22="kW",VLOOKUP(N$4,'4. Billing Determinants'!$B$19:$N$41,5,0)/'4. Billing Determinants'!$F$41*$D22,IF($E22="Non-RPP kWh",VLOOKUP(N$4,'4. Billing Determinants'!$B$19:$N$41,6,0)/'4. Billing Determinants'!$G$41*$D22,IF($E22="Distribution Rev.",VLOOKUP(N$4,'4. Billing Determinants'!$B$19:$N$41,8,0)/'4. Billing Determinants'!$I$41*$D22, VLOOKUP(N$4,'4. Billing Determinants'!$B$19:$N$41,3,0)/'4. Billing Determinants'!$D$41*$D22)))))</f>
        <v>0</v>
      </c>
      <c r="O22" s="152">
        <f>IF(O$4="",0,IF($E22="kWh",VLOOKUP(O$4,'4. Billing Determinants'!$B$19:$N$41,4,0)/'4. Billing Determinants'!$E$41*$D22,IF($E22="kW",VLOOKUP(O$4,'4. Billing Determinants'!$B$19:$N$41,5,0)/'4. Billing Determinants'!$F$41*$D22,IF($E22="Non-RPP kWh",VLOOKUP(O$4,'4. Billing Determinants'!$B$19:$N$41,6,0)/'4. Billing Determinants'!$G$41*$D22,IF($E22="Distribution Rev.",VLOOKUP(O$4,'4. Billing Determinants'!$B$19:$N$41,8,0)/'4. Billing Determinants'!$I$41*$D22, VLOOKUP(O$4,'4. Billing Determinants'!$B$19:$N$41,3,0)/'4. Billing Determinants'!$D$41*$D22)))))</f>
        <v>0</v>
      </c>
      <c r="P22" s="152">
        <f>IF(P$4="",0,IF($E22="kWh",VLOOKUP(P$4,'4. Billing Determinants'!$B$19:$N$41,4,0)/'4. Billing Determinants'!$E$41*$D22,IF($E22="kW",VLOOKUP(P$4,'4. Billing Determinants'!$B$19:$N$41,5,0)/'4. Billing Determinants'!$F$41*$D22,IF($E22="Non-RPP kWh",VLOOKUP(P$4,'4. Billing Determinants'!$B$19:$N$41,6,0)/'4. Billing Determinants'!$G$41*$D22,IF($E22="Distribution Rev.",VLOOKUP(P$4,'4. Billing Determinants'!$B$19:$N$41,8,0)/'4. Billing Determinants'!$I$41*$D22, VLOOKUP(P$4,'4. Billing Determinants'!$B$19:$N$41,3,0)/'4. Billing Determinants'!$D$41*$D22)))))</f>
        <v>0</v>
      </c>
      <c r="Q22" s="152">
        <f>IF(Q$4="",0,IF($E22="kWh",VLOOKUP(Q$4,'4. Billing Determinants'!$B$19:$N$41,4,0)/'4. Billing Determinants'!$E$41*$D22,IF($E22="kW",VLOOKUP(Q$4,'4. Billing Determinants'!$B$19:$N$41,5,0)/'4. Billing Determinants'!$F$41*$D22,IF($E22="Non-RPP kWh",VLOOKUP(Q$4,'4. Billing Determinants'!$B$19:$N$41,6,0)/'4. Billing Determinants'!$G$41*$D22,IF($E22="Distribution Rev.",VLOOKUP(Q$4,'4. Billing Determinants'!$B$19:$N$41,8,0)/'4. Billing Determinants'!$I$41*$D22, VLOOKUP(Q$4,'4. Billing Determinants'!$B$19:$N$41,3,0)/'4. Billing Determinants'!$D$41*$D22)))))</f>
        <v>0</v>
      </c>
      <c r="R22" s="152">
        <f>IF(R$4="",0,IF($E22="kWh",VLOOKUP(R$4,'4. Billing Determinants'!$B$19:$N$41,4,0)/'4. Billing Determinants'!$E$41*$D22,IF($E22="kW",VLOOKUP(R$4,'4. Billing Determinants'!$B$19:$N$41,5,0)/'4. Billing Determinants'!$F$41*$D22,IF($E22="Non-RPP kWh",VLOOKUP(R$4,'4. Billing Determinants'!$B$19:$N$41,6,0)/'4. Billing Determinants'!$G$41*$D22,IF($E22="Distribution Rev.",VLOOKUP(R$4,'4. Billing Determinants'!$B$19:$N$41,8,0)/'4. Billing Determinants'!$I$41*$D22, VLOOKUP(R$4,'4. Billing Determinants'!$B$19:$N$41,3,0)/'4. Billing Determinants'!$D$41*$D22)))))</f>
        <v>0</v>
      </c>
      <c r="S22" s="152">
        <f>IF(S$4="",0,IF($E22="kWh",VLOOKUP(S$4,'4. Billing Determinants'!$B$19:$N$41,4,0)/'4. Billing Determinants'!$E$41*$D22,IF($E22="kW",VLOOKUP(S$4,'4. Billing Determinants'!$B$19:$N$41,5,0)/'4. Billing Determinants'!$F$41*$D22,IF($E22="Non-RPP kWh",VLOOKUP(S$4,'4. Billing Determinants'!$B$19:$N$41,6,0)/'4. Billing Determinants'!$G$41*$D22,IF($E22="Distribution Rev.",VLOOKUP(S$4,'4. Billing Determinants'!$B$19:$N$41,8,0)/'4. Billing Determinants'!$I$41*$D22, VLOOKUP(S$4,'4. Billing Determinants'!$B$19:$N$41,3,0)/'4. Billing Determinants'!$D$41*$D22)))))</f>
        <v>0</v>
      </c>
      <c r="T22" s="152">
        <f>IF(T$4="",0,IF($E22="kWh",VLOOKUP(T$4,'4. Billing Determinants'!$B$19:$N$41,4,0)/'4. Billing Determinants'!$E$41*$D22,IF($E22="kW",VLOOKUP(T$4,'4. Billing Determinants'!$B$19:$N$41,5,0)/'4. Billing Determinants'!$F$41*$D22,IF($E22="Non-RPP kWh",VLOOKUP(T$4,'4. Billing Determinants'!$B$19:$N$41,6,0)/'4. Billing Determinants'!$G$41*$D22,IF($E22="Distribution Rev.",VLOOKUP(T$4,'4. Billing Determinants'!$B$19:$N$41,8,0)/'4. Billing Determinants'!$I$41*$D22, VLOOKUP(T$4,'4. Billing Determinants'!$B$19:$N$41,3,0)/'4. Billing Determinants'!$D$41*$D22)))))</f>
        <v>0</v>
      </c>
      <c r="U22" s="152">
        <f>IF(U$4="",0,IF($E22="kWh",VLOOKUP(U$4,'4. Billing Determinants'!$B$19:$N$41,4,0)/'4. Billing Determinants'!$E$41*$D22,IF($E22="kW",VLOOKUP(U$4,'4. Billing Determinants'!$B$19:$N$41,5,0)/'4. Billing Determinants'!$F$41*$D22,IF($E22="Non-RPP kWh",VLOOKUP(U$4,'4. Billing Determinants'!$B$19:$N$41,6,0)/'4. Billing Determinants'!$G$41*$D22,IF($E22="Distribution Rev.",VLOOKUP(U$4,'4. Billing Determinants'!$B$19:$N$41,8,0)/'4. Billing Determinants'!$I$41*$D22, VLOOKUP(U$4,'4. Billing Determinants'!$B$19:$N$41,3,0)/'4. Billing Determinants'!$D$41*$D22)))))</f>
        <v>0</v>
      </c>
      <c r="V22" s="152">
        <f>IF(V$4="",0,IF($E22="kWh",VLOOKUP(V$4,'4. Billing Determinants'!$B$19:$N$41,4,0)/'4. Billing Determinants'!$E$41*$D22,IF($E22="kW",VLOOKUP(V$4,'4. Billing Determinants'!$B$19:$N$41,5,0)/'4. Billing Determinants'!$F$41*$D22,IF($E22="Non-RPP kWh",VLOOKUP(V$4,'4. Billing Determinants'!$B$19:$N$41,6,0)/'4. Billing Determinants'!$G$41*$D22,IF($E22="Distribution Rev.",VLOOKUP(V$4,'4. Billing Determinants'!$B$19:$N$41,8,0)/'4. Billing Determinants'!$I$41*$D22, VLOOKUP(V$4,'4. Billing Determinants'!$B$19:$N$41,3,0)/'4. Billing Determinants'!$D$41*$D22)))))</f>
        <v>0</v>
      </c>
      <c r="W22" s="152">
        <f>IF(W$4="",0,IF($E22="kWh",VLOOKUP(W$4,'4. Billing Determinants'!$B$19:$N$41,4,0)/'4. Billing Determinants'!$E$41*$D22,IF($E22="kW",VLOOKUP(W$4,'4. Billing Determinants'!$B$19:$N$41,5,0)/'4. Billing Determinants'!$F$41*$D22,IF($E22="Non-RPP kWh",VLOOKUP(W$4,'4. Billing Determinants'!$B$19:$N$41,6,0)/'4. Billing Determinants'!$G$41*$D22,IF($E22="Distribution Rev.",VLOOKUP(W$4,'4. Billing Determinants'!$B$19:$N$41,8,0)/'4. Billing Determinants'!$I$41*$D22, VLOOKUP(W$4,'4. Billing Determinants'!$B$19:$N$41,3,0)/'4. Billing Determinants'!$D$41*$D22)))))</f>
        <v>0</v>
      </c>
      <c r="X22" s="152">
        <f>IF(X$4="",0,IF($E22="kWh",VLOOKUP(X$4,'4. Billing Determinants'!$B$19:$N$41,4,0)/'4. Billing Determinants'!$E$41*$D22,IF($E22="kW",VLOOKUP(X$4,'4. Billing Determinants'!$B$19:$N$41,5,0)/'4. Billing Determinants'!$F$41*$D22,IF($E22="Non-RPP kWh",VLOOKUP(X$4,'4. Billing Determinants'!$B$19:$N$41,6,0)/'4. Billing Determinants'!$G$41*$D22,IF($E22="Distribution Rev.",VLOOKUP(X$4,'4. Billing Determinants'!$B$19:$N$41,8,0)/'4. Billing Determinants'!$I$41*$D22, VLOOKUP(X$4,'4. Billing Determinants'!$B$19:$N$41,3,0)/'4. Billing Determinants'!$D$41*$D22)))))</f>
        <v>0</v>
      </c>
      <c r="Y22" s="152">
        <f>IF(Y$4="",0,IF($E22="kWh",VLOOKUP(Y$4,'4. Billing Determinants'!$B$19:$N$41,4,0)/'4. Billing Determinants'!$E$41*$D22,IF($E22="kW",VLOOKUP(Y$4,'4. Billing Determinants'!$B$19:$N$41,5,0)/'4. Billing Determinants'!$F$41*$D22,IF($E22="Non-RPP kWh",VLOOKUP(Y$4,'4. Billing Determinants'!$B$19:$N$41,6,0)/'4. Billing Determinants'!$G$41*$D22,IF($E22="Distribution Rev.",VLOOKUP(Y$4,'4. Billing Determinants'!$B$19:$N$41,8,0)/'4. Billing Determinants'!$I$41*$D22, VLOOKUP(Y$4,'4. Billing Determinants'!$B$19:$N$41,3,0)/'4. Billing Determinants'!$D$41*$D22)))))</f>
        <v>0</v>
      </c>
    </row>
    <row r="23" spans="2:25" x14ac:dyDescent="0.2">
      <c r="B23" s="150" t="s">
        <v>184</v>
      </c>
      <c r="C23" s="151">
        <v>1508</v>
      </c>
      <c r="D23" s="152">
        <f>'2. 2013 Continuity Schedule'!CF46</f>
        <v>0</v>
      </c>
      <c r="E23" s="170"/>
      <c r="F23" s="152">
        <f>IF(F$4="",0,IF($E23="kWh",VLOOKUP(F$4,'4. Billing Determinants'!$B$19:$N$41,4,0)/'4. Billing Determinants'!$E$41*$D23,IF($E23="kW",VLOOKUP(F$4,'4. Billing Determinants'!$B$19:$N$41,5,0)/'4. Billing Determinants'!$F$41*$D23,IF($E23="Non-RPP kWh",VLOOKUP(F$4,'4. Billing Determinants'!$B$19:$N$41,6,0)/'4. Billing Determinants'!$G$41*$D23,IF($E23="Distribution Rev.",VLOOKUP(F$4,'4. Billing Determinants'!$B$19:$N$41,8,0)/'4. Billing Determinants'!$I$41*$D23, VLOOKUP(F$4,'4. Billing Determinants'!$B$19:$N$41,3,0)/'4. Billing Determinants'!$D$41*$D23)))))</f>
        <v>0</v>
      </c>
      <c r="G23" s="152">
        <f>IF(G$4="",0,IF($E23="kWh",VLOOKUP(G$4,'4. Billing Determinants'!$B$19:$N$41,4,0)/'4. Billing Determinants'!$E$41*$D23,IF($E23="kW",VLOOKUP(G$4,'4. Billing Determinants'!$B$19:$N$41,5,0)/'4. Billing Determinants'!$F$41*$D23,IF($E23="Non-RPP kWh",VLOOKUP(G$4,'4. Billing Determinants'!$B$19:$N$41,6,0)/'4. Billing Determinants'!$G$41*$D23,IF($E23="Distribution Rev.",VLOOKUP(G$4,'4. Billing Determinants'!$B$19:$N$41,8,0)/'4. Billing Determinants'!$I$41*$D23, VLOOKUP(G$4,'4. Billing Determinants'!$B$19:$N$41,3,0)/'4. Billing Determinants'!$D$41*$D23)))))</f>
        <v>0</v>
      </c>
      <c r="H23" s="152">
        <f>IF(H$4="",0,IF($E23="kWh",VLOOKUP(H$4,'4. Billing Determinants'!$B$19:$N$41,4,0)/'4. Billing Determinants'!$E$41*$D23,IF($E23="kW",VLOOKUP(H$4,'4. Billing Determinants'!$B$19:$N$41,5,0)/'4. Billing Determinants'!$F$41*$D23,IF($E23="Non-RPP kWh",VLOOKUP(H$4,'4. Billing Determinants'!$B$19:$N$41,6,0)/'4. Billing Determinants'!$G$41*$D23,IF($E23="Distribution Rev.",VLOOKUP(H$4,'4. Billing Determinants'!$B$19:$N$41,8,0)/'4. Billing Determinants'!$I$41*$D23, VLOOKUP(H$4,'4. Billing Determinants'!$B$19:$N$41,3,0)/'4. Billing Determinants'!$D$41*$D23)))))</f>
        <v>0</v>
      </c>
      <c r="I23" s="152">
        <f>IF(I$4="",0,IF($E23="kWh",VLOOKUP(I$4,'4. Billing Determinants'!$B$19:$N$41,4,0)/'4. Billing Determinants'!$E$41*$D23,IF($E23="kW",VLOOKUP(I$4,'4. Billing Determinants'!$B$19:$N$41,5,0)/'4. Billing Determinants'!$F$41*$D23,IF($E23="Non-RPP kWh",VLOOKUP(I$4,'4. Billing Determinants'!$B$19:$N$41,6,0)/'4. Billing Determinants'!$G$41*$D23,IF($E23="Distribution Rev.",VLOOKUP(I$4,'4. Billing Determinants'!$B$19:$N$41,8,0)/'4. Billing Determinants'!$I$41*$D23, VLOOKUP(I$4,'4. Billing Determinants'!$B$19:$N$41,3,0)/'4. Billing Determinants'!$D$41*$D23)))))</f>
        <v>0</v>
      </c>
      <c r="J23" s="152">
        <f>IF(J$4="",0,IF($E23="kWh",VLOOKUP(J$4,'4. Billing Determinants'!$B$19:$N$41,4,0)/'4. Billing Determinants'!$E$41*$D23,IF($E23="kW",VLOOKUP(J$4,'4. Billing Determinants'!$B$19:$N$41,5,0)/'4. Billing Determinants'!$F$41*$D23,IF($E23="Non-RPP kWh",VLOOKUP(J$4,'4. Billing Determinants'!$B$19:$N$41,6,0)/'4. Billing Determinants'!$G$41*$D23,IF($E23="Distribution Rev.",VLOOKUP(J$4,'4. Billing Determinants'!$B$19:$N$41,8,0)/'4. Billing Determinants'!$I$41*$D23, VLOOKUP(J$4,'4. Billing Determinants'!$B$19:$N$41,3,0)/'4. Billing Determinants'!$D$41*$D23)))))</f>
        <v>0</v>
      </c>
      <c r="K23" s="152">
        <f>IF(K$4="",0,IF($E23="kWh",VLOOKUP(K$4,'4. Billing Determinants'!$B$19:$N$41,4,0)/'4. Billing Determinants'!$E$41*$D23,IF($E23="kW",VLOOKUP(K$4,'4. Billing Determinants'!$B$19:$N$41,5,0)/'4. Billing Determinants'!$F$41*$D23,IF($E23="Non-RPP kWh",VLOOKUP(K$4,'4. Billing Determinants'!$B$19:$N$41,6,0)/'4. Billing Determinants'!$G$41*$D23,IF($E23="Distribution Rev.",VLOOKUP(K$4,'4. Billing Determinants'!$B$19:$N$41,8,0)/'4. Billing Determinants'!$I$41*$D23, VLOOKUP(K$4,'4. Billing Determinants'!$B$19:$N$41,3,0)/'4. Billing Determinants'!$D$41*$D23)))))</f>
        <v>0</v>
      </c>
      <c r="L23" s="152">
        <f>IF(L$4="",0,IF($E23="kWh",VLOOKUP(L$4,'4. Billing Determinants'!$B$19:$N$41,4,0)/'4. Billing Determinants'!$E$41*$D23,IF($E23="kW",VLOOKUP(L$4,'4. Billing Determinants'!$B$19:$N$41,5,0)/'4. Billing Determinants'!$F$41*$D23,IF($E23="Non-RPP kWh",VLOOKUP(L$4,'4. Billing Determinants'!$B$19:$N$41,6,0)/'4. Billing Determinants'!$G$41*$D23,IF($E23="Distribution Rev.",VLOOKUP(L$4,'4. Billing Determinants'!$B$19:$N$41,8,0)/'4. Billing Determinants'!$I$41*$D23, VLOOKUP(L$4,'4. Billing Determinants'!$B$19:$N$41,3,0)/'4. Billing Determinants'!$D$41*$D23)))))</f>
        <v>0</v>
      </c>
      <c r="M23" s="152">
        <f>IF(M$4="",0,IF($E23="kWh",VLOOKUP(M$4,'4. Billing Determinants'!$B$19:$N$41,4,0)/'4. Billing Determinants'!$E$41*$D23,IF($E23="kW",VLOOKUP(M$4,'4. Billing Determinants'!$B$19:$N$41,5,0)/'4. Billing Determinants'!$F$41*$D23,IF($E23="Non-RPP kWh",VLOOKUP(M$4,'4. Billing Determinants'!$B$19:$N$41,6,0)/'4. Billing Determinants'!$G$41*$D23,IF($E23="Distribution Rev.",VLOOKUP(M$4,'4. Billing Determinants'!$B$19:$N$41,8,0)/'4. Billing Determinants'!$I$41*$D23, VLOOKUP(M$4,'4. Billing Determinants'!$B$19:$N$41,3,0)/'4. Billing Determinants'!$D$41*$D23)))))</f>
        <v>0</v>
      </c>
      <c r="N23" s="152">
        <f>IF(N$4="",0,IF($E23="kWh",VLOOKUP(N$4,'4. Billing Determinants'!$B$19:$N$41,4,0)/'4. Billing Determinants'!$E$41*$D23,IF($E23="kW",VLOOKUP(N$4,'4. Billing Determinants'!$B$19:$N$41,5,0)/'4. Billing Determinants'!$F$41*$D23,IF($E23="Non-RPP kWh",VLOOKUP(N$4,'4. Billing Determinants'!$B$19:$N$41,6,0)/'4. Billing Determinants'!$G$41*$D23,IF($E23="Distribution Rev.",VLOOKUP(N$4,'4. Billing Determinants'!$B$19:$N$41,8,0)/'4. Billing Determinants'!$I$41*$D23, VLOOKUP(N$4,'4. Billing Determinants'!$B$19:$N$41,3,0)/'4. Billing Determinants'!$D$41*$D23)))))</f>
        <v>0</v>
      </c>
      <c r="O23" s="152">
        <f>IF(O$4="",0,IF($E23="kWh",VLOOKUP(O$4,'4. Billing Determinants'!$B$19:$N$41,4,0)/'4. Billing Determinants'!$E$41*$D23,IF($E23="kW",VLOOKUP(O$4,'4. Billing Determinants'!$B$19:$N$41,5,0)/'4. Billing Determinants'!$F$41*$D23,IF($E23="Non-RPP kWh",VLOOKUP(O$4,'4. Billing Determinants'!$B$19:$N$41,6,0)/'4. Billing Determinants'!$G$41*$D23,IF($E23="Distribution Rev.",VLOOKUP(O$4,'4. Billing Determinants'!$B$19:$N$41,8,0)/'4. Billing Determinants'!$I$41*$D23, VLOOKUP(O$4,'4. Billing Determinants'!$B$19:$N$41,3,0)/'4. Billing Determinants'!$D$41*$D23)))))</f>
        <v>0</v>
      </c>
      <c r="P23" s="152">
        <f>IF(P$4="",0,IF($E23="kWh",VLOOKUP(P$4,'4. Billing Determinants'!$B$19:$N$41,4,0)/'4. Billing Determinants'!$E$41*$D23,IF($E23="kW",VLOOKUP(P$4,'4. Billing Determinants'!$B$19:$N$41,5,0)/'4. Billing Determinants'!$F$41*$D23,IF($E23="Non-RPP kWh",VLOOKUP(P$4,'4. Billing Determinants'!$B$19:$N$41,6,0)/'4. Billing Determinants'!$G$41*$D23,IF($E23="Distribution Rev.",VLOOKUP(P$4,'4. Billing Determinants'!$B$19:$N$41,8,0)/'4. Billing Determinants'!$I$41*$D23, VLOOKUP(P$4,'4. Billing Determinants'!$B$19:$N$41,3,0)/'4. Billing Determinants'!$D$41*$D23)))))</f>
        <v>0</v>
      </c>
      <c r="Q23" s="152">
        <f>IF(Q$4="",0,IF($E23="kWh",VLOOKUP(Q$4,'4. Billing Determinants'!$B$19:$N$41,4,0)/'4. Billing Determinants'!$E$41*$D23,IF($E23="kW",VLOOKUP(Q$4,'4. Billing Determinants'!$B$19:$N$41,5,0)/'4. Billing Determinants'!$F$41*$D23,IF($E23="Non-RPP kWh",VLOOKUP(Q$4,'4. Billing Determinants'!$B$19:$N$41,6,0)/'4. Billing Determinants'!$G$41*$D23,IF($E23="Distribution Rev.",VLOOKUP(Q$4,'4. Billing Determinants'!$B$19:$N$41,8,0)/'4. Billing Determinants'!$I$41*$D23, VLOOKUP(Q$4,'4. Billing Determinants'!$B$19:$N$41,3,0)/'4. Billing Determinants'!$D$41*$D23)))))</f>
        <v>0</v>
      </c>
      <c r="R23" s="152">
        <f>IF(R$4="",0,IF($E23="kWh",VLOOKUP(R$4,'4. Billing Determinants'!$B$19:$N$41,4,0)/'4. Billing Determinants'!$E$41*$D23,IF($E23="kW",VLOOKUP(R$4,'4. Billing Determinants'!$B$19:$N$41,5,0)/'4. Billing Determinants'!$F$41*$D23,IF($E23="Non-RPP kWh",VLOOKUP(R$4,'4. Billing Determinants'!$B$19:$N$41,6,0)/'4. Billing Determinants'!$G$41*$D23,IF($E23="Distribution Rev.",VLOOKUP(R$4,'4. Billing Determinants'!$B$19:$N$41,8,0)/'4. Billing Determinants'!$I$41*$D23, VLOOKUP(R$4,'4. Billing Determinants'!$B$19:$N$41,3,0)/'4. Billing Determinants'!$D$41*$D23)))))</f>
        <v>0</v>
      </c>
      <c r="S23" s="152">
        <f>IF(S$4="",0,IF($E23="kWh",VLOOKUP(S$4,'4. Billing Determinants'!$B$19:$N$41,4,0)/'4. Billing Determinants'!$E$41*$D23,IF($E23="kW",VLOOKUP(S$4,'4. Billing Determinants'!$B$19:$N$41,5,0)/'4. Billing Determinants'!$F$41*$D23,IF($E23="Non-RPP kWh",VLOOKUP(S$4,'4. Billing Determinants'!$B$19:$N$41,6,0)/'4. Billing Determinants'!$G$41*$D23,IF($E23="Distribution Rev.",VLOOKUP(S$4,'4. Billing Determinants'!$B$19:$N$41,8,0)/'4. Billing Determinants'!$I$41*$D23, VLOOKUP(S$4,'4. Billing Determinants'!$B$19:$N$41,3,0)/'4. Billing Determinants'!$D$41*$D23)))))</f>
        <v>0</v>
      </c>
      <c r="T23" s="152">
        <f>IF(T$4="",0,IF($E23="kWh",VLOOKUP(T$4,'4. Billing Determinants'!$B$19:$N$41,4,0)/'4. Billing Determinants'!$E$41*$D23,IF($E23="kW",VLOOKUP(T$4,'4. Billing Determinants'!$B$19:$N$41,5,0)/'4. Billing Determinants'!$F$41*$D23,IF($E23="Non-RPP kWh",VLOOKUP(T$4,'4. Billing Determinants'!$B$19:$N$41,6,0)/'4. Billing Determinants'!$G$41*$D23,IF($E23="Distribution Rev.",VLOOKUP(T$4,'4. Billing Determinants'!$B$19:$N$41,8,0)/'4. Billing Determinants'!$I$41*$D23, VLOOKUP(T$4,'4. Billing Determinants'!$B$19:$N$41,3,0)/'4. Billing Determinants'!$D$41*$D23)))))</f>
        <v>0</v>
      </c>
      <c r="U23" s="152">
        <f>IF(U$4="",0,IF($E23="kWh",VLOOKUP(U$4,'4. Billing Determinants'!$B$19:$N$41,4,0)/'4. Billing Determinants'!$E$41*$D23,IF($E23="kW",VLOOKUP(U$4,'4. Billing Determinants'!$B$19:$N$41,5,0)/'4. Billing Determinants'!$F$41*$D23,IF($E23="Non-RPP kWh",VLOOKUP(U$4,'4. Billing Determinants'!$B$19:$N$41,6,0)/'4. Billing Determinants'!$G$41*$D23,IF($E23="Distribution Rev.",VLOOKUP(U$4,'4. Billing Determinants'!$B$19:$N$41,8,0)/'4. Billing Determinants'!$I$41*$D23, VLOOKUP(U$4,'4. Billing Determinants'!$B$19:$N$41,3,0)/'4. Billing Determinants'!$D$41*$D23)))))</f>
        <v>0</v>
      </c>
      <c r="V23" s="152">
        <f>IF(V$4="",0,IF($E23="kWh",VLOOKUP(V$4,'4. Billing Determinants'!$B$19:$N$41,4,0)/'4. Billing Determinants'!$E$41*$D23,IF($E23="kW",VLOOKUP(V$4,'4. Billing Determinants'!$B$19:$N$41,5,0)/'4. Billing Determinants'!$F$41*$D23,IF($E23="Non-RPP kWh",VLOOKUP(V$4,'4. Billing Determinants'!$B$19:$N$41,6,0)/'4. Billing Determinants'!$G$41*$D23,IF($E23="Distribution Rev.",VLOOKUP(V$4,'4. Billing Determinants'!$B$19:$N$41,8,0)/'4. Billing Determinants'!$I$41*$D23, VLOOKUP(V$4,'4. Billing Determinants'!$B$19:$N$41,3,0)/'4. Billing Determinants'!$D$41*$D23)))))</f>
        <v>0</v>
      </c>
      <c r="W23" s="152">
        <f>IF(W$4="",0,IF($E23="kWh",VLOOKUP(W$4,'4. Billing Determinants'!$B$19:$N$41,4,0)/'4. Billing Determinants'!$E$41*$D23,IF($E23="kW",VLOOKUP(W$4,'4. Billing Determinants'!$B$19:$N$41,5,0)/'4. Billing Determinants'!$F$41*$D23,IF($E23="Non-RPP kWh",VLOOKUP(W$4,'4. Billing Determinants'!$B$19:$N$41,6,0)/'4. Billing Determinants'!$G$41*$D23,IF($E23="Distribution Rev.",VLOOKUP(W$4,'4. Billing Determinants'!$B$19:$N$41,8,0)/'4. Billing Determinants'!$I$41*$D23, VLOOKUP(W$4,'4. Billing Determinants'!$B$19:$N$41,3,0)/'4. Billing Determinants'!$D$41*$D23)))))</f>
        <v>0</v>
      </c>
      <c r="X23" s="152">
        <f>IF(X$4="",0,IF($E23="kWh",VLOOKUP(X$4,'4. Billing Determinants'!$B$19:$N$41,4,0)/'4. Billing Determinants'!$E$41*$D23,IF($E23="kW",VLOOKUP(X$4,'4. Billing Determinants'!$B$19:$N$41,5,0)/'4. Billing Determinants'!$F$41*$D23,IF($E23="Non-RPP kWh",VLOOKUP(X$4,'4. Billing Determinants'!$B$19:$N$41,6,0)/'4. Billing Determinants'!$G$41*$D23,IF($E23="Distribution Rev.",VLOOKUP(X$4,'4. Billing Determinants'!$B$19:$N$41,8,0)/'4. Billing Determinants'!$I$41*$D23, VLOOKUP(X$4,'4. Billing Determinants'!$B$19:$N$41,3,0)/'4. Billing Determinants'!$D$41*$D23)))))</f>
        <v>0</v>
      </c>
      <c r="Y23" s="152">
        <f>IF(Y$4="",0,IF($E23="kWh",VLOOKUP(Y$4,'4. Billing Determinants'!$B$19:$N$41,4,0)/'4. Billing Determinants'!$E$41*$D23,IF($E23="kW",VLOOKUP(Y$4,'4. Billing Determinants'!$B$19:$N$41,5,0)/'4. Billing Determinants'!$F$41*$D23,IF($E23="Non-RPP kWh",VLOOKUP(Y$4,'4. Billing Determinants'!$B$19:$N$41,6,0)/'4. Billing Determinants'!$G$41*$D23,IF($E23="Distribution Rev.",VLOOKUP(Y$4,'4. Billing Determinants'!$B$19:$N$41,8,0)/'4. Billing Determinants'!$I$41*$D23, VLOOKUP(Y$4,'4. Billing Determinants'!$B$19:$N$41,3,0)/'4. Billing Determinants'!$D$41*$D23)))))</f>
        <v>0</v>
      </c>
    </row>
    <row r="24" spans="2:25" x14ac:dyDescent="0.2">
      <c r="B24" s="150" t="s">
        <v>4</v>
      </c>
      <c r="C24" s="151">
        <v>1518</v>
      </c>
      <c r="D24" s="152">
        <f>'2. 2013 Continuity Schedule'!CF47</f>
        <v>0</v>
      </c>
      <c r="E24" s="170"/>
      <c r="F24" s="152">
        <f>IF(F$4="",0,IF($E24="kWh",VLOOKUP(F$4,'4. Billing Determinants'!$B$19:$N$41,4,0)/'4. Billing Determinants'!$E$41*$D24,IF($E24="kW",VLOOKUP(F$4,'4. Billing Determinants'!$B$19:$N$41,5,0)/'4. Billing Determinants'!$F$41*$D24,IF($E24="Non-RPP kWh",VLOOKUP(F$4,'4. Billing Determinants'!$B$19:$N$41,6,0)/'4. Billing Determinants'!$G$41*$D24,IF($E24="Distribution Rev.",VLOOKUP(F$4,'4. Billing Determinants'!$B$19:$N$41,8,0)/'4. Billing Determinants'!$I$41*$D24, VLOOKUP(F$4,'4. Billing Determinants'!$B$19:$N$41,3,0)/'4. Billing Determinants'!$D$41*$D24)))))</f>
        <v>0</v>
      </c>
      <c r="G24" s="152">
        <f>IF(G$4="",0,IF($E24="kWh",VLOOKUP(G$4,'4. Billing Determinants'!$B$19:$N$41,4,0)/'4. Billing Determinants'!$E$41*$D24,IF($E24="kW",VLOOKUP(G$4,'4. Billing Determinants'!$B$19:$N$41,5,0)/'4. Billing Determinants'!$F$41*$D24,IF($E24="Non-RPP kWh",VLOOKUP(G$4,'4. Billing Determinants'!$B$19:$N$41,6,0)/'4. Billing Determinants'!$G$41*$D24,IF($E24="Distribution Rev.",VLOOKUP(G$4,'4. Billing Determinants'!$B$19:$N$41,8,0)/'4. Billing Determinants'!$I$41*$D24, VLOOKUP(G$4,'4. Billing Determinants'!$B$19:$N$41,3,0)/'4. Billing Determinants'!$D$41*$D24)))))</f>
        <v>0</v>
      </c>
      <c r="H24" s="152">
        <f>IF(H$4="",0,IF($E24="kWh",VLOOKUP(H$4,'4. Billing Determinants'!$B$19:$N$41,4,0)/'4. Billing Determinants'!$E$41*$D24,IF($E24="kW",VLOOKUP(H$4,'4. Billing Determinants'!$B$19:$N$41,5,0)/'4. Billing Determinants'!$F$41*$D24,IF($E24="Non-RPP kWh",VLOOKUP(H$4,'4. Billing Determinants'!$B$19:$N$41,6,0)/'4. Billing Determinants'!$G$41*$D24,IF($E24="Distribution Rev.",VLOOKUP(H$4,'4. Billing Determinants'!$B$19:$N$41,8,0)/'4. Billing Determinants'!$I$41*$D24, VLOOKUP(H$4,'4. Billing Determinants'!$B$19:$N$41,3,0)/'4. Billing Determinants'!$D$41*$D24)))))</f>
        <v>0</v>
      </c>
      <c r="I24" s="152">
        <f>IF(I$4="",0,IF($E24="kWh",VLOOKUP(I$4,'4. Billing Determinants'!$B$19:$N$41,4,0)/'4. Billing Determinants'!$E$41*$D24,IF($E24="kW",VLOOKUP(I$4,'4. Billing Determinants'!$B$19:$N$41,5,0)/'4. Billing Determinants'!$F$41*$D24,IF($E24="Non-RPP kWh",VLOOKUP(I$4,'4. Billing Determinants'!$B$19:$N$41,6,0)/'4. Billing Determinants'!$G$41*$D24,IF($E24="Distribution Rev.",VLOOKUP(I$4,'4. Billing Determinants'!$B$19:$N$41,8,0)/'4. Billing Determinants'!$I$41*$D24, VLOOKUP(I$4,'4. Billing Determinants'!$B$19:$N$41,3,0)/'4. Billing Determinants'!$D$41*$D24)))))</f>
        <v>0</v>
      </c>
      <c r="J24" s="152">
        <f>IF(J$4="",0,IF($E24="kWh",VLOOKUP(J$4,'4. Billing Determinants'!$B$19:$N$41,4,0)/'4. Billing Determinants'!$E$41*$D24,IF($E24="kW",VLOOKUP(J$4,'4. Billing Determinants'!$B$19:$N$41,5,0)/'4. Billing Determinants'!$F$41*$D24,IF($E24="Non-RPP kWh",VLOOKUP(J$4,'4. Billing Determinants'!$B$19:$N$41,6,0)/'4. Billing Determinants'!$G$41*$D24,IF($E24="Distribution Rev.",VLOOKUP(J$4,'4. Billing Determinants'!$B$19:$N$41,8,0)/'4. Billing Determinants'!$I$41*$D24, VLOOKUP(J$4,'4. Billing Determinants'!$B$19:$N$41,3,0)/'4. Billing Determinants'!$D$41*$D24)))))</f>
        <v>0</v>
      </c>
      <c r="K24" s="152">
        <f>IF(K$4="",0,IF($E24="kWh",VLOOKUP(K$4,'4. Billing Determinants'!$B$19:$N$41,4,0)/'4. Billing Determinants'!$E$41*$D24,IF($E24="kW",VLOOKUP(K$4,'4. Billing Determinants'!$B$19:$N$41,5,0)/'4. Billing Determinants'!$F$41*$D24,IF($E24="Non-RPP kWh",VLOOKUP(K$4,'4. Billing Determinants'!$B$19:$N$41,6,0)/'4. Billing Determinants'!$G$41*$D24,IF($E24="Distribution Rev.",VLOOKUP(K$4,'4. Billing Determinants'!$B$19:$N$41,8,0)/'4. Billing Determinants'!$I$41*$D24, VLOOKUP(K$4,'4. Billing Determinants'!$B$19:$N$41,3,0)/'4. Billing Determinants'!$D$41*$D24)))))</f>
        <v>0</v>
      </c>
      <c r="L24" s="152">
        <f>IF(L$4="",0,IF($E24="kWh",VLOOKUP(L$4,'4. Billing Determinants'!$B$19:$N$41,4,0)/'4. Billing Determinants'!$E$41*$D24,IF($E24="kW",VLOOKUP(L$4,'4. Billing Determinants'!$B$19:$N$41,5,0)/'4. Billing Determinants'!$F$41*$D24,IF($E24="Non-RPP kWh",VLOOKUP(L$4,'4. Billing Determinants'!$B$19:$N$41,6,0)/'4. Billing Determinants'!$G$41*$D24,IF($E24="Distribution Rev.",VLOOKUP(L$4,'4. Billing Determinants'!$B$19:$N$41,8,0)/'4. Billing Determinants'!$I$41*$D24, VLOOKUP(L$4,'4. Billing Determinants'!$B$19:$N$41,3,0)/'4. Billing Determinants'!$D$41*$D24)))))</f>
        <v>0</v>
      </c>
      <c r="M24" s="152">
        <f>IF(M$4="",0,IF($E24="kWh",VLOOKUP(M$4,'4. Billing Determinants'!$B$19:$N$41,4,0)/'4. Billing Determinants'!$E$41*$D24,IF($E24="kW",VLOOKUP(M$4,'4. Billing Determinants'!$B$19:$N$41,5,0)/'4. Billing Determinants'!$F$41*$D24,IF($E24="Non-RPP kWh",VLOOKUP(M$4,'4. Billing Determinants'!$B$19:$N$41,6,0)/'4. Billing Determinants'!$G$41*$D24,IF($E24="Distribution Rev.",VLOOKUP(M$4,'4. Billing Determinants'!$B$19:$N$41,8,0)/'4. Billing Determinants'!$I$41*$D24, VLOOKUP(M$4,'4. Billing Determinants'!$B$19:$N$41,3,0)/'4. Billing Determinants'!$D$41*$D24)))))</f>
        <v>0</v>
      </c>
      <c r="N24" s="152">
        <f>IF(N$4="",0,IF($E24="kWh",VLOOKUP(N$4,'4. Billing Determinants'!$B$19:$N$41,4,0)/'4. Billing Determinants'!$E$41*$D24,IF($E24="kW",VLOOKUP(N$4,'4. Billing Determinants'!$B$19:$N$41,5,0)/'4. Billing Determinants'!$F$41*$D24,IF($E24="Non-RPP kWh",VLOOKUP(N$4,'4. Billing Determinants'!$B$19:$N$41,6,0)/'4. Billing Determinants'!$G$41*$D24,IF($E24="Distribution Rev.",VLOOKUP(N$4,'4. Billing Determinants'!$B$19:$N$41,8,0)/'4. Billing Determinants'!$I$41*$D24, VLOOKUP(N$4,'4. Billing Determinants'!$B$19:$N$41,3,0)/'4. Billing Determinants'!$D$41*$D24)))))</f>
        <v>0</v>
      </c>
      <c r="O24" s="152">
        <f>IF(O$4="",0,IF($E24="kWh",VLOOKUP(O$4,'4. Billing Determinants'!$B$19:$N$41,4,0)/'4. Billing Determinants'!$E$41*$D24,IF($E24="kW",VLOOKUP(O$4,'4. Billing Determinants'!$B$19:$N$41,5,0)/'4. Billing Determinants'!$F$41*$D24,IF($E24="Non-RPP kWh",VLOOKUP(O$4,'4. Billing Determinants'!$B$19:$N$41,6,0)/'4. Billing Determinants'!$G$41*$D24,IF($E24="Distribution Rev.",VLOOKUP(O$4,'4. Billing Determinants'!$B$19:$N$41,8,0)/'4. Billing Determinants'!$I$41*$D24, VLOOKUP(O$4,'4. Billing Determinants'!$B$19:$N$41,3,0)/'4. Billing Determinants'!$D$41*$D24)))))</f>
        <v>0</v>
      </c>
      <c r="P24" s="152">
        <f>IF(P$4="",0,IF($E24="kWh",VLOOKUP(P$4,'4. Billing Determinants'!$B$19:$N$41,4,0)/'4. Billing Determinants'!$E$41*$D24,IF($E24="kW",VLOOKUP(P$4,'4. Billing Determinants'!$B$19:$N$41,5,0)/'4. Billing Determinants'!$F$41*$D24,IF($E24="Non-RPP kWh",VLOOKUP(P$4,'4. Billing Determinants'!$B$19:$N$41,6,0)/'4. Billing Determinants'!$G$41*$D24,IF($E24="Distribution Rev.",VLOOKUP(P$4,'4. Billing Determinants'!$B$19:$N$41,8,0)/'4. Billing Determinants'!$I$41*$D24, VLOOKUP(P$4,'4. Billing Determinants'!$B$19:$N$41,3,0)/'4. Billing Determinants'!$D$41*$D24)))))</f>
        <v>0</v>
      </c>
      <c r="Q24" s="152">
        <f>IF(Q$4="",0,IF($E24="kWh",VLOOKUP(Q$4,'4. Billing Determinants'!$B$19:$N$41,4,0)/'4. Billing Determinants'!$E$41*$D24,IF($E24="kW",VLOOKUP(Q$4,'4. Billing Determinants'!$B$19:$N$41,5,0)/'4. Billing Determinants'!$F$41*$D24,IF($E24="Non-RPP kWh",VLOOKUP(Q$4,'4. Billing Determinants'!$B$19:$N$41,6,0)/'4. Billing Determinants'!$G$41*$D24,IF($E24="Distribution Rev.",VLOOKUP(Q$4,'4. Billing Determinants'!$B$19:$N$41,8,0)/'4. Billing Determinants'!$I$41*$D24, VLOOKUP(Q$4,'4. Billing Determinants'!$B$19:$N$41,3,0)/'4. Billing Determinants'!$D$41*$D24)))))</f>
        <v>0</v>
      </c>
      <c r="R24" s="152">
        <f>IF(R$4="",0,IF($E24="kWh",VLOOKUP(R$4,'4. Billing Determinants'!$B$19:$N$41,4,0)/'4. Billing Determinants'!$E$41*$D24,IF($E24="kW",VLOOKUP(R$4,'4. Billing Determinants'!$B$19:$N$41,5,0)/'4. Billing Determinants'!$F$41*$D24,IF($E24="Non-RPP kWh",VLOOKUP(R$4,'4. Billing Determinants'!$B$19:$N$41,6,0)/'4. Billing Determinants'!$G$41*$D24,IF($E24="Distribution Rev.",VLOOKUP(R$4,'4. Billing Determinants'!$B$19:$N$41,8,0)/'4. Billing Determinants'!$I$41*$D24, VLOOKUP(R$4,'4. Billing Determinants'!$B$19:$N$41,3,0)/'4. Billing Determinants'!$D$41*$D24)))))</f>
        <v>0</v>
      </c>
      <c r="S24" s="152">
        <f>IF(S$4="",0,IF($E24="kWh",VLOOKUP(S$4,'4. Billing Determinants'!$B$19:$N$41,4,0)/'4. Billing Determinants'!$E$41*$D24,IF($E24="kW",VLOOKUP(S$4,'4. Billing Determinants'!$B$19:$N$41,5,0)/'4. Billing Determinants'!$F$41*$D24,IF($E24="Non-RPP kWh",VLOOKUP(S$4,'4. Billing Determinants'!$B$19:$N$41,6,0)/'4. Billing Determinants'!$G$41*$D24,IF($E24="Distribution Rev.",VLOOKUP(S$4,'4. Billing Determinants'!$B$19:$N$41,8,0)/'4. Billing Determinants'!$I$41*$D24, VLOOKUP(S$4,'4. Billing Determinants'!$B$19:$N$41,3,0)/'4. Billing Determinants'!$D$41*$D24)))))</f>
        <v>0</v>
      </c>
      <c r="T24" s="152">
        <f>IF(T$4="",0,IF($E24="kWh",VLOOKUP(T$4,'4. Billing Determinants'!$B$19:$N$41,4,0)/'4. Billing Determinants'!$E$41*$D24,IF($E24="kW",VLOOKUP(T$4,'4. Billing Determinants'!$B$19:$N$41,5,0)/'4. Billing Determinants'!$F$41*$D24,IF($E24="Non-RPP kWh",VLOOKUP(T$4,'4. Billing Determinants'!$B$19:$N$41,6,0)/'4. Billing Determinants'!$G$41*$D24,IF($E24="Distribution Rev.",VLOOKUP(T$4,'4. Billing Determinants'!$B$19:$N$41,8,0)/'4. Billing Determinants'!$I$41*$D24, VLOOKUP(T$4,'4. Billing Determinants'!$B$19:$N$41,3,0)/'4. Billing Determinants'!$D$41*$D24)))))</f>
        <v>0</v>
      </c>
      <c r="U24" s="152">
        <f>IF(U$4="",0,IF($E24="kWh",VLOOKUP(U$4,'4. Billing Determinants'!$B$19:$N$41,4,0)/'4. Billing Determinants'!$E$41*$D24,IF($E24="kW",VLOOKUP(U$4,'4. Billing Determinants'!$B$19:$N$41,5,0)/'4. Billing Determinants'!$F$41*$D24,IF($E24="Non-RPP kWh",VLOOKUP(U$4,'4. Billing Determinants'!$B$19:$N$41,6,0)/'4. Billing Determinants'!$G$41*$D24,IF($E24="Distribution Rev.",VLOOKUP(U$4,'4. Billing Determinants'!$B$19:$N$41,8,0)/'4. Billing Determinants'!$I$41*$D24, VLOOKUP(U$4,'4. Billing Determinants'!$B$19:$N$41,3,0)/'4. Billing Determinants'!$D$41*$D24)))))</f>
        <v>0</v>
      </c>
      <c r="V24" s="152">
        <f>IF(V$4="",0,IF($E24="kWh",VLOOKUP(V$4,'4. Billing Determinants'!$B$19:$N$41,4,0)/'4. Billing Determinants'!$E$41*$D24,IF($E24="kW",VLOOKUP(V$4,'4. Billing Determinants'!$B$19:$N$41,5,0)/'4. Billing Determinants'!$F$41*$D24,IF($E24="Non-RPP kWh",VLOOKUP(V$4,'4. Billing Determinants'!$B$19:$N$41,6,0)/'4. Billing Determinants'!$G$41*$D24,IF($E24="Distribution Rev.",VLOOKUP(V$4,'4. Billing Determinants'!$B$19:$N$41,8,0)/'4. Billing Determinants'!$I$41*$D24, VLOOKUP(V$4,'4. Billing Determinants'!$B$19:$N$41,3,0)/'4. Billing Determinants'!$D$41*$D24)))))</f>
        <v>0</v>
      </c>
      <c r="W24" s="152">
        <f>IF(W$4="",0,IF($E24="kWh",VLOOKUP(W$4,'4. Billing Determinants'!$B$19:$N$41,4,0)/'4. Billing Determinants'!$E$41*$D24,IF($E24="kW",VLOOKUP(W$4,'4. Billing Determinants'!$B$19:$N$41,5,0)/'4. Billing Determinants'!$F$41*$D24,IF($E24="Non-RPP kWh",VLOOKUP(W$4,'4. Billing Determinants'!$B$19:$N$41,6,0)/'4. Billing Determinants'!$G$41*$D24,IF($E24="Distribution Rev.",VLOOKUP(W$4,'4. Billing Determinants'!$B$19:$N$41,8,0)/'4. Billing Determinants'!$I$41*$D24, VLOOKUP(W$4,'4. Billing Determinants'!$B$19:$N$41,3,0)/'4. Billing Determinants'!$D$41*$D24)))))</f>
        <v>0</v>
      </c>
      <c r="X24" s="152">
        <f>IF(X$4="",0,IF($E24="kWh",VLOOKUP(X$4,'4. Billing Determinants'!$B$19:$N$41,4,0)/'4. Billing Determinants'!$E$41*$D24,IF($E24="kW",VLOOKUP(X$4,'4. Billing Determinants'!$B$19:$N$41,5,0)/'4. Billing Determinants'!$F$41*$D24,IF($E24="Non-RPP kWh",VLOOKUP(X$4,'4. Billing Determinants'!$B$19:$N$41,6,0)/'4. Billing Determinants'!$G$41*$D24,IF($E24="Distribution Rev.",VLOOKUP(X$4,'4. Billing Determinants'!$B$19:$N$41,8,0)/'4. Billing Determinants'!$I$41*$D24, VLOOKUP(X$4,'4. Billing Determinants'!$B$19:$N$41,3,0)/'4. Billing Determinants'!$D$41*$D24)))))</f>
        <v>0</v>
      </c>
      <c r="Y24" s="152">
        <f>IF(Y$4="",0,IF($E24="kWh",VLOOKUP(Y$4,'4. Billing Determinants'!$B$19:$N$41,4,0)/'4. Billing Determinants'!$E$41*$D24,IF($E24="kW",VLOOKUP(Y$4,'4. Billing Determinants'!$B$19:$N$41,5,0)/'4. Billing Determinants'!$F$41*$D24,IF($E24="Non-RPP kWh",VLOOKUP(Y$4,'4. Billing Determinants'!$B$19:$N$41,6,0)/'4. Billing Determinants'!$G$41*$D24,IF($E24="Distribution Rev.",VLOOKUP(Y$4,'4. Billing Determinants'!$B$19:$N$41,8,0)/'4. Billing Determinants'!$I$41*$D24, VLOOKUP(Y$4,'4. Billing Determinants'!$B$19:$N$41,3,0)/'4. Billing Determinants'!$D$41*$D24)))))</f>
        <v>0</v>
      </c>
    </row>
    <row r="25" spans="2:25" x14ac:dyDescent="0.2">
      <c r="B25" s="150" t="s">
        <v>17</v>
      </c>
      <c r="C25" s="151">
        <v>1525</v>
      </c>
      <c r="D25" s="152">
        <f>'2. 2013 Continuity Schedule'!CF48</f>
        <v>0</v>
      </c>
      <c r="E25" s="170"/>
      <c r="F25" s="152">
        <f>IF(F$4="",0,IF($E25="kWh",VLOOKUP(F$4,'4. Billing Determinants'!$B$19:$N$41,4,0)/'4. Billing Determinants'!$E$41*$D25,IF($E25="kW",VLOOKUP(F$4,'4. Billing Determinants'!$B$19:$N$41,5,0)/'4. Billing Determinants'!$F$41*$D25,IF($E25="Non-RPP kWh",VLOOKUP(F$4,'4. Billing Determinants'!$B$19:$N$41,6,0)/'4. Billing Determinants'!$G$41*$D25,IF($E25="Distribution Rev.",VLOOKUP(F$4,'4. Billing Determinants'!$B$19:$N$41,8,0)/'4. Billing Determinants'!$I$41*$D25, VLOOKUP(F$4,'4. Billing Determinants'!$B$19:$N$41,3,0)/'4. Billing Determinants'!$D$41*$D25)))))</f>
        <v>0</v>
      </c>
      <c r="G25" s="152">
        <f>IF(G$4="",0,IF($E25="kWh",VLOOKUP(G$4,'4. Billing Determinants'!$B$19:$N$41,4,0)/'4. Billing Determinants'!$E$41*$D25,IF($E25="kW",VLOOKUP(G$4,'4. Billing Determinants'!$B$19:$N$41,5,0)/'4. Billing Determinants'!$F$41*$D25,IF($E25="Non-RPP kWh",VLOOKUP(G$4,'4. Billing Determinants'!$B$19:$N$41,6,0)/'4. Billing Determinants'!$G$41*$D25,IF($E25="Distribution Rev.",VLOOKUP(G$4,'4. Billing Determinants'!$B$19:$N$41,8,0)/'4. Billing Determinants'!$I$41*$D25, VLOOKUP(G$4,'4. Billing Determinants'!$B$19:$N$41,3,0)/'4. Billing Determinants'!$D$41*$D25)))))</f>
        <v>0</v>
      </c>
      <c r="H25" s="152">
        <f>IF(H$4="",0,IF($E25="kWh",VLOOKUP(H$4,'4. Billing Determinants'!$B$19:$N$41,4,0)/'4. Billing Determinants'!$E$41*$D25,IF($E25="kW",VLOOKUP(H$4,'4. Billing Determinants'!$B$19:$N$41,5,0)/'4. Billing Determinants'!$F$41*$D25,IF($E25="Non-RPP kWh",VLOOKUP(H$4,'4. Billing Determinants'!$B$19:$N$41,6,0)/'4. Billing Determinants'!$G$41*$D25,IF($E25="Distribution Rev.",VLOOKUP(H$4,'4. Billing Determinants'!$B$19:$N$41,8,0)/'4. Billing Determinants'!$I$41*$D25, VLOOKUP(H$4,'4. Billing Determinants'!$B$19:$N$41,3,0)/'4. Billing Determinants'!$D$41*$D25)))))</f>
        <v>0</v>
      </c>
      <c r="I25" s="152">
        <f>IF(I$4="",0,IF($E25="kWh",VLOOKUP(I$4,'4. Billing Determinants'!$B$19:$N$41,4,0)/'4. Billing Determinants'!$E$41*$D25,IF($E25="kW",VLOOKUP(I$4,'4. Billing Determinants'!$B$19:$N$41,5,0)/'4. Billing Determinants'!$F$41*$D25,IF($E25="Non-RPP kWh",VLOOKUP(I$4,'4. Billing Determinants'!$B$19:$N$41,6,0)/'4. Billing Determinants'!$G$41*$D25,IF($E25="Distribution Rev.",VLOOKUP(I$4,'4. Billing Determinants'!$B$19:$N$41,8,0)/'4. Billing Determinants'!$I$41*$D25, VLOOKUP(I$4,'4. Billing Determinants'!$B$19:$N$41,3,0)/'4. Billing Determinants'!$D$41*$D25)))))</f>
        <v>0</v>
      </c>
      <c r="J25" s="152">
        <f>IF(J$4="",0,IF($E25="kWh",VLOOKUP(J$4,'4. Billing Determinants'!$B$19:$N$41,4,0)/'4. Billing Determinants'!$E$41*$D25,IF($E25="kW",VLOOKUP(J$4,'4. Billing Determinants'!$B$19:$N$41,5,0)/'4. Billing Determinants'!$F$41*$D25,IF($E25="Non-RPP kWh",VLOOKUP(J$4,'4. Billing Determinants'!$B$19:$N$41,6,0)/'4. Billing Determinants'!$G$41*$D25,IF($E25="Distribution Rev.",VLOOKUP(J$4,'4. Billing Determinants'!$B$19:$N$41,8,0)/'4. Billing Determinants'!$I$41*$D25, VLOOKUP(J$4,'4. Billing Determinants'!$B$19:$N$41,3,0)/'4. Billing Determinants'!$D$41*$D25)))))</f>
        <v>0</v>
      </c>
      <c r="K25" s="152">
        <f>IF(K$4="",0,IF($E25="kWh",VLOOKUP(K$4,'4. Billing Determinants'!$B$19:$N$41,4,0)/'4. Billing Determinants'!$E$41*$D25,IF($E25="kW",VLOOKUP(K$4,'4. Billing Determinants'!$B$19:$N$41,5,0)/'4. Billing Determinants'!$F$41*$D25,IF($E25="Non-RPP kWh",VLOOKUP(K$4,'4. Billing Determinants'!$B$19:$N$41,6,0)/'4. Billing Determinants'!$G$41*$D25,IF($E25="Distribution Rev.",VLOOKUP(K$4,'4. Billing Determinants'!$B$19:$N$41,8,0)/'4. Billing Determinants'!$I$41*$D25, VLOOKUP(K$4,'4. Billing Determinants'!$B$19:$N$41,3,0)/'4. Billing Determinants'!$D$41*$D25)))))</f>
        <v>0</v>
      </c>
      <c r="L25" s="152">
        <f>IF(L$4="",0,IF($E25="kWh",VLOOKUP(L$4,'4. Billing Determinants'!$B$19:$N$41,4,0)/'4. Billing Determinants'!$E$41*$D25,IF($E25="kW",VLOOKUP(L$4,'4. Billing Determinants'!$B$19:$N$41,5,0)/'4. Billing Determinants'!$F$41*$D25,IF($E25="Non-RPP kWh",VLOOKUP(L$4,'4. Billing Determinants'!$B$19:$N$41,6,0)/'4. Billing Determinants'!$G$41*$D25,IF($E25="Distribution Rev.",VLOOKUP(L$4,'4. Billing Determinants'!$B$19:$N$41,8,0)/'4. Billing Determinants'!$I$41*$D25, VLOOKUP(L$4,'4. Billing Determinants'!$B$19:$N$41,3,0)/'4. Billing Determinants'!$D$41*$D25)))))</f>
        <v>0</v>
      </c>
      <c r="M25" s="152">
        <f>IF(M$4="",0,IF($E25="kWh",VLOOKUP(M$4,'4. Billing Determinants'!$B$19:$N$41,4,0)/'4. Billing Determinants'!$E$41*$D25,IF($E25="kW",VLOOKUP(M$4,'4. Billing Determinants'!$B$19:$N$41,5,0)/'4. Billing Determinants'!$F$41*$D25,IF($E25="Non-RPP kWh",VLOOKUP(M$4,'4. Billing Determinants'!$B$19:$N$41,6,0)/'4. Billing Determinants'!$G$41*$D25,IF($E25="Distribution Rev.",VLOOKUP(M$4,'4. Billing Determinants'!$B$19:$N$41,8,0)/'4. Billing Determinants'!$I$41*$D25, VLOOKUP(M$4,'4. Billing Determinants'!$B$19:$N$41,3,0)/'4. Billing Determinants'!$D$41*$D25)))))</f>
        <v>0</v>
      </c>
      <c r="N25" s="152">
        <f>IF(N$4="",0,IF($E25="kWh",VLOOKUP(N$4,'4. Billing Determinants'!$B$19:$N$41,4,0)/'4. Billing Determinants'!$E$41*$D25,IF($E25="kW",VLOOKUP(N$4,'4. Billing Determinants'!$B$19:$N$41,5,0)/'4. Billing Determinants'!$F$41*$D25,IF($E25="Non-RPP kWh",VLOOKUP(N$4,'4. Billing Determinants'!$B$19:$N$41,6,0)/'4. Billing Determinants'!$G$41*$D25,IF($E25="Distribution Rev.",VLOOKUP(N$4,'4. Billing Determinants'!$B$19:$N$41,8,0)/'4. Billing Determinants'!$I$41*$D25, VLOOKUP(N$4,'4. Billing Determinants'!$B$19:$N$41,3,0)/'4. Billing Determinants'!$D$41*$D25)))))</f>
        <v>0</v>
      </c>
      <c r="O25" s="152">
        <f>IF(O$4="",0,IF($E25="kWh",VLOOKUP(O$4,'4. Billing Determinants'!$B$19:$N$41,4,0)/'4. Billing Determinants'!$E$41*$D25,IF($E25="kW",VLOOKUP(O$4,'4. Billing Determinants'!$B$19:$N$41,5,0)/'4. Billing Determinants'!$F$41*$D25,IF($E25="Non-RPP kWh",VLOOKUP(O$4,'4. Billing Determinants'!$B$19:$N$41,6,0)/'4. Billing Determinants'!$G$41*$D25,IF($E25="Distribution Rev.",VLOOKUP(O$4,'4. Billing Determinants'!$B$19:$N$41,8,0)/'4. Billing Determinants'!$I$41*$D25, VLOOKUP(O$4,'4. Billing Determinants'!$B$19:$N$41,3,0)/'4. Billing Determinants'!$D$41*$D25)))))</f>
        <v>0</v>
      </c>
      <c r="P25" s="152">
        <f>IF(P$4="",0,IF($E25="kWh",VLOOKUP(P$4,'4. Billing Determinants'!$B$19:$N$41,4,0)/'4. Billing Determinants'!$E$41*$D25,IF($E25="kW",VLOOKUP(P$4,'4. Billing Determinants'!$B$19:$N$41,5,0)/'4. Billing Determinants'!$F$41*$D25,IF($E25="Non-RPP kWh",VLOOKUP(P$4,'4. Billing Determinants'!$B$19:$N$41,6,0)/'4. Billing Determinants'!$G$41*$D25,IF($E25="Distribution Rev.",VLOOKUP(P$4,'4. Billing Determinants'!$B$19:$N$41,8,0)/'4. Billing Determinants'!$I$41*$D25, VLOOKUP(P$4,'4. Billing Determinants'!$B$19:$N$41,3,0)/'4. Billing Determinants'!$D$41*$D25)))))</f>
        <v>0</v>
      </c>
      <c r="Q25" s="152">
        <f>IF(Q$4="",0,IF($E25="kWh",VLOOKUP(Q$4,'4. Billing Determinants'!$B$19:$N$41,4,0)/'4. Billing Determinants'!$E$41*$D25,IF($E25="kW",VLOOKUP(Q$4,'4. Billing Determinants'!$B$19:$N$41,5,0)/'4. Billing Determinants'!$F$41*$D25,IF($E25="Non-RPP kWh",VLOOKUP(Q$4,'4. Billing Determinants'!$B$19:$N$41,6,0)/'4. Billing Determinants'!$G$41*$D25,IF($E25="Distribution Rev.",VLOOKUP(Q$4,'4. Billing Determinants'!$B$19:$N$41,8,0)/'4. Billing Determinants'!$I$41*$D25, VLOOKUP(Q$4,'4. Billing Determinants'!$B$19:$N$41,3,0)/'4. Billing Determinants'!$D$41*$D25)))))</f>
        <v>0</v>
      </c>
      <c r="R25" s="152">
        <f>IF(R$4="",0,IF($E25="kWh",VLOOKUP(R$4,'4. Billing Determinants'!$B$19:$N$41,4,0)/'4. Billing Determinants'!$E$41*$D25,IF($E25="kW",VLOOKUP(R$4,'4. Billing Determinants'!$B$19:$N$41,5,0)/'4. Billing Determinants'!$F$41*$D25,IF($E25="Non-RPP kWh",VLOOKUP(R$4,'4. Billing Determinants'!$B$19:$N$41,6,0)/'4. Billing Determinants'!$G$41*$D25,IF($E25="Distribution Rev.",VLOOKUP(R$4,'4. Billing Determinants'!$B$19:$N$41,8,0)/'4. Billing Determinants'!$I$41*$D25, VLOOKUP(R$4,'4. Billing Determinants'!$B$19:$N$41,3,0)/'4. Billing Determinants'!$D$41*$D25)))))</f>
        <v>0</v>
      </c>
      <c r="S25" s="152">
        <f>IF(S$4="",0,IF($E25="kWh",VLOOKUP(S$4,'4. Billing Determinants'!$B$19:$N$41,4,0)/'4. Billing Determinants'!$E$41*$D25,IF($E25="kW",VLOOKUP(S$4,'4. Billing Determinants'!$B$19:$N$41,5,0)/'4. Billing Determinants'!$F$41*$D25,IF($E25="Non-RPP kWh",VLOOKUP(S$4,'4. Billing Determinants'!$B$19:$N$41,6,0)/'4. Billing Determinants'!$G$41*$D25,IF($E25="Distribution Rev.",VLOOKUP(S$4,'4. Billing Determinants'!$B$19:$N$41,8,0)/'4. Billing Determinants'!$I$41*$D25, VLOOKUP(S$4,'4. Billing Determinants'!$B$19:$N$41,3,0)/'4. Billing Determinants'!$D$41*$D25)))))</f>
        <v>0</v>
      </c>
      <c r="T25" s="152">
        <f>IF(T$4="",0,IF($E25="kWh",VLOOKUP(T$4,'4. Billing Determinants'!$B$19:$N$41,4,0)/'4. Billing Determinants'!$E$41*$D25,IF($E25="kW",VLOOKUP(T$4,'4. Billing Determinants'!$B$19:$N$41,5,0)/'4. Billing Determinants'!$F$41*$D25,IF($E25="Non-RPP kWh",VLOOKUP(T$4,'4. Billing Determinants'!$B$19:$N$41,6,0)/'4. Billing Determinants'!$G$41*$D25,IF($E25="Distribution Rev.",VLOOKUP(T$4,'4. Billing Determinants'!$B$19:$N$41,8,0)/'4. Billing Determinants'!$I$41*$D25, VLOOKUP(T$4,'4. Billing Determinants'!$B$19:$N$41,3,0)/'4. Billing Determinants'!$D$41*$D25)))))</f>
        <v>0</v>
      </c>
      <c r="U25" s="152">
        <f>IF(U$4="",0,IF($E25="kWh",VLOOKUP(U$4,'4. Billing Determinants'!$B$19:$N$41,4,0)/'4. Billing Determinants'!$E$41*$D25,IF($E25="kW",VLOOKUP(U$4,'4. Billing Determinants'!$B$19:$N$41,5,0)/'4. Billing Determinants'!$F$41*$D25,IF($E25="Non-RPP kWh",VLOOKUP(U$4,'4. Billing Determinants'!$B$19:$N$41,6,0)/'4. Billing Determinants'!$G$41*$D25,IF($E25="Distribution Rev.",VLOOKUP(U$4,'4. Billing Determinants'!$B$19:$N$41,8,0)/'4. Billing Determinants'!$I$41*$D25, VLOOKUP(U$4,'4. Billing Determinants'!$B$19:$N$41,3,0)/'4. Billing Determinants'!$D$41*$D25)))))</f>
        <v>0</v>
      </c>
      <c r="V25" s="152">
        <f>IF(V$4="",0,IF($E25="kWh",VLOOKUP(V$4,'4. Billing Determinants'!$B$19:$N$41,4,0)/'4. Billing Determinants'!$E$41*$D25,IF($E25="kW",VLOOKUP(V$4,'4. Billing Determinants'!$B$19:$N$41,5,0)/'4. Billing Determinants'!$F$41*$D25,IF($E25="Non-RPP kWh",VLOOKUP(V$4,'4. Billing Determinants'!$B$19:$N$41,6,0)/'4. Billing Determinants'!$G$41*$D25,IF($E25="Distribution Rev.",VLOOKUP(V$4,'4. Billing Determinants'!$B$19:$N$41,8,0)/'4. Billing Determinants'!$I$41*$D25, VLOOKUP(V$4,'4. Billing Determinants'!$B$19:$N$41,3,0)/'4. Billing Determinants'!$D$41*$D25)))))</f>
        <v>0</v>
      </c>
      <c r="W25" s="152">
        <f>IF(W$4="",0,IF($E25="kWh",VLOOKUP(W$4,'4. Billing Determinants'!$B$19:$N$41,4,0)/'4. Billing Determinants'!$E$41*$D25,IF($E25="kW",VLOOKUP(W$4,'4. Billing Determinants'!$B$19:$N$41,5,0)/'4. Billing Determinants'!$F$41*$D25,IF($E25="Non-RPP kWh",VLOOKUP(W$4,'4. Billing Determinants'!$B$19:$N$41,6,0)/'4. Billing Determinants'!$G$41*$D25,IF($E25="Distribution Rev.",VLOOKUP(W$4,'4. Billing Determinants'!$B$19:$N$41,8,0)/'4. Billing Determinants'!$I$41*$D25, VLOOKUP(W$4,'4. Billing Determinants'!$B$19:$N$41,3,0)/'4. Billing Determinants'!$D$41*$D25)))))</f>
        <v>0</v>
      </c>
      <c r="X25" s="152">
        <f>IF(X$4="",0,IF($E25="kWh",VLOOKUP(X$4,'4. Billing Determinants'!$B$19:$N$41,4,0)/'4. Billing Determinants'!$E$41*$D25,IF($E25="kW",VLOOKUP(X$4,'4. Billing Determinants'!$B$19:$N$41,5,0)/'4. Billing Determinants'!$F$41*$D25,IF($E25="Non-RPP kWh",VLOOKUP(X$4,'4. Billing Determinants'!$B$19:$N$41,6,0)/'4. Billing Determinants'!$G$41*$D25,IF($E25="Distribution Rev.",VLOOKUP(X$4,'4. Billing Determinants'!$B$19:$N$41,8,0)/'4. Billing Determinants'!$I$41*$D25, VLOOKUP(X$4,'4. Billing Determinants'!$B$19:$N$41,3,0)/'4. Billing Determinants'!$D$41*$D25)))))</f>
        <v>0</v>
      </c>
      <c r="Y25" s="152">
        <f>IF(Y$4="",0,IF($E25="kWh",VLOOKUP(Y$4,'4. Billing Determinants'!$B$19:$N$41,4,0)/'4. Billing Determinants'!$E$41*$D25,IF($E25="kW",VLOOKUP(Y$4,'4. Billing Determinants'!$B$19:$N$41,5,0)/'4. Billing Determinants'!$F$41*$D25,IF($E25="Non-RPP kWh",VLOOKUP(Y$4,'4. Billing Determinants'!$B$19:$N$41,6,0)/'4. Billing Determinants'!$G$41*$D25,IF($E25="Distribution Rev.",VLOOKUP(Y$4,'4. Billing Determinants'!$B$19:$N$41,8,0)/'4. Billing Determinants'!$I$41*$D25, VLOOKUP(Y$4,'4. Billing Determinants'!$B$19:$N$41,3,0)/'4. Billing Determinants'!$D$41*$D25)))))</f>
        <v>0</v>
      </c>
    </row>
    <row r="26" spans="2:25" x14ac:dyDescent="0.2">
      <c r="B26" s="150" t="s">
        <v>64</v>
      </c>
      <c r="C26" s="151">
        <v>1531</v>
      </c>
      <c r="D26" s="152">
        <f>'2. 2013 Continuity Schedule'!CF49</f>
        <v>0</v>
      </c>
      <c r="E26" s="170"/>
      <c r="F26" s="152">
        <f>IF(F$4="",0,IF($E26="kWh",VLOOKUP(F$4,'4. Billing Determinants'!$B$19:$N$41,4,0)/'4. Billing Determinants'!$E$41*$D26,IF($E26="kW",VLOOKUP(F$4,'4. Billing Determinants'!$B$19:$N$41,5,0)/'4. Billing Determinants'!$F$41*$D26,IF($E26="Non-RPP kWh",VLOOKUP(F$4,'4. Billing Determinants'!$B$19:$N$41,6,0)/'4. Billing Determinants'!$G$41*$D26,IF($E26="Distribution Rev.",VLOOKUP(F$4,'4. Billing Determinants'!$B$19:$N$41,8,0)/'4. Billing Determinants'!$I$41*$D26, VLOOKUP(F$4,'4. Billing Determinants'!$B$19:$N$41,3,0)/'4. Billing Determinants'!$D$41*$D26)))))</f>
        <v>0</v>
      </c>
      <c r="G26" s="152">
        <f>IF(G$4="",0,IF($E26="kWh",VLOOKUP(G$4,'4. Billing Determinants'!$B$19:$N$41,4,0)/'4. Billing Determinants'!$E$41*$D26,IF($E26="kW",VLOOKUP(G$4,'4. Billing Determinants'!$B$19:$N$41,5,0)/'4. Billing Determinants'!$F$41*$D26,IF($E26="Non-RPP kWh",VLOOKUP(G$4,'4. Billing Determinants'!$B$19:$N$41,6,0)/'4. Billing Determinants'!$G$41*$D26,IF($E26="Distribution Rev.",VLOOKUP(G$4,'4. Billing Determinants'!$B$19:$N$41,8,0)/'4. Billing Determinants'!$I$41*$D26, VLOOKUP(G$4,'4. Billing Determinants'!$B$19:$N$41,3,0)/'4. Billing Determinants'!$D$41*$D26)))))</f>
        <v>0</v>
      </c>
      <c r="H26" s="152">
        <f>IF(H$4="",0,IF($E26="kWh",VLOOKUP(H$4,'4. Billing Determinants'!$B$19:$N$41,4,0)/'4. Billing Determinants'!$E$41*$D26,IF($E26="kW",VLOOKUP(H$4,'4. Billing Determinants'!$B$19:$N$41,5,0)/'4. Billing Determinants'!$F$41*$D26,IF($E26="Non-RPP kWh",VLOOKUP(H$4,'4. Billing Determinants'!$B$19:$N$41,6,0)/'4. Billing Determinants'!$G$41*$D26,IF($E26="Distribution Rev.",VLOOKUP(H$4,'4. Billing Determinants'!$B$19:$N$41,8,0)/'4. Billing Determinants'!$I$41*$D26, VLOOKUP(H$4,'4. Billing Determinants'!$B$19:$N$41,3,0)/'4. Billing Determinants'!$D$41*$D26)))))</f>
        <v>0</v>
      </c>
      <c r="I26" s="152">
        <f>IF(I$4="",0,IF($E26="kWh",VLOOKUP(I$4,'4. Billing Determinants'!$B$19:$N$41,4,0)/'4. Billing Determinants'!$E$41*$D26,IF($E26="kW",VLOOKUP(I$4,'4. Billing Determinants'!$B$19:$N$41,5,0)/'4. Billing Determinants'!$F$41*$D26,IF($E26="Non-RPP kWh",VLOOKUP(I$4,'4. Billing Determinants'!$B$19:$N$41,6,0)/'4. Billing Determinants'!$G$41*$D26,IF($E26="Distribution Rev.",VLOOKUP(I$4,'4. Billing Determinants'!$B$19:$N$41,8,0)/'4. Billing Determinants'!$I$41*$D26, VLOOKUP(I$4,'4. Billing Determinants'!$B$19:$N$41,3,0)/'4. Billing Determinants'!$D$41*$D26)))))</f>
        <v>0</v>
      </c>
      <c r="J26" s="152">
        <f>IF(J$4="",0,IF($E26="kWh",VLOOKUP(J$4,'4. Billing Determinants'!$B$19:$N$41,4,0)/'4. Billing Determinants'!$E$41*$D26,IF($E26="kW",VLOOKUP(J$4,'4. Billing Determinants'!$B$19:$N$41,5,0)/'4. Billing Determinants'!$F$41*$D26,IF($E26="Non-RPP kWh",VLOOKUP(J$4,'4. Billing Determinants'!$B$19:$N$41,6,0)/'4. Billing Determinants'!$G$41*$D26,IF($E26="Distribution Rev.",VLOOKUP(J$4,'4. Billing Determinants'!$B$19:$N$41,8,0)/'4. Billing Determinants'!$I$41*$D26, VLOOKUP(J$4,'4. Billing Determinants'!$B$19:$N$41,3,0)/'4. Billing Determinants'!$D$41*$D26)))))</f>
        <v>0</v>
      </c>
      <c r="K26" s="152">
        <f>IF(K$4="",0,IF($E26="kWh",VLOOKUP(K$4,'4. Billing Determinants'!$B$19:$N$41,4,0)/'4. Billing Determinants'!$E$41*$D26,IF($E26="kW",VLOOKUP(K$4,'4. Billing Determinants'!$B$19:$N$41,5,0)/'4. Billing Determinants'!$F$41*$D26,IF($E26="Non-RPP kWh",VLOOKUP(K$4,'4. Billing Determinants'!$B$19:$N$41,6,0)/'4. Billing Determinants'!$G$41*$D26,IF($E26="Distribution Rev.",VLOOKUP(K$4,'4. Billing Determinants'!$B$19:$N$41,8,0)/'4. Billing Determinants'!$I$41*$D26, VLOOKUP(K$4,'4. Billing Determinants'!$B$19:$N$41,3,0)/'4. Billing Determinants'!$D$41*$D26)))))</f>
        <v>0</v>
      </c>
      <c r="L26" s="152">
        <f>IF(L$4="",0,IF($E26="kWh",VLOOKUP(L$4,'4. Billing Determinants'!$B$19:$N$41,4,0)/'4. Billing Determinants'!$E$41*$D26,IF($E26="kW",VLOOKUP(L$4,'4. Billing Determinants'!$B$19:$N$41,5,0)/'4. Billing Determinants'!$F$41*$D26,IF($E26="Non-RPP kWh",VLOOKUP(L$4,'4. Billing Determinants'!$B$19:$N$41,6,0)/'4. Billing Determinants'!$G$41*$D26,IF($E26="Distribution Rev.",VLOOKUP(L$4,'4. Billing Determinants'!$B$19:$N$41,8,0)/'4. Billing Determinants'!$I$41*$D26, VLOOKUP(L$4,'4. Billing Determinants'!$B$19:$N$41,3,0)/'4. Billing Determinants'!$D$41*$D26)))))</f>
        <v>0</v>
      </c>
      <c r="M26" s="152">
        <f>IF(M$4="",0,IF($E26="kWh",VLOOKUP(M$4,'4. Billing Determinants'!$B$19:$N$41,4,0)/'4. Billing Determinants'!$E$41*$D26,IF($E26="kW",VLOOKUP(M$4,'4. Billing Determinants'!$B$19:$N$41,5,0)/'4. Billing Determinants'!$F$41*$D26,IF($E26="Non-RPP kWh",VLOOKUP(M$4,'4. Billing Determinants'!$B$19:$N$41,6,0)/'4. Billing Determinants'!$G$41*$D26,IF($E26="Distribution Rev.",VLOOKUP(M$4,'4. Billing Determinants'!$B$19:$N$41,8,0)/'4. Billing Determinants'!$I$41*$D26, VLOOKUP(M$4,'4. Billing Determinants'!$B$19:$N$41,3,0)/'4. Billing Determinants'!$D$41*$D26)))))</f>
        <v>0</v>
      </c>
      <c r="N26" s="152">
        <f>IF(N$4="",0,IF($E26="kWh",VLOOKUP(N$4,'4. Billing Determinants'!$B$19:$N$41,4,0)/'4. Billing Determinants'!$E$41*$D26,IF($E26="kW",VLOOKUP(N$4,'4. Billing Determinants'!$B$19:$N$41,5,0)/'4. Billing Determinants'!$F$41*$D26,IF($E26="Non-RPP kWh",VLOOKUP(N$4,'4. Billing Determinants'!$B$19:$N$41,6,0)/'4. Billing Determinants'!$G$41*$D26,IF($E26="Distribution Rev.",VLOOKUP(N$4,'4. Billing Determinants'!$B$19:$N$41,8,0)/'4. Billing Determinants'!$I$41*$D26, VLOOKUP(N$4,'4. Billing Determinants'!$B$19:$N$41,3,0)/'4. Billing Determinants'!$D$41*$D26)))))</f>
        <v>0</v>
      </c>
      <c r="O26" s="152">
        <f>IF(O$4="",0,IF($E26="kWh",VLOOKUP(O$4,'4. Billing Determinants'!$B$19:$N$41,4,0)/'4. Billing Determinants'!$E$41*$D26,IF($E26="kW",VLOOKUP(O$4,'4. Billing Determinants'!$B$19:$N$41,5,0)/'4. Billing Determinants'!$F$41*$D26,IF($E26="Non-RPP kWh",VLOOKUP(O$4,'4. Billing Determinants'!$B$19:$N$41,6,0)/'4. Billing Determinants'!$G$41*$D26,IF($E26="Distribution Rev.",VLOOKUP(O$4,'4. Billing Determinants'!$B$19:$N$41,8,0)/'4. Billing Determinants'!$I$41*$D26, VLOOKUP(O$4,'4. Billing Determinants'!$B$19:$N$41,3,0)/'4. Billing Determinants'!$D$41*$D26)))))</f>
        <v>0</v>
      </c>
      <c r="P26" s="152">
        <f>IF(P$4="",0,IF($E26="kWh",VLOOKUP(P$4,'4. Billing Determinants'!$B$19:$N$41,4,0)/'4. Billing Determinants'!$E$41*$D26,IF($E26="kW",VLOOKUP(P$4,'4. Billing Determinants'!$B$19:$N$41,5,0)/'4. Billing Determinants'!$F$41*$D26,IF($E26="Non-RPP kWh",VLOOKUP(P$4,'4. Billing Determinants'!$B$19:$N$41,6,0)/'4. Billing Determinants'!$G$41*$D26,IF($E26="Distribution Rev.",VLOOKUP(P$4,'4. Billing Determinants'!$B$19:$N$41,8,0)/'4. Billing Determinants'!$I$41*$D26, VLOOKUP(P$4,'4. Billing Determinants'!$B$19:$N$41,3,0)/'4. Billing Determinants'!$D$41*$D26)))))</f>
        <v>0</v>
      </c>
      <c r="Q26" s="152">
        <f>IF(Q$4="",0,IF($E26="kWh",VLOOKUP(Q$4,'4. Billing Determinants'!$B$19:$N$41,4,0)/'4. Billing Determinants'!$E$41*$D26,IF($E26="kW",VLOOKUP(Q$4,'4. Billing Determinants'!$B$19:$N$41,5,0)/'4. Billing Determinants'!$F$41*$D26,IF($E26="Non-RPP kWh",VLOOKUP(Q$4,'4. Billing Determinants'!$B$19:$N$41,6,0)/'4. Billing Determinants'!$G$41*$D26,IF($E26="Distribution Rev.",VLOOKUP(Q$4,'4. Billing Determinants'!$B$19:$N$41,8,0)/'4. Billing Determinants'!$I$41*$D26, VLOOKUP(Q$4,'4. Billing Determinants'!$B$19:$N$41,3,0)/'4. Billing Determinants'!$D$41*$D26)))))</f>
        <v>0</v>
      </c>
      <c r="R26" s="152">
        <f>IF(R$4="",0,IF($E26="kWh",VLOOKUP(R$4,'4. Billing Determinants'!$B$19:$N$41,4,0)/'4. Billing Determinants'!$E$41*$D26,IF($E26="kW",VLOOKUP(R$4,'4. Billing Determinants'!$B$19:$N$41,5,0)/'4. Billing Determinants'!$F$41*$D26,IF($E26="Non-RPP kWh",VLOOKUP(R$4,'4. Billing Determinants'!$B$19:$N$41,6,0)/'4. Billing Determinants'!$G$41*$D26,IF($E26="Distribution Rev.",VLOOKUP(R$4,'4. Billing Determinants'!$B$19:$N$41,8,0)/'4. Billing Determinants'!$I$41*$D26, VLOOKUP(R$4,'4. Billing Determinants'!$B$19:$N$41,3,0)/'4. Billing Determinants'!$D$41*$D26)))))</f>
        <v>0</v>
      </c>
      <c r="S26" s="152">
        <f>IF(S$4="",0,IF($E26="kWh",VLOOKUP(S$4,'4. Billing Determinants'!$B$19:$N$41,4,0)/'4. Billing Determinants'!$E$41*$D26,IF($E26="kW",VLOOKUP(S$4,'4. Billing Determinants'!$B$19:$N$41,5,0)/'4. Billing Determinants'!$F$41*$D26,IF($E26="Non-RPP kWh",VLOOKUP(S$4,'4. Billing Determinants'!$B$19:$N$41,6,0)/'4. Billing Determinants'!$G$41*$D26,IF($E26="Distribution Rev.",VLOOKUP(S$4,'4. Billing Determinants'!$B$19:$N$41,8,0)/'4. Billing Determinants'!$I$41*$D26, VLOOKUP(S$4,'4. Billing Determinants'!$B$19:$N$41,3,0)/'4. Billing Determinants'!$D$41*$D26)))))</f>
        <v>0</v>
      </c>
      <c r="T26" s="152">
        <f>IF(T$4="",0,IF($E26="kWh",VLOOKUP(T$4,'4. Billing Determinants'!$B$19:$N$41,4,0)/'4. Billing Determinants'!$E$41*$D26,IF($E26="kW",VLOOKUP(T$4,'4. Billing Determinants'!$B$19:$N$41,5,0)/'4. Billing Determinants'!$F$41*$D26,IF($E26="Non-RPP kWh",VLOOKUP(T$4,'4. Billing Determinants'!$B$19:$N$41,6,0)/'4. Billing Determinants'!$G$41*$D26,IF($E26="Distribution Rev.",VLOOKUP(T$4,'4. Billing Determinants'!$B$19:$N$41,8,0)/'4. Billing Determinants'!$I$41*$D26, VLOOKUP(T$4,'4. Billing Determinants'!$B$19:$N$41,3,0)/'4. Billing Determinants'!$D$41*$D26)))))</f>
        <v>0</v>
      </c>
      <c r="U26" s="152">
        <f>IF(U$4="",0,IF($E26="kWh",VLOOKUP(U$4,'4. Billing Determinants'!$B$19:$N$41,4,0)/'4. Billing Determinants'!$E$41*$D26,IF($E26="kW",VLOOKUP(U$4,'4. Billing Determinants'!$B$19:$N$41,5,0)/'4. Billing Determinants'!$F$41*$D26,IF($E26="Non-RPP kWh",VLOOKUP(U$4,'4. Billing Determinants'!$B$19:$N$41,6,0)/'4. Billing Determinants'!$G$41*$D26,IF($E26="Distribution Rev.",VLOOKUP(U$4,'4. Billing Determinants'!$B$19:$N$41,8,0)/'4. Billing Determinants'!$I$41*$D26, VLOOKUP(U$4,'4. Billing Determinants'!$B$19:$N$41,3,0)/'4. Billing Determinants'!$D$41*$D26)))))</f>
        <v>0</v>
      </c>
      <c r="V26" s="152">
        <f>IF(V$4="",0,IF($E26="kWh",VLOOKUP(V$4,'4. Billing Determinants'!$B$19:$N$41,4,0)/'4. Billing Determinants'!$E$41*$D26,IF($E26="kW",VLOOKUP(V$4,'4. Billing Determinants'!$B$19:$N$41,5,0)/'4. Billing Determinants'!$F$41*$D26,IF($E26="Non-RPP kWh",VLOOKUP(V$4,'4. Billing Determinants'!$B$19:$N$41,6,0)/'4. Billing Determinants'!$G$41*$D26,IF($E26="Distribution Rev.",VLOOKUP(V$4,'4. Billing Determinants'!$B$19:$N$41,8,0)/'4. Billing Determinants'!$I$41*$D26, VLOOKUP(V$4,'4. Billing Determinants'!$B$19:$N$41,3,0)/'4. Billing Determinants'!$D$41*$D26)))))</f>
        <v>0</v>
      </c>
      <c r="W26" s="152">
        <f>IF(W$4="",0,IF($E26="kWh",VLOOKUP(W$4,'4. Billing Determinants'!$B$19:$N$41,4,0)/'4. Billing Determinants'!$E$41*$D26,IF($E26="kW",VLOOKUP(W$4,'4. Billing Determinants'!$B$19:$N$41,5,0)/'4. Billing Determinants'!$F$41*$D26,IF($E26="Non-RPP kWh",VLOOKUP(W$4,'4. Billing Determinants'!$B$19:$N$41,6,0)/'4. Billing Determinants'!$G$41*$D26,IF($E26="Distribution Rev.",VLOOKUP(W$4,'4. Billing Determinants'!$B$19:$N$41,8,0)/'4. Billing Determinants'!$I$41*$D26, VLOOKUP(W$4,'4. Billing Determinants'!$B$19:$N$41,3,0)/'4. Billing Determinants'!$D$41*$D26)))))</f>
        <v>0</v>
      </c>
      <c r="X26" s="152">
        <f>IF(X$4="",0,IF($E26="kWh",VLOOKUP(X$4,'4. Billing Determinants'!$B$19:$N$41,4,0)/'4. Billing Determinants'!$E$41*$D26,IF($E26="kW",VLOOKUP(X$4,'4. Billing Determinants'!$B$19:$N$41,5,0)/'4. Billing Determinants'!$F$41*$D26,IF($E26="Non-RPP kWh",VLOOKUP(X$4,'4. Billing Determinants'!$B$19:$N$41,6,0)/'4. Billing Determinants'!$G$41*$D26,IF($E26="Distribution Rev.",VLOOKUP(X$4,'4. Billing Determinants'!$B$19:$N$41,8,0)/'4. Billing Determinants'!$I$41*$D26, VLOOKUP(X$4,'4. Billing Determinants'!$B$19:$N$41,3,0)/'4. Billing Determinants'!$D$41*$D26)))))</f>
        <v>0</v>
      </c>
      <c r="Y26" s="152">
        <f>IF(Y$4="",0,IF($E26="kWh",VLOOKUP(Y$4,'4. Billing Determinants'!$B$19:$N$41,4,0)/'4. Billing Determinants'!$E$41*$D26,IF($E26="kW",VLOOKUP(Y$4,'4. Billing Determinants'!$B$19:$N$41,5,0)/'4. Billing Determinants'!$F$41*$D26,IF($E26="Non-RPP kWh",VLOOKUP(Y$4,'4. Billing Determinants'!$B$19:$N$41,6,0)/'4. Billing Determinants'!$G$41*$D26,IF($E26="Distribution Rev.",VLOOKUP(Y$4,'4. Billing Determinants'!$B$19:$N$41,8,0)/'4. Billing Determinants'!$I$41*$D26, VLOOKUP(Y$4,'4. Billing Determinants'!$B$19:$N$41,3,0)/'4. Billing Determinants'!$D$41*$D26)))))</f>
        <v>0</v>
      </c>
    </row>
    <row r="27" spans="2:25" x14ac:dyDescent="0.2">
      <c r="B27" s="150" t="s">
        <v>65</v>
      </c>
      <c r="C27" s="151">
        <v>1532</v>
      </c>
      <c r="D27" s="152">
        <f>'2. 2013 Continuity Schedule'!CF50</f>
        <v>0</v>
      </c>
      <c r="E27" s="170"/>
      <c r="F27" s="152">
        <f>IF(F$4="",0,IF($E27="kWh",VLOOKUP(F$4,'4. Billing Determinants'!$B$19:$N$41,4,0)/'4. Billing Determinants'!$E$41*$D27,IF($E27="kW",VLOOKUP(F$4,'4. Billing Determinants'!$B$19:$N$41,5,0)/'4. Billing Determinants'!$F$41*$D27,IF($E27="Non-RPP kWh",VLOOKUP(F$4,'4. Billing Determinants'!$B$19:$N$41,6,0)/'4. Billing Determinants'!$G$41*$D27,IF($E27="Distribution Rev.",VLOOKUP(F$4,'4. Billing Determinants'!$B$19:$N$41,8,0)/'4. Billing Determinants'!$I$41*$D27, VLOOKUP(F$4,'4. Billing Determinants'!$B$19:$N$41,3,0)/'4. Billing Determinants'!$D$41*$D27)))))</f>
        <v>0</v>
      </c>
      <c r="G27" s="152">
        <f>IF(G$4="",0,IF($E27="kWh",VLOOKUP(G$4,'4. Billing Determinants'!$B$19:$N$41,4,0)/'4. Billing Determinants'!$E$41*$D27,IF($E27="kW",VLOOKUP(G$4,'4. Billing Determinants'!$B$19:$N$41,5,0)/'4. Billing Determinants'!$F$41*$D27,IF($E27="Non-RPP kWh",VLOOKUP(G$4,'4. Billing Determinants'!$B$19:$N$41,6,0)/'4. Billing Determinants'!$G$41*$D27,IF($E27="Distribution Rev.",VLOOKUP(G$4,'4. Billing Determinants'!$B$19:$N$41,8,0)/'4. Billing Determinants'!$I$41*$D27, VLOOKUP(G$4,'4. Billing Determinants'!$B$19:$N$41,3,0)/'4. Billing Determinants'!$D$41*$D27)))))</f>
        <v>0</v>
      </c>
      <c r="H27" s="152">
        <f>IF(H$4="",0,IF($E27="kWh",VLOOKUP(H$4,'4. Billing Determinants'!$B$19:$N$41,4,0)/'4. Billing Determinants'!$E$41*$D27,IF($E27="kW",VLOOKUP(H$4,'4. Billing Determinants'!$B$19:$N$41,5,0)/'4. Billing Determinants'!$F$41*$D27,IF($E27="Non-RPP kWh",VLOOKUP(H$4,'4. Billing Determinants'!$B$19:$N$41,6,0)/'4. Billing Determinants'!$G$41*$D27,IF($E27="Distribution Rev.",VLOOKUP(H$4,'4. Billing Determinants'!$B$19:$N$41,8,0)/'4. Billing Determinants'!$I$41*$D27, VLOOKUP(H$4,'4. Billing Determinants'!$B$19:$N$41,3,0)/'4. Billing Determinants'!$D$41*$D27)))))</f>
        <v>0</v>
      </c>
      <c r="I27" s="152">
        <f>IF(I$4="",0,IF($E27="kWh",VLOOKUP(I$4,'4. Billing Determinants'!$B$19:$N$41,4,0)/'4. Billing Determinants'!$E$41*$D27,IF($E27="kW",VLOOKUP(I$4,'4. Billing Determinants'!$B$19:$N$41,5,0)/'4. Billing Determinants'!$F$41*$D27,IF($E27="Non-RPP kWh",VLOOKUP(I$4,'4. Billing Determinants'!$B$19:$N$41,6,0)/'4. Billing Determinants'!$G$41*$D27,IF($E27="Distribution Rev.",VLOOKUP(I$4,'4. Billing Determinants'!$B$19:$N$41,8,0)/'4. Billing Determinants'!$I$41*$D27, VLOOKUP(I$4,'4. Billing Determinants'!$B$19:$N$41,3,0)/'4. Billing Determinants'!$D$41*$D27)))))</f>
        <v>0</v>
      </c>
      <c r="J27" s="152">
        <f>IF(J$4="",0,IF($E27="kWh",VLOOKUP(J$4,'4. Billing Determinants'!$B$19:$N$41,4,0)/'4. Billing Determinants'!$E$41*$D27,IF($E27="kW",VLOOKUP(J$4,'4. Billing Determinants'!$B$19:$N$41,5,0)/'4. Billing Determinants'!$F$41*$D27,IF($E27="Non-RPP kWh",VLOOKUP(J$4,'4. Billing Determinants'!$B$19:$N$41,6,0)/'4. Billing Determinants'!$G$41*$D27,IF($E27="Distribution Rev.",VLOOKUP(J$4,'4. Billing Determinants'!$B$19:$N$41,8,0)/'4. Billing Determinants'!$I$41*$D27, VLOOKUP(J$4,'4. Billing Determinants'!$B$19:$N$41,3,0)/'4. Billing Determinants'!$D$41*$D27)))))</f>
        <v>0</v>
      </c>
      <c r="K27" s="152">
        <f>IF(K$4="",0,IF($E27="kWh",VLOOKUP(K$4,'4. Billing Determinants'!$B$19:$N$41,4,0)/'4. Billing Determinants'!$E$41*$D27,IF($E27="kW",VLOOKUP(K$4,'4. Billing Determinants'!$B$19:$N$41,5,0)/'4. Billing Determinants'!$F$41*$D27,IF($E27="Non-RPP kWh",VLOOKUP(K$4,'4. Billing Determinants'!$B$19:$N$41,6,0)/'4. Billing Determinants'!$G$41*$D27,IF($E27="Distribution Rev.",VLOOKUP(K$4,'4. Billing Determinants'!$B$19:$N$41,8,0)/'4. Billing Determinants'!$I$41*$D27, VLOOKUP(K$4,'4. Billing Determinants'!$B$19:$N$41,3,0)/'4. Billing Determinants'!$D$41*$D27)))))</f>
        <v>0</v>
      </c>
      <c r="L27" s="152">
        <f>IF(L$4="",0,IF($E27="kWh",VLOOKUP(L$4,'4. Billing Determinants'!$B$19:$N$41,4,0)/'4. Billing Determinants'!$E$41*$D27,IF($E27="kW",VLOOKUP(L$4,'4. Billing Determinants'!$B$19:$N$41,5,0)/'4. Billing Determinants'!$F$41*$D27,IF($E27="Non-RPP kWh",VLOOKUP(L$4,'4. Billing Determinants'!$B$19:$N$41,6,0)/'4. Billing Determinants'!$G$41*$D27,IF($E27="Distribution Rev.",VLOOKUP(L$4,'4. Billing Determinants'!$B$19:$N$41,8,0)/'4. Billing Determinants'!$I$41*$D27, VLOOKUP(L$4,'4. Billing Determinants'!$B$19:$N$41,3,0)/'4. Billing Determinants'!$D$41*$D27)))))</f>
        <v>0</v>
      </c>
      <c r="M27" s="152">
        <f>IF(M$4="",0,IF($E27="kWh",VLOOKUP(M$4,'4. Billing Determinants'!$B$19:$N$41,4,0)/'4. Billing Determinants'!$E$41*$D27,IF($E27="kW",VLOOKUP(M$4,'4. Billing Determinants'!$B$19:$N$41,5,0)/'4. Billing Determinants'!$F$41*$D27,IF($E27="Non-RPP kWh",VLOOKUP(M$4,'4. Billing Determinants'!$B$19:$N$41,6,0)/'4. Billing Determinants'!$G$41*$D27,IF($E27="Distribution Rev.",VLOOKUP(M$4,'4. Billing Determinants'!$B$19:$N$41,8,0)/'4. Billing Determinants'!$I$41*$D27, VLOOKUP(M$4,'4. Billing Determinants'!$B$19:$N$41,3,0)/'4. Billing Determinants'!$D$41*$D27)))))</f>
        <v>0</v>
      </c>
      <c r="N27" s="152">
        <f>IF(N$4="",0,IF($E27="kWh",VLOOKUP(N$4,'4. Billing Determinants'!$B$19:$N$41,4,0)/'4. Billing Determinants'!$E$41*$D27,IF($E27="kW",VLOOKUP(N$4,'4. Billing Determinants'!$B$19:$N$41,5,0)/'4. Billing Determinants'!$F$41*$D27,IF($E27="Non-RPP kWh",VLOOKUP(N$4,'4. Billing Determinants'!$B$19:$N$41,6,0)/'4. Billing Determinants'!$G$41*$D27,IF($E27="Distribution Rev.",VLOOKUP(N$4,'4. Billing Determinants'!$B$19:$N$41,8,0)/'4. Billing Determinants'!$I$41*$D27, VLOOKUP(N$4,'4. Billing Determinants'!$B$19:$N$41,3,0)/'4. Billing Determinants'!$D$41*$D27)))))</f>
        <v>0</v>
      </c>
      <c r="O27" s="152">
        <f>IF(O$4="",0,IF($E27="kWh",VLOOKUP(O$4,'4. Billing Determinants'!$B$19:$N$41,4,0)/'4. Billing Determinants'!$E$41*$D27,IF($E27="kW",VLOOKUP(O$4,'4. Billing Determinants'!$B$19:$N$41,5,0)/'4. Billing Determinants'!$F$41*$D27,IF($E27="Non-RPP kWh",VLOOKUP(O$4,'4. Billing Determinants'!$B$19:$N$41,6,0)/'4. Billing Determinants'!$G$41*$D27,IF($E27="Distribution Rev.",VLOOKUP(O$4,'4. Billing Determinants'!$B$19:$N$41,8,0)/'4. Billing Determinants'!$I$41*$D27, VLOOKUP(O$4,'4. Billing Determinants'!$B$19:$N$41,3,0)/'4. Billing Determinants'!$D$41*$D27)))))</f>
        <v>0</v>
      </c>
      <c r="P27" s="152">
        <f>IF(P$4="",0,IF($E27="kWh",VLOOKUP(P$4,'4. Billing Determinants'!$B$19:$N$41,4,0)/'4. Billing Determinants'!$E$41*$D27,IF($E27="kW",VLOOKUP(P$4,'4. Billing Determinants'!$B$19:$N$41,5,0)/'4. Billing Determinants'!$F$41*$D27,IF($E27="Non-RPP kWh",VLOOKUP(P$4,'4. Billing Determinants'!$B$19:$N$41,6,0)/'4. Billing Determinants'!$G$41*$D27,IF($E27="Distribution Rev.",VLOOKUP(P$4,'4. Billing Determinants'!$B$19:$N$41,8,0)/'4. Billing Determinants'!$I$41*$D27, VLOOKUP(P$4,'4. Billing Determinants'!$B$19:$N$41,3,0)/'4. Billing Determinants'!$D$41*$D27)))))</f>
        <v>0</v>
      </c>
      <c r="Q27" s="152">
        <f>IF(Q$4="",0,IF($E27="kWh",VLOOKUP(Q$4,'4. Billing Determinants'!$B$19:$N$41,4,0)/'4. Billing Determinants'!$E$41*$D27,IF($E27="kW",VLOOKUP(Q$4,'4. Billing Determinants'!$B$19:$N$41,5,0)/'4. Billing Determinants'!$F$41*$D27,IF($E27="Non-RPP kWh",VLOOKUP(Q$4,'4. Billing Determinants'!$B$19:$N$41,6,0)/'4. Billing Determinants'!$G$41*$D27,IF($E27="Distribution Rev.",VLOOKUP(Q$4,'4. Billing Determinants'!$B$19:$N$41,8,0)/'4. Billing Determinants'!$I$41*$D27, VLOOKUP(Q$4,'4. Billing Determinants'!$B$19:$N$41,3,0)/'4. Billing Determinants'!$D$41*$D27)))))</f>
        <v>0</v>
      </c>
      <c r="R27" s="152">
        <f>IF(R$4="",0,IF($E27="kWh",VLOOKUP(R$4,'4. Billing Determinants'!$B$19:$N$41,4,0)/'4. Billing Determinants'!$E$41*$D27,IF($E27="kW",VLOOKUP(R$4,'4. Billing Determinants'!$B$19:$N$41,5,0)/'4. Billing Determinants'!$F$41*$D27,IF($E27="Non-RPP kWh",VLOOKUP(R$4,'4. Billing Determinants'!$B$19:$N$41,6,0)/'4. Billing Determinants'!$G$41*$D27,IF($E27="Distribution Rev.",VLOOKUP(R$4,'4. Billing Determinants'!$B$19:$N$41,8,0)/'4. Billing Determinants'!$I$41*$D27, VLOOKUP(R$4,'4. Billing Determinants'!$B$19:$N$41,3,0)/'4. Billing Determinants'!$D$41*$D27)))))</f>
        <v>0</v>
      </c>
      <c r="S27" s="152">
        <f>IF(S$4="",0,IF($E27="kWh",VLOOKUP(S$4,'4. Billing Determinants'!$B$19:$N$41,4,0)/'4. Billing Determinants'!$E$41*$D27,IF($E27="kW",VLOOKUP(S$4,'4. Billing Determinants'!$B$19:$N$41,5,0)/'4. Billing Determinants'!$F$41*$D27,IF($E27="Non-RPP kWh",VLOOKUP(S$4,'4. Billing Determinants'!$B$19:$N$41,6,0)/'4. Billing Determinants'!$G$41*$D27,IF($E27="Distribution Rev.",VLOOKUP(S$4,'4. Billing Determinants'!$B$19:$N$41,8,0)/'4. Billing Determinants'!$I$41*$D27, VLOOKUP(S$4,'4. Billing Determinants'!$B$19:$N$41,3,0)/'4. Billing Determinants'!$D$41*$D27)))))</f>
        <v>0</v>
      </c>
      <c r="T27" s="152">
        <f>IF(T$4="",0,IF($E27="kWh",VLOOKUP(T$4,'4. Billing Determinants'!$B$19:$N$41,4,0)/'4. Billing Determinants'!$E$41*$D27,IF($E27="kW",VLOOKUP(T$4,'4. Billing Determinants'!$B$19:$N$41,5,0)/'4. Billing Determinants'!$F$41*$D27,IF($E27="Non-RPP kWh",VLOOKUP(T$4,'4. Billing Determinants'!$B$19:$N$41,6,0)/'4. Billing Determinants'!$G$41*$D27,IF($E27="Distribution Rev.",VLOOKUP(T$4,'4. Billing Determinants'!$B$19:$N$41,8,0)/'4. Billing Determinants'!$I$41*$D27, VLOOKUP(T$4,'4. Billing Determinants'!$B$19:$N$41,3,0)/'4. Billing Determinants'!$D$41*$D27)))))</f>
        <v>0</v>
      </c>
      <c r="U27" s="152">
        <f>IF(U$4="",0,IF($E27="kWh",VLOOKUP(U$4,'4. Billing Determinants'!$B$19:$N$41,4,0)/'4. Billing Determinants'!$E$41*$D27,IF($E27="kW",VLOOKUP(U$4,'4. Billing Determinants'!$B$19:$N$41,5,0)/'4. Billing Determinants'!$F$41*$D27,IF($E27="Non-RPP kWh",VLOOKUP(U$4,'4. Billing Determinants'!$B$19:$N$41,6,0)/'4. Billing Determinants'!$G$41*$D27,IF($E27="Distribution Rev.",VLOOKUP(U$4,'4. Billing Determinants'!$B$19:$N$41,8,0)/'4. Billing Determinants'!$I$41*$D27, VLOOKUP(U$4,'4. Billing Determinants'!$B$19:$N$41,3,0)/'4. Billing Determinants'!$D$41*$D27)))))</f>
        <v>0</v>
      </c>
      <c r="V27" s="152">
        <f>IF(V$4="",0,IF($E27="kWh",VLOOKUP(V$4,'4. Billing Determinants'!$B$19:$N$41,4,0)/'4. Billing Determinants'!$E$41*$D27,IF($E27="kW",VLOOKUP(V$4,'4. Billing Determinants'!$B$19:$N$41,5,0)/'4. Billing Determinants'!$F$41*$D27,IF($E27="Non-RPP kWh",VLOOKUP(V$4,'4. Billing Determinants'!$B$19:$N$41,6,0)/'4. Billing Determinants'!$G$41*$D27,IF($E27="Distribution Rev.",VLOOKUP(V$4,'4. Billing Determinants'!$B$19:$N$41,8,0)/'4. Billing Determinants'!$I$41*$D27, VLOOKUP(V$4,'4. Billing Determinants'!$B$19:$N$41,3,0)/'4. Billing Determinants'!$D$41*$D27)))))</f>
        <v>0</v>
      </c>
      <c r="W27" s="152">
        <f>IF(W$4="",0,IF($E27="kWh",VLOOKUP(W$4,'4. Billing Determinants'!$B$19:$N$41,4,0)/'4. Billing Determinants'!$E$41*$D27,IF($E27="kW",VLOOKUP(W$4,'4. Billing Determinants'!$B$19:$N$41,5,0)/'4. Billing Determinants'!$F$41*$D27,IF($E27="Non-RPP kWh",VLOOKUP(W$4,'4. Billing Determinants'!$B$19:$N$41,6,0)/'4. Billing Determinants'!$G$41*$D27,IF($E27="Distribution Rev.",VLOOKUP(W$4,'4. Billing Determinants'!$B$19:$N$41,8,0)/'4. Billing Determinants'!$I$41*$D27, VLOOKUP(W$4,'4. Billing Determinants'!$B$19:$N$41,3,0)/'4. Billing Determinants'!$D$41*$D27)))))</f>
        <v>0</v>
      </c>
      <c r="X27" s="152">
        <f>IF(X$4="",0,IF($E27="kWh",VLOOKUP(X$4,'4. Billing Determinants'!$B$19:$N$41,4,0)/'4. Billing Determinants'!$E$41*$D27,IF($E27="kW",VLOOKUP(X$4,'4. Billing Determinants'!$B$19:$N$41,5,0)/'4. Billing Determinants'!$F$41*$D27,IF($E27="Non-RPP kWh",VLOOKUP(X$4,'4. Billing Determinants'!$B$19:$N$41,6,0)/'4. Billing Determinants'!$G$41*$D27,IF($E27="Distribution Rev.",VLOOKUP(X$4,'4. Billing Determinants'!$B$19:$N$41,8,0)/'4. Billing Determinants'!$I$41*$D27, VLOOKUP(X$4,'4. Billing Determinants'!$B$19:$N$41,3,0)/'4. Billing Determinants'!$D$41*$D27)))))</f>
        <v>0</v>
      </c>
      <c r="Y27" s="152">
        <f>IF(Y$4="",0,IF($E27="kWh",VLOOKUP(Y$4,'4. Billing Determinants'!$B$19:$N$41,4,0)/'4. Billing Determinants'!$E$41*$D27,IF($E27="kW",VLOOKUP(Y$4,'4. Billing Determinants'!$B$19:$N$41,5,0)/'4. Billing Determinants'!$F$41*$D27,IF($E27="Non-RPP kWh",VLOOKUP(Y$4,'4. Billing Determinants'!$B$19:$N$41,6,0)/'4. Billing Determinants'!$G$41*$D27,IF($E27="Distribution Rev.",VLOOKUP(Y$4,'4. Billing Determinants'!$B$19:$N$41,8,0)/'4. Billing Determinants'!$I$41*$D27, VLOOKUP(Y$4,'4. Billing Determinants'!$B$19:$N$41,3,0)/'4. Billing Determinants'!$D$41*$D27)))))</f>
        <v>0</v>
      </c>
    </row>
    <row r="28" spans="2:25" x14ac:dyDescent="0.2">
      <c r="B28" s="153" t="s">
        <v>41</v>
      </c>
      <c r="C28" s="151">
        <v>1533</v>
      </c>
      <c r="D28" s="152">
        <f>'2. 2013 Continuity Schedule'!CF51</f>
        <v>0</v>
      </c>
      <c r="E28" s="170"/>
      <c r="F28" s="152">
        <f>IF(F$4="",0,IF($E28="kWh",VLOOKUP(F$4,'4. Billing Determinants'!$B$19:$N$41,4,0)/'4. Billing Determinants'!$E$41*$D28,IF($E28="kW",VLOOKUP(F$4,'4. Billing Determinants'!$B$19:$N$41,5,0)/'4. Billing Determinants'!$F$41*$D28,IF($E28="Non-RPP kWh",VLOOKUP(F$4,'4. Billing Determinants'!$B$19:$N$41,6,0)/'4. Billing Determinants'!$G$41*$D28,IF($E28="Distribution Rev.",VLOOKUP(F$4,'4. Billing Determinants'!$B$19:$N$41,8,0)/'4. Billing Determinants'!$I$41*$D28, VLOOKUP(F$4,'4. Billing Determinants'!$B$19:$N$41,3,0)/'4. Billing Determinants'!$D$41*$D28)))))</f>
        <v>0</v>
      </c>
      <c r="G28" s="152">
        <f>IF(G$4="",0,IF($E28="kWh",VLOOKUP(G$4,'4. Billing Determinants'!$B$19:$N$41,4,0)/'4. Billing Determinants'!$E$41*$D28,IF($E28="kW",VLOOKUP(G$4,'4. Billing Determinants'!$B$19:$N$41,5,0)/'4. Billing Determinants'!$F$41*$D28,IF($E28="Non-RPP kWh",VLOOKUP(G$4,'4. Billing Determinants'!$B$19:$N$41,6,0)/'4. Billing Determinants'!$G$41*$D28,IF($E28="Distribution Rev.",VLOOKUP(G$4,'4. Billing Determinants'!$B$19:$N$41,8,0)/'4. Billing Determinants'!$I$41*$D28, VLOOKUP(G$4,'4. Billing Determinants'!$B$19:$N$41,3,0)/'4. Billing Determinants'!$D$41*$D28)))))</f>
        <v>0</v>
      </c>
      <c r="H28" s="152">
        <f>IF(H$4="",0,IF($E28="kWh",VLOOKUP(H$4,'4. Billing Determinants'!$B$19:$N$41,4,0)/'4. Billing Determinants'!$E$41*$D28,IF($E28="kW",VLOOKUP(H$4,'4. Billing Determinants'!$B$19:$N$41,5,0)/'4. Billing Determinants'!$F$41*$D28,IF($E28="Non-RPP kWh",VLOOKUP(H$4,'4. Billing Determinants'!$B$19:$N$41,6,0)/'4. Billing Determinants'!$G$41*$D28,IF($E28="Distribution Rev.",VLOOKUP(H$4,'4. Billing Determinants'!$B$19:$N$41,8,0)/'4. Billing Determinants'!$I$41*$D28, VLOOKUP(H$4,'4. Billing Determinants'!$B$19:$N$41,3,0)/'4. Billing Determinants'!$D$41*$D28)))))</f>
        <v>0</v>
      </c>
      <c r="I28" s="152">
        <f>IF(I$4="",0,IF($E28="kWh",VLOOKUP(I$4,'4. Billing Determinants'!$B$19:$N$41,4,0)/'4. Billing Determinants'!$E$41*$D28,IF($E28="kW",VLOOKUP(I$4,'4. Billing Determinants'!$B$19:$N$41,5,0)/'4. Billing Determinants'!$F$41*$D28,IF($E28="Non-RPP kWh",VLOOKUP(I$4,'4. Billing Determinants'!$B$19:$N$41,6,0)/'4. Billing Determinants'!$G$41*$D28,IF($E28="Distribution Rev.",VLOOKUP(I$4,'4. Billing Determinants'!$B$19:$N$41,8,0)/'4. Billing Determinants'!$I$41*$D28, VLOOKUP(I$4,'4. Billing Determinants'!$B$19:$N$41,3,0)/'4. Billing Determinants'!$D$41*$D28)))))</f>
        <v>0</v>
      </c>
      <c r="J28" s="152">
        <f>IF(J$4="",0,IF($E28="kWh",VLOOKUP(J$4,'4. Billing Determinants'!$B$19:$N$41,4,0)/'4. Billing Determinants'!$E$41*$D28,IF($E28="kW",VLOOKUP(J$4,'4. Billing Determinants'!$B$19:$N$41,5,0)/'4. Billing Determinants'!$F$41*$D28,IF($E28="Non-RPP kWh",VLOOKUP(J$4,'4. Billing Determinants'!$B$19:$N$41,6,0)/'4. Billing Determinants'!$G$41*$D28,IF($E28="Distribution Rev.",VLOOKUP(J$4,'4. Billing Determinants'!$B$19:$N$41,8,0)/'4. Billing Determinants'!$I$41*$D28, VLOOKUP(J$4,'4. Billing Determinants'!$B$19:$N$41,3,0)/'4. Billing Determinants'!$D$41*$D28)))))</f>
        <v>0</v>
      </c>
      <c r="K28" s="152">
        <f>IF(K$4="",0,IF($E28="kWh",VLOOKUP(K$4,'4. Billing Determinants'!$B$19:$N$41,4,0)/'4. Billing Determinants'!$E$41*$D28,IF($E28="kW",VLOOKUP(K$4,'4. Billing Determinants'!$B$19:$N$41,5,0)/'4. Billing Determinants'!$F$41*$D28,IF($E28="Non-RPP kWh",VLOOKUP(K$4,'4. Billing Determinants'!$B$19:$N$41,6,0)/'4. Billing Determinants'!$G$41*$D28,IF($E28="Distribution Rev.",VLOOKUP(K$4,'4. Billing Determinants'!$B$19:$N$41,8,0)/'4. Billing Determinants'!$I$41*$D28, VLOOKUP(K$4,'4. Billing Determinants'!$B$19:$N$41,3,0)/'4. Billing Determinants'!$D$41*$D28)))))</f>
        <v>0</v>
      </c>
      <c r="L28" s="152">
        <f>IF(L$4="",0,IF($E28="kWh",VLOOKUP(L$4,'4. Billing Determinants'!$B$19:$N$41,4,0)/'4. Billing Determinants'!$E$41*$D28,IF($E28="kW",VLOOKUP(L$4,'4. Billing Determinants'!$B$19:$N$41,5,0)/'4. Billing Determinants'!$F$41*$D28,IF($E28="Non-RPP kWh",VLOOKUP(L$4,'4. Billing Determinants'!$B$19:$N$41,6,0)/'4. Billing Determinants'!$G$41*$D28,IF($E28="Distribution Rev.",VLOOKUP(L$4,'4. Billing Determinants'!$B$19:$N$41,8,0)/'4. Billing Determinants'!$I$41*$D28, VLOOKUP(L$4,'4. Billing Determinants'!$B$19:$N$41,3,0)/'4. Billing Determinants'!$D$41*$D28)))))</f>
        <v>0</v>
      </c>
      <c r="M28" s="152">
        <f>IF(M$4="",0,IF($E28="kWh",VLOOKUP(M$4,'4. Billing Determinants'!$B$19:$N$41,4,0)/'4. Billing Determinants'!$E$41*$D28,IF($E28="kW",VLOOKUP(M$4,'4. Billing Determinants'!$B$19:$N$41,5,0)/'4. Billing Determinants'!$F$41*$D28,IF($E28="Non-RPP kWh",VLOOKUP(M$4,'4. Billing Determinants'!$B$19:$N$41,6,0)/'4. Billing Determinants'!$G$41*$D28,IF($E28="Distribution Rev.",VLOOKUP(M$4,'4. Billing Determinants'!$B$19:$N$41,8,0)/'4. Billing Determinants'!$I$41*$D28, VLOOKUP(M$4,'4. Billing Determinants'!$B$19:$N$41,3,0)/'4. Billing Determinants'!$D$41*$D28)))))</f>
        <v>0</v>
      </c>
      <c r="N28" s="152">
        <f>IF(N$4="",0,IF($E28="kWh",VLOOKUP(N$4,'4. Billing Determinants'!$B$19:$N$41,4,0)/'4. Billing Determinants'!$E$41*$D28,IF($E28="kW",VLOOKUP(N$4,'4. Billing Determinants'!$B$19:$N$41,5,0)/'4. Billing Determinants'!$F$41*$D28,IF($E28="Non-RPP kWh",VLOOKUP(N$4,'4. Billing Determinants'!$B$19:$N$41,6,0)/'4. Billing Determinants'!$G$41*$D28,IF($E28="Distribution Rev.",VLOOKUP(N$4,'4. Billing Determinants'!$B$19:$N$41,8,0)/'4. Billing Determinants'!$I$41*$D28, VLOOKUP(N$4,'4. Billing Determinants'!$B$19:$N$41,3,0)/'4. Billing Determinants'!$D$41*$D28)))))</f>
        <v>0</v>
      </c>
      <c r="O28" s="152">
        <f>IF(O$4="",0,IF($E28="kWh",VLOOKUP(O$4,'4. Billing Determinants'!$B$19:$N$41,4,0)/'4. Billing Determinants'!$E$41*$D28,IF($E28="kW",VLOOKUP(O$4,'4. Billing Determinants'!$B$19:$N$41,5,0)/'4. Billing Determinants'!$F$41*$D28,IF($E28="Non-RPP kWh",VLOOKUP(O$4,'4. Billing Determinants'!$B$19:$N$41,6,0)/'4. Billing Determinants'!$G$41*$D28,IF($E28="Distribution Rev.",VLOOKUP(O$4,'4. Billing Determinants'!$B$19:$N$41,8,0)/'4. Billing Determinants'!$I$41*$D28, VLOOKUP(O$4,'4. Billing Determinants'!$B$19:$N$41,3,0)/'4. Billing Determinants'!$D$41*$D28)))))</f>
        <v>0</v>
      </c>
      <c r="P28" s="152">
        <f>IF(P$4="",0,IF($E28="kWh",VLOOKUP(P$4,'4. Billing Determinants'!$B$19:$N$41,4,0)/'4. Billing Determinants'!$E$41*$D28,IF($E28="kW",VLOOKUP(P$4,'4. Billing Determinants'!$B$19:$N$41,5,0)/'4. Billing Determinants'!$F$41*$D28,IF($E28="Non-RPP kWh",VLOOKUP(P$4,'4. Billing Determinants'!$B$19:$N$41,6,0)/'4. Billing Determinants'!$G$41*$D28,IF($E28="Distribution Rev.",VLOOKUP(P$4,'4. Billing Determinants'!$B$19:$N$41,8,0)/'4. Billing Determinants'!$I$41*$D28, VLOOKUP(P$4,'4. Billing Determinants'!$B$19:$N$41,3,0)/'4. Billing Determinants'!$D$41*$D28)))))</f>
        <v>0</v>
      </c>
      <c r="Q28" s="152">
        <f>IF(Q$4="",0,IF($E28="kWh",VLOOKUP(Q$4,'4. Billing Determinants'!$B$19:$N$41,4,0)/'4. Billing Determinants'!$E$41*$D28,IF($E28="kW",VLOOKUP(Q$4,'4. Billing Determinants'!$B$19:$N$41,5,0)/'4. Billing Determinants'!$F$41*$D28,IF($E28="Non-RPP kWh",VLOOKUP(Q$4,'4. Billing Determinants'!$B$19:$N$41,6,0)/'4. Billing Determinants'!$G$41*$D28,IF($E28="Distribution Rev.",VLOOKUP(Q$4,'4. Billing Determinants'!$B$19:$N$41,8,0)/'4. Billing Determinants'!$I$41*$D28, VLOOKUP(Q$4,'4. Billing Determinants'!$B$19:$N$41,3,0)/'4. Billing Determinants'!$D$41*$D28)))))</f>
        <v>0</v>
      </c>
      <c r="R28" s="152">
        <f>IF(R$4="",0,IF($E28="kWh",VLOOKUP(R$4,'4. Billing Determinants'!$B$19:$N$41,4,0)/'4. Billing Determinants'!$E$41*$D28,IF($E28="kW",VLOOKUP(R$4,'4. Billing Determinants'!$B$19:$N$41,5,0)/'4. Billing Determinants'!$F$41*$D28,IF($E28="Non-RPP kWh",VLOOKUP(R$4,'4. Billing Determinants'!$B$19:$N$41,6,0)/'4. Billing Determinants'!$G$41*$D28,IF($E28="Distribution Rev.",VLOOKUP(R$4,'4. Billing Determinants'!$B$19:$N$41,8,0)/'4. Billing Determinants'!$I$41*$D28, VLOOKUP(R$4,'4. Billing Determinants'!$B$19:$N$41,3,0)/'4. Billing Determinants'!$D$41*$D28)))))</f>
        <v>0</v>
      </c>
      <c r="S28" s="152">
        <f>IF(S$4="",0,IF($E28="kWh",VLOOKUP(S$4,'4. Billing Determinants'!$B$19:$N$41,4,0)/'4. Billing Determinants'!$E$41*$D28,IF($E28="kW",VLOOKUP(S$4,'4. Billing Determinants'!$B$19:$N$41,5,0)/'4. Billing Determinants'!$F$41*$D28,IF($E28="Non-RPP kWh",VLOOKUP(S$4,'4. Billing Determinants'!$B$19:$N$41,6,0)/'4. Billing Determinants'!$G$41*$D28,IF($E28="Distribution Rev.",VLOOKUP(S$4,'4. Billing Determinants'!$B$19:$N$41,8,0)/'4. Billing Determinants'!$I$41*$D28, VLOOKUP(S$4,'4. Billing Determinants'!$B$19:$N$41,3,0)/'4. Billing Determinants'!$D$41*$D28)))))</f>
        <v>0</v>
      </c>
      <c r="T28" s="152">
        <f>IF(T$4="",0,IF($E28="kWh",VLOOKUP(T$4,'4. Billing Determinants'!$B$19:$N$41,4,0)/'4. Billing Determinants'!$E$41*$D28,IF($E28="kW",VLOOKUP(T$4,'4. Billing Determinants'!$B$19:$N$41,5,0)/'4. Billing Determinants'!$F$41*$D28,IF($E28="Non-RPP kWh",VLOOKUP(T$4,'4. Billing Determinants'!$B$19:$N$41,6,0)/'4. Billing Determinants'!$G$41*$D28,IF($E28="Distribution Rev.",VLOOKUP(T$4,'4. Billing Determinants'!$B$19:$N$41,8,0)/'4. Billing Determinants'!$I$41*$D28, VLOOKUP(T$4,'4. Billing Determinants'!$B$19:$N$41,3,0)/'4. Billing Determinants'!$D$41*$D28)))))</f>
        <v>0</v>
      </c>
      <c r="U28" s="152">
        <f>IF(U$4="",0,IF($E28="kWh",VLOOKUP(U$4,'4. Billing Determinants'!$B$19:$N$41,4,0)/'4. Billing Determinants'!$E$41*$D28,IF($E28="kW",VLOOKUP(U$4,'4. Billing Determinants'!$B$19:$N$41,5,0)/'4. Billing Determinants'!$F$41*$D28,IF($E28="Non-RPP kWh",VLOOKUP(U$4,'4. Billing Determinants'!$B$19:$N$41,6,0)/'4. Billing Determinants'!$G$41*$D28,IF($E28="Distribution Rev.",VLOOKUP(U$4,'4. Billing Determinants'!$B$19:$N$41,8,0)/'4. Billing Determinants'!$I$41*$D28, VLOOKUP(U$4,'4. Billing Determinants'!$B$19:$N$41,3,0)/'4. Billing Determinants'!$D$41*$D28)))))</f>
        <v>0</v>
      </c>
      <c r="V28" s="152">
        <f>IF(V$4="",0,IF($E28="kWh",VLOOKUP(V$4,'4. Billing Determinants'!$B$19:$N$41,4,0)/'4. Billing Determinants'!$E$41*$D28,IF($E28="kW",VLOOKUP(V$4,'4. Billing Determinants'!$B$19:$N$41,5,0)/'4. Billing Determinants'!$F$41*$D28,IF($E28="Non-RPP kWh",VLOOKUP(V$4,'4. Billing Determinants'!$B$19:$N$41,6,0)/'4. Billing Determinants'!$G$41*$D28,IF($E28="Distribution Rev.",VLOOKUP(V$4,'4. Billing Determinants'!$B$19:$N$41,8,0)/'4. Billing Determinants'!$I$41*$D28, VLOOKUP(V$4,'4. Billing Determinants'!$B$19:$N$41,3,0)/'4. Billing Determinants'!$D$41*$D28)))))</f>
        <v>0</v>
      </c>
      <c r="W28" s="152">
        <f>IF(W$4="",0,IF($E28="kWh",VLOOKUP(W$4,'4. Billing Determinants'!$B$19:$N$41,4,0)/'4. Billing Determinants'!$E$41*$D28,IF($E28="kW",VLOOKUP(W$4,'4. Billing Determinants'!$B$19:$N$41,5,0)/'4. Billing Determinants'!$F$41*$D28,IF($E28="Non-RPP kWh",VLOOKUP(W$4,'4. Billing Determinants'!$B$19:$N$41,6,0)/'4. Billing Determinants'!$G$41*$D28,IF($E28="Distribution Rev.",VLOOKUP(W$4,'4. Billing Determinants'!$B$19:$N$41,8,0)/'4. Billing Determinants'!$I$41*$D28, VLOOKUP(W$4,'4. Billing Determinants'!$B$19:$N$41,3,0)/'4. Billing Determinants'!$D$41*$D28)))))</f>
        <v>0</v>
      </c>
      <c r="X28" s="152">
        <f>IF(X$4="",0,IF($E28="kWh",VLOOKUP(X$4,'4. Billing Determinants'!$B$19:$N$41,4,0)/'4. Billing Determinants'!$E$41*$D28,IF($E28="kW",VLOOKUP(X$4,'4. Billing Determinants'!$B$19:$N$41,5,0)/'4. Billing Determinants'!$F$41*$D28,IF($E28="Non-RPP kWh",VLOOKUP(X$4,'4. Billing Determinants'!$B$19:$N$41,6,0)/'4. Billing Determinants'!$G$41*$D28,IF($E28="Distribution Rev.",VLOOKUP(X$4,'4. Billing Determinants'!$B$19:$N$41,8,0)/'4. Billing Determinants'!$I$41*$D28, VLOOKUP(X$4,'4. Billing Determinants'!$B$19:$N$41,3,0)/'4. Billing Determinants'!$D$41*$D28)))))</f>
        <v>0</v>
      </c>
      <c r="Y28" s="152">
        <f>IF(Y$4="",0,IF($E28="kWh",VLOOKUP(Y$4,'4. Billing Determinants'!$B$19:$N$41,4,0)/'4. Billing Determinants'!$E$41*$D28,IF($E28="kW",VLOOKUP(Y$4,'4. Billing Determinants'!$B$19:$N$41,5,0)/'4. Billing Determinants'!$F$41*$D28,IF($E28="Non-RPP kWh",VLOOKUP(Y$4,'4. Billing Determinants'!$B$19:$N$41,6,0)/'4. Billing Determinants'!$G$41*$D28,IF($E28="Distribution Rev.",VLOOKUP(Y$4,'4. Billing Determinants'!$B$19:$N$41,8,0)/'4. Billing Determinants'!$I$41*$D28, VLOOKUP(Y$4,'4. Billing Determinants'!$B$19:$N$41,3,0)/'4. Billing Determinants'!$D$41*$D28)))))</f>
        <v>0</v>
      </c>
    </row>
    <row r="29" spans="2:25" x14ac:dyDescent="0.2">
      <c r="B29" s="150" t="s">
        <v>32</v>
      </c>
      <c r="C29" s="151">
        <v>1534</v>
      </c>
      <c r="D29" s="152">
        <f>'2. 2013 Continuity Schedule'!CF52</f>
        <v>0</v>
      </c>
      <c r="E29" s="170"/>
      <c r="F29" s="152">
        <f>IF(F$4="",0,IF($E29="kWh",VLOOKUP(F$4,'4. Billing Determinants'!$B$19:$N$41,4,0)/'4. Billing Determinants'!$E$41*$D29,IF($E29="kW",VLOOKUP(F$4,'4. Billing Determinants'!$B$19:$N$41,5,0)/'4. Billing Determinants'!$F$41*$D29,IF($E29="Non-RPP kWh",VLOOKUP(F$4,'4. Billing Determinants'!$B$19:$N$41,6,0)/'4. Billing Determinants'!$G$41*$D29,IF($E29="Distribution Rev.",VLOOKUP(F$4,'4. Billing Determinants'!$B$19:$N$41,8,0)/'4. Billing Determinants'!$I$41*$D29, VLOOKUP(F$4,'4. Billing Determinants'!$B$19:$N$41,3,0)/'4. Billing Determinants'!$D$41*$D29)))))</f>
        <v>0</v>
      </c>
      <c r="G29" s="152">
        <f>IF(G$4="",0,IF($E29="kWh",VLOOKUP(G$4,'4. Billing Determinants'!$B$19:$N$41,4,0)/'4. Billing Determinants'!$E$41*$D29,IF($E29="kW",VLOOKUP(G$4,'4. Billing Determinants'!$B$19:$N$41,5,0)/'4. Billing Determinants'!$F$41*$D29,IF($E29="Non-RPP kWh",VLOOKUP(G$4,'4. Billing Determinants'!$B$19:$N$41,6,0)/'4. Billing Determinants'!$G$41*$D29,IF($E29="Distribution Rev.",VLOOKUP(G$4,'4. Billing Determinants'!$B$19:$N$41,8,0)/'4. Billing Determinants'!$I$41*$D29, VLOOKUP(G$4,'4. Billing Determinants'!$B$19:$N$41,3,0)/'4. Billing Determinants'!$D$41*$D29)))))</f>
        <v>0</v>
      </c>
      <c r="H29" s="152">
        <f>IF(H$4="",0,IF($E29="kWh",VLOOKUP(H$4,'4. Billing Determinants'!$B$19:$N$41,4,0)/'4. Billing Determinants'!$E$41*$D29,IF($E29="kW",VLOOKUP(H$4,'4. Billing Determinants'!$B$19:$N$41,5,0)/'4. Billing Determinants'!$F$41*$D29,IF($E29="Non-RPP kWh",VLOOKUP(H$4,'4. Billing Determinants'!$B$19:$N$41,6,0)/'4. Billing Determinants'!$G$41*$D29,IF($E29="Distribution Rev.",VLOOKUP(H$4,'4. Billing Determinants'!$B$19:$N$41,8,0)/'4. Billing Determinants'!$I$41*$D29, VLOOKUP(H$4,'4. Billing Determinants'!$B$19:$N$41,3,0)/'4. Billing Determinants'!$D$41*$D29)))))</f>
        <v>0</v>
      </c>
      <c r="I29" s="152">
        <f>IF(I$4="",0,IF($E29="kWh",VLOOKUP(I$4,'4. Billing Determinants'!$B$19:$N$41,4,0)/'4. Billing Determinants'!$E$41*$D29,IF($E29="kW",VLOOKUP(I$4,'4. Billing Determinants'!$B$19:$N$41,5,0)/'4. Billing Determinants'!$F$41*$D29,IF($E29="Non-RPP kWh",VLOOKUP(I$4,'4. Billing Determinants'!$B$19:$N$41,6,0)/'4. Billing Determinants'!$G$41*$D29,IF($E29="Distribution Rev.",VLOOKUP(I$4,'4. Billing Determinants'!$B$19:$N$41,8,0)/'4. Billing Determinants'!$I$41*$D29, VLOOKUP(I$4,'4. Billing Determinants'!$B$19:$N$41,3,0)/'4. Billing Determinants'!$D$41*$D29)))))</f>
        <v>0</v>
      </c>
      <c r="J29" s="152">
        <f>IF(J$4="",0,IF($E29="kWh",VLOOKUP(J$4,'4. Billing Determinants'!$B$19:$N$41,4,0)/'4. Billing Determinants'!$E$41*$D29,IF($E29="kW",VLOOKUP(J$4,'4. Billing Determinants'!$B$19:$N$41,5,0)/'4. Billing Determinants'!$F$41*$D29,IF($E29="Non-RPP kWh",VLOOKUP(J$4,'4. Billing Determinants'!$B$19:$N$41,6,0)/'4. Billing Determinants'!$G$41*$D29,IF($E29="Distribution Rev.",VLOOKUP(J$4,'4. Billing Determinants'!$B$19:$N$41,8,0)/'4. Billing Determinants'!$I$41*$D29, VLOOKUP(J$4,'4. Billing Determinants'!$B$19:$N$41,3,0)/'4. Billing Determinants'!$D$41*$D29)))))</f>
        <v>0</v>
      </c>
      <c r="K29" s="152">
        <f>IF(K$4="",0,IF($E29="kWh",VLOOKUP(K$4,'4. Billing Determinants'!$B$19:$N$41,4,0)/'4. Billing Determinants'!$E$41*$D29,IF($E29="kW",VLOOKUP(K$4,'4. Billing Determinants'!$B$19:$N$41,5,0)/'4. Billing Determinants'!$F$41*$D29,IF($E29="Non-RPP kWh",VLOOKUP(K$4,'4. Billing Determinants'!$B$19:$N$41,6,0)/'4. Billing Determinants'!$G$41*$D29,IF($E29="Distribution Rev.",VLOOKUP(K$4,'4. Billing Determinants'!$B$19:$N$41,8,0)/'4. Billing Determinants'!$I$41*$D29, VLOOKUP(K$4,'4. Billing Determinants'!$B$19:$N$41,3,0)/'4. Billing Determinants'!$D$41*$D29)))))</f>
        <v>0</v>
      </c>
      <c r="L29" s="152">
        <f>IF(L$4="",0,IF($E29="kWh",VLOOKUP(L$4,'4. Billing Determinants'!$B$19:$N$41,4,0)/'4. Billing Determinants'!$E$41*$D29,IF($E29="kW",VLOOKUP(L$4,'4. Billing Determinants'!$B$19:$N$41,5,0)/'4. Billing Determinants'!$F$41*$D29,IF($E29="Non-RPP kWh",VLOOKUP(L$4,'4. Billing Determinants'!$B$19:$N$41,6,0)/'4. Billing Determinants'!$G$41*$D29,IF($E29="Distribution Rev.",VLOOKUP(L$4,'4. Billing Determinants'!$B$19:$N$41,8,0)/'4. Billing Determinants'!$I$41*$D29, VLOOKUP(L$4,'4. Billing Determinants'!$B$19:$N$41,3,0)/'4. Billing Determinants'!$D$41*$D29)))))</f>
        <v>0</v>
      </c>
      <c r="M29" s="152">
        <f>IF(M$4="",0,IF($E29="kWh",VLOOKUP(M$4,'4. Billing Determinants'!$B$19:$N$41,4,0)/'4. Billing Determinants'!$E$41*$D29,IF($E29="kW",VLOOKUP(M$4,'4. Billing Determinants'!$B$19:$N$41,5,0)/'4. Billing Determinants'!$F$41*$D29,IF($E29="Non-RPP kWh",VLOOKUP(M$4,'4. Billing Determinants'!$B$19:$N$41,6,0)/'4. Billing Determinants'!$G$41*$D29,IF($E29="Distribution Rev.",VLOOKUP(M$4,'4. Billing Determinants'!$B$19:$N$41,8,0)/'4. Billing Determinants'!$I$41*$D29, VLOOKUP(M$4,'4. Billing Determinants'!$B$19:$N$41,3,0)/'4. Billing Determinants'!$D$41*$D29)))))</f>
        <v>0</v>
      </c>
      <c r="N29" s="152">
        <f>IF(N$4="",0,IF($E29="kWh",VLOOKUP(N$4,'4. Billing Determinants'!$B$19:$N$41,4,0)/'4. Billing Determinants'!$E$41*$D29,IF($E29="kW",VLOOKUP(N$4,'4. Billing Determinants'!$B$19:$N$41,5,0)/'4. Billing Determinants'!$F$41*$D29,IF($E29="Non-RPP kWh",VLOOKUP(N$4,'4. Billing Determinants'!$B$19:$N$41,6,0)/'4. Billing Determinants'!$G$41*$D29,IF($E29="Distribution Rev.",VLOOKUP(N$4,'4. Billing Determinants'!$B$19:$N$41,8,0)/'4. Billing Determinants'!$I$41*$D29, VLOOKUP(N$4,'4. Billing Determinants'!$B$19:$N$41,3,0)/'4. Billing Determinants'!$D$41*$D29)))))</f>
        <v>0</v>
      </c>
      <c r="O29" s="152">
        <f>IF(O$4="",0,IF($E29="kWh",VLOOKUP(O$4,'4. Billing Determinants'!$B$19:$N$41,4,0)/'4. Billing Determinants'!$E$41*$D29,IF($E29="kW",VLOOKUP(O$4,'4. Billing Determinants'!$B$19:$N$41,5,0)/'4. Billing Determinants'!$F$41*$D29,IF($E29="Non-RPP kWh",VLOOKUP(O$4,'4. Billing Determinants'!$B$19:$N$41,6,0)/'4. Billing Determinants'!$G$41*$D29,IF($E29="Distribution Rev.",VLOOKUP(O$4,'4. Billing Determinants'!$B$19:$N$41,8,0)/'4. Billing Determinants'!$I$41*$D29, VLOOKUP(O$4,'4. Billing Determinants'!$B$19:$N$41,3,0)/'4. Billing Determinants'!$D$41*$D29)))))</f>
        <v>0</v>
      </c>
      <c r="P29" s="152">
        <f>IF(P$4="",0,IF($E29="kWh",VLOOKUP(P$4,'4. Billing Determinants'!$B$19:$N$41,4,0)/'4. Billing Determinants'!$E$41*$D29,IF($E29="kW",VLOOKUP(P$4,'4. Billing Determinants'!$B$19:$N$41,5,0)/'4. Billing Determinants'!$F$41*$D29,IF($E29="Non-RPP kWh",VLOOKUP(P$4,'4. Billing Determinants'!$B$19:$N$41,6,0)/'4. Billing Determinants'!$G$41*$D29,IF($E29="Distribution Rev.",VLOOKUP(P$4,'4. Billing Determinants'!$B$19:$N$41,8,0)/'4. Billing Determinants'!$I$41*$D29, VLOOKUP(P$4,'4. Billing Determinants'!$B$19:$N$41,3,0)/'4. Billing Determinants'!$D$41*$D29)))))</f>
        <v>0</v>
      </c>
      <c r="Q29" s="152">
        <f>IF(Q$4="",0,IF($E29="kWh",VLOOKUP(Q$4,'4. Billing Determinants'!$B$19:$N$41,4,0)/'4. Billing Determinants'!$E$41*$D29,IF($E29="kW",VLOOKUP(Q$4,'4. Billing Determinants'!$B$19:$N$41,5,0)/'4. Billing Determinants'!$F$41*$D29,IF($E29="Non-RPP kWh",VLOOKUP(Q$4,'4. Billing Determinants'!$B$19:$N$41,6,0)/'4. Billing Determinants'!$G$41*$D29,IF($E29="Distribution Rev.",VLOOKUP(Q$4,'4. Billing Determinants'!$B$19:$N$41,8,0)/'4. Billing Determinants'!$I$41*$D29, VLOOKUP(Q$4,'4. Billing Determinants'!$B$19:$N$41,3,0)/'4. Billing Determinants'!$D$41*$D29)))))</f>
        <v>0</v>
      </c>
      <c r="R29" s="152">
        <f>IF(R$4="",0,IF($E29="kWh",VLOOKUP(R$4,'4. Billing Determinants'!$B$19:$N$41,4,0)/'4. Billing Determinants'!$E$41*$D29,IF($E29="kW",VLOOKUP(R$4,'4. Billing Determinants'!$B$19:$N$41,5,0)/'4. Billing Determinants'!$F$41*$D29,IF($E29="Non-RPP kWh",VLOOKUP(R$4,'4. Billing Determinants'!$B$19:$N$41,6,0)/'4. Billing Determinants'!$G$41*$D29,IF($E29="Distribution Rev.",VLOOKUP(R$4,'4. Billing Determinants'!$B$19:$N$41,8,0)/'4. Billing Determinants'!$I$41*$D29, VLOOKUP(R$4,'4. Billing Determinants'!$B$19:$N$41,3,0)/'4. Billing Determinants'!$D$41*$D29)))))</f>
        <v>0</v>
      </c>
      <c r="S29" s="152">
        <f>IF(S$4="",0,IF($E29="kWh",VLOOKUP(S$4,'4. Billing Determinants'!$B$19:$N$41,4,0)/'4. Billing Determinants'!$E$41*$D29,IF($E29="kW",VLOOKUP(S$4,'4. Billing Determinants'!$B$19:$N$41,5,0)/'4. Billing Determinants'!$F$41*$D29,IF($E29="Non-RPP kWh",VLOOKUP(S$4,'4. Billing Determinants'!$B$19:$N$41,6,0)/'4. Billing Determinants'!$G$41*$D29,IF($E29="Distribution Rev.",VLOOKUP(S$4,'4. Billing Determinants'!$B$19:$N$41,8,0)/'4. Billing Determinants'!$I$41*$D29, VLOOKUP(S$4,'4. Billing Determinants'!$B$19:$N$41,3,0)/'4. Billing Determinants'!$D$41*$D29)))))</f>
        <v>0</v>
      </c>
      <c r="T29" s="152">
        <f>IF(T$4="",0,IF($E29="kWh",VLOOKUP(T$4,'4. Billing Determinants'!$B$19:$N$41,4,0)/'4. Billing Determinants'!$E$41*$D29,IF($E29="kW",VLOOKUP(T$4,'4. Billing Determinants'!$B$19:$N$41,5,0)/'4. Billing Determinants'!$F$41*$D29,IF($E29="Non-RPP kWh",VLOOKUP(T$4,'4. Billing Determinants'!$B$19:$N$41,6,0)/'4. Billing Determinants'!$G$41*$D29,IF($E29="Distribution Rev.",VLOOKUP(T$4,'4. Billing Determinants'!$B$19:$N$41,8,0)/'4. Billing Determinants'!$I$41*$D29, VLOOKUP(T$4,'4. Billing Determinants'!$B$19:$N$41,3,0)/'4. Billing Determinants'!$D$41*$D29)))))</f>
        <v>0</v>
      </c>
      <c r="U29" s="152">
        <f>IF(U$4="",0,IF($E29="kWh",VLOOKUP(U$4,'4. Billing Determinants'!$B$19:$N$41,4,0)/'4. Billing Determinants'!$E$41*$D29,IF($E29="kW",VLOOKUP(U$4,'4. Billing Determinants'!$B$19:$N$41,5,0)/'4. Billing Determinants'!$F$41*$D29,IF($E29="Non-RPP kWh",VLOOKUP(U$4,'4. Billing Determinants'!$B$19:$N$41,6,0)/'4. Billing Determinants'!$G$41*$D29,IF($E29="Distribution Rev.",VLOOKUP(U$4,'4. Billing Determinants'!$B$19:$N$41,8,0)/'4. Billing Determinants'!$I$41*$D29, VLOOKUP(U$4,'4. Billing Determinants'!$B$19:$N$41,3,0)/'4. Billing Determinants'!$D$41*$D29)))))</f>
        <v>0</v>
      </c>
      <c r="V29" s="152">
        <f>IF(V$4="",0,IF($E29="kWh",VLOOKUP(V$4,'4. Billing Determinants'!$B$19:$N$41,4,0)/'4. Billing Determinants'!$E$41*$D29,IF($E29="kW",VLOOKUP(V$4,'4. Billing Determinants'!$B$19:$N$41,5,0)/'4. Billing Determinants'!$F$41*$D29,IF($E29="Non-RPP kWh",VLOOKUP(V$4,'4. Billing Determinants'!$B$19:$N$41,6,0)/'4. Billing Determinants'!$G$41*$D29,IF($E29="Distribution Rev.",VLOOKUP(V$4,'4. Billing Determinants'!$B$19:$N$41,8,0)/'4. Billing Determinants'!$I$41*$D29, VLOOKUP(V$4,'4. Billing Determinants'!$B$19:$N$41,3,0)/'4. Billing Determinants'!$D$41*$D29)))))</f>
        <v>0</v>
      </c>
      <c r="W29" s="152">
        <f>IF(W$4="",0,IF($E29="kWh",VLOOKUP(W$4,'4. Billing Determinants'!$B$19:$N$41,4,0)/'4. Billing Determinants'!$E$41*$D29,IF($E29="kW",VLOOKUP(W$4,'4. Billing Determinants'!$B$19:$N$41,5,0)/'4. Billing Determinants'!$F$41*$D29,IF($E29="Non-RPP kWh",VLOOKUP(W$4,'4. Billing Determinants'!$B$19:$N$41,6,0)/'4. Billing Determinants'!$G$41*$D29,IF($E29="Distribution Rev.",VLOOKUP(W$4,'4. Billing Determinants'!$B$19:$N$41,8,0)/'4. Billing Determinants'!$I$41*$D29, VLOOKUP(W$4,'4. Billing Determinants'!$B$19:$N$41,3,0)/'4. Billing Determinants'!$D$41*$D29)))))</f>
        <v>0</v>
      </c>
      <c r="X29" s="152">
        <f>IF(X$4="",0,IF($E29="kWh",VLOOKUP(X$4,'4. Billing Determinants'!$B$19:$N$41,4,0)/'4. Billing Determinants'!$E$41*$D29,IF($E29="kW",VLOOKUP(X$4,'4. Billing Determinants'!$B$19:$N$41,5,0)/'4. Billing Determinants'!$F$41*$D29,IF($E29="Non-RPP kWh",VLOOKUP(X$4,'4. Billing Determinants'!$B$19:$N$41,6,0)/'4. Billing Determinants'!$G$41*$D29,IF($E29="Distribution Rev.",VLOOKUP(X$4,'4. Billing Determinants'!$B$19:$N$41,8,0)/'4. Billing Determinants'!$I$41*$D29, VLOOKUP(X$4,'4. Billing Determinants'!$B$19:$N$41,3,0)/'4. Billing Determinants'!$D$41*$D29)))))</f>
        <v>0</v>
      </c>
      <c r="Y29" s="152">
        <f>IF(Y$4="",0,IF($E29="kWh",VLOOKUP(Y$4,'4. Billing Determinants'!$B$19:$N$41,4,0)/'4. Billing Determinants'!$E$41*$D29,IF($E29="kW",VLOOKUP(Y$4,'4. Billing Determinants'!$B$19:$N$41,5,0)/'4. Billing Determinants'!$F$41*$D29,IF($E29="Non-RPP kWh",VLOOKUP(Y$4,'4. Billing Determinants'!$B$19:$N$41,6,0)/'4. Billing Determinants'!$G$41*$D29,IF($E29="Distribution Rev.",VLOOKUP(Y$4,'4. Billing Determinants'!$B$19:$N$41,8,0)/'4. Billing Determinants'!$I$41*$D29, VLOOKUP(Y$4,'4. Billing Determinants'!$B$19:$N$41,3,0)/'4. Billing Determinants'!$D$41*$D29)))))</f>
        <v>0</v>
      </c>
    </row>
    <row r="30" spans="2:25" x14ac:dyDescent="0.2">
      <c r="B30" s="150" t="s">
        <v>33</v>
      </c>
      <c r="C30" s="151">
        <v>1535</v>
      </c>
      <c r="D30" s="152">
        <f>'2. 2013 Continuity Schedule'!CF53</f>
        <v>0</v>
      </c>
      <c r="E30" s="170"/>
      <c r="F30" s="152">
        <f>IF(F$4="",0,IF($E30="kWh",VLOOKUP(F$4,'4. Billing Determinants'!$B$19:$N$41,4,0)/'4. Billing Determinants'!$E$41*$D30,IF($E30="kW",VLOOKUP(F$4,'4. Billing Determinants'!$B$19:$N$41,5,0)/'4. Billing Determinants'!$F$41*$D30,IF($E30="Non-RPP kWh",VLOOKUP(F$4,'4. Billing Determinants'!$B$19:$N$41,6,0)/'4. Billing Determinants'!$G$41*$D30,IF($E30="Distribution Rev.",VLOOKUP(F$4,'4. Billing Determinants'!$B$19:$N$41,8,0)/'4. Billing Determinants'!$I$41*$D30, VLOOKUP(F$4,'4. Billing Determinants'!$B$19:$N$41,3,0)/'4. Billing Determinants'!$D$41*$D30)))))</f>
        <v>0</v>
      </c>
      <c r="G30" s="152">
        <f>IF(G$4="",0,IF($E30="kWh",VLOOKUP(G$4,'4. Billing Determinants'!$B$19:$N$41,4,0)/'4. Billing Determinants'!$E$41*$D30,IF($E30="kW",VLOOKUP(G$4,'4. Billing Determinants'!$B$19:$N$41,5,0)/'4. Billing Determinants'!$F$41*$D30,IF($E30="Non-RPP kWh",VLOOKUP(G$4,'4. Billing Determinants'!$B$19:$N$41,6,0)/'4. Billing Determinants'!$G$41*$D30,IF($E30="Distribution Rev.",VLOOKUP(G$4,'4. Billing Determinants'!$B$19:$N$41,8,0)/'4. Billing Determinants'!$I$41*$D30, VLOOKUP(G$4,'4. Billing Determinants'!$B$19:$N$41,3,0)/'4. Billing Determinants'!$D$41*$D30)))))</f>
        <v>0</v>
      </c>
      <c r="H30" s="152">
        <f>IF(H$4="",0,IF($E30="kWh",VLOOKUP(H$4,'4. Billing Determinants'!$B$19:$N$41,4,0)/'4. Billing Determinants'!$E$41*$D30,IF($E30="kW",VLOOKUP(H$4,'4. Billing Determinants'!$B$19:$N$41,5,0)/'4. Billing Determinants'!$F$41*$D30,IF($E30="Non-RPP kWh",VLOOKUP(H$4,'4. Billing Determinants'!$B$19:$N$41,6,0)/'4. Billing Determinants'!$G$41*$D30,IF($E30="Distribution Rev.",VLOOKUP(H$4,'4. Billing Determinants'!$B$19:$N$41,8,0)/'4. Billing Determinants'!$I$41*$D30, VLOOKUP(H$4,'4. Billing Determinants'!$B$19:$N$41,3,0)/'4. Billing Determinants'!$D$41*$D30)))))</f>
        <v>0</v>
      </c>
      <c r="I30" s="152">
        <f>IF(I$4="",0,IF($E30="kWh",VLOOKUP(I$4,'4. Billing Determinants'!$B$19:$N$41,4,0)/'4. Billing Determinants'!$E$41*$D30,IF($E30="kW",VLOOKUP(I$4,'4. Billing Determinants'!$B$19:$N$41,5,0)/'4. Billing Determinants'!$F$41*$D30,IF($E30="Non-RPP kWh",VLOOKUP(I$4,'4. Billing Determinants'!$B$19:$N$41,6,0)/'4. Billing Determinants'!$G$41*$D30,IF($E30="Distribution Rev.",VLOOKUP(I$4,'4. Billing Determinants'!$B$19:$N$41,8,0)/'4. Billing Determinants'!$I$41*$D30, VLOOKUP(I$4,'4. Billing Determinants'!$B$19:$N$41,3,0)/'4. Billing Determinants'!$D$41*$D30)))))</f>
        <v>0</v>
      </c>
      <c r="J30" s="152">
        <f>IF(J$4="",0,IF($E30="kWh",VLOOKUP(J$4,'4. Billing Determinants'!$B$19:$N$41,4,0)/'4. Billing Determinants'!$E$41*$D30,IF($E30="kW",VLOOKUP(J$4,'4. Billing Determinants'!$B$19:$N$41,5,0)/'4. Billing Determinants'!$F$41*$D30,IF($E30="Non-RPP kWh",VLOOKUP(J$4,'4. Billing Determinants'!$B$19:$N$41,6,0)/'4. Billing Determinants'!$G$41*$D30,IF($E30="Distribution Rev.",VLOOKUP(J$4,'4. Billing Determinants'!$B$19:$N$41,8,0)/'4. Billing Determinants'!$I$41*$D30, VLOOKUP(J$4,'4. Billing Determinants'!$B$19:$N$41,3,0)/'4. Billing Determinants'!$D$41*$D30)))))</f>
        <v>0</v>
      </c>
      <c r="K30" s="152">
        <f>IF(K$4="",0,IF($E30="kWh",VLOOKUP(K$4,'4. Billing Determinants'!$B$19:$N$41,4,0)/'4. Billing Determinants'!$E$41*$D30,IF($E30="kW",VLOOKUP(K$4,'4. Billing Determinants'!$B$19:$N$41,5,0)/'4. Billing Determinants'!$F$41*$D30,IF($E30="Non-RPP kWh",VLOOKUP(K$4,'4. Billing Determinants'!$B$19:$N$41,6,0)/'4. Billing Determinants'!$G$41*$D30,IF($E30="Distribution Rev.",VLOOKUP(K$4,'4. Billing Determinants'!$B$19:$N$41,8,0)/'4. Billing Determinants'!$I$41*$D30, VLOOKUP(K$4,'4. Billing Determinants'!$B$19:$N$41,3,0)/'4. Billing Determinants'!$D$41*$D30)))))</f>
        <v>0</v>
      </c>
      <c r="L30" s="152">
        <f>IF(L$4="",0,IF($E30="kWh",VLOOKUP(L$4,'4. Billing Determinants'!$B$19:$N$41,4,0)/'4. Billing Determinants'!$E$41*$D30,IF($E30="kW",VLOOKUP(L$4,'4. Billing Determinants'!$B$19:$N$41,5,0)/'4. Billing Determinants'!$F$41*$D30,IF($E30="Non-RPP kWh",VLOOKUP(L$4,'4. Billing Determinants'!$B$19:$N$41,6,0)/'4. Billing Determinants'!$G$41*$D30,IF($E30="Distribution Rev.",VLOOKUP(L$4,'4. Billing Determinants'!$B$19:$N$41,8,0)/'4. Billing Determinants'!$I$41*$D30, VLOOKUP(L$4,'4. Billing Determinants'!$B$19:$N$41,3,0)/'4. Billing Determinants'!$D$41*$D30)))))</f>
        <v>0</v>
      </c>
      <c r="M30" s="152">
        <f>IF(M$4="",0,IF($E30="kWh",VLOOKUP(M$4,'4. Billing Determinants'!$B$19:$N$41,4,0)/'4. Billing Determinants'!$E$41*$D30,IF($E30="kW",VLOOKUP(M$4,'4. Billing Determinants'!$B$19:$N$41,5,0)/'4. Billing Determinants'!$F$41*$D30,IF($E30="Non-RPP kWh",VLOOKUP(M$4,'4. Billing Determinants'!$B$19:$N$41,6,0)/'4. Billing Determinants'!$G$41*$D30,IF($E30="Distribution Rev.",VLOOKUP(M$4,'4. Billing Determinants'!$B$19:$N$41,8,0)/'4. Billing Determinants'!$I$41*$D30, VLOOKUP(M$4,'4. Billing Determinants'!$B$19:$N$41,3,0)/'4. Billing Determinants'!$D$41*$D30)))))</f>
        <v>0</v>
      </c>
      <c r="N30" s="152">
        <f>IF(N$4="",0,IF($E30="kWh",VLOOKUP(N$4,'4. Billing Determinants'!$B$19:$N$41,4,0)/'4. Billing Determinants'!$E$41*$D30,IF($E30="kW",VLOOKUP(N$4,'4. Billing Determinants'!$B$19:$N$41,5,0)/'4. Billing Determinants'!$F$41*$D30,IF($E30="Non-RPP kWh",VLOOKUP(N$4,'4. Billing Determinants'!$B$19:$N$41,6,0)/'4. Billing Determinants'!$G$41*$D30,IF($E30="Distribution Rev.",VLOOKUP(N$4,'4. Billing Determinants'!$B$19:$N$41,8,0)/'4. Billing Determinants'!$I$41*$D30, VLOOKUP(N$4,'4. Billing Determinants'!$B$19:$N$41,3,0)/'4. Billing Determinants'!$D$41*$D30)))))</f>
        <v>0</v>
      </c>
      <c r="O30" s="152">
        <f>IF(O$4="",0,IF($E30="kWh",VLOOKUP(O$4,'4. Billing Determinants'!$B$19:$N$41,4,0)/'4. Billing Determinants'!$E$41*$D30,IF($E30="kW",VLOOKUP(O$4,'4. Billing Determinants'!$B$19:$N$41,5,0)/'4. Billing Determinants'!$F$41*$D30,IF($E30="Non-RPP kWh",VLOOKUP(O$4,'4. Billing Determinants'!$B$19:$N$41,6,0)/'4. Billing Determinants'!$G$41*$D30,IF($E30="Distribution Rev.",VLOOKUP(O$4,'4. Billing Determinants'!$B$19:$N$41,8,0)/'4. Billing Determinants'!$I$41*$D30, VLOOKUP(O$4,'4. Billing Determinants'!$B$19:$N$41,3,0)/'4. Billing Determinants'!$D$41*$D30)))))</f>
        <v>0</v>
      </c>
      <c r="P30" s="152">
        <f>IF(P$4="",0,IF($E30="kWh",VLOOKUP(P$4,'4. Billing Determinants'!$B$19:$N$41,4,0)/'4. Billing Determinants'!$E$41*$D30,IF($E30="kW",VLOOKUP(P$4,'4. Billing Determinants'!$B$19:$N$41,5,0)/'4. Billing Determinants'!$F$41*$D30,IF($E30="Non-RPP kWh",VLOOKUP(P$4,'4. Billing Determinants'!$B$19:$N$41,6,0)/'4. Billing Determinants'!$G$41*$D30,IF($E30="Distribution Rev.",VLOOKUP(P$4,'4. Billing Determinants'!$B$19:$N$41,8,0)/'4. Billing Determinants'!$I$41*$D30, VLOOKUP(P$4,'4. Billing Determinants'!$B$19:$N$41,3,0)/'4. Billing Determinants'!$D$41*$D30)))))</f>
        <v>0</v>
      </c>
      <c r="Q30" s="152">
        <f>IF(Q$4="",0,IF($E30="kWh",VLOOKUP(Q$4,'4. Billing Determinants'!$B$19:$N$41,4,0)/'4. Billing Determinants'!$E$41*$D30,IF($E30="kW",VLOOKUP(Q$4,'4. Billing Determinants'!$B$19:$N$41,5,0)/'4. Billing Determinants'!$F$41*$D30,IF($E30="Non-RPP kWh",VLOOKUP(Q$4,'4. Billing Determinants'!$B$19:$N$41,6,0)/'4. Billing Determinants'!$G$41*$D30,IF($E30="Distribution Rev.",VLOOKUP(Q$4,'4. Billing Determinants'!$B$19:$N$41,8,0)/'4. Billing Determinants'!$I$41*$D30, VLOOKUP(Q$4,'4. Billing Determinants'!$B$19:$N$41,3,0)/'4. Billing Determinants'!$D$41*$D30)))))</f>
        <v>0</v>
      </c>
      <c r="R30" s="152">
        <f>IF(R$4="",0,IF($E30="kWh",VLOOKUP(R$4,'4. Billing Determinants'!$B$19:$N$41,4,0)/'4. Billing Determinants'!$E$41*$D30,IF($E30="kW",VLOOKUP(R$4,'4. Billing Determinants'!$B$19:$N$41,5,0)/'4. Billing Determinants'!$F$41*$D30,IF($E30="Non-RPP kWh",VLOOKUP(R$4,'4. Billing Determinants'!$B$19:$N$41,6,0)/'4. Billing Determinants'!$G$41*$D30,IF($E30="Distribution Rev.",VLOOKUP(R$4,'4. Billing Determinants'!$B$19:$N$41,8,0)/'4. Billing Determinants'!$I$41*$D30, VLOOKUP(R$4,'4. Billing Determinants'!$B$19:$N$41,3,0)/'4. Billing Determinants'!$D$41*$D30)))))</f>
        <v>0</v>
      </c>
      <c r="S30" s="152">
        <f>IF(S$4="",0,IF($E30="kWh",VLOOKUP(S$4,'4. Billing Determinants'!$B$19:$N$41,4,0)/'4. Billing Determinants'!$E$41*$D30,IF($E30="kW",VLOOKUP(S$4,'4. Billing Determinants'!$B$19:$N$41,5,0)/'4. Billing Determinants'!$F$41*$D30,IF($E30="Non-RPP kWh",VLOOKUP(S$4,'4. Billing Determinants'!$B$19:$N$41,6,0)/'4. Billing Determinants'!$G$41*$D30,IF($E30="Distribution Rev.",VLOOKUP(S$4,'4. Billing Determinants'!$B$19:$N$41,8,0)/'4. Billing Determinants'!$I$41*$D30, VLOOKUP(S$4,'4. Billing Determinants'!$B$19:$N$41,3,0)/'4. Billing Determinants'!$D$41*$D30)))))</f>
        <v>0</v>
      </c>
      <c r="T30" s="152">
        <f>IF(T$4="",0,IF($E30="kWh",VLOOKUP(T$4,'4. Billing Determinants'!$B$19:$N$41,4,0)/'4. Billing Determinants'!$E$41*$D30,IF($E30="kW",VLOOKUP(T$4,'4. Billing Determinants'!$B$19:$N$41,5,0)/'4. Billing Determinants'!$F$41*$D30,IF($E30="Non-RPP kWh",VLOOKUP(T$4,'4. Billing Determinants'!$B$19:$N$41,6,0)/'4. Billing Determinants'!$G$41*$D30,IF($E30="Distribution Rev.",VLOOKUP(T$4,'4. Billing Determinants'!$B$19:$N$41,8,0)/'4. Billing Determinants'!$I$41*$D30, VLOOKUP(T$4,'4. Billing Determinants'!$B$19:$N$41,3,0)/'4. Billing Determinants'!$D$41*$D30)))))</f>
        <v>0</v>
      </c>
      <c r="U30" s="152">
        <f>IF(U$4="",0,IF($E30="kWh",VLOOKUP(U$4,'4. Billing Determinants'!$B$19:$N$41,4,0)/'4. Billing Determinants'!$E$41*$D30,IF($E30="kW",VLOOKUP(U$4,'4. Billing Determinants'!$B$19:$N$41,5,0)/'4. Billing Determinants'!$F$41*$D30,IF($E30="Non-RPP kWh",VLOOKUP(U$4,'4. Billing Determinants'!$B$19:$N$41,6,0)/'4. Billing Determinants'!$G$41*$D30,IF($E30="Distribution Rev.",VLOOKUP(U$4,'4. Billing Determinants'!$B$19:$N$41,8,0)/'4. Billing Determinants'!$I$41*$D30, VLOOKUP(U$4,'4. Billing Determinants'!$B$19:$N$41,3,0)/'4. Billing Determinants'!$D$41*$D30)))))</f>
        <v>0</v>
      </c>
      <c r="V30" s="152">
        <f>IF(V$4="",0,IF($E30="kWh",VLOOKUP(V$4,'4. Billing Determinants'!$B$19:$N$41,4,0)/'4. Billing Determinants'!$E$41*$D30,IF($E30="kW",VLOOKUP(V$4,'4. Billing Determinants'!$B$19:$N$41,5,0)/'4. Billing Determinants'!$F$41*$D30,IF($E30="Non-RPP kWh",VLOOKUP(V$4,'4. Billing Determinants'!$B$19:$N$41,6,0)/'4. Billing Determinants'!$G$41*$D30,IF($E30="Distribution Rev.",VLOOKUP(V$4,'4. Billing Determinants'!$B$19:$N$41,8,0)/'4. Billing Determinants'!$I$41*$D30, VLOOKUP(V$4,'4. Billing Determinants'!$B$19:$N$41,3,0)/'4. Billing Determinants'!$D$41*$D30)))))</f>
        <v>0</v>
      </c>
      <c r="W30" s="152">
        <f>IF(W$4="",0,IF($E30="kWh",VLOOKUP(W$4,'4. Billing Determinants'!$B$19:$N$41,4,0)/'4. Billing Determinants'!$E$41*$D30,IF($E30="kW",VLOOKUP(W$4,'4. Billing Determinants'!$B$19:$N$41,5,0)/'4. Billing Determinants'!$F$41*$D30,IF($E30="Non-RPP kWh",VLOOKUP(W$4,'4. Billing Determinants'!$B$19:$N$41,6,0)/'4. Billing Determinants'!$G$41*$D30,IF($E30="Distribution Rev.",VLOOKUP(W$4,'4. Billing Determinants'!$B$19:$N$41,8,0)/'4. Billing Determinants'!$I$41*$D30, VLOOKUP(W$4,'4. Billing Determinants'!$B$19:$N$41,3,0)/'4. Billing Determinants'!$D$41*$D30)))))</f>
        <v>0</v>
      </c>
      <c r="X30" s="152">
        <f>IF(X$4="",0,IF($E30="kWh",VLOOKUP(X$4,'4. Billing Determinants'!$B$19:$N$41,4,0)/'4. Billing Determinants'!$E$41*$D30,IF($E30="kW",VLOOKUP(X$4,'4. Billing Determinants'!$B$19:$N$41,5,0)/'4. Billing Determinants'!$F$41*$D30,IF($E30="Non-RPP kWh",VLOOKUP(X$4,'4. Billing Determinants'!$B$19:$N$41,6,0)/'4. Billing Determinants'!$G$41*$D30,IF($E30="Distribution Rev.",VLOOKUP(X$4,'4. Billing Determinants'!$B$19:$N$41,8,0)/'4. Billing Determinants'!$I$41*$D30, VLOOKUP(X$4,'4. Billing Determinants'!$B$19:$N$41,3,0)/'4. Billing Determinants'!$D$41*$D30)))))</f>
        <v>0</v>
      </c>
      <c r="Y30" s="152">
        <f>IF(Y$4="",0,IF($E30="kWh",VLOOKUP(Y$4,'4. Billing Determinants'!$B$19:$N$41,4,0)/'4. Billing Determinants'!$E$41*$D30,IF($E30="kW",VLOOKUP(Y$4,'4. Billing Determinants'!$B$19:$N$41,5,0)/'4. Billing Determinants'!$F$41*$D30,IF($E30="Non-RPP kWh",VLOOKUP(Y$4,'4. Billing Determinants'!$B$19:$N$41,6,0)/'4. Billing Determinants'!$G$41*$D30,IF($E30="Distribution Rev.",VLOOKUP(Y$4,'4. Billing Determinants'!$B$19:$N$41,8,0)/'4. Billing Determinants'!$I$41*$D30, VLOOKUP(Y$4,'4. Billing Determinants'!$B$19:$N$41,3,0)/'4. Billing Determinants'!$D$41*$D30)))))</f>
        <v>0</v>
      </c>
    </row>
    <row r="31" spans="2:25" x14ac:dyDescent="0.2">
      <c r="B31" s="150" t="s">
        <v>39</v>
      </c>
      <c r="C31" s="151">
        <v>1536</v>
      </c>
      <c r="D31" s="152">
        <f>'2. 2013 Continuity Schedule'!CF54</f>
        <v>0</v>
      </c>
      <c r="E31" s="170"/>
      <c r="F31" s="152">
        <f>IF(F$4="",0,IF($E31="kWh",VLOOKUP(F$4,'4. Billing Determinants'!$B$19:$N$41,4,0)/'4. Billing Determinants'!$E$41*$D31,IF($E31="kW",VLOOKUP(F$4,'4. Billing Determinants'!$B$19:$N$41,5,0)/'4. Billing Determinants'!$F$41*$D31,IF($E31="Non-RPP kWh",VLOOKUP(F$4,'4. Billing Determinants'!$B$19:$N$41,6,0)/'4. Billing Determinants'!$G$41*$D31,IF($E31="Distribution Rev.",VLOOKUP(F$4,'4. Billing Determinants'!$B$19:$N$41,8,0)/'4. Billing Determinants'!$I$41*$D31, VLOOKUP(F$4,'4. Billing Determinants'!$B$19:$N$41,3,0)/'4. Billing Determinants'!$D$41*$D31)))))</f>
        <v>0</v>
      </c>
      <c r="G31" s="152">
        <f>IF(G$4="",0,IF($E31="kWh",VLOOKUP(G$4,'4. Billing Determinants'!$B$19:$N$41,4,0)/'4. Billing Determinants'!$E$41*$D31,IF($E31="kW",VLOOKUP(G$4,'4. Billing Determinants'!$B$19:$N$41,5,0)/'4. Billing Determinants'!$F$41*$D31,IF($E31="Non-RPP kWh",VLOOKUP(G$4,'4. Billing Determinants'!$B$19:$N$41,6,0)/'4. Billing Determinants'!$G$41*$D31,IF($E31="Distribution Rev.",VLOOKUP(G$4,'4. Billing Determinants'!$B$19:$N$41,8,0)/'4. Billing Determinants'!$I$41*$D31, VLOOKUP(G$4,'4. Billing Determinants'!$B$19:$N$41,3,0)/'4. Billing Determinants'!$D$41*$D31)))))</f>
        <v>0</v>
      </c>
      <c r="H31" s="152">
        <f>IF(H$4="",0,IF($E31="kWh",VLOOKUP(H$4,'4. Billing Determinants'!$B$19:$N$41,4,0)/'4. Billing Determinants'!$E$41*$D31,IF($E31="kW",VLOOKUP(H$4,'4. Billing Determinants'!$B$19:$N$41,5,0)/'4. Billing Determinants'!$F$41*$D31,IF($E31="Non-RPP kWh",VLOOKUP(H$4,'4. Billing Determinants'!$B$19:$N$41,6,0)/'4. Billing Determinants'!$G$41*$D31,IF($E31="Distribution Rev.",VLOOKUP(H$4,'4. Billing Determinants'!$B$19:$N$41,8,0)/'4. Billing Determinants'!$I$41*$D31, VLOOKUP(H$4,'4. Billing Determinants'!$B$19:$N$41,3,0)/'4. Billing Determinants'!$D$41*$D31)))))</f>
        <v>0</v>
      </c>
      <c r="I31" s="152">
        <f>IF(I$4="",0,IF($E31="kWh",VLOOKUP(I$4,'4. Billing Determinants'!$B$19:$N$41,4,0)/'4. Billing Determinants'!$E$41*$D31,IF($E31="kW",VLOOKUP(I$4,'4. Billing Determinants'!$B$19:$N$41,5,0)/'4. Billing Determinants'!$F$41*$D31,IF($E31="Non-RPP kWh",VLOOKUP(I$4,'4. Billing Determinants'!$B$19:$N$41,6,0)/'4. Billing Determinants'!$G$41*$D31,IF($E31="Distribution Rev.",VLOOKUP(I$4,'4. Billing Determinants'!$B$19:$N$41,8,0)/'4. Billing Determinants'!$I$41*$D31, VLOOKUP(I$4,'4. Billing Determinants'!$B$19:$N$41,3,0)/'4. Billing Determinants'!$D$41*$D31)))))</f>
        <v>0</v>
      </c>
      <c r="J31" s="152">
        <f>IF(J$4="",0,IF($E31="kWh",VLOOKUP(J$4,'4. Billing Determinants'!$B$19:$N$41,4,0)/'4. Billing Determinants'!$E$41*$D31,IF($E31="kW",VLOOKUP(J$4,'4. Billing Determinants'!$B$19:$N$41,5,0)/'4. Billing Determinants'!$F$41*$D31,IF($E31="Non-RPP kWh",VLOOKUP(J$4,'4. Billing Determinants'!$B$19:$N$41,6,0)/'4. Billing Determinants'!$G$41*$D31,IF($E31="Distribution Rev.",VLOOKUP(J$4,'4. Billing Determinants'!$B$19:$N$41,8,0)/'4. Billing Determinants'!$I$41*$D31, VLOOKUP(J$4,'4. Billing Determinants'!$B$19:$N$41,3,0)/'4. Billing Determinants'!$D$41*$D31)))))</f>
        <v>0</v>
      </c>
      <c r="K31" s="152">
        <f>IF(K$4="",0,IF($E31="kWh",VLOOKUP(K$4,'4. Billing Determinants'!$B$19:$N$41,4,0)/'4. Billing Determinants'!$E$41*$D31,IF($E31="kW",VLOOKUP(K$4,'4. Billing Determinants'!$B$19:$N$41,5,0)/'4. Billing Determinants'!$F$41*$D31,IF($E31="Non-RPP kWh",VLOOKUP(K$4,'4. Billing Determinants'!$B$19:$N$41,6,0)/'4. Billing Determinants'!$G$41*$D31,IF($E31="Distribution Rev.",VLOOKUP(K$4,'4. Billing Determinants'!$B$19:$N$41,8,0)/'4. Billing Determinants'!$I$41*$D31, VLOOKUP(K$4,'4. Billing Determinants'!$B$19:$N$41,3,0)/'4. Billing Determinants'!$D$41*$D31)))))</f>
        <v>0</v>
      </c>
      <c r="L31" s="152">
        <f>IF(L$4="",0,IF($E31="kWh",VLOOKUP(L$4,'4. Billing Determinants'!$B$19:$N$41,4,0)/'4. Billing Determinants'!$E$41*$D31,IF($E31="kW",VLOOKUP(L$4,'4. Billing Determinants'!$B$19:$N$41,5,0)/'4. Billing Determinants'!$F$41*$D31,IF($E31="Non-RPP kWh",VLOOKUP(L$4,'4. Billing Determinants'!$B$19:$N$41,6,0)/'4. Billing Determinants'!$G$41*$D31,IF($E31="Distribution Rev.",VLOOKUP(L$4,'4. Billing Determinants'!$B$19:$N$41,8,0)/'4. Billing Determinants'!$I$41*$D31, VLOOKUP(L$4,'4. Billing Determinants'!$B$19:$N$41,3,0)/'4. Billing Determinants'!$D$41*$D31)))))</f>
        <v>0</v>
      </c>
      <c r="M31" s="152">
        <f>IF(M$4="",0,IF($E31="kWh",VLOOKUP(M$4,'4. Billing Determinants'!$B$19:$N$41,4,0)/'4. Billing Determinants'!$E$41*$D31,IF($E31="kW",VLOOKUP(M$4,'4. Billing Determinants'!$B$19:$N$41,5,0)/'4. Billing Determinants'!$F$41*$D31,IF($E31="Non-RPP kWh",VLOOKUP(M$4,'4. Billing Determinants'!$B$19:$N$41,6,0)/'4. Billing Determinants'!$G$41*$D31,IF($E31="Distribution Rev.",VLOOKUP(M$4,'4. Billing Determinants'!$B$19:$N$41,8,0)/'4. Billing Determinants'!$I$41*$D31, VLOOKUP(M$4,'4. Billing Determinants'!$B$19:$N$41,3,0)/'4. Billing Determinants'!$D$41*$D31)))))</f>
        <v>0</v>
      </c>
      <c r="N31" s="152">
        <f>IF(N$4="",0,IF($E31="kWh",VLOOKUP(N$4,'4. Billing Determinants'!$B$19:$N$41,4,0)/'4. Billing Determinants'!$E$41*$D31,IF($E31="kW",VLOOKUP(N$4,'4. Billing Determinants'!$B$19:$N$41,5,0)/'4. Billing Determinants'!$F$41*$D31,IF($E31="Non-RPP kWh",VLOOKUP(N$4,'4. Billing Determinants'!$B$19:$N$41,6,0)/'4. Billing Determinants'!$G$41*$D31,IF($E31="Distribution Rev.",VLOOKUP(N$4,'4. Billing Determinants'!$B$19:$N$41,8,0)/'4. Billing Determinants'!$I$41*$D31, VLOOKUP(N$4,'4. Billing Determinants'!$B$19:$N$41,3,0)/'4. Billing Determinants'!$D$41*$D31)))))</f>
        <v>0</v>
      </c>
      <c r="O31" s="152">
        <f>IF(O$4="",0,IF($E31="kWh",VLOOKUP(O$4,'4. Billing Determinants'!$B$19:$N$41,4,0)/'4. Billing Determinants'!$E$41*$D31,IF($E31="kW",VLOOKUP(O$4,'4. Billing Determinants'!$B$19:$N$41,5,0)/'4. Billing Determinants'!$F$41*$D31,IF($E31="Non-RPP kWh",VLOOKUP(O$4,'4. Billing Determinants'!$B$19:$N$41,6,0)/'4. Billing Determinants'!$G$41*$D31,IF($E31="Distribution Rev.",VLOOKUP(O$4,'4. Billing Determinants'!$B$19:$N$41,8,0)/'4. Billing Determinants'!$I$41*$D31, VLOOKUP(O$4,'4. Billing Determinants'!$B$19:$N$41,3,0)/'4. Billing Determinants'!$D$41*$D31)))))</f>
        <v>0</v>
      </c>
      <c r="P31" s="152">
        <f>IF(P$4="",0,IF($E31="kWh",VLOOKUP(P$4,'4. Billing Determinants'!$B$19:$N$41,4,0)/'4. Billing Determinants'!$E$41*$D31,IF($E31="kW",VLOOKUP(P$4,'4. Billing Determinants'!$B$19:$N$41,5,0)/'4. Billing Determinants'!$F$41*$D31,IF($E31="Non-RPP kWh",VLOOKUP(P$4,'4. Billing Determinants'!$B$19:$N$41,6,0)/'4. Billing Determinants'!$G$41*$D31,IF($E31="Distribution Rev.",VLOOKUP(P$4,'4. Billing Determinants'!$B$19:$N$41,8,0)/'4. Billing Determinants'!$I$41*$D31, VLOOKUP(P$4,'4. Billing Determinants'!$B$19:$N$41,3,0)/'4. Billing Determinants'!$D$41*$D31)))))</f>
        <v>0</v>
      </c>
      <c r="Q31" s="152">
        <f>IF(Q$4="",0,IF($E31="kWh",VLOOKUP(Q$4,'4. Billing Determinants'!$B$19:$N$41,4,0)/'4. Billing Determinants'!$E$41*$D31,IF($E31="kW",VLOOKUP(Q$4,'4. Billing Determinants'!$B$19:$N$41,5,0)/'4. Billing Determinants'!$F$41*$D31,IF($E31="Non-RPP kWh",VLOOKUP(Q$4,'4. Billing Determinants'!$B$19:$N$41,6,0)/'4. Billing Determinants'!$G$41*$D31,IF($E31="Distribution Rev.",VLOOKUP(Q$4,'4. Billing Determinants'!$B$19:$N$41,8,0)/'4. Billing Determinants'!$I$41*$D31, VLOOKUP(Q$4,'4. Billing Determinants'!$B$19:$N$41,3,0)/'4. Billing Determinants'!$D$41*$D31)))))</f>
        <v>0</v>
      </c>
      <c r="R31" s="152">
        <f>IF(R$4="",0,IF($E31="kWh",VLOOKUP(R$4,'4. Billing Determinants'!$B$19:$N$41,4,0)/'4. Billing Determinants'!$E$41*$D31,IF($E31="kW",VLOOKUP(R$4,'4. Billing Determinants'!$B$19:$N$41,5,0)/'4. Billing Determinants'!$F$41*$D31,IF($E31="Non-RPP kWh",VLOOKUP(R$4,'4. Billing Determinants'!$B$19:$N$41,6,0)/'4. Billing Determinants'!$G$41*$D31,IF($E31="Distribution Rev.",VLOOKUP(R$4,'4. Billing Determinants'!$B$19:$N$41,8,0)/'4. Billing Determinants'!$I$41*$D31, VLOOKUP(R$4,'4. Billing Determinants'!$B$19:$N$41,3,0)/'4. Billing Determinants'!$D$41*$D31)))))</f>
        <v>0</v>
      </c>
      <c r="S31" s="152">
        <f>IF(S$4="",0,IF($E31="kWh",VLOOKUP(S$4,'4. Billing Determinants'!$B$19:$N$41,4,0)/'4. Billing Determinants'!$E$41*$D31,IF($E31="kW",VLOOKUP(S$4,'4. Billing Determinants'!$B$19:$N$41,5,0)/'4. Billing Determinants'!$F$41*$D31,IF($E31="Non-RPP kWh",VLOOKUP(S$4,'4. Billing Determinants'!$B$19:$N$41,6,0)/'4. Billing Determinants'!$G$41*$D31,IF($E31="Distribution Rev.",VLOOKUP(S$4,'4. Billing Determinants'!$B$19:$N$41,8,0)/'4. Billing Determinants'!$I$41*$D31, VLOOKUP(S$4,'4. Billing Determinants'!$B$19:$N$41,3,0)/'4. Billing Determinants'!$D$41*$D31)))))</f>
        <v>0</v>
      </c>
      <c r="T31" s="152">
        <f>IF(T$4="",0,IF($E31="kWh",VLOOKUP(T$4,'4. Billing Determinants'!$B$19:$N$41,4,0)/'4. Billing Determinants'!$E$41*$D31,IF($E31="kW",VLOOKUP(T$4,'4. Billing Determinants'!$B$19:$N$41,5,0)/'4. Billing Determinants'!$F$41*$D31,IF($E31="Non-RPP kWh",VLOOKUP(T$4,'4. Billing Determinants'!$B$19:$N$41,6,0)/'4. Billing Determinants'!$G$41*$D31,IF($E31="Distribution Rev.",VLOOKUP(T$4,'4. Billing Determinants'!$B$19:$N$41,8,0)/'4. Billing Determinants'!$I$41*$D31, VLOOKUP(T$4,'4. Billing Determinants'!$B$19:$N$41,3,0)/'4. Billing Determinants'!$D$41*$D31)))))</f>
        <v>0</v>
      </c>
      <c r="U31" s="152">
        <f>IF(U$4="",0,IF($E31="kWh",VLOOKUP(U$4,'4. Billing Determinants'!$B$19:$N$41,4,0)/'4. Billing Determinants'!$E$41*$D31,IF($E31="kW",VLOOKUP(U$4,'4. Billing Determinants'!$B$19:$N$41,5,0)/'4. Billing Determinants'!$F$41*$D31,IF($E31="Non-RPP kWh",VLOOKUP(U$4,'4. Billing Determinants'!$B$19:$N$41,6,0)/'4. Billing Determinants'!$G$41*$D31,IF($E31="Distribution Rev.",VLOOKUP(U$4,'4. Billing Determinants'!$B$19:$N$41,8,0)/'4. Billing Determinants'!$I$41*$D31, VLOOKUP(U$4,'4. Billing Determinants'!$B$19:$N$41,3,0)/'4. Billing Determinants'!$D$41*$D31)))))</f>
        <v>0</v>
      </c>
      <c r="V31" s="152">
        <f>IF(V$4="",0,IF($E31="kWh",VLOOKUP(V$4,'4. Billing Determinants'!$B$19:$N$41,4,0)/'4. Billing Determinants'!$E$41*$D31,IF($E31="kW",VLOOKUP(V$4,'4. Billing Determinants'!$B$19:$N$41,5,0)/'4. Billing Determinants'!$F$41*$D31,IF($E31="Non-RPP kWh",VLOOKUP(V$4,'4. Billing Determinants'!$B$19:$N$41,6,0)/'4. Billing Determinants'!$G$41*$D31,IF($E31="Distribution Rev.",VLOOKUP(V$4,'4. Billing Determinants'!$B$19:$N$41,8,0)/'4. Billing Determinants'!$I$41*$D31, VLOOKUP(V$4,'4. Billing Determinants'!$B$19:$N$41,3,0)/'4. Billing Determinants'!$D$41*$D31)))))</f>
        <v>0</v>
      </c>
      <c r="W31" s="152">
        <f>IF(W$4="",0,IF($E31="kWh",VLOOKUP(W$4,'4. Billing Determinants'!$B$19:$N$41,4,0)/'4. Billing Determinants'!$E$41*$D31,IF($E31="kW",VLOOKUP(W$4,'4. Billing Determinants'!$B$19:$N$41,5,0)/'4. Billing Determinants'!$F$41*$D31,IF($E31="Non-RPP kWh",VLOOKUP(W$4,'4. Billing Determinants'!$B$19:$N$41,6,0)/'4. Billing Determinants'!$G$41*$D31,IF($E31="Distribution Rev.",VLOOKUP(W$4,'4. Billing Determinants'!$B$19:$N$41,8,0)/'4. Billing Determinants'!$I$41*$D31, VLOOKUP(W$4,'4. Billing Determinants'!$B$19:$N$41,3,0)/'4. Billing Determinants'!$D$41*$D31)))))</f>
        <v>0</v>
      </c>
      <c r="X31" s="152">
        <f>IF(X$4="",0,IF($E31="kWh",VLOOKUP(X$4,'4. Billing Determinants'!$B$19:$N$41,4,0)/'4. Billing Determinants'!$E$41*$D31,IF($E31="kW",VLOOKUP(X$4,'4. Billing Determinants'!$B$19:$N$41,5,0)/'4. Billing Determinants'!$F$41*$D31,IF($E31="Non-RPP kWh",VLOOKUP(X$4,'4. Billing Determinants'!$B$19:$N$41,6,0)/'4. Billing Determinants'!$G$41*$D31,IF($E31="Distribution Rev.",VLOOKUP(X$4,'4. Billing Determinants'!$B$19:$N$41,8,0)/'4. Billing Determinants'!$I$41*$D31, VLOOKUP(X$4,'4. Billing Determinants'!$B$19:$N$41,3,0)/'4. Billing Determinants'!$D$41*$D31)))))</f>
        <v>0</v>
      </c>
      <c r="Y31" s="152">
        <f>IF(Y$4="",0,IF($E31="kWh",VLOOKUP(Y$4,'4. Billing Determinants'!$B$19:$N$41,4,0)/'4. Billing Determinants'!$E$41*$D31,IF($E31="kW",VLOOKUP(Y$4,'4. Billing Determinants'!$B$19:$N$41,5,0)/'4. Billing Determinants'!$F$41*$D31,IF($E31="Non-RPP kWh",VLOOKUP(Y$4,'4. Billing Determinants'!$B$19:$N$41,6,0)/'4. Billing Determinants'!$G$41*$D31,IF($E31="Distribution Rev.",VLOOKUP(Y$4,'4. Billing Determinants'!$B$19:$N$41,8,0)/'4. Billing Determinants'!$I$41*$D31, VLOOKUP(Y$4,'4. Billing Determinants'!$B$19:$N$41,3,0)/'4. Billing Determinants'!$D$41*$D31)))))</f>
        <v>0</v>
      </c>
    </row>
    <row r="32" spans="2:25" x14ac:dyDescent="0.2">
      <c r="B32" s="150" t="s">
        <v>5</v>
      </c>
      <c r="C32" s="151">
        <v>1548</v>
      </c>
      <c r="D32" s="152">
        <f>'2. 2013 Continuity Schedule'!CF55</f>
        <v>0</v>
      </c>
      <c r="E32" s="170"/>
      <c r="F32" s="152">
        <f>IF(F$4="",0,IF($E32="kWh",VLOOKUP(F$4,'4. Billing Determinants'!$B$19:$N$41,4,0)/'4. Billing Determinants'!$E$41*$D32,IF($E32="kW",VLOOKUP(F$4,'4. Billing Determinants'!$B$19:$N$41,5,0)/'4. Billing Determinants'!$F$41*$D32,IF($E32="Non-RPP kWh",VLOOKUP(F$4,'4. Billing Determinants'!$B$19:$N$41,6,0)/'4. Billing Determinants'!$G$41*$D32,IF($E32="Distribution Rev.",VLOOKUP(F$4,'4. Billing Determinants'!$B$19:$N$41,8,0)/'4. Billing Determinants'!$I$41*$D32, VLOOKUP(F$4,'4. Billing Determinants'!$B$19:$N$41,3,0)/'4. Billing Determinants'!$D$41*$D32)))))</f>
        <v>0</v>
      </c>
      <c r="G32" s="152">
        <f>IF(G$4="",0,IF($E32="kWh",VLOOKUP(G$4,'4. Billing Determinants'!$B$19:$N$41,4,0)/'4. Billing Determinants'!$E$41*$D32,IF($E32="kW",VLOOKUP(G$4,'4. Billing Determinants'!$B$19:$N$41,5,0)/'4. Billing Determinants'!$F$41*$D32,IF($E32="Non-RPP kWh",VLOOKUP(G$4,'4. Billing Determinants'!$B$19:$N$41,6,0)/'4. Billing Determinants'!$G$41*$D32,IF($E32="Distribution Rev.",VLOOKUP(G$4,'4. Billing Determinants'!$B$19:$N$41,8,0)/'4. Billing Determinants'!$I$41*$D32, VLOOKUP(G$4,'4. Billing Determinants'!$B$19:$N$41,3,0)/'4. Billing Determinants'!$D$41*$D32)))))</f>
        <v>0</v>
      </c>
      <c r="H32" s="152">
        <f>IF(H$4="",0,IF($E32="kWh",VLOOKUP(H$4,'4. Billing Determinants'!$B$19:$N$41,4,0)/'4. Billing Determinants'!$E$41*$D32,IF($E32="kW",VLOOKUP(H$4,'4. Billing Determinants'!$B$19:$N$41,5,0)/'4. Billing Determinants'!$F$41*$D32,IF($E32="Non-RPP kWh",VLOOKUP(H$4,'4. Billing Determinants'!$B$19:$N$41,6,0)/'4. Billing Determinants'!$G$41*$D32,IF($E32="Distribution Rev.",VLOOKUP(H$4,'4. Billing Determinants'!$B$19:$N$41,8,0)/'4. Billing Determinants'!$I$41*$D32, VLOOKUP(H$4,'4. Billing Determinants'!$B$19:$N$41,3,0)/'4. Billing Determinants'!$D$41*$D32)))))</f>
        <v>0</v>
      </c>
      <c r="I32" s="152">
        <f>IF(I$4="",0,IF($E32="kWh",VLOOKUP(I$4,'4. Billing Determinants'!$B$19:$N$41,4,0)/'4. Billing Determinants'!$E$41*$D32,IF($E32="kW",VLOOKUP(I$4,'4. Billing Determinants'!$B$19:$N$41,5,0)/'4. Billing Determinants'!$F$41*$D32,IF($E32="Non-RPP kWh",VLOOKUP(I$4,'4. Billing Determinants'!$B$19:$N$41,6,0)/'4. Billing Determinants'!$G$41*$D32,IF($E32="Distribution Rev.",VLOOKUP(I$4,'4. Billing Determinants'!$B$19:$N$41,8,0)/'4. Billing Determinants'!$I$41*$D32, VLOOKUP(I$4,'4. Billing Determinants'!$B$19:$N$41,3,0)/'4. Billing Determinants'!$D$41*$D32)))))</f>
        <v>0</v>
      </c>
      <c r="J32" s="152">
        <f>IF(J$4="",0,IF($E32="kWh",VLOOKUP(J$4,'4. Billing Determinants'!$B$19:$N$41,4,0)/'4. Billing Determinants'!$E$41*$D32,IF($E32="kW",VLOOKUP(J$4,'4. Billing Determinants'!$B$19:$N$41,5,0)/'4. Billing Determinants'!$F$41*$D32,IF($E32="Non-RPP kWh",VLOOKUP(J$4,'4. Billing Determinants'!$B$19:$N$41,6,0)/'4. Billing Determinants'!$G$41*$D32,IF($E32="Distribution Rev.",VLOOKUP(J$4,'4. Billing Determinants'!$B$19:$N$41,8,0)/'4. Billing Determinants'!$I$41*$D32, VLOOKUP(J$4,'4. Billing Determinants'!$B$19:$N$41,3,0)/'4. Billing Determinants'!$D$41*$D32)))))</f>
        <v>0</v>
      </c>
      <c r="K32" s="152">
        <f>IF(K$4="",0,IF($E32="kWh",VLOOKUP(K$4,'4. Billing Determinants'!$B$19:$N$41,4,0)/'4. Billing Determinants'!$E$41*$D32,IF($E32="kW",VLOOKUP(K$4,'4. Billing Determinants'!$B$19:$N$41,5,0)/'4. Billing Determinants'!$F$41*$D32,IF($E32="Non-RPP kWh",VLOOKUP(K$4,'4. Billing Determinants'!$B$19:$N$41,6,0)/'4. Billing Determinants'!$G$41*$D32,IF($E32="Distribution Rev.",VLOOKUP(K$4,'4. Billing Determinants'!$B$19:$N$41,8,0)/'4. Billing Determinants'!$I$41*$D32, VLOOKUP(K$4,'4. Billing Determinants'!$B$19:$N$41,3,0)/'4. Billing Determinants'!$D$41*$D32)))))</f>
        <v>0</v>
      </c>
      <c r="L32" s="152">
        <f>IF(L$4="",0,IF($E32="kWh",VLOOKUP(L$4,'4. Billing Determinants'!$B$19:$N$41,4,0)/'4. Billing Determinants'!$E$41*$D32,IF($E32="kW",VLOOKUP(L$4,'4. Billing Determinants'!$B$19:$N$41,5,0)/'4. Billing Determinants'!$F$41*$D32,IF($E32="Non-RPP kWh",VLOOKUP(L$4,'4. Billing Determinants'!$B$19:$N$41,6,0)/'4. Billing Determinants'!$G$41*$D32,IF($E32="Distribution Rev.",VLOOKUP(L$4,'4. Billing Determinants'!$B$19:$N$41,8,0)/'4. Billing Determinants'!$I$41*$D32, VLOOKUP(L$4,'4. Billing Determinants'!$B$19:$N$41,3,0)/'4. Billing Determinants'!$D$41*$D32)))))</f>
        <v>0</v>
      </c>
      <c r="M32" s="152">
        <f>IF(M$4="",0,IF($E32="kWh",VLOOKUP(M$4,'4. Billing Determinants'!$B$19:$N$41,4,0)/'4. Billing Determinants'!$E$41*$D32,IF($E32="kW",VLOOKUP(M$4,'4. Billing Determinants'!$B$19:$N$41,5,0)/'4. Billing Determinants'!$F$41*$D32,IF($E32="Non-RPP kWh",VLOOKUP(M$4,'4. Billing Determinants'!$B$19:$N$41,6,0)/'4. Billing Determinants'!$G$41*$D32,IF($E32="Distribution Rev.",VLOOKUP(M$4,'4. Billing Determinants'!$B$19:$N$41,8,0)/'4. Billing Determinants'!$I$41*$D32, VLOOKUP(M$4,'4. Billing Determinants'!$B$19:$N$41,3,0)/'4. Billing Determinants'!$D$41*$D32)))))</f>
        <v>0</v>
      </c>
      <c r="N32" s="152">
        <f>IF(N$4="",0,IF($E32="kWh",VLOOKUP(N$4,'4. Billing Determinants'!$B$19:$N$41,4,0)/'4. Billing Determinants'!$E$41*$D32,IF($E32="kW",VLOOKUP(N$4,'4. Billing Determinants'!$B$19:$N$41,5,0)/'4. Billing Determinants'!$F$41*$D32,IF($E32="Non-RPP kWh",VLOOKUP(N$4,'4. Billing Determinants'!$B$19:$N$41,6,0)/'4. Billing Determinants'!$G$41*$D32,IF($E32="Distribution Rev.",VLOOKUP(N$4,'4. Billing Determinants'!$B$19:$N$41,8,0)/'4. Billing Determinants'!$I$41*$D32, VLOOKUP(N$4,'4. Billing Determinants'!$B$19:$N$41,3,0)/'4. Billing Determinants'!$D$41*$D32)))))</f>
        <v>0</v>
      </c>
      <c r="O32" s="152">
        <f>IF(O$4="",0,IF($E32="kWh",VLOOKUP(O$4,'4. Billing Determinants'!$B$19:$N$41,4,0)/'4. Billing Determinants'!$E$41*$D32,IF($E32="kW",VLOOKUP(O$4,'4. Billing Determinants'!$B$19:$N$41,5,0)/'4. Billing Determinants'!$F$41*$D32,IF($E32="Non-RPP kWh",VLOOKUP(O$4,'4. Billing Determinants'!$B$19:$N$41,6,0)/'4. Billing Determinants'!$G$41*$D32,IF($E32="Distribution Rev.",VLOOKUP(O$4,'4. Billing Determinants'!$B$19:$N$41,8,0)/'4. Billing Determinants'!$I$41*$D32, VLOOKUP(O$4,'4. Billing Determinants'!$B$19:$N$41,3,0)/'4. Billing Determinants'!$D$41*$D32)))))</f>
        <v>0</v>
      </c>
      <c r="P32" s="152">
        <f>IF(P$4="",0,IF($E32="kWh",VLOOKUP(P$4,'4. Billing Determinants'!$B$19:$N$41,4,0)/'4. Billing Determinants'!$E$41*$D32,IF($E32="kW",VLOOKUP(P$4,'4. Billing Determinants'!$B$19:$N$41,5,0)/'4. Billing Determinants'!$F$41*$D32,IF($E32="Non-RPP kWh",VLOOKUP(P$4,'4. Billing Determinants'!$B$19:$N$41,6,0)/'4. Billing Determinants'!$G$41*$D32,IF($E32="Distribution Rev.",VLOOKUP(P$4,'4. Billing Determinants'!$B$19:$N$41,8,0)/'4. Billing Determinants'!$I$41*$D32, VLOOKUP(P$4,'4. Billing Determinants'!$B$19:$N$41,3,0)/'4. Billing Determinants'!$D$41*$D32)))))</f>
        <v>0</v>
      </c>
      <c r="Q32" s="152">
        <f>IF(Q$4="",0,IF($E32="kWh",VLOOKUP(Q$4,'4. Billing Determinants'!$B$19:$N$41,4,0)/'4. Billing Determinants'!$E$41*$D32,IF($E32="kW",VLOOKUP(Q$4,'4. Billing Determinants'!$B$19:$N$41,5,0)/'4. Billing Determinants'!$F$41*$D32,IF($E32="Non-RPP kWh",VLOOKUP(Q$4,'4. Billing Determinants'!$B$19:$N$41,6,0)/'4. Billing Determinants'!$G$41*$D32,IF($E32="Distribution Rev.",VLOOKUP(Q$4,'4. Billing Determinants'!$B$19:$N$41,8,0)/'4. Billing Determinants'!$I$41*$D32, VLOOKUP(Q$4,'4. Billing Determinants'!$B$19:$N$41,3,0)/'4. Billing Determinants'!$D$41*$D32)))))</f>
        <v>0</v>
      </c>
      <c r="R32" s="152">
        <f>IF(R$4="",0,IF($E32="kWh",VLOOKUP(R$4,'4. Billing Determinants'!$B$19:$N$41,4,0)/'4. Billing Determinants'!$E$41*$D32,IF($E32="kW",VLOOKUP(R$4,'4. Billing Determinants'!$B$19:$N$41,5,0)/'4. Billing Determinants'!$F$41*$D32,IF($E32="Non-RPP kWh",VLOOKUP(R$4,'4. Billing Determinants'!$B$19:$N$41,6,0)/'4. Billing Determinants'!$G$41*$D32,IF($E32="Distribution Rev.",VLOOKUP(R$4,'4. Billing Determinants'!$B$19:$N$41,8,0)/'4. Billing Determinants'!$I$41*$D32, VLOOKUP(R$4,'4. Billing Determinants'!$B$19:$N$41,3,0)/'4. Billing Determinants'!$D$41*$D32)))))</f>
        <v>0</v>
      </c>
      <c r="S32" s="152">
        <f>IF(S$4="",0,IF($E32="kWh",VLOOKUP(S$4,'4. Billing Determinants'!$B$19:$N$41,4,0)/'4. Billing Determinants'!$E$41*$D32,IF($E32="kW",VLOOKUP(S$4,'4. Billing Determinants'!$B$19:$N$41,5,0)/'4. Billing Determinants'!$F$41*$D32,IF($E32="Non-RPP kWh",VLOOKUP(S$4,'4. Billing Determinants'!$B$19:$N$41,6,0)/'4. Billing Determinants'!$G$41*$D32,IF($E32="Distribution Rev.",VLOOKUP(S$4,'4. Billing Determinants'!$B$19:$N$41,8,0)/'4. Billing Determinants'!$I$41*$D32, VLOOKUP(S$4,'4. Billing Determinants'!$B$19:$N$41,3,0)/'4. Billing Determinants'!$D$41*$D32)))))</f>
        <v>0</v>
      </c>
      <c r="T32" s="152">
        <f>IF(T$4="",0,IF($E32="kWh",VLOOKUP(T$4,'4. Billing Determinants'!$B$19:$N$41,4,0)/'4. Billing Determinants'!$E$41*$D32,IF($E32="kW",VLOOKUP(T$4,'4. Billing Determinants'!$B$19:$N$41,5,0)/'4. Billing Determinants'!$F$41*$D32,IF($E32="Non-RPP kWh",VLOOKUP(T$4,'4. Billing Determinants'!$B$19:$N$41,6,0)/'4. Billing Determinants'!$G$41*$D32,IF($E32="Distribution Rev.",VLOOKUP(T$4,'4. Billing Determinants'!$B$19:$N$41,8,0)/'4. Billing Determinants'!$I$41*$D32, VLOOKUP(T$4,'4. Billing Determinants'!$B$19:$N$41,3,0)/'4. Billing Determinants'!$D$41*$D32)))))</f>
        <v>0</v>
      </c>
      <c r="U32" s="152">
        <f>IF(U$4="",0,IF($E32="kWh",VLOOKUP(U$4,'4. Billing Determinants'!$B$19:$N$41,4,0)/'4. Billing Determinants'!$E$41*$D32,IF($E32="kW",VLOOKUP(U$4,'4. Billing Determinants'!$B$19:$N$41,5,0)/'4. Billing Determinants'!$F$41*$D32,IF($E32="Non-RPP kWh",VLOOKUP(U$4,'4. Billing Determinants'!$B$19:$N$41,6,0)/'4. Billing Determinants'!$G$41*$D32,IF($E32="Distribution Rev.",VLOOKUP(U$4,'4. Billing Determinants'!$B$19:$N$41,8,0)/'4. Billing Determinants'!$I$41*$D32, VLOOKUP(U$4,'4. Billing Determinants'!$B$19:$N$41,3,0)/'4. Billing Determinants'!$D$41*$D32)))))</f>
        <v>0</v>
      </c>
      <c r="V32" s="152">
        <f>IF(V$4="",0,IF($E32="kWh",VLOOKUP(V$4,'4. Billing Determinants'!$B$19:$N$41,4,0)/'4. Billing Determinants'!$E$41*$D32,IF($E32="kW",VLOOKUP(V$4,'4. Billing Determinants'!$B$19:$N$41,5,0)/'4. Billing Determinants'!$F$41*$D32,IF($E32="Non-RPP kWh",VLOOKUP(V$4,'4. Billing Determinants'!$B$19:$N$41,6,0)/'4. Billing Determinants'!$G$41*$D32,IF($E32="Distribution Rev.",VLOOKUP(V$4,'4. Billing Determinants'!$B$19:$N$41,8,0)/'4. Billing Determinants'!$I$41*$D32, VLOOKUP(V$4,'4. Billing Determinants'!$B$19:$N$41,3,0)/'4. Billing Determinants'!$D$41*$D32)))))</f>
        <v>0</v>
      </c>
      <c r="W32" s="152">
        <f>IF(W$4="",0,IF($E32="kWh",VLOOKUP(W$4,'4. Billing Determinants'!$B$19:$N$41,4,0)/'4. Billing Determinants'!$E$41*$D32,IF($E32="kW",VLOOKUP(W$4,'4. Billing Determinants'!$B$19:$N$41,5,0)/'4. Billing Determinants'!$F$41*$D32,IF($E32="Non-RPP kWh",VLOOKUP(W$4,'4. Billing Determinants'!$B$19:$N$41,6,0)/'4. Billing Determinants'!$G$41*$D32,IF($E32="Distribution Rev.",VLOOKUP(W$4,'4. Billing Determinants'!$B$19:$N$41,8,0)/'4. Billing Determinants'!$I$41*$D32, VLOOKUP(W$4,'4. Billing Determinants'!$B$19:$N$41,3,0)/'4. Billing Determinants'!$D$41*$D32)))))</f>
        <v>0</v>
      </c>
      <c r="X32" s="152">
        <f>IF(X$4="",0,IF($E32="kWh",VLOOKUP(X$4,'4. Billing Determinants'!$B$19:$N$41,4,0)/'4. Billing Determinants'!$E$41*$D32,IF($E32="kW",VLOOKUP(X$4,'4. Billing Determinants'!$B$19:$N$41,5,0)/'4. Billing Determinants'!$F$41*$D32,IF($E32="Non-RPP kWh",VLOOKUP(X$4,'4. Billing Determinants'!$B$19:$N$41,6,0)/'4. Billing Determinants'!$G$41*$D32,IF($E32="Distribution Rev.",VLOOKUP(X$4,'4. Billing Determinants'!$B$19:$N$41,8,0)/'4. Billing Determinants'!$I$41*$D32, VLOOKUP(X$4,'4. Billing Determinants'!$B$19:$N$41,3,0)/'4. Billing Determinants'!$D$41*$D32)))))</f>
        <v>0</v>
      </c>
      <c r="Y32" s="152">
        <f>IF(Y$4="",0,IF($E32="kWh",VLOOKUP(Y$4,'4. Billing Determinants'!$B$19:$N$41,4,0)/'4. Billing Determinants'!$E$41*$D32,IF($E32="kW",VLOOKUP(Y$4,'4. Billing Determinants'!$B$19:$N$41,5,0)/'4. Billing Determinants'!$F$41*$D32,IF($E32="Non-RPP kWh",VLOOKUP(Y$4,'4. Billing Determinants'!$B$19:$N$41,6,0)/'4. Billing Determinants'!$G$41*$D32,IF($E32="Distribution Rev.",VLOOKUP(Y$4,'4. Billing Determinants'!$B$19:$N$41,8,0)/'4. Billing Determinants'!$I$41*$D32, VLOOKUP(Y$4,'4. Billing Determinants'!$B$19:$N$41,3,0)/'4. Billing Determinants'!$D$41*$D32)))))</f>
        <v>0</v>
      </c>
    </row>
    <row r="33" spans="1:25" x14ac:dyDescent="0.2">
      <c r="B33" s="150" t="s">
        <v>66</v>
      </c>
      <c r="C33" s="151">
        <v>1567</v>
      </c>
      <c r="D33" s="152">
        <f>'2. 2013 Continuity Schedule'!CF56</f>
        <v>0</v>
      </c>
      <c r="E33" s="170"/>
      <c r="F33" s="152">
        <f>IF(F$4="",0,IF($E33="kWh",VLOOKUP(F$4,'4. Billing Determinants'!$B$19:$N$41,4,0)/'4. Billing Determinants'!$E$41*$D33,IF($E33="kW",VLOOKUP(F$4,'4. Billing Determinants'!$B$19:$N$41,5,0)/'4. Billing Determinants'!$F$41*$D33,IF($E33="Non-RPP kWh",VLOOKUP(F$4,'4. Billing Determinants'!$B$19:$N$41,6,0)/'4. Billing Determinants'!$G$41*$D33,IF($E33="Distribution Rev.",VLOOKUP(F$4,'4. Billing Determinants'!$B$19:$N$41,8,0)/'4. Billing Determinants'!$I$41*$D33, VLOOKUP(F$4,'4. Billing Determinants'!$B$19:$N$41,3,0)/'4. Billing Determinants'!$D$41*$D33)))))</f>
        <v>0</v>
      </c>
      <c r="G33" s="152">
        <f>IF(G$4="",0,IF($E33="kWh",VLOOKUP(G$4,'4. Billing Determinants'!$B$19:$N$41,4,0)/'4. Billing Determinants'!$E$41*$D33,IF($E33="kW",VLOOKUP(G$4,'4. Billing Determinants'!$B$19:$N$41,5,0)/'4. Billing Determinants'!$F$41*$D33,IF($E33="Non-RPP kWh",VLOOKUP(G$4,'4. Billing Determinants'!$B$19:$N$41,6,0)/'4. Billing Determinants'!$G$41*$D33,IF($E33="Distribution Rev.",VLOOKUP(G$4,'4. Billing Determinants'!$B$19:$N$41,8,0)/'4. Billing Determinants'!$I$41*$D33, VLOOKUP(G$4,'4. Billing Determinants'!$B$19:$N$41,3,0)/'4. Billing Determinants'!$D$41*$D33)))))</f>
        <v>0</v>
      </c>
      <c r="H33" s="152">
        <f>IF(H$4="",0,IF($E33="kWh",VLOOKUP(H$4,'4. Billing Determinants'!$B$19:$N$41,4,0)/'4. Billing Determinants'!$E$41*$D33,IF($E33="kW",VLOOKUP(H$4,'4. Billing Determinants'!$B$19:$N$41,5,0)/'4. Billing Determinants'!$F$41*$D33,IF($E33="Non-RPP kWh",VLOOKUP(H$4,'4. Billing Determinants'!$B$19:$N$41,6,0)/'4. Billing Determinants'!$G$41*$D33,IF($E33="Distribution Rev.",VLOOKUP(H$4,'4. Billing Determinants'!$B$19:$N$41,8,0)/'4. Billing Determinants'!$I$41*$D33, VLOOKUP(H$4,'4. Billing Determinants'!$B$19:$N$41,3,0)/'4. Billing Determinants'!$D$41*$D33)))))</f>
        <v>0</v>
      </c>
      <c r="I33" s="152">
        <f>IF(I$4="",0,IF($E33="kWh",VLOOKUP(I$4,'4. Billing Determinants'!$B$19:$N$41,4,0)/'4. Billing Determinants'!$E$41*$D33,IF($E33="kW",VLOOKUP(I$4,'4. Billing Determinants'!$B$19:$N$41,5,0)/'4. Billing Determinants'!$F$41*$D33,IF($E33="Non-RPP kWh",VLOOKUP(I$4,'4. Billing Determinants'!$B$19:$N$41,6,0)/'4. Billing Determinants'!$G$41*$D33,IF($E33="Distribution Rev.",VLOOKUP(I$4,'4. Billing Determinants'!$B$19:$N$41,8,0)/'4. Billing Determinants'!$I$41*$D33, VLOOKUP(I$4,'4. Billing Determinants'!$B$19:$N$41,3,0)/'4. Billing Determinants'!$D$41*$D33)))))</f>
        <v>0</v>
      </c>
      <c r="J33" s="152">
        <f>IF(J$4="",0,IF($E33="kWh",VLOOKUP(J$4,'4. Billing Determinants'!$B$19:$N$41,4,0)/'4. Billing Determinants'!$E$41*$D33,IF($E33="kW",VLOOKUP(J$4,'4. Billing Determinants'!$B$19:$N$41,5,0)/'4. Billing Determinants'!$F$41*$D33,IF($E33="Non-RPP kWh",VLOOKUP(J$4,'4. Billing Determinants'!$B$19:$N$41,6,0)/'4. Billing Determinants'!$G$41*$D33,IF($E33="Distribution Rev.",VLOOKUP(J$4,'4. Billing Determinants'!$B$19:$N$41,8,0)/'4. Billing Determinants'!$I$41*$D33, VLOOKUP(J$4,'4. Billing Determinants'!$B$19:$N$41,3,0)/'4. Billing Determinants'!$D$41*$D33)))))</f>
        <v>0</v>
      </c>
      <c r="K33" s="152">
        <f>IF(K$4="",0,IF($E33="kWh",VLOOKUP(K$4,'4. Billing Determinants'!$B$19:$N$41,4,0)/'4. Billing Determinants'!$E$41*$D33,IF($E33="kW",VLOOKUP(K$4,'4. Billing Determinants'!$B$19:$N$41,5,0)/'4. Billing Determinants'!$F$41*$D33,IF($E33="Non-RPP kWh",VLOOKUP(K$4,'4. Billing Determinants'!$B$19:$N$41,6,0)/'4. Billing Determinants'!$G$41*$D33,IF($E33="Distribution Rev.",VLOOKUP(K$4,'4. Billing Determinants'!$B$19:$N$41,8,0)/'4. Billing Determinants'!$I$41*$D33, VLOOKUP(K$4,'4. Billing Determinants'!$B$19:$N$41,3,0)/'4. Billing Determinants'!$D$41*$D33)))))</f>
        <v>0</v>
      </c>
      <c r="L33" s="152">
        <f>IF(L$4="",0,IF($E33="kWh",VLOOKUP(L$4,'4. Billing Determinants'!$B$19:$N$41,4,0)/'4. Billing Determinants'!$E$41*$D33,IF($E33="kW",VLOOKUP(L$4,'4. Billing Determinants'!$B$19:$N$41,5,0)/'4. Billing Determinants'!$F$41*$D33,IF($E33="Non-RPP kWh",VLOOKUP(L$4,'4. Billing Determinants'!$B$19:$N$41,6,0)/'4. Billing Determinants'!$G$41*$D33,IF($E33="Distribution Rev.",VLOOKUP(L$4,'4. Billing Determinants'!$B$19:$N$41,8,0)/'4. Billing Determinants'!$I$41*$D33, VLOOKUP(L$4,'4. Billing Determinants'!$B$19:$N$41,3,0)/'4. Billing Determinants'!$D$41*$D33)))))</f>
        <v>0</v>
      </c>
      <c r="M33" s="152">
        <f>IF(M$4="",0,IF($E33="kWh",VLOOKUP(M$4,'4. Billing Determinants'!$B$19:$N$41,4,0)/'4. Billing Determinants'!$E$41*$D33,IF($E33="kW",VLOOKUP(M$4,'4. Billing Determinants'!$B$19:$N$41,5,0)/'4. Billing Determinants'!$F$41*$D33,IF($E33="Non-RPP kWh",VLOOKUP(M$4,'4. Billing Determinants'!$B$19:$N$41,6,0)/'4. Billing Determinants'!$G$41*$D33,IF($E33="Distribution Rev.",VLOOKUP(M$4,'4. Billing Determinants'!$B$19:$N$41,8,0)/'4. Billing Determinants'!$I$41*$D33, VLOOKUP(M$4,'4. Billing Determinants'!$B$19:$N$41,3,0)/'4. Billing Determinants'!$D$41*$D33)))))</f>
        <v>0</v>
      </c>
      <c r="N33" s="152">
        <f>IF(N$4="",0,IF($E33="kWh",VLOOKUP(N$4,'4. Billing Determinants'!$B$19:$N$41,4,0)/'4. Billing Determinants'!$E$41*$D33,IF($E33="kW",VLOOKUP(N$4,'4. Billing Determinants'!$B$19:$N$41,5,0)/'4. Billing Determinants'!$F$41*$D33,IF($E33="Non-RPP kWh",VLOOKUP(N$4,'4. Billing Determinants'!$B$19:$N$41,6,0)/'4. Billing Determinants'!$G$41*$D33,IF($E33="Distribution Rev.",VLOOKUP(N$4,'4. Billing Determinants'!$B$19:$N$41,8,0)/'4. Billing Determinants'!$I$41*$D33, VLOOKUP(N$4,'4. Billing Determinants'!$B$19:$N$41,3,0)/'4. Billing Determinants'!$D$41*$D33)))))</f>
        <v>0</v>
      </c>
      <c r="O33" s="152">
        <f>IF(O$4="",0,IF($E33="kWh",VLOOKUP(O$4,'4. Billing Determinants'!$B$19:$N$41,4,0)/'4. Billing Determinants'!$E$41*$D33,IF($E33="kW",VLOOKUP(O$4,'4. Billing Determinants'!$B$19:$N$41,5,0)/'4. Billing Determinants'!$F$41*$D33,IF($E33="Non-RPP kWh",VLOOKUP(O$4,'4. Billing Determinants'!$B$19:$N$41,6,0)/'4. Billing Determinants'!$G$41*$D33,IF($E33="Distribution Rev.",VLOOKUP(O$4,'4. Billing Determinants'!$B$19:$N$41,8,0)/'4. Billing Determinants'!$I$41*$D33, VLOOKUP(O$4,'4. Billing Determinants'!$B$19:$N$41,3,0)/'4. Billing Determinants'!$D$41*$D33)))))</f>
        <v>0</v>
      </c>
      <c r="P33" s="152">
        <f>IF(P$4="",0,IF($E33="kWh",VLOOKUP(P$4,'4. Billing Determinants'!$B$19:$N$41,4,0)/'4. Billing Determinants'!$E$41*$D33,IF($E33="kW",VLOOKUP(P$4,'4. Billing Determinants'!$B$19:$N$41,5,0)/'4. Billing Determinants'!$F$41*$D33,IF($E33="Non-RPP kWh",VLOOKUP(P$4,'4. Billing Determinants'!$B$19:$N$41,6,0)/'4. Billing Determinants'!$G$41*$D33,IF($E33="Distribution Rev.",VLOOKUP(P$4,'4. Billing Determinants'!$B$19:$N$41,8,0)/'4. Billing Determinants'!$I$41*$D33, VLOOKUP(P$4,'4. Billing Determinants'!$B$19:$N$41,3,0)/'4. Billing Determinants'!$D$41*$D33)))))</f>
        <v>0</v>
      </c>
      <c r="Q33" s="152">
        <f>IF(Q$4="",0,IF($E33="kWh",VLOOKUP(Q$4,'4. Billing Determinants'!$B$19:$N$41,4,0)/'4. Billing Determinants'!$E$41*$D33,IF($E33="kW",VLOOKUP(Q$4,'4. Billing Determinants'!$B$19:$N$41,5,0)/'4. Billing Determinants'!$F$41*$D33,IF($E33="Non-RPP kWh",VLOOKUP(Q$4,'4. Billing Determinants'!$B$19:$N$41,6,0)/'4. Billing Determinants'!$G$41*$D33,IF($E33="Distribution Rev.",VLOOKUP(Q$4,'4. Billing Determinants'!$B$19:$N$41,8,0)/'4. Billing Determinants'!$I$41*$D33, VLOOKUP(Q$4,'4. Billing Determinants'!$B$19:$N$41,3,0)/'4. Billing Determinants'!$D$41*$D33)))))</f>
        <v>0</v>
      </c>
      <c r="R33" s="152">
        <f>IF(R$4="",0,IF($E33="kWh",VLOOKUP(R$4,'4. Billing Determinants'!$B$19:$N$41,4,0)/'4. Billing Determinants'!$E$41*$D33,IF($E33="kW",VLOOKUP(R$4,'4. Billing Determinants'!$B$19:$N$41,5,0)/'4. Billing Determinants'!$F$41*$D33,IF($E33="Non-RPP kWh",VLOOKUP(R$4,'4. Billing Determinants'!$B$19:$N$41,6,0)/'4. Billing Determinants'!$G$41*$D33,IF($E33="Distribution Rev.",VLOOKUP(R$4,'4. Billing Determinants'!$B$19:$N$41,8,0)/'4. Billing Determinants'!$I$41*$D33, VLOOKUP(R$4,'4. Billing Determinants'!$B$19:$N$41,3,0)/'4. Billing Determinants'!$D$41*$D33)))))</f>
        <v>0</v>
      </c>
      <c r="S33" s="152">
        <f>IF(S$4="",0,IF($E33="kWh",VLOOKUP(S$4,'4. Billing Determinants'!$B$19:$N$41,4,0)/'4. Billing Determinants'!$E$41*$D33,IF($E33="kW",VLOOKUP(S$4,'4. Billing Determinants'!$B$19:$N$41,5,0)/'4. Billing Determinants'!$F$41*$D33,IF($E33="Non-RPP kWh",VLOOKUP(S$4,'4. Billing Determinants'!$B$19:$N$41,6,0)/'4. Billing Determinants'!$G$41*$D33,IF($E33="Distribution Rev.",VLOOKUP(S$4,'4. Billing Determinants'!$B$19:$N$41,8,0)/'4. Billing Determinants'!$I$41*$D33, VLOOKUP(S$4,'4. Billing Determinants'!$B$19:$N$41,3,0)/'4. Billing Determinants'!$D$41*$D33)))))</f>
        <v>0</v>
      </c>
      <c r="T33" s="152">
        <f>IF(T$4="",0,IF($E33="kWh",VLOOKUP(T$4,'4. Billing Determinants'!$B$19:$N$41,4,0)/'4. Billing Determinants'!$E$41*$D33,IF($E33="kW",VLOOKUP(T$4,'4. Billing Determinants'!$B$19:$N$41,5,0)/'4. Billing Determinants'!$F$41*$D33,IF($E33="Non-RPP kWh",VLOOKUP(T$4,'4. Billing Determinants'!$B$19:$N$41,6,0)/'4. Billing Determinants'!$G$41*$D33,IF($E33="Distribution Rev.",VLOOKUP(T$4,'4. Billing Determinants'!$B$19:$N$41,8,0)/'4. Billing Determinants'!$I$41*$D33, VLOOKUP(T$4,'4. Billing Determinants'!$B$19:$N$41,3,0)/'4. Billing Determinants'!$D$41*$D33)))))</f>
        <v>0</v>
      </c>
      <c r="U33" s="152">
        <f>IF(U$4="",0,IF($E33="kWh",VLOOKUP(U$4,'4. Billing Determinants'!$B$19:$N$41,4,0)/'4. Billing Determinants'!$E$41*$D33,IF($E33="kW",VLOOKUP(U$4,'4. Billing Determinants'!$B$19:$N$41,5,0)/'4. Billing Determinants'!$F$41*$D33,IF($E33="Non-RPP kWh",VLOOKUP(U$4,'4. Billing Determinants'!$B$19:$N$41,6,0)/'4. Billing Determinants'!$G$41*$D33,IF($E33="Distribution Rev.",VLOOKUP(U$4,'4. Billing Determinants'!$B$19:$N$41,8,0)/'4. Billing Determinants'!$I$41*$D33, VLOOKUP(U$4,'4. Billing Determinants'!$B$19:$N$41,3,0)/'4. Billing Determinants'!$D$41*$D33)))))</f>
        <v>0</v>
      </c>
      <c r="V33" s="152">
        <f>IF(V$4="",0,IF($E33="kWh",VLOOKUP(V$4,'4. Billing Determinants'!$B$19:$N$41,4,0)/'4. Billing Determinants'!$E$41*$D33,IF($E33="kW",VLOOKUP(V$4,'4. Billing Determinants'!$B$19:$N$41,5,0)/'4. Billing Determinants'!$F$41*$D33,IF($E33="Non-RPP kWh",VLOOKUP(V$4,'4. Billing Determinants'!$B$19:$N$41,6,0)/'4. Billing Determinants'!$G$41*$D33,IF($E33="Distribution Rev.",VLOOKUP(V$4,'4. Billing Determinants'!$B$19:$N$41,8,0)/'4. Billing Determinants'!$I$41*$D33, VLOOKUP(V$4,'4. Billing Determinants'!$B$19:$N$41,3,0)/'4. Billing Determinants'!$D$41*$D33)))))</f>
        <v>0</v>
      </c>
      <c r="W33" s="152">
        <f>IF(W$4="",0,IF($E33="kWh",VLOOKUP(W$4,'4. Billing Determinants'!$B$19:$N$41,4,0)/'4. Billing Determinants'!$E$41*$D33,IF($E33="kW",VLOOKUP(W$4,'4. Billing Determinants'!$B$19:$N$41,5,0)/'4. Billing Determinants'!$F$41*$D33,IF($E33="Non-RPP kWh",VLOOKUP(W$4,'4. Billing Determinants'!$B$19:$N$41,6,0)/'4. Billing Determinants'!$G$41*$D33,IF($E33="Distribution Rev.",VLOOKUP(W$4,'4. Billing Determinants'!$B$19:$N$41,8,0)/'4. Billing Determinants'!$I$41*$D33, VLOOKUP(W$4,'4. Billing Determinants'!$B$19:$N$41,3,0)/'4. Billing Determinants'!$D$41*$D33)))))</f>
        <v>0</v>
      </c>
      <c r="X33" s="152">
        <f>IF(X$4="",0,IF($E33="kWh",VLOOKUP(X$4,'4. Billing Determinants'!$B$19:$N$41,4,0)/'4. Billing Determinants'!$E$41*$D33,IF($E33="kW",VLOOKUP(X$4,'4. Billing Determinants'!$B$19:$N$41,5,0)/'4. Billing Determinants'!$F$41*$D33,IF($E33="Non-RPP kWh",VLOOKUP(X$4,'4. Billing Determinants'!$B$19:$N$41,6,0)/'4. Billing Determinants'!$G$41*$D33,IF($E33="Distribution Rev.",VLOOKUP(X$4,'4. Billing Determinants'!$B$19:$N$41,8,0)/'4. Billing Determinants'!$I$41*$D33, VLOOKUP(X$4,'4. Billing Determinants'!$B$19:$N$41,3,0)/'4. Billing Determinants'!$D$41*$D33)))))</f>
        <v>0</v>
      </c>
      <c r="Y33" s="152">
        <f>IF(Y$4="",0,IF($E33="kWh",VLOOKUP(Y$4,'4. Billing Determinants'!$B$19:$N$41,4,0)/'4. Billing Determinants'!$E$41*$D33,IF($E33="kW",VLOOKUP(Y$4,'4. Billing Determinants'!$B$19:$N$41,5,0)/'4. Billing Determinants'!$F$41*$D33,IF($E33="Non-RPP kWh",VLOOKUP(Y$4,'4. Billing Determinants'!$B$19:$N$41,6,0)/'4. Billing Determinants'!$G$41*$D33,IF($E33="Distribution Rev.",VLOOKUP(Y$4,'4. Billing Determinants'!$B$19:$N$41,8,0)/'4. Billing Determinants'!$I$41*$D33, VLOOKUP(Y$4,'4. Billing Determinants'!$B$19:$N$41,3,0)/'4. Billing Determinants'!$D$41*$D33)))))</f>
        <v>0</v>
      </c>
    </row>
    <row r="34" spans="1:25" x14ac:dyDescent="0.2">
      <c r="B34" s="150" t="s">
        <v>18</v>
      </c>
      <c r="C34" s="214">
        <v>1572</v>
      </c>
      <c r="D34" s="152">
        <f>'2. 2013 Continuity Schedule'!CF57</f>
        <v>-370742</v>
      </c>
      <c r="E34" s="170"/>
      <c r="F34" s="152">
        <f>$D$34*'Other Allocators'!B15</f>
        <v>-52268.249658719564</v>
      </c>
      <c r="G34" s="152">
        <f>$D$34*'Other Allocators'!C15</f>
        <v>-13876.091429568387</v>
      </c>
      <c r="H34" s="152">
        <f>$D$34*'Other Allocators'!D15</f>
        <v>-94157.317213440896</v>
      </c>
      <c r="I34" s="152">
        <f>$D$34*'Other Allocators'!E15</f>
        <v>-61638.901140573456</v>
      </c>
      <c r="J34" s="152">
        <f>$D$34*'Other Allocators'!F15</f>
        <v>-77739.022578534801</v>
      </c>
      <c r="K34" s="152">
        <f>$D$34*'Other Allocators'!G15</f>
        <v>-65123.811927465205</v>
      </c>
      <c r="L34" s="152">
        <f>$D$34*'Other Allocators'!H15</f>
        <v>-185.61200288698666</v>
      </c>
      <c r="M34" s="152">
        <f>$D$34*'Other Allocators'!I15</f>
        <v>-235.48271821168311</v>
      </c>
      <c r="N34" s="152">
        <f>$D$34*'Other Allocators'!J15</f>
        <v>-2984.0599067734302</v>
      </c>
      <c r="O34" s="152">
        <f>$D$34*'Other Allocators'!K15</f>
        <v>-2533.3086125590953</v>
      </c>
      <c r="P34" s="152">
        <f>IF(P$4="",0,IF($E34="kWh",VLOOKUP(P$4,'4. Billing Determinants'!$B$19:$N$41,4,0)/'4. Billing Determinants'!$E$41*$D34,IF($E34="kW",VLOOKUP(P$4,'4. Billing Determinants'!$B$19:$N$41,5,0)/'4. Billing Determinants'!$F$41*$D34,IF($E34="Non-RPP kWh",VLOOKUP(P$4,'4. Billing Determinants'!$B$19:$N$41,6,0)/'4. Billing Determinants'!$G$41*$D34,IF($E34="Distribution Rev.",VLOOKUP(P$4,'4. Billing Determinants'!$B$19:$N$41,8,0)/'4. Billing Determinants'!$I$41*$D34, VLOOKUP(P$4,'4. Billing Determinants'!$B$19:$N$41,3,0)/'4. Billing Determinants'!$D$41*$D34)))))</f>
        <v>0</v>
      </c>
      <c r="Q34" s="152">
        <f>IF(Q$4="",0,IF($E34="kWh",VLOOKUP(Q$4,'4. Billing Determinants'!$B$19:$N$41,4,0)/'4. Billing Determinants'!$E$41*$D34,IF($E34="kW",VLOOKUP(Q$4,'4. Billing Determinants'!$B$19:$N$41,5,0)/'4. Billing Determinants'!$F$41*$D34,IF($E34="Non-RPP kWh",VLOOKUP(Q$4,'4. Billing Determinants'!$B$19:$N$41,6,0)/'4. Billing Determinants'!$G$41*$D34,IF($E34="Distribution Rev.",VLOOKUP(Q$4,'4. Billing Determinants'!$B$19:$N$41,8,0)/'4. Billing Determinants'!$I$41*$D34, VLOOKUP(Q$4,'4. Billing Determinants'!$B$19:$N$41,3,0)/'4. Billing Determinants'!$D$41*$D34)))))</f>
        <v>0</v>
      </c>
      <c r="R34" s="152">
        <f>IF(R$4="",0,IF($E34="kWh",VLOOKUP(R$4,'4. Billing Determinants'!$B$19:$N$41,4,0)/'4. Billing Determinants'!$E$41*$D34,IF($E34="kW",VLOOKUP(R$4,'4. Billing Determinants'!$B$19:$N$41,5,0)/'4. Billing Determinants'!$F$41*$D34,IF($E34="Non-RPP kWh",VLOOKUP(R$4,'4. Billing Determinants'!$B$19:$N$41,6,0)/'4. Billing Determinants'!$G$41*$D34,IF($E34="Distribution Rev.",VLOOKUP(R$4,'4. Billing Determinants'!$B$19:$N$41,8,0)/'4. Billing Determinants'!$I$41*$D34, VLOOKUP(R$4,'4. Billing Determinants'!$B$19:$N$41,3,0)/'4. Billing Determinants'!$D$41*$D34)))))</f>
        <v>0</v>
      </c>
      <c r="S34" s="152">
        <f>IF(S$4="",0,IF($E34="kWh",VLOOKUP(S$4,'4. Billing Determinants'!$B$19:$N$41,4,0)/'4. Billing Determinants'!$E$41*$D34,IF($E34="kW",VLOOKUP(S$4,'4. Billing Determinants'!$B$19:$N$41,5,0)/'4. Billing Determinants'!$F$41*$D34,IF($E34="Non-RPP kWh",VLOOKUP(S$4,'4. Billing Determinants'!$B$19:$N$41,6,0)/'4. Billing Determinants'!$G$41*$D34,IF($E34="Distribution Rev.",VLOOKUP(S$4,'4. Billing Determinants'!$B$19:$N$41,8,0)/'4. Billing Determinants'!$I$41*$D34, VLOOKUP(S$4,'4. Billing Determinants'!$B$19:$N$41,3,0)/'4. Billing Determinants'!$D$41*$D34)))))</f>
        <v>0</v>
      </c>
      <c r="T34" s="152">
        <f>IF(T$4="",0,IF($E34="kWh",VLOOKUP(T$4,'4. Billing Determinants'!$B$19:$N$41,4,0)/'4. Billing Determinants'!$E$41*$D34,IF($E34="kW",VLOOKUP(T$4,'4. Billing Determinants'!$B$19:$N$41,5,0)/'4. Billing Determinants'!$F$41*$D34,IF($E34="Non-RPP kWh",VLOOKUP(T$4,'4. Billing Determinants'!$B$19:$N$41,6,0)/'4. Billing Determinants'!$G$41*$D34,IF($E34="Distribution Rev.",VLOOKUP(T$4,'4. Billing Determinants'!$B$19:$N$41,8,0)/'4. Billing Determinants'!$I$41*$D34, VLOOKUP(T$4,'4. Billing Determinants'!$B$19:$N$41,3,0)/'4. Billing Determinants'!$D$41*$D34)))))</f>
        <v>0</v>
      </c>
      <c r="U34" s="152">
        <f>IF(U$4="",0,IF($E34="kWh",VLOOKUP(U$4,'4. Billing Determinants'!$B$19:$N$41,4,0)/'4. Billing Determinants'!$E$41*$D34,IF($E34="kW",VLOOKUP(U$4,'4. Billing Determinants'!$B$19:$N$41,5,0)/'4. Billing Determinants'!$F$41*$D34,IF($E34="Non-RPP kWh",VLOOKUP(U$4,'4. Billing Determinants'!$B$19:$N$41,6,0)/'4. Billing Determinants'!$G$41*$D34,IF($E34="Distribution Rev.",VLOOKUP(U$4,'4. Billing Determinants'!$B$19:$N$41,8,0)/'4. Billing Determinants'!$I$41*$D34, VLOOKUP(U$4,'4. Billing Determinants'!$B$19:$N$41,3,0)/'4. Billing Determinants'!$D$41*$D34)))))</f>
        <v>0</v>
      </c>
      <c r="V34" s="152">
        <f>IF(V$4="",0,IF($E34="kWh",VLOOKUP(V$4,'4. Billing Determinants'!$B$19:$N$41,4,0)/'4. Billing Determinants'!$E$41*$D34,IF($E34="kW",VLOOKUP(V$4,'4. Billing Determinants'!$B$19:$N$41,5,0)/'4. Billing Determinants'!$F$41*$D34,IF($E34="Non-RPP kWh",VLOOKUP(V$4,'4. Billing Determinants'!$B$19:$N$41,6,0)/'4. Billing Determinants'!$G$41*$D34,IF($E34="Distribution Rev.",VLOOKUP(V$4,'4. Billing Determinants'!$B$19:$N$41,8,0)/'4. Billing Determinants'!$I$41*$D34, VLOOKUP(V$4,'4. Billing Determinants'!$B$19:$N$41,3,0)/'4. Billing Determinants'!$D$41*$D34)))))</f>
        <v>0</v>
      </c>
      <c r="W34" s="152">
        <f>IF(W$4="",0,IF($E34="kWh",VLOOKUP(W$4,'4. Billing Determinants'!$B$19:$N$41,4,0)/'4. Billing Determinants'!$E$41*$D34,IF($E34="kW",VLOOKUP(W$4,'4. Billing Determinants'!$B$19:$N$41,5,0)/'4. Billing Determinants'!$F$41*$D34,IF($E34="Non-RPP kWh",VLOOKUP(W$4,'4. Billing Determinants'!$B$19:$N$41,6,0)/'4. Billing Determinants'!$G$41*$D34,IF($E34="Distribution Rev.",VLOOKUP(W$4,'4. Billing Determinants'!$B$19:$N$41,8,0)/'4. Billing Determinants'!$I$41*$D34, VLOOKUP(W$4,'4. Billing Determinants'!$B$19:$N$41,3,0)/'4. Billing Determinants'!$D$41*$D34)))))</f>
        <v>0</v>
      </c>
      <c r="X34" s="152">
        <f>IF(X$4="",0,IF($E34="kWh",VLOOKUP(X$4,'4. Billing Determinants'!$B$19:$N$41,4,0)/'4. Billing Determinants'!$E$41*$D34,IF($E34="kW",VLOOKUP(X$4,'4. Billing Determinants'!$B$19:$N$41,5,0)/'4. Billing Determinants'!$F$41*$D34,IF($E34="Non-RPP kWh",VLOOKUP(X$4,'4. Billing Determinants'!$B$19:$N$41,6,0)/'4. Billing Determinants'!$G$41*$D34,IF($E34="Distribution Rev.",VLOOKUP(X$4,'4. Billing Determinants'!$B$19:$N$41,8,0)/'4. Billing Determinants'!$I$41*$D34, VLOOKUP(X$4,'4. Billing Determinants'!$B$19:$N$41,3,0)/'4. Billing Determinants'!$D$41*$D34)))))</f>
        <v>0</v>
      </c>
      <c r="Y34" s="152">
        <f>IF(Y$4="",0,IF($E34="kWh",VLOOKUP(Y$4,'4. Billing Determinants'!$B$19:$N$41,4,0)/'4. Billing Determinants'!$E$41*$D34,IF($E34="kW",VLOOKUP(Y$4,'4. Billing Determinants'!$B$19:$N$41,5,0)/'4. Billing Determinants'!$F$41*$D34,IF($E34="Non-RPP kWh",VLOOKUP(Y$4,'4. Billing Determinants'!$B$19:$N$41,6,0)/'4. Billing Determinants'!$G$41*$D34,IF($E34="Distribution Rev.",VLOOKUP(Y$4,'4. Billing Determinants'!$B$19:$N$41,8,0)/'4. Billing Determinants'!$I$41*$D34, VLOOKUP(Y$4,'4. Billing Determinants'!$B$19:$N$41,3,0)/'4. Billing Determinants'!$D$41*$D34)))))</f>
        <v>0</v>
      </c>
    </row>
    <row r="35" spans="1:25" x14ac:dyDescent="0.2">
      <c r="B35" s="150" t="s">
        <v>6</v>
      </c>
      <c r="C35" s="151">
        <v>1574</v>
      </c>
      <c r="D35" s="152">
        <f>'2. 2013 Continuity Schedule'!CF58</f>
        <v>0</v>
      </c>
      <c r="E35" s="170"/>
      <c r="F35" s="152">
        <f>IF(F$4="",0,IF($E35="kWh",VLOOKUP(F$4,'4. Billing Determinants'!$B$19:$N$41,4,0)/'4. Billing Determinants'!$E$41*$D35,IF($E35="kW",VLOOKUP(F$4,'4. Billing Determinants'!$B$19:$N$41,5,0)/'4. Billing Determinants'!$F$41*$D35,IF($E35="Non-RPP kWh",VLOOKUP(F$4,'4. Billing Determinants'!$B$19:$N$41,6,0)/'4. Billing Determinants'!$G$41*$D35,IF($E35="Distribution Rev.",VLOOKUP(F$4,'4. Billing Determinants'!$B$19:$N$41,8,0)/'4. Billing Determinants'!$I$41*$D35, VLOOKUP(F$4,'4. Billing Determinants'!$B$19:$N$41,3,0)/'4. Billing Determinants'!$D$41*$D35)))))</f>
        <v>0</v>
      </c>
      <c r="G35" s="152">
        <f>IF(G$4="",0,IF($E35="kWh",VLOOKUP(G$4,'4. Billing Determinants'!$B$19:$N$41,4,0)/'4. Billing Determinants'!$E$41*$D35,IF($E35="kW",VLOOKUP(G$4,'4. Billing Determinants'!$B$19:$N$41,5,0)/'4. Billing Determinants'!$F$41*$D35,IF($E35="Non-RPP kWh",VLOOKUP(G$4,'4. Billing Determinants'!$B$19:$N$41,6,0)/'4. Billing Determinants'!$G$41*$D35,IF($E35="Distribution Rev.",VLOOKUP(G$4,'4. Billing Determinants'!$B$19:$N$41,8,0)/'4. Billing Determinants'!$I$41*$D35, VLOOKUP(G$4,'4. Billing Determinants'!$B$19:$N$41,3,0)/'4. Billing Determinants'!$D$41*$D35)))))</f>
        <v>0</v>
      </c>
      <c r="H35" s="152">
        <f>IF(H$4="",0,IF($E35="kWh",VLOOKUP(H$4,'4. Billing Determinants'!$B$19:$N$41,4,0)/'4. Billing Determinants'!$E$41*$D35,IF($E35="kW",VLOOKUP(H$4,'4. Billing Determinants'!$B$19:$N$41,5,0)/'4. Billing Determinants'!$F$41*$D35,IF($E35="Non-RPP kWh",VLOOKUP(H$4,'4. Billing Determinants'!$B$19:$N$41,6,0)/'4. Billing Determinants'!$G$41*$D35,IF($E35="Distribution Rev.",VLOOKUP(H$4,'4. Billing Determinants'!$B$19:$N$41,8,0)/'4. Billing Determinants'!$I$41*$D35, VLOOKUP(H$4,'4. Billing Determinants'!$B$19:$N$41,3,0)/'4. Billing Determinants'!$D$41*$D35)))))</f>
        <v>0</v>
      </c>
      <c r="I35" s="152">
        <f>IF(I$4="",0,IF($E35="kWh",VLOOKUP(I$4,'4. Billing Determinants'!$B$19:$N$41,4,0)/'4. Billing Determinants'!$E$41*$D35,IF($E35="kW",VLOOKUP(I$4,'4. Billing Determinants'!$B$19:$N$41,5,0)/'4. Billing Determinants'!$F$41*$D35,IF($E35="Non-RPP kWh",VLOOKUP(I$4,'4. Billing Determinants'!$B$19:$N$41,6,0)/'4. Billing Determinants'!$G$41*$D35,IF($E35="Distribution Rev.",VLOOKUP(I$4,'4. Billing Determinants'!$B$19:$N$41,8,0)/'4. Billing Determinants'!$I$41*$D35, VLOOKUP(I$4,'4. Billing Determinants'!$B$19:$N$41,3,0)/'4. Billing Determinants'!$D$41*$D35)))))</f>
        <v>0</v>
      </c>
      <c r="J35" s="152">
        <f>IF(J$4="",0,IF($E35="kWh",VLOOKUP(J$4,'4. Billing Determinants'!$B$19:$N$41,4,0)/'4. Billing Determinants'!$E$41*$D35,IF($E35="kW",VLOOKUP(J$4,'4. Billing Determinants'!$B$19:$N$41,5,0)/'4. Billing Determinants'!$F$41*$D35,IF($E35="Non-RPP kWh",VLOOKUP(J$4,'4. Billing Determinants'!$B$19:$N$41,6,0)/'4. Billing Determinants'!$G$41*$D35,IF($E35="Distribution Rev.",VLOOKUP(J$4,'4. Billing Determinants'!$B$19:$N$41,8,0)/'4. Billing Determinants'!$I$41*$D35, VLOOKUP(J$4,'4. Billing Determinants'!$B$19:$N$41,3,0)/'4. Billing Determinants'!$D$41*$D35)))))</f>
        <v>0</v>
      </c>
      <c r="K35" s="152">
        <f>IF(K$4="",0,IF($E35="kWh",VLOOKUP(K$4,'4. Billing Determinants'!$B$19:$N$41,4,0)/'4. Billing Determinants'!$E$41*$D35,IF($E35="kW",VLOOKUP(K$4,'4. Billing Determinants'!$B$19:$N$41,5,0)/'4. Billing Determinants'!$F$41*$D35,IF($E35="Non-RPP kWh",VLOOKUP(K$4,'4. Billing Determinants'!$B$19:$N$41,6,0)/'4. Billing Determinants'!$G$41*$D35,IF($E35="Distribution Rev.",VLOOKUP(K$4,'4. Billing Determinants'!$B$19:$N$41,8,0)/'4. Billing Determinants'!$I$41*$D35, VLOOKUP(K$4,'4. Billing Determinants'!$B$19:$N$41,3,0)/'4. Billing Determinants'!$D$41*$D35)))))</f>
        <v>0</v>
      </c>
      <c r="L35" s="152">
        <f>IF(L$4="",0,IF($E35="kWh",VLOOKUP(L$4,'4. Billing Determinants'!$B$19:$N$41,4,0)/'4. Billing Determinants'!$E$41*$D35,IF($E35="kW",VLOOKUP(L$4,'4. Billing Determinants'!$B$19:$N$41,5,0)/'4. Billing Determinants'!$F$41*$D35,IF($E35="Non-RPP kWh",VLOOKUP(L$4,'4. Billing Determinants'!$B$19:$N$41,6,0)/'4. Billing Determinants'!$G$41*$D35,IF($E35="Distribution Rev.",VLOOKUP(L$4,'4. Billing Determinants'!$B$19:$N$41,8,0)/'4. Billing Determinants'!$I$41*$D35, VLOOKUP(L$4,'4. Billing Determinants'!$B$19:$N$41,3,0)/'4. Billing Determinants'!$D$41*$D35)))))</f>
        <v>0</v>
      </c>
      <c r="M35" s="152">
        <f>IF(M$4="",0,IF($E35="kWh",VLOOKUP(M$4,'4. Billing Determinants'!$B$19:$N$41,4,0)/'4. Billing Determinants'!$E$41*$D35,IF($E35="kW",VLOOKUP(M$4,'4. Billing Determinants'!$B$19:$N$41,5,0)/'4. Billing Determinants'!$F$41*$D35,IF($E35="Non-RPP kWh",VLOOKUP(M$4,'4. Billing Determinants'!$B$19:$N$41,6,0)/'4. Billing Determinants'!$G$41*$D35,IF($E35="Distribution Rev.",VLOOKUP(M$4,'4. Billing Determinants'!$B$19:$N$41,8,0)/'4. Billing Determinants'!$I$41*$D35, VLOOKUP(M$4,'4. Billing Determinants'!$B$19:$N$41,3,0)/'4. Billing Determinants'!$D$41*$D35)))))</f>
        <v>0</v>
      </c>
      <c r="N35" s="152">
        <f>IF(N$4="",0,IF($E35="kWh",VLOOKUP(N$4,'4. Billing Determinants'!$B$19:$N$41,4,0)/'4. Billing Determinants'!$E$41*$D35,IF($E35="kW",VLOOKUP(N$4,'4. Billing Determinants'!$B$19:$N$41,5,0)/'4. Billing Determinants'!$F$41*$D35,IF($E35="Non-RPP kWh",VLOOKUP(N$4,'4. Billing Determinants'!$B$19:$N$41,6,0)/'4. Billing Determinants'!$G$41*$D35,IF($E35="Distribution Rev.",VLOOKUP(N$4,'4. Billing Determinants'!$B$19:$N$41,8,0)/'4. Billing Determinants'!$I$41*$D35, VLOOKUP(N$4,'4. Billing Determinants'!$B$19:$N$41,3,0)/'4. Billing Determinants'!$D$41*$D35)))))</f>
        <v>0</v>
      </c>
      <c r="O35" s="152">
        <f>IF(O$4="",0,IF($E35="kWh",VLOOKUP(O$4,'4. Billing Determinants'!$B$19:$N$41,4,0)/'4. Billing Determinants'!$E$41*$D35,IF($E35="kW",VLOOKUP(O$4,'4. Billing Determinants'!$B$19:$N$41,5,0)/'4. Billing Determinants'!$F$41*$D35,IF($E35="Non-RPP kWh",VLOOKUP(O$4,'4. Billing Determinants'!$B$19:$N$41,6,0)/'4. Billing Determinants'!$G$41*$D35,IF($E35="Distribution Rev.",VLOOKUP(O$4,'4. Billing Determinants'!$B$19:$N$41,8,0)/'4. Billing Determinants'!$I$41*$D35, VLOOKUP(O$4,'4. Billing Determinants'!$B$19:$N$41,3,0)/'4. Billing Determinants'!$D$41*$D35)))))</f>
        <v>0</v>
      </c>
      <c r="P35" s="152">
        <f>IF(P$4="",0,IF($E35="kWh",VLOOKUP(P$4,'4. Billing Determinants'!$B$19:$N$41,4,0)/'4. Billing Determinants'!$E$41*$D35,IF($E35="kW",VLOOKUP(P$4,'4. Billing Determinants'!$B$19:$N$41,5,0)/'4. Billing Determinants'!$F$41*$D35,IF($E35="Non-RPP kWh",VLOOKUP(P$4,'4. Billing Determinants'!$B$19:$N$41,6,0)/'4. Billing Determinants'!$G$41*$D35,IF($E35="Distribution Rev.",VLOOKUP(P$4,'4. Billing Determinants'!$B$19:$N$41,8,0)/'4. Billing Determinants'!$I$41*$D35, VLOOKUP(P$4,'4. Billing Determinants'!$B$19:$N$41,3,0)/'4. Billing Determinants'!$D$41*$D35)))))</f>
        <v>0</v>
      </c>
      <c r="Q35" s="152">
        <f>IF(Q$4="",0,IF($E35="kWh",VLOOKUP(Q$4,'4. Billing Determinants'!$B$19:$N$41,4,0)/'4. Billing Determinants'!$E$41*$D35,IF($E35="kW",VLOOKUP(Q$4,'4. Billing Determinants'!$B$19:$N$41,5,0)/'4. Billing Determinants'!$F$41*$D35,IF($E35="Non-RPP kWh",VLOOKUP(Q$4,'4. Billing Determinants'!$B$19:$N$41,6,0)/'4. Billing Determinants'!$G$41*$D35,IF($E35="Distribution Rev.",VLOOKUP(Q$4,'4. Billing Determinants'!$B$19:$N$41,8,0)/'4. Billing Determinants'!$I$41*$D35, VLOOKUP(Q$4,'4. Billing Determinants'!$B$19:$N$41,3,0)/'4. Billing Determinants'!$D$41*$D35)))))</f>
        <v>0</v>
      </c>
      <c r="R35" s="152">
        <f>IF(R$4="",0,IF($E35="kWh",VLOOKUP(R$4,'4. Billing Determinants'!$B$19:$N$41,4,0)/'4. Billing Determinants'!$E$41*$D35,IF($E35="kW",VLOOKUP(R$4,'4. Billing Determinants'!$B$19:$N$41,5,0)/'4. Billing Determinants'!$F$41*$D35,IF($E35="Non-RPP kWh",VLOOKUP(R$4,'4. Billing Determinants'!$B$19:$N$41,6,0)/'4. Billing Determinants'!$G$41*$D35,IF($E35="Distribution Rev.",VLOOKUP(R$4,'4. Billing Determinants'!$B$19:$N$41,8,0)/'4. Billing Determinants'!$I$41*$D35, VLOOKUP(R$4,'4. Billing Determinants'!$B$19:$N$41,3,0)/'4. Billing Determinants'!$D$41*$D35)))))</f>
        <v>0</v>
      </c>
      <c r="S35" s="152">
        <f>IF(S$4="",0,IF($E35="kWh",VLOOKUP(S$4,'4. Billing Determinants'!$B$19:$N$41,4,0)/'4. Billing Determinants'!$E$41*$D35,IF($E35="kW",VLOOKUP(S$4,'4. Billing Determinants'!$B$19:$N$41,5,0)/'4. Billing Determinants'!$F$41*$D35,IF($E35="Non-RPP kWh",VLOOKUP(S$4,'4. Billing Determinants'!$B$19:$N$41,6,0)/'4. Billing Determinants'!$G$41*$D35,IF($E35="Distribution Rev.",VLOOKUP(S$4,'4. Billing Determinants'!$B$19:$N$41,8,0)/'4. Billing Determinants'!$I$41*$D35, VLOOKUP(S$4,'4. Billing Determinants'!$B$19:$N$41,3,0)/'4. Billing Determinants'!$D$41*$D35)))))</f>
        <v>0</v>
      </c>
      <c r="T35" s="152">
        <f>IF(T$4="",0,IF($E35="kWh",VLOOKUP(T$4,'4. Billing Determinants'!$B$19:$N$41,4,0)/'4. Billing Determinants'!$E$41*$D35,IF($E35="kW",VLOOKUP(T$4,'4. Billing Determinants'!$B$19:$N$41,5,0)/'4. Billing Determinants'!$F$41*$D35,IF($E35="Non-RPP kWh",VLOOKUP(T$4,'4. Billing Determinants'!$B$19:$N$41,6,0)/'4. Billing Determinants'!$G$41*$D35,IF($E35="Distribution Rev.",VLOOKUP(T$4,'4. Billing Determinants'!$B$19:$N$41,8,0)/'4. Billing Determinants'!$I$41*$D35, VLOOKUP(T$4,'4. Billing Determinants'!$B$19:$N$41,3,0)/'4. Billing Determinants'!$D$41*$D35)))))</f>
        <v>0</v>
      </c>
      <c r="U35" s="152">
        <f>IF(U$4="",0,IF($E35="kWh",VLOOKUP(U$4,'4. Billing Determinants'!$B$19:$N$41,4,0)/'4. Billing Determinants'!$E$41*$D35,IF($E35="kW",VLOOKUP(U$4,'4. Billing Determinants'!$B$19:$N$41,5,0)/'4. Billing Determinants'!$F$41*$D35,IF($E35="Non-RPP kWh",VLOOKUP(U$4,'4. Billing Determinants'!$B$19:$N$41,6,0)/'4. Billing Determinants'!$G$41*$D35,IF($E35="Distribution Rev.",VLOOKUP(U$4,'4. Billing Determinants'!$B$19:$N$41,8,0)/'4. Billing Determinants'!$I$41*$D35, VLOOKUP(U$4,'4. Billing Determinants'!$B$19:$N$41,3,0)/'4. Billing Determinants'!$D$41*$D35)))))</f>
        <v>0</v>
      </c>
      <c r="V35" s="152">
        <f>IF(V$4="",0,IF($E35="kWh",VLOOKUP(V$4,'4. Billing Determinants'!$B$19:$N$41,4,0)/'4. Billing Determinants'!$E$41*$D35,IF($E35="kW",VLOOKUP(V$4,'4. Billing Determinants'!$B$19:$N$41,5,0)/'4. Billing Determinants'!$F$41*$D35,IF($E35="Non-RPP kWh",VLOOKUP(V$4,'4. Billing Determinants'!$B$19:$N$41,6,0)/'4. Billing Determinants'!$G$41*$D35,IF($E35="Distribution Rev.",VLOOKUP(V$4,'4. Billing Determinants'!$B$19:$N$41,8,0)/'4. Billing Determinants'!$I$41*$D35, VLOOKUP(V$4,'4. Billing Determinants'!$B$19:$N$41,3,0)/'4. Billing Determinants'!$D$41*$D35)))))</f>
        <v>0</v>
      </c>
      <c r="W35" s="152">
        <f>IF(W$4="",0,IF($E35="kWh",VLOOKUP(W$4,'4. Billing Determinants'!$B$19:$N$41,4,0)/'4. Billing Determinants'!$E$41*$D35,IF($E35="kW",VLOOKUP(W$4,'4. Billing Determinants'!$B$19:$N$41,5,0)/'4. Billing Determinants'!$F$41*$D35,IF($E35="Non-RPP kWh",VLOOKUP(W$4,'4. Billing Determinants'!$B$19:$N$41,6,0)/'4. Billing Determinants'!$G$41*$D35,IF($E35="Distribution Rev.",VLOOKUP(W$4,'4. Billing Determinants'!$B$19:$N$41,8,0)/'4. Billing Determinants'!$I$41*$D35, VLOOKUP(W$4,'4. Billing Determinants'!$B$19:$N$41,3,0)/'4. Billing Determinants'!$D$41*$D35)))))</f>
        <v>0</v>
      </c>
      <c r="X35" s="152">
        <f>IF(X$4="",0,IF($E35="kWh",VLOOKUP(X$4,'4. Billing Determinants'!$B$19:$N$41,4,0)/'4. Billing Determinants'!$E$41*$D35,IF($E35="kW",VLOOKUP(X$4,'4. Billing Determinants'!$B$19:$N$41,5,0)/'4. Billing Determinants'!$F$41*$D35,IF($E35="Non-RPP kWh",VLOOKUP(X$4,'4. Billing Determinants'!$B$19:$N$41,6,0)/'4. Billing Determinants'!$G$41*$D35,IF($E35="Distribution Rev.",VLOOKUP(X$4,'4. Billing Determinants'!$B$19:$N$41,8,0)/'4. Billing Determinants'!$I$41*$D35, VLOOKUP(X$4,'4. Billing Determinants'!$B$19:$N$41,3,0)/'4. Billing Determinants'!$D$41*$D35)))))</f>
        <v>0</v>
      </c>
      <c r="Y35" s="152">
        <f>IF(Y$4="",0,IF($E35="kWh",VLOOKUP(Y$4,'4. Billing Determinants'!$B$19:$N$41,4,0)/'4. Billing Determinants'!$E$41*$D35,IF($E35="kW",VLOOKUP(Y$4,'4. Billing Determinants'!$B$19:$N$41,5,0)/'4. Billing Determinants'!$F$41*$D35,IF($E35="Non-RPP kWh",VLOOKUP(Y$4,'4. Billing Determinants'!$B$19:$N$41,6,0)/'4. Billing Determinants'!$G$41*$D35,IF($E35="Distribution Rev.",VLOOKUP(Y$4,'4. Billing Determinants'!$B$19:$N$41,8,0)/'4. Billing Determinants'!$I$41*$D35, VLOOKUP(Y$4,'4. Billing Determinants'!$B$19:$N$41,3,0)/'4. Billing Determinants'!$D$41*$D35)))))</f>
        <v>0</v>
      </c>
    </row>
    <row r="36" spans="1:25" x14ac:dyDescent="0.2">
      <c r="B36" s="153" t="s">
        <v>63</v>
      </c>
      <c r="C36" s="151">
        <v>1582</v>
      </c>
      <c r="D36" s="152">
        <f>'2. 2013 Continuity Schedule'!CF59</f>
        <v>0</v>
      </c>
      <c r="E36" s="170"/>
      <c r="F36" s="152">
        <f>IF(F$4="",0,IF($E36="kWh",VLOOKUP(F$4,'4. Billing Determinants'!$B$19:$N$41,4,0)/'4. Billing Determinants'!$E$41*$D36,IF($E36="kW",VLOOKUP(F$4,'4. Billing Determinants'!$B$19:$N$41,5,0)/'4. Billing Determinants'!$F$41*$D36,IF($E36="Non-RPP kWh",VLOOKUP(F$4,'4. Billing Determinants'!$B$19:$N$41,6,0)/'4. Billing Determinants'!$G$41*$D36,IF($E36="Distribution Rev.",VLOOKUP(F$4,'4. Billing Determinants'!$B$19:$N$41,8,0)/'4. Billing Determinants'!$I$41*$D36, VLOOKUP(F$4,'4. Billing Determinants'!$B$19:$N$41,3,0)/'4. Billing Determinants'!$D$41*$D36)))))</f>
        <v>0</v>
      </c>
      <c r="G36" s="152">
        <f>IF(G$4="",0,IF($E36="kWh",VLOOKUP(G$4,'4. Billing Determinants'!$B$19:$N$41,4,0)/'4. Billing Determinants'!$E$41*$D36,IF($E36="kW",VLOOKUP(G$4,'4. Billing Determinants'!$B$19:$N$41,5,0)/'4. Billing Determinants'!$F$41*$D36,IF($E36="Non-RPP kWh",VLOOKUP(G$4,'4. Billing Determinants'!$B$19:$N$41,6,0)/'4. Billing Determinants'!$G$41*$D36,IF($E36="Distribution Rev.",VLOOKUP(G$4,'4. Billing Determinants'!$B$19:$N$41,8,0)/'4. Billing Determinants'!$I$41*$D36, VLOOKUP(G$4,'4. Billing Determinants'!$B$19:$N$41,3,0)/'4. Billing Determinants'!$D$41*$D36)))))</f>
        <v>0</v>
      </c>
      <c r="H36" s="152">
        <f>IF(H$4="",0,IF($E36="kWh",VLOOKUP(H$4,'4. Billing Determinants'!$B$19:$N$41,4,0)/'4. Billing Determinants'!$E$41*$D36,IF($E36="kW",VLOOKUP(H$4,'4. Billing Determinants'!$B$19:$N$41,5,0)/'4. Billing Determinants'!$F$41*$D36,IF($E36="Non-RPP kWh",VLOOKUP(H$4,'4. Billing Determinants'!$B$19:$N$41,6,0)/'4. Billing Determinants'!$G$41*$D36,IF($E36="Distribution Rev.",VLOOKUP(H$4,'4. Billing Determinants'!$B$19:$N$41,8,0)/'4. Billing Determinants'!$I$41*$D36, VLOOKUP(H$4,'4. Billing Determinants'!$B$19:$N$41,3,0)/'4. Billing Determinants'!$D$41*$D36)))))</f>
        <v>0</v>
      </c>
      <c r="I36" s="152">
        <f>IF(I$4="",0,IF($E36="kWh",VLOOKUP(I$4,'4. Billing Determinants'!$B$19:$N$41,4,0)/'4. Billing Determinants'!$E$41*$D36,IF($E36="kW",VLOOKUP(I$4,'4. Billing Determinants'!$B$19:$N$41,5,0)/'4. Billing Determinants'!$F$41*$D36,IF($E36="Non-RPP kWh",VLOOKUP(I$4,'4. Billing Determinants'!$B$19:$N$41,6,0)/'4. Billing Determinants'!$G$41*$D36,IF($E36="Distribution Rev.",VLOOKUP(I$4,'4. Billing Determinants'!$B$19:$N$41,8,0)/'4. Billing Determinants'!$I$41*$D36, VLOOKUP(I$4,'4. Billing Determinants'!$B$19:$N$41,3,0)/'4. Billing Determinants'!$D$41*$D36)))))</f>
        <v>0</v>
      </c>
      <c r="J36" s="152">
        <f>IF(J$4="",0,IF($E36="kWh",VLOOKUP(J$4,'4. Billing Determinants'!$B$19:$N$41,4,0)/'4. Billing Determinants'!$E$41*$D36,IF($E36="kW",VLOOKUP(J$4,'4. Billing Determinants'!$B$19:$N$41,5,0)/'4. Billing Determinants'!$F$41*$D36,IF($E36="Non-RPP kWh",VLOOKUP(J$4,'4. Billing Determinants'!$B$19:$N$41,6,0)/'4. Billing Determinants'!$G$41*$D36,IF($E36="Distribution Rev.",VLOOKUP(J$4,'4. Billing Determinants'!$B$19:$N$41,8,0)/'4. Billing Determinants'!$I$41*$D36, VLOOKUP(J$4,'4. Billing Determinants'!$B$19:$N$41,3,0)/'4. Billing Determinants'!$D$41*$D36)))))</f>
        <v>0</v>
      </c>
      <c r="K36" s="152">
        <f>IF(K$4="",0,IF($E36="kWh",VLOOKUP(K$4,'4. Billing Determinants'!$B$19:$N$41,4,0)/'4. Billing Determinants'!$E$41*$D36,IF($E36="kW",VLOOKUP(K$4,'4. Billing Determinants'!$B$19:$N$41,5,0)/'4. Billing Determinants'!$F$41*$D36,IF($E36="Non-RPP kWh",VLOOKUP(K$4,'4. Billing Determinants'!$B$19:$N$41,6,0)/'4. Billing Determinants'!$G$41*$D36,IF($E36="Distribution Rev.",VLOOKUP(K$4,'4. Billing Determinants'!$B$19:$N$41,8,0)/'4. Billing Determinants'!$I$41*$D36, VLOOKUP(K$4,'4. Billing Determinants'!$B$19:$N$41,3,0)/'4. Billing Determinants'!$D$41*$D36)))))</f>
        <v>0</v>
      </c>
      <c r="L36" s="152">
        <f>IF(L$4="",0,IF($E36="kWh",VLOOKUP(L$4,'4. Billing Determinants'!$B$19:$N$41,4,0)/'4. Billing Determinants'!$E$41*$D36,IF($E36="kW",VLOOKUP(L$4,'4. Billing Determinants'!$B$19:$N$41,5,0)/'4. Billing Determinants'!$F$41*$D36,IF($E36="Non-RPP kWh",VLOOKUP(L$4,'4. Billing Determinants'!$B$19:$N$41,6,0)/'4. Billing Determinants'!$G$41*$D36,IF($E36="Distribution Rev.",VLOOKUP(L$4,'4. Billing Determinants'!$B$19:$N$41,8,0)/'4. Billing Determinants'!$I$41*$D36, VLOOKUP(L$4,'4. Billing Determinants'!$B$19:$N$41,3,0)/'4. Billing Determinants'!$D$41*$D36)))))</f>
        <v>0</v>
      </c>
      <c r="M36" s="152">
        <f>IF(M$4="",0,IF($E36="kWh",VLOOKUP(M$4,'4. Billing Determinants'!$B$19:$N$41,4,0)/'4. Billing Determinants'!$E$41*$D36,IF($E36="kW",VLOOKUP(M$4,'4. Billing Determinants'!$B$19:$N$41,5,0)/'4. Billing Determinants'!$F$41*$D36,IF($E36="Non-RPP kWh",VLOOKUP(M$4,'4. Billing Determinants'!$B$19:$N$41,6,0)/'4. Billing Determinants'!$G$41*$D36,IF($E36="Distribution Rev.",VLOOKUP(M$4,'4. Billing Determinants'!$B$19:$N$41,8,0)/'4. Billing Determinants'!$I$41*$D36, VLOOKUP(M$4,'4. Billing Determinants'!$B$19:$N$41,3,0)/'4. Billing Determinants'!$D$41*$D36)))))</f>
        <v>0</v>
      </c>
      <c r="N36" s="152">
        <f>IF(N$4="",0,IF($E36="kWh",VLOOKUP(N$4,'4. Billing Determinants'!$B$19:$N$41,4,0)/'4. Billing Determinants'!$E$41*$D36,IF($E36="kW",VLOOKUP(N$4,'4. Billing Determinants'!$B$19:$N$41,5,0)/'4. Billing Determinants'!$F$41*$D36,IF($E36="Non-RPP kWh",VLOOKUP(N$4,'4. Billing Determinants'!$B$19:$N$41,6,0)/'4. Billing Determinants'!$G$41*$D36,IF($E36="Distribution Rev.",VLOOKUP(N$4,'4. Billing Determinants'!$B$19:$N$41,8,0)/'4. Billing Determinants'!$I$41*$D36, VLOOKUP(N$4,'4. Billing Determinants'!$B$19:$N$41,3,0)/'4. Billing Determinants'!$D$41*$D36)))))</f>
        <v>0</v>
      </c>
      <c r="O36" s="152">
        <f>IF(O$4="",0,IF($E36="kWh",VLOOKUP(O$4,'4. Billing Determinants'!$B$19:$N$41,4,0)/'4. Billing Determinants'!$E$41*$D36,IF($E36="kW",VLOOKUP(O$4,'4. Billing Determinants'!$B$19:$N$41,5,0)/'4. Billing Determinants'!$F$41*$D36,IF($E36="Non-RPP kWh",VLOOKUP(O$4,'4. Billing Determinants'!$B$19:$N$41,6,0)/'4. Billing Determinants'!$G$41*$D36,IF($E36="Distribution Rev.",VLOOKUP(O$4,'4. Billing Determinants'!$B$19:$N$41,8,0)/'4. Billing Determinants'!$I$41*$D36, VLOOKUP(O$4,'4. Billing Determinants'!$B$19:$N$41,3,0)/'4. Billing Determinants'!$D$41*$D36)))))</f>
        <v>0</v>
      </c>
      <c r="P36" s="152">
        <f>IF(P$4="",0,IF($E36="kWh",VLOOKUP(P$4,'4. Billing Determinants'!$B$19:$N$41,4,0)/'4. Billing Determinants'!$E$41*$D36,IF($E36="kW",VLOOKUP(P$4,'4. Billing Determinants'!$B$19:$N$41,5,0)/'4. Billing Determinants'!$F$41*$D36,IF($E36="Non-RPP kWh",VLOOKUP(P$4,'4. Billing Determinants'!$B$19:$N$41,6,0)/'4. Billing Determinants'!$G$41*$D36,IF($E36="Distribution Rev.",VLOOKUP(P$4,'4. Billing Determinants'!$B$19:$N$41,8,0)/'4. Billing Determinants'!$I$41*$D36, VLOOKUP(P$4,'4. Billing Determinants'!$B$19:$N$41,3,0)/'4. Billing Determinants'!$D$41*$D36)))))</f>
        <v>0</v>
      </c>
      <c r="Q36" s="152">
        <f>IF(Q$4="",0,IF($E36="kWh",VLOOKUP(Q$4,'4. Billing Determinants'!$B$19:$N$41,4,0)/'4. Billing Determinants'!$E$41*$D36,IF($E36="kW",VLOOKUP(Q$4,'4. Billing Determinants'!$B$19:$N$41,5,0)/'4. Billing Determinants'!$F$41*$D36,IF($E36="Non-RPP kWh",VLOOKUP(Q$4,'4. Billing Determinants'!$B$19:$N$41,6,0)/'4. Billing Determinants'!$G$41*$D36,IF($E36="Distribution Rev.",VLOOKUP(Q$4,'4. Billing Determinants'!$B$19:$N$41,8,0)/'4. Billing Determinants'!$I$41*$D36, VLOOKUP(Q$4,'4. Billing Determinants'!$B$19:$N$41,3,0)/'4. Billing Determinants'!$D$41*$D36)))))</f>
        <v>0</v>
      </c>
      <c r="R36" s="152">
        <f>IF(R$4="",0,IF($E36="kWh",VLOOKUP(R$4,'4. Billing Determinants'!$B$19:$N$41,4,0)/'4. Billing Determinants'!$E$41*$D36,IF($E36="kW",VLOOKUP(R$4,'4. Billing Determinants'!$B$19:$N$41,5,0)/'4. Billing Determinants'!$F$41*$D36,IF($E36="Non-RPP kWh",VLOOKUP(R$4,'4. Billing Determinants'!$B$19:$N$41,6,0)/'4. Billing Determinants'!$G$41*$D36,IF($E36="Distribution Rev.",VLOOKUP(R$4,'4. Billing Determinants'!$B$19:$N$41,8,0)/'4. Billing Determinants'!$I$41*$D36, VLOOKUP(R$4,'4. Billing Determinants'!$B$19:$N$41,3,0)/'4. Billing Determinants'!$D$41*$D36)))))</f>
        <v>0</v>
      </c>
      <c r="S36" s="152">
        <f>IF(S$4="",0,IF($E36="kWh",VLOOKUP(S$4,'4. Billing Determinants'!$B$19:$N$41,4,0)/'4. Billing Determinants'!$E$41*$D36,IF($E36="kW",VLOOKUP(S$4,'4. Billing Determinants'!$B$19:$N$41,5,0)/'4. Billing Determinants'!$F$41*$D36,IF($E36="Non-RPP kWh",VLOOKUP(S$4,'4. Billing Determinants'!$B$19:$N$41,6,0)/'4. Billing Determinants'!$G$41*$D36,IF($E36="Distribution Rev.",VLOOKUP(S$4,'4. Billing Determinants'!$B$19:$N$41,8,0)/'4. Billing Determinants'!$I$41*$D36, VLOOKUP(S$4,'4. Billing Determinants'!$B$19:$N$41,3,0)/'4. Billing Determinants'!$D$41*$D36)))))</f>
        <v>0</v>
      </c>
      <c r="T36" s="152">
        <f>IF(T$4="",0,IF($E36="kWh",VLOOKUP(T$4,'4. Billing Determinants'!$B$19:$N$41,4,0)/'4. Billing Determinants'!$E$41*$D36,IF($E36="kW",VLOOKUP(T$4,'4. Billing Determinants'!$B$19:$N$41,5,0)/'4. Billing Determinants'!$F$41*$D36,IF($E36="Non-RPP kWh",VLOOKUP(T$4,'4. Billing Determinants'!$B$19:$N$41,6,0)/'4. Billing Determinants'!$G$41*$D36,IF($E36="Distribution Rev.",VLOOKUP(T$4,'4. Billing Determinants'!$B$19:$N$41,8,0)/'4. Billing Determinants'!$I$41*$D36, VLOOKUP(T$4,'4. Billing Determinants'!$B$19:$N$41,3,0)/'4. Billing Determinants'!$D$41*$D36)))))</f>
        <v>0</v>
      </c>
      <c r="U36" s="152">
        <f>IF(U$4="",0,IF($E36="kWh",VLOOKUP(U$4,'4. Billing Determinants'!$B$19:$N$41,4,0)/'4. Billing Determinants'!$E$41*$D36,IF($E36="kW",VLOOKUP(U$4,'4. Billing Determinants'!$B$19:$N$41,5,0)/'4. Billing Determinants'!$F$41*$D36,IF($E36="Non-RPP kWh",VLOOKUP(U$4,'4. Billing Determinants'!$B$19:$N$41,6,0)/'4. Billing Determinants'!$G$41*$D36,IF($E36="Distribution Rev.",VLOOKUP(U$4,'4. Billing Determinants'!$B$19:$N$41,8,0)/'4. Billing Determinants'!$I$41*$D36, VLOOKUP(U$4,'4. Billing Determinants'!$B$19:$N$41,3,0)/'4. Billing Determinants'!$D$41*$D36)))))</f>
        <v>0</v>
      </c>
      <c r="V36" s="152">
        <f>IF(V$4="",0,IF($E36="kWh",VLOOKUP(V$4,'4. Billing Determinants'!$B$19:$N$41,4,0)/'4. Billing Determinants'!$E$41*$D36,IF($E36="kW",VLOOKUP(V$4,'4. Billing Determinants'!$B$19:$N$41,5,0)/'4. Billing Determinants'!$F$41*$D36,IF($E36="Non-RPP kWh",VLOOKUP(V$4,'4. Billing Determinants'!$B$19:$N$41,6,0)/'4. Billing Determinants'!$G$41*$D36,IF($E36="Distribution Rev.",VLOOKUP(V$4,'4. Billing Determinants'!$B$19:$N$41,8,0)/'4. Billing Determinants'!$I$41*$D36, VLOOKUP(V$4,'4. Billing Determinants'!$B$19:$N$41,3,0)/'4. Billing Determinants'!$D$41*$D36)))))</f>
        <v>0</v>
      </c>
      <c r="W36" s="152">
        <f>IF(W$4="",0,IF($E36="kWh",VLOOKUP(W$4,'4. Billing Determinants'!$B$19:$N$41,4,0)/'4. Billing Determinants'!$E$41*$D36,IF($E36="kW",VLOOKUP(W$4,'4. Billing Determinants'!$B$19:$N$41,5,0)/'4. Billing Determinants'!$F$41*$D36,IF($E36="Non-RPP kWh",VLOOKUP(W$4,'4. Billing Determinants'!$B$19:$N$41,6,0)/'4. Billing Determinants'!$G$41*$D36,IF($E36="Distribution Rev.",VLOOKUP(W$4,'4. Billing Determinants'!$B$19:$N$41,8,0)/'4. Billing Determinants'!$I$41*$D36, VLOOKUP(W$4,'4. Billing Determinants'!$B$19:$N$41,3,0)/'4. Billing Determinants'!$D$41*$D36)))))</f>
        <v>0</v>
      </c>
      <c r="X36" s="152">
        <f>IF(X$4="",0,IF($E36="kWh",VLOOKUP(X$4,'4. Billing Determinants'!$B$19:$N$41,4,0)/'4. Billing Determinants'!$E$41*$D36,IF($E36="kW",VLOOKUP(X$4,'4. Billing Determinants'!$B$19:$N$41,5,0)/'4. Billing Determinants'!$F$41*$D36,IF($E36="Non-RPP kWh",VLOOKUP(X$4,'4. Billing Determinants'!$B$19:$N$41,6,0)/'4. Billing Determinants'!$G$41*$D36,IF($E36="Distribution Rev.",VLOOKUP(X$4,'4. Billing Determinants'!$B$19:$N$41,8,0)/'4. Billing Determinants'!$I$41*$D36, VLOOKUP(X$4,'4. Billing Determinants'!$B$19:$N$41,3,0)/'4. Billing Determinants'!$D$41*$D36)))))</f>
        <v>0</v>
      </c>
      <c r="Y36" s="152">
        <f>IF(Y$4="",0,IF($E36="kWh",VLOOKUP(Y$4,'4. Billing Determinants'!$B$19:$N$41,4,0)/'4. Billing Determinants'!$E$41*$D36,IF($E36="kW",VLOOKUP(Y$4,'4. Billing Determinants'!$B$19:$N$41,5,0)/'4. Billing Determinants'!$F$41*$D36,IF($E36="Non-RPP kWh",VLOOKUP(Y$4,'4. Billing Determinants'!$B$19:$N$41,6,0)/'4. Billing Determinants'!$G$41*$D36,IF($E36="Distribution Rev.",VLOOKUP(Y$4,'4. Billing Determinants'!$B$19:$N$41,8,0)/'4. Billing Determinants'!$I$41*$D36, VLOOKUP(Y$4,'4. Billing Determinants'!$B$19:$N$41,3,0)/'4. Billing Determinants'!$D$41*$D36)))))</f>
        <v>0</v>
      </c>
    </row>
    <row r="37" spans="1:25" x14ac:dyDescent="0.2">
      <c r="B37" s="150" t="s">
        <v>7</v>
      </c>
      <c r="C37" s="151">
        <v>2425</v>
      </c>
      <c r="D37" s="152">
        <f>'2. 2013 Continuity Schedule'!CF60</f>
        <v>0</v>
      </c>
      <c r="E37" s="170"/>
      <c r="F37" s="152">
        <f>IF(F$4="",0,IF($E37="kWh",VLOOKUP(F$4,'4. Billing Determinants'!$B$19:$N$41,4,0)/'4. Billing Determinants'!$E$41*$D37,IF($E37="kW",VLOOKUP(F$4,'4. Billing Determinants'!$B$19:$N$41,5,0)/'4. Billing Determinants'!$F$41*$D37,IF($E37="Non-RPP kWh",VLOOKUP(F$4,'4. Billing Determinants'!$B$19:$N$41,6,0)/'4. Billing Determinants'!$G$41*$D37,IF($E37="Distribution Rev.",VLOOKUP(F$4,'4. Billing Determinants'!$B$19:$N$41,8,0)/'4. Billing Determinants'!$I$41*$D37, VLOOKUP(F$4,'4. Billing Determinants'!$B$19:$N$41,3,0)/'4. Billing Determinants'!$D$41*$D37)))))</f>
        <v>0</v>
      </c>
      <c r="G37" s="152">
        <f>IF(G$4="",0,IF($E37="kWh",VLOOKUP(G$4,'4. Billing Determinants'!$B$19:$N$41,4,0)/'4. Billing Determinants'!$E$41*$D37,IF($E37="kW",VLOOKUP(G$4,'4. Billing Determinants'!$B$19:$N$41,5,0)/'4. Billing Determinants'!$F$41*$D37,IF($E37="Non-RPP kWh",VLOOKUP(G$4,'4. Billing Determinants'!$B$19:$N$41,6,0)/'4. Billing Determinants'!$G$41*$D37,IF($E37="Distribution Rev.",VLOOKUP(G$4,'4. Billing Determinants'!$B$19:$N$41,8,0)/'4. Billing Determinants'!$I$41*$D37, VLOOKUP(G$4,'4. Billing Determinants'!$B$19:$N$41,3,0)/'4. Billing Determinants'!$D$41*$D37)))))</f>
        <v>0</v>
      </c>
      <c r="H37" s="152">
        <f>IF(H$4="",0,IF($E37="kWh",VLOOKUP(H$4,'4. Billing Determinants'!$B$19:$N$41,4,0)/'4. Billing Determinants'!$E$41*$D37,IF($E37="kW",VLOOKUP(H$4,'4. Billing Determinants'!$B$19:$N$41,5,0)/'4. Billing Determinants'!$F$41*$D37,IF($E37="Non-RPP kWh",VLOOKUP(H$4,'4. Billing Determinants'!$B$19:$N$41,6,0)/'4. Billing Determinants'!$G$41*$D37,IF($E37="Distribution Rev.",VLOOKUP(H$4,'4. Billing Determinants'!$B$19:$N$41,8,0)/'4. Billing Determinants'!$I$41*$D37, VLOOKUP(H$4,'4. Billing Determinants'!$B$19:$N$41,3,0)/'4. Billing Determinants'!$D$41*$D37)))))</f>
        <v>0</v>
      </c>
      <c r="I37" s="152">
        <f>IF(I$4="",0,IF($E37="kWh",VLOOKUP(I$4,'4. Billing Determinants'!$B$19:$N$41,4,0)/'4. Billing Determinants'!$E$41*$D37,IF($E37="kW",VLOOKUP(I$4,'4. Billing Determinants'!$B$19:$N$41,5,0)/'4. Billing Determinants'!$F$41*$D37,IF($E37="Non-RPP kWh",VLOOKUP(I$4,'4. Billing Determinants'!$B$19:$N$41,6,0)/'4. Billing Determinants'!$G$41*$D37,IF($E37="Distribution Rev.",VLOOKUP(I$4,'4. Billing Determinants'!$B$19:$N$41,8,0)/'4. Billing Determinants'!$I$41*$D37, VLOOKUP(I$4,'4. Billing Determinants'!$B$19:$N$41,3,0)/'4. Billing Determinants'!$D$41*$D37)))))</f>
        <v>0</v>
      </c>
      <c r="J37" s="152">
        <f>IF(J$4="",0,IF($E37="kWh",VLOOKUP(J$4,'4. Billing Determinants'!$B$19:$N$41,4,0)/'4. Billing Determinants'!$E$41*$D37,IF($E37="kW",VLOOKUP(J$4,'4. Billing Determinants'!$B$19:$N$41,5,0)/'4. Billing Determinants'!$F$41*$D37,IF($E37="Non-RPP kWh",VLOOKUP(J$4,'4. Billing Determinants'!$B$19:$N$41,6,0)/'4. Billing Determinants'!$G$41*$D37,IF($E37="Distribution Rev.",VLOOKUP(J$4,'4. Billing Determinants'!$B$19:$N$41,8,0)/'4. Billing Determinants'!$I$41*$D37, VLOOKUP(J$4,'4. Billing Determinants'!$B$19:$N$41,3,0)/'4. Billing Determinants'!$D$41*$D37)))))</f>
        <v>0</v>
      </c>
      <c r="K37" s="152">
        <f>IF(K$4="",0,IF($E37="kWh",VLOOKUP(K$4,'4. Billing Determinants'!$B$19:$N$41,4,0)/'4. Billing Determinants'!$E$41*$D37,IF($E37="kW",VLOOKUP(K$4,'4. Billing Determinants'!$B$19:$N$41,5,0)/'4. Billing Determinants'!$F$41*$D37,IF($E37="Non-RPP kWh",VLOOKUP(K$4,'4. Billing Determinants'!$B$19:$N$41,6,0)/'4. Billing Determinants'!$G$41*$D37,IF($E37="Distribution Rev.",VLOOKUP(K$4,'4. Billing Determinants'!$B$19:$N$41,8,0)/'4. Billing Determinants'!$I$41*$D37, VLOOKUP(K$4,'4. Billing Determinants'!$B$19:$N$41,3,0)/'4. Billing Determinants'!$D$41*$D37)))))</f>
        <v>0</v>
      </c>
      <c r="L37" s="152">
        <f>IF(L$4="",0,IF($E37="kWh",VLOOKUP(L$4,'4. Billing Determinants'!$B$19:$N$41,4,0)/'4. Billing Determinants'!$E$41*$D37,IF($E37="kW",VLOOKUP(L$4,'4. Billing Determinants'!$B$19:$N$41,5,0)/'4. Billing Determinants'!$F$41*$D37,IF($E37="Non-RPP kWh",VLOOKUP(L$4,'4. Billing Determinants'!$B$19:$N$41,6,0)/'4. Billing Determinants'!$G$41*$D37,IF($E37="Distribution Rev.",VLOOKUP(L$4,'4. Billing Determinants'!$B$19:$N$41,8,0)/'4. Billing Determinants'!$I$41*$D37, VLOOKUP(L$4,'4. Billing Determinants'!$B$19:$N$41,3,0)/'4. Billing Determinants'!$D$41*$D37)))))</f>
        <v>0</v>
      </c>
      <c r="M37" s="152">
        <f>IF(M$4="",0,IF($E37="kWh",VLOOKUP(M$4,'4. Billing Determinants'!$B$19:$N$41,4,0)/'4. Billing Determinants'!$E$41*$D37,IF($E37="kW",VLOOKUP(M$4,'4. Billing Determinants'!$B$19:$N$41,5,0)/'4. Billing Determinants'!$F$41*$D37,IF($E37="Non-RPP kWh",VLOOKUP(M$4,'4. Billing Determinants'!$B$19:$N$41,6,0)/'4. Billing Determinants'!$G$41*$D37,IF($E37="Distribution Rev.",VLOOKUP(M$4,'4. Billing Determinants'!$B$19:$N$41,8,0)/'4. Billing Determinants'!$I$41*$D37, VLOOKUP(M$4,'4. Billing Determinants'!$B$19:$N$41,3,0)/'4. Billing Determinants'!$D$41*$D37)))))</f>
        <v>0</v>
      </c>
      <c r="N37" s="152">
        <f>IF(N$4="",0,IF($E37="kWh",VLOOKUP(N$4,'4. Billing Determinants'!$B$19:$N$41,4,0)/'4. Billing Determinants'!$E$41*$D37,IF($E37="kW",VLOOKUP(N$4,'4. Billing Determinants'!$B$19:$N$41,5,0)/'4. Billing Determinants'!$F$41*$D37,IF($E37="Non-RPP kWh",VLOOKUP(N$4,'4. Billing Determinants'!$B$19:$N$41,6,0)/'4. Billing Determinants'!$G$41*$D37,IF($E37="Distribution Rev.",VLOOKUP(N$4,'4. Billing Determinants'!$B$19:$N$41,8,0)/'4. Billing Determinants'!$I$41*$D37, VLOOKUP(N$4,'4. Billing Determinants'!$B$19:$N$41,3,0)/'4. Billing Determinants'!$D$41*$D37)))))</f>
        <v>0</v>
      </c>
      <c r="O37" s="152">
        <f>IF(O$4="",0,IF($E37="kWh",VLOOKUP(O$4,'4. Billing Determinants'!$B$19:$N$41,4,0)/'4. Billing Determinants'!$E$41*$D37,IF($E37="kW",VLOOKUP(O$4,'4. Billing Determinants'!$B$19:$N$41,5,0)/'4. Billing Determinants'!$F$41*$D37,IF($E37="Non-RPP kWh",VLOOKUP(O$4,'4. Billing Determinants'!$B$19:$N$41,6,0)/'4. Billing Determinants'!$G$41*$D37,IF($E37="Distribution Rev.",VLOOKUP(O$4,'4. Billing Determinants'!$B$19:$N$41,8,0)/'4. Billing Determinants'!$I$41*$D37, VLOOKUP(O$4,'4. Billing Determinants'!$B$19:$N$41,3,0)/'4. Billing Determinants'!$D$41*$D37)))))</f>
        <v>0</v>
      </c>
      <c r="P37" s="152">
        <f>IF(P$4="",0,IF($E37="kWh",VLOOKUP(P$4,'4. Billing Determinants'!$B$19:$N$41,4,0)/'4. Billing Determinants'!$E$41*$D37,IF($E37="kW",VLOOKUP(P$4,'4. Billing Determinants'!$B$19:$N$41,5,0)/'4. Billing Determinants'!$F$41*$D37,IF($E37="Non-RPP kWh",VLOOKUP(P$4,'4. Billing Determinants'!$B$19:$N$41,6,0)/'4. Billing Determinants'!$G$41*$D37,IF($E37="Distribution Rev.",VLOOKUP(P$4,'4. Billing Determinants'!$B$19:$N$41,8,0)/'4. Billing Determinants'!$I$41*$D37, VLOOKUP(P$4,'4. Billing Determinants'!$B$19:$N$41,3,0)/'4. Billing Determinants'!$D$41*$D37)))))</f>
        <v>0</v>
      </c>
      <c r="Q37" s="152">
        <f>IF(Q$4="",0,IF($E37="kWh",VLOOKUP(Q$4,'4. Billing Determinants'!$B$19:$N$41,4,0)/'4. Billing Determinants'!$E$41*$D37,IF($E37="kW",VLOOKUP(Q$4,'4. Billing Determinants'!$B$19:$N$41,5,0)/'4. Billing Determinants'!$F$41*$D37,IF($E37="Non-RPP kWh",VLOOKUP(Q$4,'4. Billing Determinants'!$B$19:$N$41,6,0)/'4. Billing Determinants'!$G$41*$D37,IF($E37="Distribution Rev.",VLOOKUP(Q$4,'4. Billing Determinants'!$B$19:$N$41,8,0)/'4. Billing Determinants'!$I$41*$D37, VLOOKUP(Q$4,'4. Billing Determinants'!$B$19:$N$41,3,0)/'4. Billing Determinants'!$D$41*$D37)))))</f>
        <v>0</v>
      </c>
      <c r="R37" s="152">
        <f>IF(R$4="",0,IF($E37="kWh",VLOOKUP(R$4,'4. Billing Determinants'!$B$19:$N$41,4,0)/'4. Billing Determinants'!$E$41*$D37,IF($E37="kW",VLOOKUP(R$4,'4. Billing Determinants'!$B$19:$N$41,5,0)/'4. Billing Determinants'!$F$41*$D37,IF($E37="Non-RPP kWh",VLOOKUP(R$4,'4. Billing Determinants'!$B$19:$N$41,6,0)/'4. Billing Determinants'!$G$41*$D37,IF($E37="Distribution Rev.",VLOOKUP(R$4,'4. Billing Determinants'!$B$19:$N$41,8,0)/'4. Billing Determinants'!$I$41*$D37, VLOOKUP(R$4,'4. Billing Determinants'!$B$19:$N$41,3,0)/'4. Billing Determinants'!$D$41*$D37)))))</f>
        <v>0</v>
      </c>
      <c r="S37" s="152">
        <f>IF(S$4="",0,IF($E37="kWh",VLOOKUP(S$4,'4. Billing Determinants'!$B$19:$N$41,4,0)/'4. Billing Determinants'!$E$41*$D37,IF($E37="kW",VLOOKUP(S$4,'4. Billing Determinants'!$B$19:$N$41,5,0)/'4. Billing Determinants'!$F$41*$D37,IF($E37="Non-RPP kWh",VLOOKUP(S$4,'4. Billing Determinants'!$B$19:$N$41,6,0)/'4. Billing Determinants'!$G$41*$D37,IF($E37="Distribution Rev.",VLOOKUP(S$4,'4. Billing Determinants'!$B$19:$N$41,8,0)/'4. Billing Determinants'!$I$41*$D37, VLOOKUP(S$4,'4. Billing Determinants'!$B$19:$N$41,3,0)/'4. Billing Determinants'!$D$41*$D37)))))</f>
        <v>0</v>
      </c>
      <c r="T37" s="152">
        <f>IF(T$4="",0,IF($E37="kWh",VLOOKUP(T$4,'4. Billing Determinants'!$B$19:$N$41,4,0)/'4. Billing Determinants'!$E$41*$D37,IF($E37="kW",VLOOKUP(T$4,'4. Billing Determinants'!$B$19:$N$41,5,0)/'4. Billing Determinants'!$F$41*$D37,IF($E37="Non-RPP kWh",VLOOKUP(T$4,'4. Billing Determinants'!$B$19:$N$41,6,0)/'4. Billing Determinants'!$G$41*$D37,IF($E37="Distribution Rev.",VLOOKUP(T$4,'4. Billing Determinants'!$B$19:$N$41,8,0)/'4. Billing Determinants'!$I$41*$D37, VLOOKUP(T$4,'4. Billing Determinants'!$B$19:$N$41,3,0)/'4. Billing Determinants'!$D$41*$D37)))))</f>
        <v>0</v>
      </c>
      <c r="U37" s="152">
        <f>IF(U$4="",0,IF($E37="kWh",VLOOKUP(U$4,'4. Billing Determinants'!$B$19:$N$41,4,0)/'4. Billing Determinants'!$E$41*$D37,IF($E37="kW",VLOOKUP(U$4,'4. Billing Determinants'!$B$19:$N$41,5,0)/'4. Billing Determinants'!$F$41*$D37,IF($E37="Non-RPP kWh",VLOOKUP(U$4,'4. Billing Determinants'!$B$19:$N$41,6,0)/'4. Billing Determinants'!$G$41*$D37,IF($E37="Distribution Rev.",VLOOKUP(U$4,'4. Billing Determinants'!$B$19:$N$41,8,0)/'4. Billing Determinants'!$I$41*$D37, VLOOKUP(U$4,'4. Billing Determinants'!$B$19:$N$41,3,0)/'4. Billing Determinants'!$D$41*$D37)))))</f>
        <v>0</v>
      </c>
      <c r="V37" s="152">
        <f>IF(V$4="",0,IF($E37="kWh",VLOOKUP(V$4,'4. Billing Determinants'!$B$19:$N$41,4,0)/'4. Billing Determinants'!$E$41*$D37,IF($E37="kW",VLOOKUP(V$4,'4. Billing Determinants'!$B$19:$N$41,5,0)/'4. Billing Determinants'!$F$41*$D37,IF($E37="Non-RPP kWh",VLOOKUP(V$4,'4. Billing Determinants'!$B$19:$N$41,6,0)/'4. Billing Determinants'!$G$41*$D37,IF($E37="Distribution Rev.",VLOOKUP(V$4,'4. Billing Determinants'!$B$19:$N$41,8,0)/'4. Billing Determinants'!$I$41*$D37, VLOOKUP(V$4,'4. Billing Determinants'!$B$19:$N$41,3,0)/'4. Billing Determinants'!$D$41*$D37)))))</f>
        <v>0</v>
      </c>
      <c r="W37" s="152">
        <f>IF(W$4="",0,IF($E37="kWh",VLOOKUP(W$4,'4. Billing Determinants'!$B$19:$N$41,4,0)/'4. Billing Determinants'!$E$41*$D37,IF($E37="kW",VLOOKUP(W$4,'4. Billing Determinants'!$B$19:$N$41,5,0)/'4. Billing Determinants'!$F$41*$D37,IF($E37="Non-RPP kWh",VLOOKUP(W$4,'4. Billing Determinants'!$B$19:$N$41,6,0)/'4. Billing Determinants'!$G$41*$D37,IF($E37="Distribution Rev.",VLOOKUP(W$4,'4. Billing Determinants'!$B$19:$N$41,8,0)/'4. Billing Determinants'!$I$41*$D37, VLOOKUP(W$4,'4. Billing Determinants'!$B$19:$N$41,3,0)/'4. Billing Determinants'!$D$41*$D37)))))</f>
        <v>0</v>
      </c>
      <c r="X37" s="152">
        <f>IF(X$4="",0,IF($E37="kWh",VLOOKUP(X$4,'4. Billing Determinants'!$B$19:$N$41,4,0)/'4. Billing Determinants'!$E$41*$D37,IF($E37="kW",VLOOKUP(X$4,'4. Billing Determinants'!$B$19:$N$41,5,0)/'4. Billing Determinants'!$F$41*$D37,IF($E37="Non-RPP kWh",VLOOKUP(X$4,'4. Billing Determinants'!$B$19:$N$41,6,0)/'4. Billing Determinants'!$G$41*$D37,IF($E37="Distribution Rev.",VLOOKUP(X$4,'4. Billing Determinants'!$B$19:$N$41,8,0)/'4. Billing Determinants'!$I$41*$D37, VLOOKUP(X$4,'4. Billing Determinants'!$B$19:$N$41,3,0)/'4. Billing Determinants'!$D$41*$D37)))))</f>
        <v>0</v>
      </c>
      <c r="Y37" s="152">
        <f>IF(Y$4="",0,IF($E37="kWh",VLOOKUP(Y$4,'4. Billing Determinants'!$B$19:$N$41,4,0)/'4. Billing Determinants'!$E$41*$D37,IF($E37="kW",VLOOKUP(Y$4,'4. Billing Determinants'!$B$19:$N$41,5,0)/'4. Billing Determinants'!$F$41*$D37,IF($E37="Non-RPP kWh",VLOOKUP(Y$4,'4. Billing Determinants'!$B$19:$N$41,6,0)/'4. Billing Determinants'!$G$41*$D37,IF($E37="Distribution Rev.",VLOOKUP(Y$4,'4. Billing Determinants'!$B$19:$N$41,8,0)/'4. Billing Determinants'!$I$41*$D37, VLOOKUP(Y$4,'4. Billing Determinants'!$B$19:$N$41,3,0)/'4. Billing Determinants'!$D$41*$D37)))))</f>
        <v>0</v>
      </c>
    </row>
    <row r="38" spans="1:25" s="134" customFormat="1" x14ac:dyDescent="0.2">
      <c r="A38" s="133"/>
      <c r="B38" s="171" t="s">
        <v>189</v>
      </c>
      <c r="C38" s="173"/>
      <c r="D38" s="172">
        <f>SUM(D17:D37)</f>
        <v>-246093</v>
      </c>
      <c r="E38" s="173"/>
      <c r="F38" s="172">
        <f>SUM(F17:F37)</f>
        <v>14792.910631253777</v>
      </c>
      <c r="G38" s="172">
        <f t="shared" ref="G38:Y38" si="1">SUM(G17:G37)</f>
        <v>8212.1692941956535</v>
      </c>
      <c r="H38" s="172">
        <f t="shared" si="1"/>
        <v>-76408.669964679706</v>
      </c>
      <c r="I38" s="172">
        <f t="shared" si="1"/>
        <v>-56140.844800727798</v>
      </c>
      <c r="J38" s="172">
        <f t="shared" si="1"/>
        <v>-73542.777471461144</v>
      </c>
      <c r="K38" s="172">
        <f t="shared" si="1"/>
        <v>-60802.941947798943</v>
      </c>
      <c r="L38" s="172">
        <f t="shared" si="1"/>
        <v>582.36364174889127</v>
      </c>
      <c r="M38" s="172">
        <f t="shared" si="1"/>
        <v>-28.268901805232986</v>
      </c>
      <c r="N38" s="172">
        <f t="shared" si="1"/>
        <v>-223.48905689991034</v>
      </c>
      <c r="O38" s="172">
        <f t="shared" si="1"/>
        <v>-2533.3086125590953</v>
      </c>
      <c r="P38" s="172">
        <f t="shared" si="1"/>
        <v>0</v>
      </c>
      <c r="Q38" s="172">
        <f t="shared" si="1"/>
        <v>0</v>
      </c>
      <c r="R38" s="172">
        <f t="shared" si="1"/>
        <v>0</v>
      </c>
      <c r="S38" s="172">
        <f t="shared" si="1"/>
        <v>0</v>
      </c>
      <c r="T38" s="172">
        <f t="shared" si="1"/>
        <v>0</v>
      </c>
      <c r="U38" s="172">
        <f t="shared" si="1"/>
        <v>0</v>
      </c>
      <c r="V38" s="172">
        <f t="shared" si="1"/>
        <v>0</v>
      </c>
      <c r="W38" s="172">
        <f t="shared" si="1"/>
        <v>0</v>
      </c>
      <c r="X38" s="172">
        <f t="shared" si="1"/>
        <v>0</v>
      </c>
      <c r="Y38" s="172">
        <f t="shared" si="1"/>
        <v>0</v>
      </c>
    </row>
    <row r="39" spans="1:25" s="158" customFormat="1" x14ac:dyDescent="0.2">
      <c r="B39" s="159"/>
      <c r="C39" s="160"/>
      <c r="D39" s="161"/>
      <c r="E39" s="166"/>
      <c r="F39" s="161"/>
      <c r="G39" s="161"/>
      <c r="H39" s="161"/>
      <c r="I39" s="161"/>
      <c r="J39" s="161"/>
      <c r="K39" s="161"/>
      <c r="L39" s="161"/>
      <c r="M39" s="161"/>
      <c r="N39" s="161"/>
      <c r="O39" s="161"/>
      <c r="P39" s="161"/>
      <c r="Q39" s="161"/>
      <c r="R39" s="161"/>
      <c r="S39" s="161"/>
      <c r="T39" s="161"/>
      <c r="U39" s="161"/>
      <c r="V39" s="161"/>
      <c r="W39" s="161"/>
      <c r="X39" s="161"/>
      <c r="Y39" s="161"/>
    </row>
    <row r="40" spans="1:25" x14ac:dyDescent="0.2">
      <c r="B40" s="167" t="s">
        <v>16</v>
      </c>
      <c r="C40" s="165">
        <v>1562</v>
      </c>
      <c r="D40" s="152">
        <f>'2. 2013 Continuity Schedule'!CF64</f>
        <v>0</v>
      </c>
      <c r="E40" s="170"/>
      <c r="F40" s="152">
        <f>IF(F$4="",0,IF($E40="kWh",VLOOKUP(F$4,'4. Billing Determinants'!$B$19:$N$41,4,0)/'4. Billing Determinants'!$E$41*$D40,IF($E40="kW",VLOOKUP(F$4,'4. Billing Determinants'!$B$19:$N$41,5,0)/'4. Billing Determinants'!$F$41*$D40,IF($E40="Non-RPP kWh",VLOOKUP(F$4,'4. Billing Determinants'!$B$19:$N$41,6,0)/'4. Billing Determinants'!$G$41*$D40,IF($E40="Distribution Rev.",VLOOKUP(F$4,'4. Billing Determinants'!$B$19:$N$41,8,0)/'4. Billing Determinants'!$I$41*$D40, VLOOKUP(F$4,'4. Billing Determinants'!$B$19:$N$41,3,0)/'4. Billing Determinants'!$D$41*$D40)))))</f>
        <v>0</v>
      </c>
      <c r="G40" s="152">
        <f>IF(G$4="",0,IF($E40="kWh",VLOOKUP(G$4,'4. Billing Determinants'!$B$19:$N$41,4,0)/'4. Billing Determinants'!$E$41*$D40,IF($E40="kW",VLOOKUP(G$4,'4. Billing Determinants'!$B$19:$N$41,5,0)/'4. Billing Determinants'!$F$41*$D40,IF($E40="Non-RPP kWh",VLOOKUP(G$4,'4. Billing Determinants'!$B$19:$N$41,6,0)/'4. Billing Determinants'!$G$41*$D40,IF($E40="Distribution Rev.",VLOOKUP(G$4,'4. Billing Determinants'!$B$19:$N$41,8,0)/'4. Billing Determinants'!$I$41*$D40, VLOOKUP(G$4,'4. Billing Determinants'!$B$19:$N$41,3,0)/'4. Billing Determinants'!$D$41*$D40)))))</f>
        <v>0</v>
      </c>
      <c r="H40" s="152">
        <f>IF(H$4="",0,IF($E40="kWh",VLOOKUP(H$4,'4. Billing Determinants'!$B$19:$N$41,4,0)/'4. Billing Determinants'!$E$41*$D40,IF($E40="kW",VLOOKUP(H$4,'4. Billing Determinants'!$B$19:$N$41,5,0)/'4. Billing Determinants'!$F$41*$D40,IF($E40="Non-RPP kWh",VLOOKUP(H$4,'4. Billing Determinants'!$B$19:$N$41,6,0)/'4. Billing Determinants'!$G$41*$D40,IF($E40="Distribution Rev.",VLOOKUP(H$4,'4. Billing Determinants'!$B$19:$N$41,8,0)/'4. Billing Determinants'!$I$41*$D40, VLOOKUP(H$4,'4. Billing Determinants'!$B$19:$N$41,3,0)/'4. Billing Determinants'!$D$41*$D40)))))</f>
        <v>0</v>
      </c>
      <c r="I40" s="152">
        <f>IF(I$4="",0,IF($E40="kWh",VLOOKUP(I$4,'4. Billing Determinants'!$B$19:$N$41,4,0)/'4. Billing Determinants'!$E$41*$D40,IF($E40="kW",VLOOKUP(I$4,'4. Billing Determinants'!$B$19:$N$41,5,0)/'4. Billing Determinants'!$F$41*$D40,IF($E40="Non-RPP kWh",VLOOKUP(I$4,'4. Billing Determinants'!$B$19:$N$41,6,0)/'4. Billing Determinants'!$G$41*$D40,IF($E40="Distribution Rev.",VLOOKUP(I$4,'4. Billing Determinants'!$B$19:$N$41,8,0)/'4. Billing Determinants'!$I$41*$D40, VLOOKUP(I$4,'4. Billing Determinants'!$B$19:$N$41,3,0)/'4. Billing Determinants'!$D$41*$D40)))))</f>
        <v>0</v>
      </c>
      <c r="J40" s="152">
        <f>IF(J$4="",0,IF($E40="kWh",VLOOKUP(J$4,'4. Billing Determinants'!$B$19:$N$41,4,0)/'4. Billing Determinants'!$E$41*$D40,IF($E40="kW",VLOOKUP(J$4,'4. Billing Determinants'!$B$19:$N$41,5,0)/'4. Billing Determinants'!$F$41*$D40,IF($E40="Non-RPP kWh",VLOOKUP(J$4,'4. Billing Determinants'!$B$19:$N$41,6,0)/'4. Billing Determinants'!$G$41*$D40,IF($E40="Distribution Rev.",VLOOKUP(J$4,'4. Billing Determinants'!$B$19:$N$41,8,0)/'4. Billing Determinants'!$I$41*$D40, VLOOKUP(J$4,'4. Billing Determinants'!$B$19:$N$41,3,0)/'4. Billing Determinants'!$D$41*$D40)))))</f>
        <v>0</v>
      </c>
      <c r="K40" s="152">
        <f>IF(K$4="",0,IF($E40="kWh",VLOOKUP(K$4,'4. Billing Determinants'!$B$19:$N$41,4,0)/'4. Billing Determinants'!$E$41*$D40,IF($E40="kW",VLOOKUP(K$4,'4. Billing Determinants'!$B$19:$N$41,5,0)/'4. Billing Determinants'!$F$41*$D40,IF($E40="Non-RPP kWh",VLOOKUP(K$4,'4. Billing Determinants'!$B$19:$N$41,6,0)/'4. Billing Determinants'!$G$41*$D40,IF($E40="Distribution Rev.",VLOOKUP(K$4,'4. Billing Determinants'!$B$19:$N$41,8,0)/'4. Billing Determinants'!$I$41*$D40, VLOOKUP(K$4,'4. Billing Determinants'!$B$19:$N$41,3,0)/'4. Billing Determinants'!$D$41*$D40)))))</f>
        <v>0</v>
      </c>
      <c r="L40" s="152">
        <f>IF(L$4="",0,IF($E40="kWh",VLOOKUP(L$4,'4. Billing Determinants'!$B$19:$N$41,4,0)/'4. Billing Determinants'!$E$41*$D40,IF($E40="kW",VLOOKUP(L$4,'4. Billing Determinants'!$B$19:$N$41,5,0)/'4. Billing Determinants'!$F$41*$D40,IF($E40="Non-RPP kWh",VLOOKUP(L$4,'4. Billing Determinants'!$B$19:$N$41,6,0)/'4. Billing Determinants'!$G$41*$D40,IF($E40="Distribution Rev.",VLOOKUP(L$4,'4. Billing Determinants'!$B$19:$N$41,8,0)/'4. Billing Determinants'!$I$41*$D40, VLOOKUP(L$4,'4. Billing Determinants'!$B$19:$N$41,3,0)/'4. Billing Determinants'!$D$41*$D40)))))</f>
        <v>0</v>
      </c>
      <c r="M40" s="152">
        <f>IF(M$4="",0,IF($E40="kWh",VLOOKUP(M$4,'4. Billing Determinants'!$B$19:$N$41,4,0)/'4. Billing Determinants'!$E$41*$D40,IF($E40="kW",VLOOKUP(M$4,'4. Billing Determinants'!$B$19:$N$41,5,0)/'4. Billing Determinants'!$F$41*$D40,IF($E40="Non-RPP kWh",VLOOKUP(M$4,'4. Billing Determinants'!$B$19:$N$41,6,0)/'4. Billing Determinants'!$G$41*$D40,IF($E40="Distribution Rev.",VLOOKUP(M$4,'4. Billing Determinants'!$B$19:$N$41,8,0)/'4. Billing Determinants'!$I$41*$D40, VLOOKUP(M$4,'4. Billing Determinants'!$B$19:$N$41,3,0)/'4. Billing Determinants'!$D$41*$D40)))))</f>
        <v>0</v>
      </c>
      <c r="N40" s="152">
        <f>IF(N$4="",0,IF($E40="kWh",VLOOKUP(N$4,'4. Billing Determinants'!$B$19:$N$41,4,0)/'4. Billing Determinants'!$E$41*$D40,IF($E40="kW",VLOOKUP(N$4,'4. Billing Determinants'!$B$19:$N$41,5,0)/'4. Billing Determinants'!$F$41*$D40,IF($E40="Non-RPP kWh",VLOOKUP(N$4,'4. Billing Determinants'!$B$19:$N$41,6,0)/'4. Billing Determinants'!$G$41*$D40,IF($E40="Distribution Rev.",VLOOKUP(N$4,'4. Billing Determinants'!$B$19:$N$41,8,0)/'4. Billing Determinants'!$I$41*$D40, VLOOKUP(N$4,'4. Billing Determinants'!$B$19:$N$41,3,0)/'4. Billing Determinants'!$D$41*$D40)))))</f>
        <v>0</v>
      </c>
      <c r="O40" s="152">
        <f>IF(O$4="",0,IF($E40="kWh",VLOOKUP(O$4,'4. Billing Determinants'!$B$19:$N$41,4,0)/'4. Billing Determinants'!$E$41*$D40,IF($E40="kW",VLOOKUP(O$4,'4. Billing Determinants'!$B$19:$N$41,5,0)/'4. Billing Determinants'!$F$41*$D40,IF($E40="Non-RPP kWh",VLOOKUP(O$4,'4. Billing Determinants'!$B$19:$N$41,6,0)/'4. Billing Determinants'!$G$41*$D40,IF($E40="Distribution Rev.",VLOOKUP(O$4,'4. Billing Determinants'!$B$19:$N$41,8,0)/'4. Billing Determinants'!$I$41*$D40, VLOOKUP(O$4,'4. Billing Determinants'!$B$19:$N$41,3,0)/'4. Billing Determinants'!$D$41*$D40)))))</f>
        <v>0</v>
      </c>
      <c r="P40" s="152">
        <f>IF(P$4="",0,IF($E40="kWh",VLOOKUP(P$4,'4. Billing Determinants'!$B$19:$N$41,4,0)/'4. Billing Determinants'!$E$41*$D40,IF($E40="kW",VLOOKUP(P$4,'4. Billing Determinants'!$B$19:$N$41,5,0)/'4. Billing Determinants'!$F$41*$D40,IF($E40="Non-RPP kWh",VLOOKUP(P$4,'4. Billing Determinants'!$B$19:$N$41,6,0)/'4. Billing Determinants'!$G$41*$D40,IF($E40="Distribution Rev.",VLOOKUP(P$4,'4. Billing Determinants'!$B$19:$N$41,8,0)/'4. Billing Determinants'!$I$41*$D40, VLOOKUP(P$4,'4. Billing Determinants'!$B$19:$N$41,3,0)/'4. Billing Determinants'!$D$41*$D40)))))</f>
        <v>0</v>
      </c>
      <c r="Q40" s="152">
        <f>IF(Q$4="",0,IF($E40="kWh",VLOOKUP(Q$4,'4. Billing Determinants'!$B$19:$N$41,4,0)/'4. Billing Determinants'!$E$41*$D40,IF($E40="kW",VLOOKUP(Q$4,'4. Billing Determinants'!$B$19:$N$41,5,0)/'4. Billing Determinants'!$F$41*$D40,IF($E40="Non-RPP kWh",VLOOKUP(Q$4,'4. Billing Determinants'!$B$19:$N$41,6,0)/'4. Billing Determinants'!$G$41*$D40,IF($E40="Distribution Rev.",VLOOKUP(Q$4,'4. Billing Determinants'!$B$19:$N$41,8,0)/'4. Billing Determinants'!$I$41*$D40, VLOOKUP(Q$4,'4. Billing Determinants'!$B$19:$N$41,3,0)/'4. Billing Determinants'!$D$41*$D40)))))</f>
        <v>0</v>
      </c>
      <c r="R40" s="152">
        <f>IF(R$4="",0,IF($E40="kWh",VLOOKUP(R$4,'4. Billing Determinants'!$B$19:$N$41,4,0)/'4. Billing Determinants'!$E$41*$D40,IF($E40="kW",VLOOKUP(R$4,'4. Billing Determinants'!$B$19:$N$41,5,0)/'4. Billing Determinants'!$F$41*$D40,IF($E40="Non-RPP kWh",VLOOKUP(R$4,'4. Billing Determinants'!$B$19:$N$41,6,0)/'4. Billing Determinants'!$G$41*$D40,IF($E40="Distribution Rev.",VLOOKUP(R$4,'4. Billing Determinants'!$B$19:$N$41,8,0)/'4. Billing Determinants'!$I$41*$D40, VLOOKUP(R$4,'4. Billing Determinants'!$B$19:$N$41,3,0)/'4. Billing Determinants'!$D$41*$D40)))))</f>
        <v>0</v>
      </c>
      <c r="S40" s="152">
        <f>IF(S$4="",0,IF($E40="kWh",VLOOKUP(S$4,'4. Billing Determinants'!$B$19:$N$41,4,0)/'4. Billing Determinants'!$E$41*$D40,IF($E40="kW",VLOOKUP(S$4,'4. Billing Determinants'!$B$19:$N$41,5,0)/'4. Billing Determinants'!$F$41*$D40,IF($E40="Non-RPP kWh",VLOOKUP(S$4,'4. Billing Determinants'!$B$19:$N$41,6,0)/'4. Billing Determinants'!$G$41*$D40,IF($E40="Distribution Rev.",VLOOKUP(S$4,'4. Billing Determinants'!$B$19:$N$41,8,0)/'4. Billing Determinants'!$I$41*$D40, VLOOKUP(S$4,'4. Billing Determinants'!$B$19:$N$41,3,0)/'4. Billing Determinants'!$D$41*$D40)))))</f>
        <v>0</v>
      </c>
      <c r="T40" s="152">
        <f>IF(T$4="",0,IF($E40="kWh",VLOOKUP(T$4,'4. Billing Determinants'!$B$19:$N$41,4,0)/'4. Billing Determinants'!$E$41*$D40,IF($E40="kW",VLOOKUP(T$4,'4. Billing Determinants'!$B$19:$N$41,5,0)/'4. Billing Determinants'!$F$41*$D40,IF($E40="Non-RPP kWh",VLOOKUP(T$4,'4. Billing Determinants'!$B$19:$N$41,6,0)/'4. Billing Determinants'!$G$41*$D40,IF($E40="Distribution Rev.",VLOOKUP(T$4,'4. Billing Determinants'!$B$19:$N$41,8,0)/'4. Billing Determinants'!$I$41*$D40, VLOOKUP(T$4,'4. Billing Determinants'!$B$19:$N$41,3,0)/'4. Billing Determinants'!$D$41*$D40)))))</f>
        <v>0</v>
      </c>
      <c r="U40" s="152">
        <f>IF(U$4="",0,IF($E40="kWh",VLOOKUP(U$4,'4. Billing Determinants'!$B$19:$N$41,4,0)/'4. Billing Determinants'!$E$41*$D40,IF($E40="kW",VLOOKUP(U$4,'4. Billing Determinants'!$B$19:$N$41,5,0)/'4. Billing Determinants'!$F$41*$D40,IF($E40="Non-RPP kWh",VLOOKUP(U$4,'4. Billing Determinants'!$B$19:$N$41,6,0)/'4. Billing Determinants'!$G$41*$D40,IF($E40="Distribution Rev.",VLOOKUP(U$4,'4. Billing Determinants'!$B$19:$N$41,8,0)/'4. Billing Determinants'!$I$41*$D40, VLOOKUP(U$4,'4. Billing Determinants'!$B$19:$N$41,3,0)/'4. Billing Determinants'!$D$41*$D40)))))</f>
        <v>0</v>
      </c>
      <c r="V40" s="152">
        <f>IF(V$4="",0,IF($E40="kWh",VLOOKUP(V$4,'4. Billing Determinants'!$B$19:$N$41,4,0)/'4. Billing Determinants'!$E$41*$D40,IF($E40="kW",VLOOKUP(V$4,'4. Billing Determinants'!$B$19:$N$41,5,0)/'4. Billing Determinants'!$F$41*$D40,IF($E40="Non-RPP kWh",VLOOKUP(V$4,'4. Billing Determinants'!$B$19:$N$41,6,0)/'4. Billing Determinants'!$G$41*$D40,IF($E40="Distribution Rev.",VLOOKUP(V$4,'4. Billing Determinants'!$B$19:$N$41,8,0)/'4. Billing Determinants'!$I$41*$D40, VLOOKUP(V$4,'4. Billing Determinants'!$B$19:$N$41,3,0)/'4. Billing Determinants'!$D$41*$D40)))))</f>
        <v>0</v>
      </c>
      <c r="W40" s="152">
        <f>IF(W$4="",0,IF($E40="kWh",VLOOKUP(W$4,'4. Billing Determinants'!$B$19:$N$41,4,0)/'4. Billing Determinants'!$E$41*$D40,IF($E40="kW",VLOOKUP(W$4,'4. Billing Determinants'!$B$19:$N$41,5,0)/'4. Billing Determinants'!$F$41*$D40,IF($E40="Non-RPP kWh",VLOOKUP(W$4,'4. Billing Determinants'!$B$19:$N$41,6,0)/'4. Billing Determinants'!$G$41*$D40,IF($E40="Distribution Rev.",VLOOKUP(W$4,'4. Billing Determinants'!$B$19:$N$41,8,0)/'4. Billing Determinants'!$I$41*$D40, VLOOKUP(W$4,'4. Billing Determinants'!$B$19:$N$41,3,0)/'4. Billing Determinants'!$D$41*$D40)))))</f>
        <v>0</v>
      </c>
      <c r="X40" s="152">
        <f>IF(X$4="",0,IF($E40="kWh",VLOOKUP(X$4,'4. Billing Determinants'!$B$19:$N$41,4,0)/'4. Billing Determinants'!$E$41*$D40,IF($E40="kW",VLOOKUP(X$4,'4. Billing Determinants'!$B$19:$N$41,5,0)/'4. Billing Determinants'!$F$41*$D40,IF($E40="Non-RPP kWh",VLOOKUP(X$4,'4. Billing Determinants'!$B$19:$N$41,6,0)/'4. Billing Determinants'!$G$41*$D40,IF($E40="Distribution Rev.",VLOOKUP(X$4,'4. Billing Determinants'!$B$19:$N$41,8,0)/'4. Billing Determinants'!$I$41*$D40, VLOOKUP(X$4,'4. Billing Determinants'!$B$19:$N$41,3,0)/'4. Billing Determinants'!$D$41*$D40)))))</f>
        <v>0</v>
      </c>
      <c r="Y40" s="152">
        <f>IF(Y$4="",0,IF($E40="kWh",VLOOKUP(Y$4,'4. Billing Determinants'!$B$19:$N$41,4,0)/'4. Billing Determinants'!$E$41*$D40,IF($E40="kW",VLOOKUP(Y$4,'4. Billing Determinants'!$B$19:$N$41,5,0)/'4. Billing Determinants'!$F$41*$D40,IF($E40="Non-RPP kWh",VLOOKUP(Y$4,'4. Billing Determinants'!$B$19:$N$41,6,0)/'4. Billing Determinants'!$G$41*$D40,IF($E40="Distribution Rev.",VLOOKUP(Y$4,'4. Billing Determinants'!$B$19:$N$41,8,0)/'4. Billing Determinants'!$I$41*$D40, VLOOKUP(Y$4,'4. Billing Determinants'!$B$19:$N$41,3,0)/'4. Billing Determinants'!$D$41*$D40)))))</f>
        <v>0</v>
      </c>
    </row>
    <row r="41" spans="1:25" ht="25.5" x14ac:dyDescent="0.2">
      <c r="B41" s="168" t="s">
        <v>192</v>
      </c>
      <c r="C41" s="165">
        <v>1592</v>
      </c>
      <c r="D41" s="152">
        <f>'2. 2013 Continuity Schedule'!CF65</f>
        <v>-141733</v>
      </c>
      <c r="E41" s="170" t="s">
        <v>228</v>
      </c>
      <c r="F41" s="152">
        <f>IF(F$4="",0,IF($E41="kWh",VLOOKUP(F$4,'4. Billing Determinants'!$B$19:$N$41,4,0)/'4. Billing Determinants'!$E$41*$D41,IF($E41="kW",VLOOKUP(F$4,'4. Billing Determinants'!$B$19:$N$41,5,0)/'4. Billing Determinants'!$F$41*$D41,IF($E41="Non-RPP kWh",VLOOKUP(F$4,'4. Billing Determinants'!$B$19:$N$41,6,0)/'4. Billing Determinants'!$G$41*$D41,IF($E41="Distribution Rev.",VLOOKUP(F$4,'4. Billing Determinants'!$B$19:$N$41,8,0)/'4. Billing Determinants'!$I$41*$D41, VLOOKUP(F$4,'4. Billing Determinants'!$B$19:$N$41,3,0)/'4. Billing Determinants'!$D$41*$D41)))))</f>
        <v>-76252.352055602474</v>
      </c>
      <c r="G41" s="152">
        <f>IF(G$4="",0,IF($E41="kWh",VLOOKUP(G$4,'4. Billing Determinants'!$B$19:$N$41,4,0)/'4. Billing Determinants'!$E$41*$D41,IF($E41="kW",VLOOKUP(G$4,'4. Billing Determinants'!$B$19:$N$41,5,0)/'4. Billing Determinants'!$F$41*$D41,IF($E41="Non-RPP kWh",VLOOKUP(G$4,'4. Billing Determinants'!$B$19:$N$41,6,0)/'4. Billing Determinants'!$G$41*$D41,IF($E41="Distribution Rev.",VLOOKUP(G$4,'4. Billing Determinants'!$B$19:$N$41,8,0)/'4. Billing Determinants'!$I$41*$D41, VLOOKUP(G$4,'4. Billing Determinants'!$B$19:$N$41,3,0)/'4. Billing Determinants'!$D$41*$D41)))))</f>
        <v>-25115.608285355269</v>
      </c>
      <c r="H41" s="152">
        <f>IF(H$4="",0,IF($E41="kWh",VLOOKUP(H$4,'4. Billing Determinants'!$B$19:$N$41,4,0)/'4. Billing Determinants'!$E$41*$D41,IF($E41="kW",VLOOKUP(H$4,'4. Billing Determinants'!$B$19:$N$41,5,0)/'4. Billing Determinants'!$F$41*$D41,IF($E41="Non-RPP kWh",VLOOKUP(H$4,'4. Billing Determinants'!$B$19:$N$41,6,0)/'4. Billing Determinants'!$G$41*$D41,IF($E41="Distribution Rev.",VLOOKUP(H$4,'4. Billing Determinants'!$B$19:$N$41,8,0)/'4. Billing Determinants'!$I$41*$D41, VLOOKUP(H$4,'4. Billing Determinants'!$B$19:$N$41,3,0)/'4. Billing Determinants'!$D$41*$D41)))))</f>
        <v>-20181.221032729256</v>
      </c>
      <c r="I41" s="152">
        <f>IF(I$4="",0,IF($E41="kWh",VLOOKUP(I$4,'4. Billing Determinants'!$B$19:$N$41,4,0)/'4. Billing Determinants'!$E$41*$D41,IF($E41="kW",VLOOKUP(I$4,'4. Billing Determinants'!$B$19:$N$41,5,0)/'4. Billing Determinants'!$F$41*$D41,IF($E41="Non-RPP kWh",VLOOKUP(I$4,'4. Billing Determinants'!$B$19:$N$41,6,0)/'4. Billing Determinants'!$G$41*$D41,IF($E41="Distribution Rev.",VLOOKUP(I$4,'4. Billing Determinants'!$B$19:$N$41,8,0)/'4. Billing Determinants'!$I$41*$D41, VLOOKUP(I$4,'4. Billing Determinants'!$B$19:$N$41,3,0)/'4. Billing Determinants'!$D$41*$D41)))))</f>
        <v>-6251.6026539751219</v>
      </c>
      <c r="J41" s="152">
        <f>IF(J$4="",0,IF($E41="kWh",VLOOKUP(J$4,'4. Billing Determinants'!$B$19:$N$41,4,0)/'4. Billing Determinants'!$E$41*$D41,IF($E41="kW",VLOOKUP(J$4,'4. Billing Determinants'!$B$19:$N$41,5,0)/'4. Billing Determinants'!$F$41*$D41,IF($E41="Non-RPP kWh",VLOOKUP(J$4,'4. Billing Determinants'!$B$19:$N$41,6,0)/'4. Billing Determinants'!$G$41*$D41,IF($E41="Distribution Rev.",VLOOKUP(J$4,'4. Billing Determinants'!$B$19:$N$41,8,0)/'4. Billing Determinants'!$I$41*$D41, VLOOKUP(J$4,'4. Billing Determinants'!$B$19:$N$41,3,0)/'4. Billing Determinants'!$D$41*$D41)))))</f>
        <v>-4771.3692669886714</v>
      </c>
      <c r="K41" s="152">
        <f>IF(K$4="",0,IF($E41="kWh",VLOOKUP(K$4,'4. Billing Determinants'!$B$19:$N$41,4,0)/'4. Billing Determinants'!$E$41*$D41,IF($E41="kW",VLOOKUP(K$4,'4. Billing Determinants'!$B$19:$N$41,5,0)/'4. Billing Determinants'!$F$41*$D41,IF($E41="Non-RPP kWh",VLOOKUP(K$4,'4. Billing Determinants'!$B$19:$N$41,6,0)/'4. Billing Determinants'!$G$41*$D41,IF($E41="Distribution Rev.",VLOOKUP(K$4,'4. Billing Determinants'!$B$19:$N$41,8,0)/'4. Billing Determinants'!$I$41*$D41, VLOOKUP(K$4,'4. Billing Determinants'!$B$19:$N$41,3,0)/'4. Billing Determinants'!$D$41*$D41)))))</f>
        <v>-4913.0748327546817</v>
      </c>
      <c r="L41" s="152">
        <f>IF(L$4="",0,IF($E41="kWh",VLOOKUP(L$4,'4. Billing Determinants'!$B$19:$N$41,4,0)/'4. Billing Determinants'!$E$41*$D41,IF($E41="kW",VLOOKUP(L$4,'4. Billing Determinants'!$B$19:$N$41,5,0)/'4. Billing Determinants'!$F$41*$D41,IF($E41="Non-RPP kWh",VLOOKUP(L$4,'4. Billing Determinants'!$B$19:$N$41,6,0)/'4. Billing Determinants'!$G$41*$D41,IF($E41="Distribution Rev.",VLOOKUP(L$4,'4. Billing Determinants'!$B$19:$N$41,8,0)/'4. Billing Determinants'!$I$41*$D41, VLOOKUP(L$4,'4. Billing Determinants'!$B$19:$N$41,3,0)/'4. Billing Determinants'!$D$41*$D41)))))</f>
        <v>-873.23197170596541</v>
      </c>
      <c r="M41" s="152">
        <f>IF(M$4="",0,IF($E41="kWh",VLOOKUP(M$4,'4. Billing Determinants'!$B$19:$N$41,4,0)/'4. Billing Determinants'!$E$41*$D41,IF($E41="kW",VLOOKUP(M$4,'4. Billing Determinants'!$B$19:$N$41,5,0)/'4. Billing Determinants'!$F$41*$D41,IF($E41="Non-RPP kWh",VLOOKUP(M$4,'4. Billing Determinants'!$B$19:$N$41,6,0)/'4. Billing Determinants'!$G$41*$D41,IF($E41="Distribution Rev.",VLOOKUP(M$4,'4. Billing Determinants'!$B$19:$N$41,8,0)/'4. Billing Determinants'!$I$41*$D41, VLOOKUP(M$4,'4. Billing Determinants'!$B$19:$N$41,3,0)/'4. Billing Determinants'!$D$41*$D41)))))</f>
        <v>-235.6138905304928</v>
      </c>
      <c r="N41" s="152">
        <f>IF(N$4="",0,IF($E41="kWh",VLOOKUP(N$4,'4. Billing Determinants'!$B$19:$N$41,4,0)/'4. Billing Determinants'!$E$41*$D41,IF($E41="kW",VLOOKUP(N$4,'4. Billing Determinants'!$B$19:$N$41,5,0)/'4. Billing Determinants'!$F$41*$D41,IF($E41="Non-RPP kWh",VLOOKUP(N$4,'4. Billing Determinants'!$B$19:$N$41,6,0)/'4. Billing Determinants'!$G$41*$D41,IF($E41="Distribution Rev.",VLOOKUP(N$4,'4. Billing Determinants'!$B$19:$N$41,8,0)/'4. Billing Determinants'!$I$41*$D41, VLOOKUP(N$4,'4. Billing Determinants'!$B$19:$N$41,3,0)/'4. Billing Determinants'!$D$41*$D41)))))</f>
        <v>-3138.9260103580741</v>
      </c>
      <c r="O41" s="152">
        <f>IF(O$4="",0,IF($E41="kWh",VLOOKUP(O$4,'4. Billing Determinants'!$B$19:$N$41,4,0)/'4. Billing Determinants'!$E$41*$D41,IF($E41="kW",VLOOKUP(O$4,'4. Billing Determinants'!$B$19:$N$41,5,0)/'4. Billing Determinants'!$F$41*$D41,IF($E41="Non-RPP kWh",VLOOKUP(O$4,'4. Billing Determinants'!$B$19:$N$41,6,0)/'4. Billing Determinants'!$G$41*$D41,IF($E41="Distribution Rev.",VLOOKUP(O$4,'4. Billing Determinants'!$B$19:$N$41,8,0)/'4. Billing Determinants'!$I$41*$D41, VLOOKUP(O$4,'4. Billing Determinants'!$B$19:$N$41,3,0)/'4. Billing Determinants'!$D$41*$D41)))))</f>
        <v>0</v>
      </c>
      <c r="P41" s="152">
        <f>IF(P$4="",0,IF($E41="kWh",VLOOKUP(P$4,'4. Billing Determinants'!$B$19:$N$41,4,0)/'4. Billing Determinants'!$E$41*$D41,IF($E41="kW",VLOOKUP(P$4,'4. Billing Determinants'!$B$19:$N$41,5,0)/'4. Billing Determinants'!$F$41*$D41,IF($E41="Non-RPP kWh",VLOOKUP(P$4,'4. Billing Determinants'!$B$19:$N$41,6,0)/'4. Billing Determinants'!$G$41*$D41,IF($E41="Distribution Rev.",VLOOKUP(P$4,'4. Billing Determinants'!$B$19:$N$41,8,0)/'4. Billing Determinants'!$I$41*$D41, VLOOKUP(P$4,'4. Billing Determinants'!$B$19:$N$41,3,0)/'4. Billing Determinants'!$D$41*$D41)))))</f>
        <v>0</v>
      </c>
      <c r="Q41" s="152">
        <f>IF(Q$4="",0,IF($E41="kWh",VLOOKUP(Q$4,'4. Billing Determinants'!$B$19:$N$41,4,0)/'4. Billing Determinants'!$E$41*$D41,IF($E41="kW",VLOOKUP(Q$4,'4. Billing Determinants'!$B$19:$N$41,5,0)/'4. Billing Determinants'!$F$41*$D41,IF($E41="Non-RPP kWh",VLOOKUP(Q$4,'4. Billing Determinants'!$B$19:$N$41,6,0)/'4. Billing Determinants'!$G$41*$D41,IF($E41="Distribution Rev.",VLOOKUP(Q$4,'4. Billing Determinants'!$B$19:$N$41,8,0)/'4. Billing Determinants'!$I$41*$D41, VLOOKUP(Q$4,'4. Billing Determinants'!$B$19:$N$41,3,0)/'4. Billing Determinants'!$D$41*$D41)))))</f>
        <v>0</v>
      </c>
      <c r="R41" s="152">
        <f>IF(R$4="",0,IF($E41="kWh",VLOOKUP(R$4,'4. Billing Determinants'!$B$19:$N$41,4,0)/'4. Billing Determinants'!$E$41*$D41,IF($E41="kW",VLOOKUP(R$4,'4. Billing Determinants'!$B$19:$N$41,5,0)/'4. Billing Determinants'!$F$41*$D41,IF($E41="Non-RPP kWh",VLOOKUP(R$4,'4. Billing Determinants'!$B$19:$N$41,6,0)/'4. Billing Determinants'!$G$41*$D41,IF($E41="Distribution Rev.",VLOOKUP(R$4,'4. Billing Determinants'!$B$19:$N$41,8,0)/'4. Billing Determinants'!$I$41*$D41, VLOOKUP(R$4,'4. Billing Determinants'!$B$19:$N$41,3,0)/'4. Billing Determinants'!$D$41*$D41)))))</f>
        <v>0</v>
      </c>
      <c r="S41" s="152">
        <f>IF(S$4="",0,IF($E41="kWh",VLOOKUP(S$4,'4. Billing Determinants'!$B$19:$N$41,4,0)/'4. Billing Determinants'!$E$41*$D41,IF($E41="kW",VLOOKUP(S$4,'4. Billing Determinants'!$B$19:$N$41,5,0)/'4. Billing Determinants'!$F$41*$D41,IF($E41="Non-RPP kWh",VLOOKUP(S$4,'4. Billing Determinants'!$B$19:$N$41,6,0)/'4. Billing Determinants'!$G$41*$D41,IF($E41="Distribution Rev.",VLOOKUP(S$4,'4. Billing Determinants'!$B$19:$N$41,8,0)/'4. Billing Determinants'!$I$41*$D41, VLOOKUP(S$4,'4. Billing Determinants'!$B$19:$N$41,3,0)/'4. Billing Determinants'!$D$41*$D41)))))</f>
        <v>0</v>
      </c>
      <c r="T41" s="152">
        <f>IF(T$4="",0,IF($E41="kWh",VLOOKUP(T$4,'4. Billing Determinants'!$B$19:$N$41,4,0)/'4. Billing Determinants'!$E$41*$D41,IF($E41="kW",VLOOKUP(T$4,'4. Billing Determinants'!$B$19:$N$41,5,0)/'4. Billing Determinants'!$F$41*$D41,IF($E41="Non-RPP kWh",VLOOKUP(T$4,'4. Billing Determinants'!$B$19:$N$41,6,0)/'4. Billing Determinants'!$G$41*$D41,IF($E41="Distribution Rev.",VLOOKUP(T$4,'4. Billing Determinants'!$B$19:$N$41,8,0)/'4. Billing Determinants'!$I$41*$D41, VLOOKUP(T$4,'4. Billing Determinants'!$B$19:$N$41,3,0)/'4. Billing Determinants'!$D$41*$D41)))))</f>
        <v>0</v>
      </c>
      <c r="U41" s="152">
        <f>IF(U$4="",0,IF($E41="kWh",VLOOKUP(U$4,'4. Billing Determinants'!$B$19:$N$41,4,0)/'4. Billing Determinants'!$E$41*$D41,IF($E41="kW",VLOOKUP(U$4,'4. Billing Determinants'!$B$19:$N$41,5,0)/'4. Billing Determinants'!$F$41*$D41,IF($E41="Non-RPP kWh",VLOOKUP(U$4,'4. Billing Determinants'!$B$19:$N$41,6,0)/'4. Billing Determinants'!$G$41*$D41,IF($E41="Distribution Rev.",VLOOKUP(U$4,'4. Billing Determinants'!$B$19:$N$41,8,0)/'4. Billing Determinants'!$I$41*$D41, VLOOKUP(U$4,'4. Billing Determinants'!$B$19:$N$41,3,0)/'4. Billing Determinants'!$D$41*$D41)))))</f>
        <v>0</v>
      </c>
      <c r="V41" s="152">
        <f>IF(V$4="",0,IF($E41="kWh",VLOOKUP(V$4,'4. Billing Determinants'!$B$19:$N$41,4,0)/'4. Billing Determinants'!$E$41*$D41,IF($E41="kW",VLOOKUP(V$4,'4. Billing Determinants'!$B$19:$N$41,5,0)/'4. Billing Determinants'!$F$41*$D41,IF($E41="Non-RPP kWh",VLOOKUP(V$4,'4. Billing Determinants'!$B$19:$N$41,6,0)/'4. Billing Determinants'!$G$41*$D41,IF($E41="Distribution Rev.",VLOOKUP(V$4,'4. Billing Determinants'!$B$19:$N$41,8,0)/'4. Billing Determinants'!$I$41*$D41, VLOOKUP(V$4,'4. Billing Determinants'!$B$19:$N$41,3,0)/'4. Billing Determinants'!$D$41*$D41)))))</f>
        <v>0</v>
      </c>
      <c r="W41" s="152">
        <f>IF(W$4="",0,IF($E41="kWh",VLOOKUP(W$4,'4. Billing Determinants'!$B$19:$N$41,4,0)/'4. Billing Determinants'!$E$41*$D41,IF($E41="kW",VLOOKUP(W$4,'4. Billing Determinants'!$B$19:$N$41,5,0)/'4. Billing Determinants'!$F$41*$D41,IF($E41="Non-RPP kWh",VLOOKUP(W$4,'4. Billing Determinants'!$B$19:$N$41,6,0)/'4. Billing Determinants'!$G$41*$D41,IF($E41="Distribution Rev.",VLOOKUP(W$4,'4. Billing Determinants'!$B$19:$N$41,8,0)/'4. Billing Determinants'!$I$41*$D41, VLOOKUP(W$4,'4. Billing Determinants'!$B$19:$N$41,3,0)/'4. Billing Determinants'!$D$41*$D41)))))</f>
        <v>0</v>
      </c>
      <c r="X41" s="152">
        <f>IF(X$4="",0,IF($E41="kWh",VLOOKUP(X$4,'4. Billing Determinants'!$B$19:$N$41,4,0)/'4. Billing Determinants'!$E$41*$D41,IF($E41="kW",VLOOKUP(X$4,'4. Billing Determinants'!$B$19:$N$41,5,0)/'4. Billing Determinants'!$F$41*$D41,IF($E41="Non-RPP kWh",VLOOKUP(X$4,'4. Billing Determinants'!$B$19:$N$41,6,0)/'4. Billing Determinants'!$G$41*$D41,IF($E41="Distribution Rev.",VLOOKUP(X$4,'4. Billing Determinants'!$B$19:$N$41,8,0)/'4. Billing Determinants'!$I$41*$D41, VLOOKUP(X$4,'4. Billing Determinants'!$B$19:$N$41,3,0)/'4. Billing Determinants'!$D$41*$D41)))))</f>
        <v>0</v>
      </c>
      <c r="Y41" s="152">
        <f>IF(Y$4="",0,IF($E41="kWh",VLOOKUP(Y$4,'4. Billing Determinants'!$B$19:$N$41,4,0)/'4. Billing Determinants'!$E$41*$D41,IF($E41="kW",VLOOKUP(Y$4,'4. Billing Determinants'!$B$19:$N$41,5,0)/'4. Billing Determinants'!$F$41*$D41,IF($E41="Non-RPP kWh",VLOOKUP(Y$4,'4. Billing Determinants'!$B$19:$N$41,6,0)/'4. Billing Determinants'!$G$41*$D41,IF($E41="Distribution Rev.",VLOOKUP(Y$4,'4. Billing Determinants'!$B$19:$N$41,8,0)/'4. Billing Determinants'!$I$41*$D41, VLOOKUP(Y$4,'4. Billing Determinants'!$B$19:$N$41,3,0)/'4. Billing Determinants'!$D$41*$D41)))))</f>
        <v>0</v>
      </c>
    </row>
    <row r="42" spans="1:25" ht="25.5" x14ac:dyDescent="0.2">
      <c r="B42" s="168" t="s">
        <v>185</v>
      </c>
      <c r="C42" s="165">
        <v>1592</v>
      </c>
      <c r="D42" s="152">
        <f>'2. 2013 Continuity Schedule'!CF66</f>
        <v>-107497</v>
      </c>
      <c r="E42" s="170" t="s">
        <v>228</v>
      </c>
      <c r="F42" s="152">
        <f>IF(F$4="",0,IF($E42="kWh",VLOOKUP(F$4,'4. Billing Determinants'!$B$19:$N$41,4,0)/'4. Billing Determinants'!$E$41*$D42,IF($E42="kW",VLOOKUP(F$4,'4. Billing Determinants'!$B$19:$N$41,5,0)/'4. Billing Determinants'!$F$41*$D42,IF($E42="Non-RPP kWh",VLOOKUP(F$4,'4. Billing Determinants'!$B$19:$N$41,6,0)/'4. Billing Determinants'!$G$41*$D42,IF($E42="Distribution Rev.",VLOOKUP(F$4,'4. Billing Determinants'!$B$19:$N$41,8,0)/'4. Billing Determinants'!$I$41*$D42, VLOOKUP(F$4,'4. Billing Determinants'!$B$19:$N$41,3,0)/'4. Billing Determinants'!$D$41*$D42)))))</f>
        <v>-57833.384525277099</v>
      </c>
      <c r="G42" s="152">
        <f>IF(G$4="",0,IF($E42="kWh",VLOOKUP(G$4,'4. Billing Determinants'!$B$19:$N$41,4,0)/'4. Billing Determinants'!$E$41*$D42,IF($E42="kW",VLOOKUP(G$4,'4. Billing Determinants'!$B$19:$N$41,5,0)/'4. Billing Determinants'!$F$41*$D42,IF($E42="Non-RPP kWh",VLOOKUP(G$4,'4. Billing Determinants'!$B$19:$N$41,6,0)/'4. Billing Determinants'!$G$41*$D42,IF($E42="Distribution Rev.",VLOOKUP(G$4,'4. Billing Determinants'!$B$19:$N$41,8,0)/'4. Billing Determinants'!$I$41*$D42, VLOOKUP(G$4,'4. Billing Determinants'!$B$19:$N$41,3,0)/'4. Billing Determinants'!$D$41*$D42)))))</f>
        <v>-19048.863312360816</v>
      </c>
      <c r="H42" s="152">
        <f>IF(H$4="",0,IF($E42="kWh",VLOOKUP(H$4,'4. Billing Determinants'!$B$19:$N$41,4,0)/'4. Billing Determinants'!$E$41*$D42,IF($E42="kW",VLOOKUP(H$4,'4. Billing Determinants'!$B$19:$N$41,5,0)/'4. Billing Determinants'!$F$41*$D42,IF($E42="Non-RPP kWh",VLOOKUP(H$4,'4. Billing Determinants'!$B$19:$N$41,6,0)/'4. Billing Determinants'!$G$41*$D42,IF($E42="Distribution Rev.",VLOOKUP(H$4,'4. Billing Determinants'!$B$19:$N$41,8,0)/'4. Billing Determinants'!$I$41*$D42, VLOOKUP(H$4,'4. Billing Determinants'!$B$19:$N$41,3,0)/'4. Billing Determinants'!$D$41*$D42)))))</f>
        <v>-15306.391012363367</v>
      </c>
      <c r="I42" s="152">
        <f>IF(I$4="",0,IF($E42="kWh",VLOOKUP(I$4,'4. Billing Determinants'!$B$19:$N$41,4,0)/'4. Billing Determinants'!$E$41*$D42,IF($E42="kW",VLOOKUP(I$4,'4. Billing Determinants'!$B$19:$N$41,5,0)/'4. Billing Determinants'!$F$41*$D42,IF($E42="Non-RPP kWh",VLOOKUP(I$4,'4. Billing Determinants'!$B$19:$N$41,6,0)/'4. Billing Determinants'!$G$41*$D42,IF($E42="Distribution Rev.",VLOOKUP(I$4,'4. Billing Determinants'!$B$19:$N$41,8,0)/'4. Billing Determinants'!$I$41*$D42, VLOOKUP(I$4,'4. Billing Determinants'!$B$19:$N$41,3,0)/'4. Billing Determinants'!$D$41*$D42)))))</f>
        <v>-4741.5106608507804</v>
      </c>
      <c r="J42" s="152">
        <f>IF(J$4="",0,IF($E42="kWh",VLOOKUP(J$4,'4. Billing Determinants'!$B$19:$N$41,4,0)/'4. Billing Determinants'!$E$41*$D42,IF($E42="kW",VLOOKUP(J$4,'4. Billing Determinants'!$B$19:$N$41,5,0)/'4. Billing Determinants'!$F$41*$D42,IF($E42="Non-RPP kWh",VLOOKUP(J$4,'4. Billing Determinants'!$B$19:$N$41,6,0)/'4. Billing Determinants'!$G$41*$D42,IF($E42="Distribution Rev.",VLOOKUP(J$4,'4. Billing Determinants'!$B$19:$N$41,8,0)/'4. Billing Determinants'!$I$41*$D42, VLOOKUP(J$4,'4. Billing Determinants'!$B$19:$N$41,3,0)/'4. Billing Determinants'!$D$41*$D42)))))</f>
        <v>-3618.8317617878774</v>
      </c>
      <c r="K42" s="152">
        <f>IF(K$4="",0,IF($E42="kWh",VLOOKUP(K$4,'4. Billing Determinants'!$B$19:$N$41,4,0)/'4. Billing Determinants'!$E$41*$D42,IF($E42="kW",VLOOKUP(K$4,'4. Billing Determinants'!$B$19:$N$41,5,0)/'4. Billing Determinants'!$F$41*$D42,IF($E42="Non-RPP kWh",VLOOKUP(K$4,'4. Billing Determinants'!$B$19:$N$41,6,0)/'4. Billing Determinants'!$G$41*$D42,IF($E42="Distribution Rev.",VLOOKUP(K$4,'4. Billing Determinants'!$B$19:$N$41,8,0)/'4. Billing Determinants'!$I$41*$D42, VLOOKUP(K$4,'4. Billing Determinants'!$B$19:$N$41,3,0)/'4. Billing Determinants'!$D$41*$D42)))))</f>
        <v>-3726.307954369342</v>
      </c>
      <c r="L42" s="152">
        <f>IF(L$4="",0,IF($E42="kWh",VLOOKUP(L$4,'4. Billing Determinants'!$B$19:$N$41,4,0)/'4. Billing Determinants'!$E$41*$D42,IF($E42="kW",VLOOKUP(L$4,'4. Billing Determinants'!$B$19:$N$41,5,0)/'4. Billing Determinants'!$F$41*$D42,IF($E42="Non-RPP kWh",VLOOKUP(L$4,'4. Billing Determinants'!$B$19:$N$41,6,0)/'4. Billing Determinants'!$G$41*$D42,IF($E42="Distribution Rev.",VLOOKUP(L$4,'4. Billing Determinants'!$B$19:$N$41,8,0)/'4. Billing Determinants'!$I$41*$D42, VLOOKUP(L$4,'4. Billing Determinants'!$B$19:$N$41,3,0)/'4. Billing Determinants'!$D$41*$D42)))))</f>
        <v>-662.30036238897196</v>
      </c>
      <c r="M42" s="152">
        <f>IF(M$4="",0,IF($E42="kWh",VLOOKUP(M$4,'4. Billing Determinants'!$B$19:$N$41,4,0)/'4. Billing Determinants'!$E$41*$D42,IF($E42="kW",VLOOKUP(M$4,'4. Billing Determinants'!$B$19:$N$41,5,0)/'4. Billing Determinants'!$F$41*$D42,IF($E42="Non-RPP kWh",VLOOKUP(M$4,'4. Billing Determinants'!$B$19:$N$41,6,0)/'4. Billing Determinants'!$G$41*$D42,IF($E42="Distribution Rev.",VLOOKUP(M$4,'4. Billing Determinants'!$B$19:$N$41,8,0)/'4. Billing Determinants'!$I$41*$D42, VLOOKUP(M$4,'4. Billing Determinants'!$B$19:$N$41,3,0)/'4. Billing Determinants'!$D$41*$D42)))))</f>
        <v>-178.70070054508395</v>
      </c>
      <c r="N42" s="152">
        <f>IF(N$4="",0,IF($E42="kWh",VLOOKUP(N$4,'4. Billing Determinants'!$B$19:$N$41,4,0)/'4. Billing Determinants'!$E$41*$D42,IF($E42="kW",VLOOKUP(N$4,'4. Billing Determinants'!$B$19:$N$41,5,0)/'4. Billing Determinants'!$F$41*$D42,IF($E42="Non-RPP kWh",VLOOKUP(N$4,'4. Billing Determinants'!$B$19:$N$41,6,0)/'4. Billing Determinants'!$G$41*$D42,IF($E42="Distribution Rev.",VLOOKUP(N$4,'4. Billing Determinants'!$B$19:$N$41,8,0)/'4. Billing Determinants'!$I$41*$D42, VLOOKUP(N$4,'4. Billing Determinants'!$B$19:$N$41,3,0)/'4. Billing Determinants'!$D$41*$D42)))))</f>
        <v>-2380.7097100566693</v>
      </c>
      <c r="O42" s="152">
        <f>IF(O$4="",0,IF($E42="kWh",VLOOKUP(O$4,'4. Billing Determinants'!$B$19:$N$41,4,0)/'4. Billing Determinants'!$E$41*$D42,IF($E42="kW",VLOOKUP(O$4,'4. Billing Determinants'!$B$19:$N$41,5,0)/'4. Billing Determinants'!$F$41*$D42,IF($E42="Non-RPP kWh",VLOOKUP(O$4,'4. Billing Determinants'!$B$19:$N$41,6,0)/'4. Billing Determinants'!$G$41*$D42,IF($E42="Distribution Rev.",VLOOKUP(O$4,'4. Billing Determinants'!$B$19:$N$41,8,0)/'4. Billing Determinants'!$I$41*$D42, VLOOKUP(O$4,'4. Billing Determinants'!$B$19:$N$41,3,0)/'4. Billing Determinants'!$D$41*$D42)))))</f>
        <v>0</v>
      </c>
      <c r="P42" s="152">
        <f>IF(P$4="",0,IF($E42="kWh",VLOOKUP(P$4,'4. Billing Determinants'!$B$19:$N$41,4,0)/'4. Billing Determinants'!$E$41*$D42,IF($E42="kW",VLOOKUP(P$4,'4. Billing Determinants'!$B$19:$N$41,5,0)/'4. Billing Determinants'!$F$41*$D42,IF($E42="Non-RPP kWh",VLOOKUP(P$4,'4. Billing Determinants'!$B$19:$N$41,6,0)/'4. Billing Determinants'!$G$41*$D42,IF($E42="Distribution Rev.",VLOOKUP(P$4,'4. Billing Determinants'!$B$19:$N$41,8,0)/'4. Billing Determinants'!$I$41*$D42, VLOOKUP(P$4,'4. Billing Determinants'!$B$19:$N$41,3,0)/'4. Billing Determinants'!$D$41*$D42)))))</f>
        <v>0</v>
      </c>
      <c r="Q42" s="152">
        <f>IF(Q$4="",0,IF($E42="kWh",VLOOKUP(Q$4,'4. Billing Determinants'!$B$19:$N$41,4,0)/'4. Billing Determinants'!$E$41*$D42,IF($E42="kW",VLOOKUP(Q$4,'4. Billing Determinants'!$B$19:$N$41,5,0)/'4. Billing Determinants'!$F$41*$D42,IF($E42="Non-RPP kWh",VLOOKUP(Q$4,'4. Billing Determinants'!$B$19:$N$41,6,0)/'4. Billing Determinants'!$G$41*$D42,IF($E42="Distribution Rev.",VLOOKUP(Q$4,'4. Billing Determinants'!$B$19:$N$41,8,0)/'4. Billing Determinants'!$I$41*$D42, VLOOKUP(Q$4,'4. Billing Determinants'!$B$19:$N$41,3,0)/'4. Billing Determinants'!$D$41*$D42)))))</f>
        <v>0</v>
      </c>
      <c r="R42" s="152">
        <f>IF(R$4="",0,IF($E42="kWh",VLOOKUP(R$4,'4. Billing Determinants'!$B$19:$N$41,4,0)/'4. Billing Determinants'!$E$41*$D42,IF($E42="kW",VLOOKUP(R$4,'4. Billing Determinants'!$B$19:$N$41,5,0)/'4. Billing Determinants'!$F$41*$D42,IF($E42="Non-RPP kWh",VLOOKUP(R$4,'4. Billing Determinants'!$B$19:$N$41,6,0)/'4. Billing Determinants'!$G$41*$D42,IF($E42="Distribution Rev.",VLOOKUP(R$4,'4. Billing Determinants'!$B$19:$N$41,8,0)/'4. Billing Determinants'!$I$41*$D42, VLOOKUP(R$4,'4. Billing Determinants'!$B$19:$N$41,3,0)/'4. Billing Determinants'!$D$41*$D42)))))</f>
        <v>0</v>
      </c>
      <c r="S42" s="152">
        <f>IF(S$4="",0,IF($E42="kWh",VLOOKUP(S$4,'4. Billing Determinants'!$B$19:$N$41,4,0)/'4. Billing Determinants'!$E$41*$D42,IF($E42="kW",VLOOKUP(S$4,'4. Billing Determinants'!$B$19:$N$41,5,0)/'4. Billing Determinants'!$F$41*$D42,IF($E42="Non-RPP kWh",VLOOKUP(S$4,'4. Billing Determinants'!$B$19:$N$41,6,0)/'4. Billing Determinants'!$G$41*$D42,IF($E42="Distribution Rev.",VLOOKUP(S$4,'4. Billing Determinants'!$B$19:$N$41,8,0)/'4. Billing Determinants'!$I$41*$D42, VLOOKUP(S$4,'4. Billing Determinants'!$B$19:$N$41,3,0)/'4. Billing Determinants'!$D$41*$D42)))))</f>
        <v>0</v>
      </c>
      <c r="T42" s="152">
        <f>IF(T$4="",0,IF($E42="kWh",VLOOKUP(T$4,'4. Billing Determinants'!$B$19:$N$41,4,0)/'4. Billing Determinants'!$E$41*$D42,IF($E42="kW",VLOOKUP(T$4,'4. Billing Determinants'!$B$19:$N$41,5,0)/'4. Billing Determinants'!$F$41*$D42,IF($E42="Non-RPP kWh",VLOOKUP(T$4,'4. Billing Determinants'!$B$19:$N$41,6,0)/'4. Billing Determinants'!$G$41*$D42,IF($E42="Distribution Rev.",VLOOKUP(T$4,'4. Billing Determinants'!$B$19:$N$41,8,0)/'4. Billing Determinants'!$I$41*$D42, VLOOKUP(T$4,'4. Billing Determinants'!$B$19:$N$41,3,0)/'4. Billing Determinants'!$D$41*$D42)))))</f>
        <v>0</v>
      </c>
      <c r="U42" s="152">
        <f>IF(U$4="",0,IF($E42="kWh",VLOOKUP(U$4,'4. Billing Determinants'!$B$19:$N$41,4,0)/'4. Billing Determinants'!$E$41*$D42,IF($E42="kW",VLOOKUP(U$4,'4. Billing Determinants'!$B$19:$N$41,5,0)/'4. Billing Determinants'!$F$41*$D42,IF($E42="Non-RPP kWh",VLOOKUP(U$4,'4. Billing Determinants'!$B$19:$N$41,6,0)/'4. Billing Determinants'!$G$41*$D42,IF($E42="Distribution Rev.",VLOOKUP(U$4,'4. Billing Determinants'!$B$19:$N$41,8,0)/'4. Billing Determinants'!$I$41*$D42, VLOOKUP(U$4,'4. Billing Determinants'!$B$19:$N$41,3,0)/'4. Billing Determinants'!$D$41*$D42)))))</f>
        <v>0</v>
      </c>
      <c r="V42" s="152">
        <f>IF(V$4="",0,IF($E42="kWh",VLOOKUP(V$4,'4. Billing Determinants'!$B$19:$N$41,4,0)/'4. Billing Determinants'!$E$41*$D42,IF($E42="kW",VLOOKUP(V$4,'4. Billing Determinants'!$B$19:$N$41,5,0)/'4. Billing Determinants'!$F$41*$D42,IF($E42="Non-RPP kWh",VLOOKUP(V$4,'4. Billing Determinants'!$B$19:$N$41,6,0)/'4. Billing Determinants'!$G$41*$D42,IF($E42="Distribution Rev.",VLOOKUP(V$4,'4. Billing Determinants'!$B$19:$N$41,8,0)/'4. Billing Determinants'!$I$41*$D42, VLOOKUP(V$4,'4. Billing Determinants'!$B$19:$N$41,3,0)/'4. Billing Determinants'!$D$41*$D42)))))</f>
        <v>0</v>
      </c>
      <c r="W42" s="152">
        <f>IF(W$4="",0,IF($E42="kWh",VLOOKUP(W$4,'4. Billing Determinants'!$B$19:$N$41,4,0)/'4. Billing Determinants'!$E$41*$D42,IF($E42="kW",VLOOKUP(W$4,'4. Billing Determinants'!$B$19:$N$41,5,0)/'4. Billing Determinants'!$F$41*$D42,IF($E42="Non-RPP kWh",VLOOKUP(W$4,'4. Billing Determinants'!$B$19:$N$41,6,0)/'4. Billing Determinants'!$G$41*$D42,IF($E42="Distribution Rev.",VLOOKUP(W$4,'4. Billing Determinants'!$B$19:$N$41,8,0)/'4. Billing Determinants'!$I$41*$D42, VLOOKUP(W$4,'4. Billing Determinants'!$B$19:$N$41,3,0)/'4. Billing Determinants'!$D$41*$D42)))))</f>
        <v>0</v>
      </c>
      <c r="X42" s="152">
        <f>IF(X$4="",0,IF($E42="kWh",VLOOKUP(X$4,'4. Billing Determinants'!$B$19:$N$41,4,0)/'4. Billing Determinants'!$E$41*$D42,IF($E42="kW",VLOOKUP(X$4,'4. Billing Determinants'!$B$19:$N$41,5,0)/'4. Billing Determinants'!$F$41*$D42,IF($E42="Non-RPP kWh",VLOOKUP(X$4,'4. Billing Determinants'!$B$19:$N$41,6,0)/'4. Billing Determinants'!$G$41*$D42,IF($E42="Distribution Rev.",VLOOKUP(X$4,'4. Billing Determinants'!$B$19:$N$41,8,0)/'4. Billing Determinants'!$I$41*$D42, VLOOKUP(X$4,'4. Billing Determinants'!$B$19:$N$41,3,0)/'4. Billing Determinants'!$D$41*$D42)))))</f>
        <v>0</v>
      </c>
      <c r="Y42" s="152">
        <f>IF(Y$4="",0,IF($E42="kWh",VLOOKUP(Y$4,'4. Billing Determinants'!$B$19:$N$41,4,0)/'4. Billing Determinants'!$E$41*$D42,IF($E42="kW",VLOOKUP(Y$4,'4. Billing Determinants'!$B$19:$N$41,5,0)/'4. Billing Determinants'!$F$41*$D42,IF($E42="Non-RPP kWh",VLOOKUP(Y$4,'4. Billing Determinants'!$B$19:$N$41,6,0)/'4. Billing Determinants'!$G$41*$D42,IF($E42="Distribution Rev.",VLOOKUP(Y$4,'4. Billing Determinants'!$B$19:$N$41,8,0)/'4. Billing Determinants'!$I$41*$D42, VLOOKUP(Y$4,'4. Billing Determinants'!$B$19:$N$41,3,0)/'4. Billing Determinants'!$D$41*$D42)))))</f>
        <v>0</v>
      </c>
    </row>
    <row r="43" spans="1:25" s="134" customFormat="1" x14ac:dyDescent="0.2">
      <c r="A43" s="133"/>
      <c r="B43" s="171" t="s">
        <v>193</v>
      </c>
      <c r="C43" s="173"/>
      <c r="D43" s="172">
        <f>SUM(D40:D42)</f>
        <v>-249230</v>
      </c>
      <c r="E43" s="173"/>
      <c r="F43" s="172">
        <f>SUM(F40:F42)</f>
        <v>-134085.73658087957</v>
      </c>
      <c r="G43" s="172">
        <f t="shared" ref="G43:Y43" si="2">SUM(G40:G42)</f>
        <v>-44164.471597716081</v>
      </c>
      <c r="H43" s="172">
        <f t="shared" si="2"/>
        <v>-35487.612045092625</v>
      </c>
      <c r="I43" s="172">
        <f t="shared" si="2"/>
        <v>-10993.113314825903</v>
      </c>
      <c r="J43" s="172">
        <f t="shared" si="2"/>
        <v>-8390.2010287765479</v>
      </c>
      <c r="K43" s="172">
        <f t="shared" si="2"/>
        <v>-8639.3827871240246</v>
      </c>
      <c r="L43" s="172">
        <f t="shared" si="2"/>
        <v>-1535.5323340949374</v>
      </c>
      <c r="M43" s="172">
        <f t="shared" si="2"/>
        <v>-414.31459107557674</v>
      </c>
      <c r="N43" s="172">
        <f t="shared" si="2"/>
        <v>-5519.6357204147434</v>
      </c>
      <c r="O43" s="172">
        <f t="shared" si="2"/>
        <v>0</v>
      </c>
      <c r="P43" s="172">
        <f t="shared" si="2"/>
        <v>0</v>
      </c>
      <c r="Q43" s="172">
        <f t="shared" si="2"/>
        <v>0</v>
      </c>
      <c r="R43" s="172">
        <f t="shared" si="2"/>
        <v>0</v>
      </c>
      <c r="S43" s="172">
        <f t="shared" si="2"/>
        <v>0</v>
      </c>
      <c r="T43" s="172">
        <f t="shared" si="2"/>
        <v>0</v>
      </c>
      <c r="U43" s="172">
        <f t="shared" si="2"/>
        <v>0</v>
      </c>
      <c r="V43" s="172">
        <f t="shared" si="2"/>
        <v>0</v>
      </c>
      <c r="W43" s="172">
        <f t="shared" si="2"/>
        <v>0</v>
      </c>
      <c r="X43" s="172">
        <f t="shared" si="2"/>
        <v>0</v>
      </c>
      <c r="Y43" s="172">
        <f t="shared" si="2"/>
        <v>0</v>
      </c>
    </row>
    <row r="44" spans="1:25" x14ac:dyDescent="0.2">
      <c r="B44" s="159"/>
      <c r="C44" s="162"/>
      <c r="D44" s="163"/>
      <c r="E44" s="162"/>
    </row>
    <row r="45" spans="1:25" x14ac:dyDescent="0.2">
      <c r="B45" s="168" t="s">
        <v>194</v>
      </c>
      <c r="C45" s="165">
        <v>1521</v>
      </c>
      <c r="D45" s="152">
        <f>'2. 2013 Continuity Schedule'!CF71</f>
        <v>0</v>
      </c>
      <c r="E45" s="170"/>
      <c r="F45" s="152">
        <f>IF(F$4="",0,IF($E45="kWh",VLOOKUP(F$4,'4. Billing Determinants'!$B$19:$N$41,4,0)/'4. Billing Determinants'!$E$41*$D45,IF($E45="kW",VLOOKUP(F$4,'4. Billing Determinants'!$B$19:$N$41,5,0)/'4. Billing Determinants'!$F$41*$D45,IF($E45="Non-RPP kWh",VLOOKUP(F$4,'4. Billing Determinants'!$B$19:$N$41,6,0)/'4. Billing Determinants'!$G$41*$D45,IF($E45="Distribution Rev.",VLOOKUP(F$4,'4. Billing Determinants'!$B$19:$N$41,8,0)/'4. Billing Determinants'!$I$41*$D45, VLOOKUP(F$4,'4. Billing Determinants'!$B$19:$N$41,3,0)/'4. Billing Determinants'!$D$41*$D45)))))</f>
        <v>0</v>
      </c>
      <c r="G45" s="152">
        <f>IF(G$4="",0,IF($E45="kWh",VLOOKUP(G$4,'4. Billing Determinants'!$B$19:$N$41,4,0)/'4. Billing Determinants'!$E$41*$D45,IF($E45="kW",VLOOKUP(G$4,'4. Billing Determinants'!$B$19:$N$41,5,0)/'4. Billing Determinants'!$F$41*$D45,IF($E45="Non-RPP kWh",VLOOKUP(G$4,'4. Billing Determinants'!$B$19:$N$41,6,0)/'4. Billing Determinants'!$G$41*$D45,IF($E45="Distribution Rev.",VLOOKUP(G$4,'4. Billing Determinants'!$B$19:$N$41,8,0)/'4. Billing Determinants'!$I$41*$D45, VLOOKUP(G$4,'4. Billing Determinants'!$B$19:$N$41,3,0)/'4. Billing Determinants'!$D$41*$D45)))))</f>
        <v>0</v>
      </c>
      <c r="H45" s="152">
        <f>IF(H$4="",0,IF($E45="kWh",VLOOKUP(H$4,'4. Billing Determinants'!$B$19:$N$41,4,0)/'4. Billing Determinants'!$E$41*$D45,IF($E45="kW",VLOOKUP(H$4,'4. Billing Determinants'!$B$19:$N$41,5,0)/'4. Billing Determinants'!$F$41*$D45,IF($E45="Non-RPP kWh",VLOOKUP(H$4,'4. Billing Determinants'!$B$19:$N$41,6,0)/'4. Billing Determinants'!$G$41*$D45,IF($E45="Distribution Rev.",VLOOKUP(H$4,'4. Billing Determinants'!$B$19:$N$41,8,0)/'4. Billing Determinants'!$I$41*$D45, VLOOKUP(H$4,'4. Billing Determinants'!$B$19:$N$41,3,0)/'4. Billing Determinants'!$D$41*$D45)))))</f>
        <v>0</v>
      </c>
      <c r="I45" s="152">
        <f>IF(I$4="",0,IF($E45="kWh",VLOOKUP(I$4,'4. Billing Determinants'!$B$19:$N$41,4,0)/'4. Billing Determinants'!$E$41*$D45,IF($E45="kW",VLOOKUP(I$4,'4. Billing Determinants'!$B$19:$N$41,5,0)/'4. Billing Determinants'!$F$41*$D45,IF($E45="Non-RPP kWh",VLOOKUP(I$4,'4. Billing Determinants'!$B$19:$N$41,6,0)/'4. Billing Determinants'!$G$41*$D45,IF($E45="Distribution Rev.",VLOOKUP(I$4,'4. Billing Determinants'!$B$19:$N$41,8,0)/'4. Billing Determinants'!$I$41*$D45, VLOOKUP(I$4,'4. Billing Determinants'!$B$19:$N$41,3,0)/'4. Billing Determinants'!$D$41*$D45)))))</f>
        <v>0</v>
      </c>
      <c r="J45" s="152">
        <f>IF(J$4="",0,IF($E45="kWh",VLOOKUP(J$4,'4. Billing Determinants'!$B$19:$N$41,4,0)/'4. Billing Determinants'!$E$41*$D45,IF($E45="kW",VLOOKUP(J$4,'4. Billing Determinants'!$B$19:$N$41,5,0)/'4. Billing Determinants'!$F$41*$D45,IF($E45="Non-RPP kWh",VLOOKUP(J$4,'4. Billing Determinants'!$B$19:$N$41,6,0)/'4. Billing Determinants'!$G$41*$D45,IF($E45="Distribution Rev.",VLOOKUP(J$4,'4. Billing Determinants'!$B$19:$N$41,8,0)/'4. Billing Determinants'!$I$41*$D45, VLOOKUP(J$4,'4. Billing Determinants'!$B$19:$N$41,3,0)/'4. Billing Determinants'!$D$41*$D45)))))</f>
        <v>0</v>
      </c>
      <c r="K45" s="152">
        <f>IF(K$4="",0,IF($E45="kWh",VLOOKUP(K$4,'4. Billing Determinants'!$B$19:$N$41,4,0)/'4. Billing Determinants'!$E$41*$D45,IF($E45="kW",VLOOKUP(K$4,'4. Billing Determinants'!$B$19:$N$41,5,0)/'4. Billing Determinants'!$F$41*$D45,IF($E45="Non-RPP kWh",VLOOKUP(K$4,'4. Billing Determinants'!$B$19:$N$41,6,0)/'4. Billing Determinants'!$G$41*$D45,IF($E45="Distribution Rev.",VLOOKUP(K$4,'4. Billing Determinants'!$B$19:$N$41,8,0)/'4. Billing Determinants'!$I$41*$D45, VLOOKUP(K$4,'4. Billing Determinants'!$B$19:$N$41,3,0)/'4. Billing Determinants'!$D$41*$D45)))))</f>
        <v>0</v>
      </c>
      <c r="L45" s="152">
        <f>IF(L$4="",0,IF($E45="kWh",VLOOKUP(L$4,'4. Billing Determinants'!$B$19:$N$41,4,0)/'4. Billing Determinants'!$E$41*$D45,IF($E45="kW",VLOOKUP(L$4,'4. Billing Determinants'!$B$19:$N$41,5,0)/'4. Billing Determinants'!$F$41*$D45,IF($E45="Non-RPP kWh",VLOOKUP(L$4,'4. Billing Determinants'!$B$19:$N$41,6,0)/'4. Billing Determinants'!$G$41*$D45,IF($E45="Distribution Rev.",VLOOKUP(L$4,'4. Billing Determinants'!$B$19:$N$41,8,0)/'4. Billing Determinants'!$I$41*$D45, VLOOKUP(L$4,'4. Billing Determinants'!$B$19:$N$41,3,0)/'4. Billing Determinants'!$D$41*$D45)))))</f>
        <v>0</v>
      </c>
      <c r="M45" s="152">
        <f>IF(M$4="",0,IF($E45="kWh",VLOOKUP(M$4,'4. Billing Determinants'!$B$19:$N$41,4,0)/'4. Billing Determinants'!$E$41*$D45,IF($E45="kW",VLOOKUP(M$4,'4. Billing Determinants'!$B$19:$N$41,5,0)/'4. Billing Determinants'!$F$41*$D45,IF($E45="Non-RPP kWh",VLOOKUP(M$4,'4. Billing Determinants'!$B$19:$N$41,6,0)/'4. Billing Determinants'!$G$41*$D45,IF($E45="Distribution Rev.",VLOOKUP(M$4,'4. Billing Determinants'!$B$19:$N$41,8,0)/'4. Billing Determinants'!$I$41*$D45, VLOOKUP(M$4,'4. Billing Determinants'!$B$19:$N$41,3,0)/'4. Billing Determinants'!$D$41*$D45)))))</f>
        <v>0</v>
      </c>
      <c r="N45" s="152">
        <f>IF(N$4="",0,IF($E45="kWh",VLOOKUP(N$4,'4. Billing Determinants'!$B$19:$N$41,4,0)/'4. Billing Determinants'!$E$41*$D45,IF($E45="kW",VLOOKUP(N$4,'4. Billing Determinants'!$B$19:$N$41,5,0)/'4. Billing Determinants'!$F$41*$D45,IF($E45="Non-RPP kWh",VLOOKUP(N$4,'4. Billing Determinants'!$B$19:$N$41,6,0)/'4. Billing Determinants'!$G$41*$D45,IF($E45="Distribution Rev.",VLOOKUP(N$4,'4. Billing Determinants'!$B$19:$N$41,8,0)/'4. Billing Determinants'!$I$41*$D45, VLOOKUP(N$4,'4. Billing Determinants'!$B$19:$N$41,3,0)/'4. Billing Determinants'!$D$41*$D45)))))</f>
        <v>0</v>
      </c>
      <c r="O45" s="152">
        <f>IF(O$4="",0,IF($E45="kWh",VLOOKUP(O$4,'4. Billing Determinants'!$B$19:$N$41,4,0)/'4. Billing Determinants'!$E$41*$D45,IF($E45="kW",VLOOKUP(O$4,'4. Billing Determinants'!$B$19:$N$41,5,0)/'4. Billing Determinants'!$F$41*$D45,IF($E45="Non-RPP kWh",VLOOKUP(O$4,'4. Billing Determinants'!$B$19:$N$41,6,0)/'4. Billing Determinants'!$G$41*$D45,IF($E45="Distribution Rev.",VLOOKUP(O$4,'4. Billing Determinants'!$B$19:$N$41,8,0)/'4. Billing Determinants'!$I$41*$D45, VLOOKUP(O$4,'4. Billing Determinants'!$B$19:$N$41,3,0)/'4. Billing Determinants'!$D$41*$D45)))))</f>
        <v>0</v>
      </c>
      <c r="P45" s="152">
        <f>IF(P$4="",0,IF($E45="kWh",VLOOKUP(P$4,'4. Billing Determinants'!$B$19:$N$41,4,0)/'4. Billing Determinants'!$E$41*$D45,IF($E45="kW",VLOOKUP(P$4,'4. Billing Determinants'!$B$19:$N$41,5,0)/'4. Billing Determinants'!$F$41*$D45,IF($E45="Non-RPP kWh",VLOOKUP(P$4,'4. Billing Determinants'!$B$19:$N$41,6,0)/'4. Billing Determinants'!$G$41*$D45,IF($E45="Distribution Rev.",VLOOKUP(P$4,'4. Billing Determinants'!$B$19:$N$41,8,0)/'4. Billing Determinants'!$I$41*$D45, VLOOKUP(P$4,'4. Billing Determinants'!$B$19:$N$41,3,0)/'4. Billing Determinants'!$D$41*$D45)))))</f>
        <v>0</v>
      </c>
      <c r="Q45" s="152">
        <f>IF(Q$4="",0,IF($E45="kWh",VLOOKUP(Q$4,'4. Billing Determinants'!$B$19:$N$41,4,0)/'4. Billing Determinants'!$E$41*$D45,IF($E45="kW",VLOOKUP(Q$4,'4. Billing Determinants'!$B$19:$N$41,5,0)/'4. Billing Determinants'!$F$41*$D45,IF($E45="Non-RPP kWh",VLOOKUP(Q$4,'4. Billing Determinants'!$B$19:$N$41,6,0)/'4. Billing Determinants'!$G$41*$D45,IF($E45="Distribution Rev.",VLOOKUP(Q$4,'4. Billing Determinants'!$B$19:$N$41,8,0)/'4. Billing Determinants'!$I$41*$D45, VLOOKUP(Q$4,'4. Billing Determinants'!$B$19:$N$41,3,0)/'4. Billing Determinants'!$D$41*$D45)))))</f>
        <v>0</v>
      </c>
      <c r="R45" s="152">
        <f>IF(R$4="",0,IF($E45="kWh",VLOOKUP(R$4,'4. Billing Determinants'!$B$19:$N$41,4,0)/'4. Billing Determinants'!$E$41*$D45,IF($E45="kW",VLOOKUP(R$4,'4. Billing Determinants'!$B$19:$N$41,5,0)/'4. Billing Determinants'!$F$41*$D45,IF($E45="Non-RPP kWh",VLOOKUP(R$4,'4. Billing Determinants'!$B$19:$N$41,6,0)/'4. Billing Determinants'!$G$41*$D45,IF($E45="Distribution Rev.",VLOOKUP(R$4,'4. Billing Determinants'!$B$19:$N$41,8,0)/'4. Billing Determinants'!$I$41*$D45, VLOOKUP(R$4,'4. Billing Determinants'!$B$19:$N$41,3,0)/'4. Billing Determinants'!$D$41*$D45)))))</f>
        <v>0</v>
      </c>
      <c r="S45" s="152">
        <f>IF(S$4="",0,IF($E45="kWh",VLOOKUP(S$4,'4. Billing Determinants'!$B$19:$N$41,4,0)/'4. Billing Determinants'!$E$41*$D45,IF($E45="kW",VLOOKUP(S$4,'4. Billing Determinants'!$B$19:$N$41,5,0)/'4. Billing Determinants'!$F$41*$D45,IF($E45="Non-RPP kWh",VLOOKUP(S$4,'4. Billing Determinants'!$B$19:$N$41,6,0)/'4. Billing Determinants'!$G$41*$D45,IF($E45="Distribution Rev.",VLOOKUP(S$4,'4. Billing Determinants'!$B$19:$N$41,8,0)/'4. Billing Determinants'!$I$41*$D45, VLOOKUP(S$4,'4. Billing Determinants'!$B$19:$N$41,3,0)/'4. Billing Determinants'!$D$41*$D45)))))</f>
        <v>0</v>
      </c>
      <c r="T45" s="152">
        <f>IF(T$4="",0,IF($E45="kWh",VLOOKUP(T$4,'4. Billing Determinants'!$B$19:$N$41,4,0)/'4. Billing Determinants'!$E$41*$D45,IF($E45="kW",VLOOKUP(T$4,'4. Billing Determinants'!$B$19:$N$41,5,0)/'4. Billing Determinants'!$F$41*$D45,IF($E45="Non-RPP kWh",VLOOKUP(T$4,'4. Billing Determinants'!$B$19:$N$41,6,0)/'4. Billing Determinants'!$G$41*$D45,IF($E45="Distribution Rev.",VLOOKUP(T$4,'4. Billing Determinants'!$B$19:$N$41,8,0)/'4. Billing Determinants'!$I$41*$D45, VLOOKUP(T$4,'4. Billing Determinants'!$B$19:$N$41,3,0)/'4. Billing Determinants'!$D$41*$D45)))))</f>
        <v>0</v>
      </c>
      <c r="U45" s="152">
        <f>IF(U$4="",0,IF($E45="kWh",VLOOKUP(U$4,'4. Billing Determinants'!$B$19:$N$41,4,0)/'4. Billing Determinants'!$E$41*$D45,IF($E45="kW",VLOOKUP(U$4,'4. Billing Determinants'!$B$19:$N$41,5,0)/'4. Billing Determinants'!$F$41*$D45,IF($E45="Non-RPP kWh",VLOOKUP(U$4,'4. Billing Determinants'!$B$19:$N$41,6,0)/'4. Billing Determinants'!$G$41*$D45,IF($E45="Distribution Rev.",VLOOKUP(U$4,'4. Billing Determinants'!$B$19:$N$41,8,0)/'4. Billing Determinants'!$I$41*$D45, VLOOKUP(U$4,'4. Billing Determinants'!$B$19:$N$41,3,0)/'4. Billing Determinants'!$D$41*$D45)))))</f>
        <v>0</v>
      </c>
      <c r="V45" s="152">
        <f>IF(V$4="",0,IF($E45="kWh",VLOOKUP(V$4,'4. Billing Determinants'!$B$19:$N$41,4,0)/'4. Billing Determinants'!$E$41*$D45,IF($E45="kW",VLOOKUP(V$4,'4. Billing Determinants'!$B$19:$N$41,5,0)/'4. Billing Determinants'!$F$41*$D45,IF($E45="Non-RPP kWh",VLOOKUP(V$4,'4. Billing Determinants'!$B$19:$N$41,6,0)/'4. Billing Determinants'!$G$41*$D45,IF($E45="Distribution Rev.",VLOOKUP(V$4,'4. Billing Determinants'!$B$19:$N$41,8,0)/'4. Billing Determinants'!$I$41*$D45, VLOOKUP(V$4,'4. Billing Determinants'!$B$19:$N$41,3,0)/'4. Billing Determinants'!$D$41*$D45)))))</f>
        <v>0</v>
      </c>
      <c r="W45" s="152">
        <f>IF(W$4="",0,IF($E45="kWh",VLOOKUP(W$4,'4. Billing Determinants'!$B$19:$N$41,4,0)/'4. Billing Determinants'!$E$41*$D45,IF($E45="kW",VLOOKUP(W$4,'4. Billing Determinants'!$B$19:$N$41,5,0)/'4. Billing Determinants'!$F$41*$D45,IF($E45="Non-RPP kWh",VLOOKUP(W$4,'4. Billing Determinants'!$B$19:$N$41,6,0)/'4. Billing Determinants'!$G$41*$D45,IF($E45="Distribution Rev.",VLOOKUP(W$4,'4. Billing Determinants'!$B$19:$N$41,8,0)/'4. Billing Determinants'!$I$41*$D45, VLOOKUP(W$4,'4. Billing Determinants'!$B$19:$N$41,3,0)/'4. Billing Determinants'!$D$41*$D45)))))</f>
        <v>0</v>
      </c>
      <c r="X45" s="152">
        <f>IF(X$4="",0,IF($E45="kWh",VLOOKUP(X$4,'4. Billing Determinants'!$B$19:$N$41,4,0)/'4. Billing Determinants'!$E$41*$D45,IF($E45="kW",VLOOKUP(X$4,'4. Billing Determinants'!$B$19:$N$41,5,0)/'4. Billing Determinants'!$F$41*$D45,IF($E45="Non-RPP kWh",VLOOKUP(X$4,'4. Billing Determinants'!$B$19:$N$41,6,0)/'4. Billing Determinants'!$G$41*$D45,IF($E45="Distribution Rev.",VLOOKUP(X$4,'4. Billing Determinants'!$B$19:$N$41,8,0)/'4. Billing Determinants'!$I$41*$D45, VLOOKUP(X$4,'4. Billing Determinants'!$B$19:$N$41,3,0)/'4. Billing Determinants'!$D$41*$D45)))))</f>
        <v>0</v>
      </c>
      <c r="Y45" s="152">
        <f>IF(Y$4="",0,IF($E45="kWh",VLOOKUP(Y$4,'4. Billing Determinants'!$B$19:$N$41,4,0)/'4. Billing Determinants'!$E$41*$D45,IF($E45="kW",VLOOKUP(Y$4,'4. Billing Determinants'!$B$19:$N$41,5,0)/'4. Billing Determinants'!$F$41*$D45,IF($E45="Non-RPP kWh",VLOOKUP(Y$4,'4. Billing Determinants'!$B$19:$N$41,6,0)/'4. Billing Determinants'!$G$41*$D45,IF($E45="Distribution Rev.",VLOOKUP(Y$4,'4. Billing Determinants'!$B$19:$N$41,8,0)/'4. Billing Determinants'!$I$41*$D45, VLOOKUP(Y$4,'4. Billing Determinants'!$B$19:$N$41,3,0)/'4. Billing Determinants'!$D$41*$D45)))))</f>
        <v>0</v>
      </c>
    </row>
    <row r="46" spans="1:25" x14ac:dyDescent="0.2">
      <c r="B46" s="168" t="s">
        <v>195</v>
      </c>
      <c r="C46" s="165">
        <v>1568</v>
      </c>
      <c r="D46" s="152">
        <f>'2. 2013 Continuity Schedule'!CF73</f>
        <v>0</v>
      </c>
      <c r="E46" s="181"/>
      <c r="F46" s="182"/>
      <c r="G46" s="182"/>
      <c r="H46" s="182"/>
      <c r="I46" s="182"/>
      <c r="J46" s="182"/>
      <c r="K46" s="182"/>
      <c r="L46" s="182"/>
      <c r="M46" s="182"/>
      <c r="N46" s="182"/>
      <c r="O46" s="182"/>
      <c r="P46" s="182"/>
      <c r="Q46" s="182"/>
      <c r="R46" s="182"/>
      <c r="S46" s="182"/>
      <c r="T46" s="182"/>
      <c r="U46" s="182"/>
      <c r="V46" s="182"/>
      <c r="W46" s="182"/>
      <c r="X46" s="182"/>
      <c r="Y46" s="182"/>
    </row>
    <row r="47" spans="1:25" s="158" customFormat="1" x14ac:dyDescent="0.2">
      <c r="B47" s="308" t="s">
        <v>197</v>
      </c>
      <c r="C47" s="308"/>
      <c r="D47" s="183">
        <f>SUM(F46:Y46)</f>
        <v>0</v>
      </c>
    </row>
    <row r="48" spans="1:25" s="158" customFormat="1" x14ac:dyDescent="0.2">
      <c r="B48" s="309" t="s">
        <v>179</v>
      </c>
      <c r="C48" s="309"/>
      <c r="D48" s="161">
        <f>D46-D47</f>
        <v>0</v>
      </c>
      <c r="E48" s="180"/>
    </row>
    <row r="49" spans="2:25" s="158" customFormat="1" x14ac:dyDescent="0.2"/>
    <row r="50" spans="2:25" s="185" customFormat="1" x14ac:dyDescent="0.2">
      <c r="B50" s="310" t="s">
        <v>199</v>
      </c>
      <c r="C50" s="310"/>
      <c r="D50" s="190">
        <f>SUM(F50:Y50)</f>
        <v>-2281528.8571887333</v>
      </c>
      <c r="E50" s="191"/>
      <c r="F50" s="190">
        <f t="shared" ref="F50:Y50" si="3">SUM(F45:F46,F43,F38,F15)</f>
        <v>-618114.20881224424</v>
      </c>
      <c r="G50" s="190">
        <f t="shared" si="3"/>
        <v>-241700.30634330452</v>
      </c>
      <c r="H50" s="190">
        <f t="shared" si="3"/>
        <v>-535612.38423920807</v>
      </c>
      <c r="I50" s="190">
        <f t="shared" si="3"/>
        <v>-380754.92308286065</v>
      </c>
      <c r="J50" s="190">
        <f t="shared" si="3"/>
        <v>-348376.43665320787</v>
      </c>
      <c r="K50" s="190">
        <f t="shared" si="3"/>
        <v>-121740.8048451658</v>
      </c>
      <c r="L50" s="190">
        <f t="shared" si="3"/>
        <v>-5272.3722890211175</v>
      </c>
      <c r="M50" s="190">
        <f t="shared" si="3"/>
        <v>-1661.4252560972313</v>
      </c>
      <c r="N50" s="190">
        <f t="shared" si="3"/>
        <v>-23095.576876429095</v>
      </c>
      <c r="O50" s="190">
        <f t="shared" si="3"/>
        <v>-5200.4187911948829</v>
      </c>
      <c r="P50" s="190">
        <f t="shared" si="3"/>
        <v>0</v>
      </c>
      <c r="Q50" s="190">
        <f t="shared" si="3"/>
        <v>0</v>
      </c>
      <c r="R50" s="190">
        <f t="shared" si="3"/>
        <v>0</v>
      </c>
      <c r="S50" s="190">
        <f t="shared" si="3"/>
        <v>0</v>
      </c>
      <c r="T50" s="190">
        <f t="shared" si="3"/>
        <v>0</v>
      </c>
      <c r="U50" s="190">
        <f t="shared" si="3"/>
        <v>0</v>
      </c>
      <c r="V50" s="190">
        <f t="shared" si="3"/>
        <v>0</v>
      </c>
      <c r="W50" s="190">
        <f t="shared" si="3"/>
        <v>0</v>
      </c>
      <c r="X50" s="190">
        <f t="shared" si="3"/>
        <v>0</v>
      </c>
      <c r="Y50" s="190">
        <f t="shared" si="3"/>
        <v>0</v>
      </c>
    </row>
    <row r="51" spans="2:25" s="186" customFormat="1" x14ac:dyDescent="0.2">
      <c r="B51" s="310" t="s">
        <v>200</v>
      </c>
      <c r="C51" s="310"/>
      <c r="D51" s="190">
        <f>D10</f>
        <v>430985</v>
      </c>
      <c r="E51" s="190"/>
      <c r="F51" s="190">
        <f>F10</f>
        <v>25882.274988444442</v>
      </c>
      <c r="G51" s="190">
        <f t="shared" ref="G51:Y51" si="4">G10</f>
        <v>9935.8669073670499</v>
      </c>
      <c r="H51" s="190">
        <f t="shared" si="4"/>
        <v>142625.64135515643</v>
      </c>
      <c r="I51" s="190">
        <f t="shared" si="4"/>
        <v>131659.20709739038</v>
      </c>
      <c r="J51" s="190">
        <f t="shared" si="4"/>
        <v>113500.33619192257</v>
      </c>
      <c r="K51" s="190">
        <f t="shared" si="4"/>
        <v>0</v>
      </c>
      <c r="L51" s="190">
        <f t="shared" si="4"/>
        <v>0</v>
      </c>
      <c r="M51" s="190">
        <f t="shared" si="4"/>
        <v>0</v>
      </c>
      <c r="N51" s="190">
        <f t="shared" si="4"/>
        <v>7381.673459719138</v>
      </c>
      <c r="O51" s="190">
        <f t="shared" si="4"/>
        <v>0</v>
      </c>
      <c r="P51" s="190">
        <f t="shared" si="4"/>
        <v>0</v>
      </c>
      <c r="Q51" s="190">
        <f t="shared" si="4"/>
        <v>0</v>
      </c>
      <c r="R51" s="190">
        <f t="shared" si="4"/>
        <v>0</v>
      </c>
      <c r="S51" s="190">
        <f t="shared" si="4"/>
        <v>0</v>
      </c>
      <c r="T51" s="190">
        <f t="shared" si="4"/>
        <v>0</v>
      </c>
      <c r="U51" s="190">
        <f t="shared" si="4"/>
        <v>0</v>
      </c>
      <c r="V51" s="190">
        <f t="shared" si="4"/>
        <v>0</v>
      </c>
      <c r="W51" s="190">
        <f t="shared" si="4"/>
        <v>0</v>
      </c>
      <c r="X51" s="190">
        <f t="shared" si="4"/>
        <v>0</v>
      </c>
      <c r="Y51" s="190">
        <f t="shared" si="4"/>
        <v>0</v>
      </c>
    </row>
    <row r="52" spans="2:25" s="158" customFormat="1" x14ac:dyDescent="0.2">
      <c r="B52" s="311" t="s">
        <v>201</v>
      </c>
      <c r="C52" s="311"/>
      <c r="D52" s="192">
        <f>SUM(D50:D51)</f>
        <v>-1850543.8571887333</v>
      </c>
      <c r="E52" s="193"/>
      <c r="F52" s="192">
        <f t="shared" ref="F52:Y52" si="5">SUM(F50:F51)</f>
        <v>-592231.93382379983</v>
      </c>
      <c r="G52" s="192">
        <f t="shared" si="5"/>
        <v>-231764.43943593747</v>
      </c>
      <c r="H52" s="192">
        <f t="shared" si="5"/>
        <v>-392986.74288405164</v>
      </c>
      <c r="I52" s="192">
        <f t="shared" si="5"/>
        <v>-249095.71598547028</v>
      </c>
      <c r="J52" s="192">
        <f t="shared" si="5"/>
        <v>-234876.1004612853</v>
      </c>
      <c r="K52" s="192">
        <f t="shared" si="5"/>
        <v>-121740.8048451658</v>
      </c>
      <c r="L52" s="192">
        <f t="shared" si="5"/>
        <v>-5272.3722890211175</v>
      </c>
      <c r="M52" s="192">
        <f t="shared" si="5"/>
        <v>-1661.4252560972313</v>
      </c>
      <c r="N52" s="192">
        <f t="shared" si="5"/>
        <v>-15713.903416709956</v>
      </c>
      <c r="O52" s="192">
        <f t="shared" si="5"/>
        <v>-5200.4187911948829</v>
      </c>
      <c r="P52" s="192">
        <f t="shared" si="5"/>
        <v>0</v>
      </c>
      <c r="Q52" s="192">
        <f t="shared" si="5"/>
        <v>0</v>
      </c>
      <c r="R52" s="192">
        <f t="shared" si="5"/>
        <v>0</v>
      </c>
      <c r="S52" s="192">
        <f t="shared" si="5"/>
        <v>0</v>
      </c>
      <c r="T52" s="192">
        <f t="shared" si="5"/>
        <v>0</v>
      </c>
      <c r="U52" s="192">
        <f t="shared" si="5"/>
        <v>0</v>
      </c>
      <c r="V52" s="192">
        <f t="shared" si="5"/>
        <v>0</v>
      </c>
      <c r="W52" s="192">
        <f t="shared" si="5"/>
        <v>0</v>
      </c>
      <c r="X52" s="192">
        <f t="shared" si="5"/>
        <v>0</v>
      </c>
      <c r="Y52" s="192">
        <f t="shared" si="5"/>
        <v>0</v>
      </c>
    </row>
    <row r="53" spans="2:25" x14ac:dyDescent="0.2">
      <c r="D53" s="164"/>
    </row>
  </sheetData>
  <mergeCells count="5">
    <mergeCell ref="B47:C47"/>
    <mergeCell ref="B48:C48"/>
    <mergeCell ref="B50:C50"/>
    <mergeCell ref="B51:C51"/>
    <mergeCell ref="B52:C52"/>
  </mergeCells>
  <dataValidations count="3">
    <dataValidation type="list" allowBlank="1" showInputMessage="1" showErrorMessage="1" sqref="E5:E14">
      <formula1>"kWh, kW, Non-RPP kWh"</formula1>
    </dataValidation>
    <dataValidation type="list" allowBlank="1" showInputMessage="1" showErrorMessage="1" sqref="E40:E43 E38 E45">
      <formula1>"kWh, kW, Non-RPP kWh, Distribution Rev."</formula1>
    </dataValidation>
    <dataValidation type="list" allowBlank="1" showInputMessage="1" showErrorMessage="1" sqref="E17:E37">
      <formula1>"kWh, kW, Non-RPP kWh, Distribution Rev., # of Customers"</formula1>
    </dataValidation>
  </dataValidations>
  <pageMargins left="0.23622047244094499" right="0.23622047244094499" top="0.74803149606299202" bottom="0.74803149606299202" header="0.31496062992126" footer="0.31496062992126"/>
  <pageSetup scale="48" fitToWidth="2" orientation="landscape" r:id="rId1"/>
  <colBreaks count="2" manualBreakCount="2">
    <brk id="12" max="1048575" man="1"/>
    <brk id="1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67"/>
  <sheetViews>
    <sheetView showGridLines="0" zoomScaleNormal="100" workbookViewId="0">
      <selection activeCell="I43" sqref="I43"/>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99" t="s">
        <v>206</v>
      </c>
      <c r="C13" s="200"/>
      <c r="D13" s="201">
        <v>2</v>
      </c>
    </row>
    <row r="16" spans="2:4" ht="18" x14ac:dyDescent="0.25">
      <c r="B16" s="206" t="s">
        <v>209</v>
      </c>
    </row>
    <row r="18" spans="2:7" ht="12.75" customHeight="1" x14ac:dyDescent="0.2">
      <c r="B18" s="301" t="s">
        <v>191</v>
      </c>
      <c r="C18" s="300" t="s">
        <v>174</v>
      </c>
      <c r="D18" s="312" t="s">
        <v>207</v>
      </c>
      <c r="E18" s="312" t="s">
        <v>202</v>
      </c>
      <c r="F18" s="314" t="s">
        <v>203</v>
      </c>
    </row>
    <row r="19" spans="2:7" ht="27" customHeight="1" x14ac:dyDescent="0.2">
      <c r="B19" s="302"/>
      <c r="C19" s="300"/>
      <c r="D19" s="313"/>
      <c r="E19" s="313"/>
      <c r="F19" s="314"/>
    </row>
    <row r="20" spans="2:7" x14ac:dyDescent="0.2">
      <c r="B20" s="184" t="str">
        <f>IF(ISBLANK('4. Billing Determinants'!B21), "", '4. Billing Determinants'!B21)</f>
        <v>Residential</v>
      </c>
      <c r="C20" s="202" t="s">
        <v>187</v>
      </c>
      <c r="D20" s="187">
        <f>IF(C20="", 0, IF(C20="kWh", '4. Billing Determinants'!E21, IF(C20="kW", '4. Billing Determinants'!F21, '4. Billing Determinants'!D21)))</f>
        <v>257450968</v>
      </c>
      <c r="E20" s="188">
        <f>HLOOKUP($B20, '5. Allocation of Balances'!$C$4:$Y$50, 47,FALSE)</f>
        <v>-618114.20881224424</v>
      </c>
      <c r="F20" s="198">
        <f>IF(ISERROR(E20/D20), 0, IF(C20="# of Customers", E20/D20/12/$D$13, E20/D20/$D$13))</f>
        <v>-1.2004503490782063E-3</v>
      </c>
      <c r="G20" t="str">
        <f>IF(C20="", "", IF(C20="# of Customers", "per customer per month", "$/"&amp;C20))</f>
        <v>$/kWh</v>
      </c>
    </row>
    <row r="21" spans="2:7" x14ac:dyDescent="0.2">
      <c r="B21" s="184" t="str">
        <f>IF(ISBLANK('4. Billing Determinants'!B22), "", '4. Billing Determinants'!B22)</f>
        <v>GS&lt;50</v>
      </c>
      <c r="C21" s="202" t="str">
        <f>IF(ISBLANK('4. Billing Determinants'!C22), "", '4. Billing Determinants'!C22)</f>
        <v>kWh</v>
      </c>
      <c r="D21" s="187">
        <f>IF(C21="", 0, IF(C21="kWh", '4. Billing Determinants'!E22, IF(C21="kW", '4. Billing Determinants'!F22, '4. Billing Determinants'!D22)))</f>
        <v>105807915</v>
      </c>
      <c r="E21" s="188">
        <f>HLOOKUP($B21, '5. Allocation of Balances'!$C$4:$Y$50, 47,FALSE)</f>
        <v>-241700.30634330452</v>
      </c>
      <c r="F21" s="198">
        <f t="shared" ref="F21:F39" si="0">IF(ISERROR(E21/D21), 0, IF(C21="# of Customers", E21/D21/12/$D$13, E21/D21/$D$13))</f>
        <v>-1.1421655286530526E-3</v>
      </c>
      <c r="G21" t="str">
        <f t="shared" ref="G21:G39" si="1">IF(C21="", "", IF(C21="# of Customers", "per customer per month", "$/"&amp;C21))</f>
        <v>$/kWh</v>
      </c>
    </row>
    <row r="22" spans="2:7" x14ac:dyDescent="0.2">
      <c r="B22" s="184" t="str">
        <f>IF(ISBLANK('4. Billing Determinants'!B23), "", '4. Billing Determinants'!B23)</f>
        <v>GS&gt;50</v>
      </c>
      <c r="C22" s="202" t="str">
        <f>IF(ISBLANK('4. Billing Determinants'!C23), "", '4. Billing Determinants'!C23)</f>
        <v>kW</v>
      </c>
      <c r="D22" s="187">
        <f>IF(C22="", 0, IF(C22="kWh", '4. Billing Determinants'!E23, IF(C22="kW", '4. Billing Determinants'!F23, '4. Billing Determinants'!D23)))</f>
        <v>612311.18090124801</v>
      </c>
      <c r="E22" s="188">
        <f>HLOOKUP($B22, '5. Allocation of Balances'!$C$4:$Y$50, 47,FALSE)</f>
        <v>-535612.38423920807</v>
      </c>
      <c r="F22" s="198">
        <f t="shared" si="0"/>
        <v>-0.4373694299121334</v>
      </c>
      <c r="G22" t="str">
        <f t="shared" si="1"/>
        <v>$/kW</v>
      </c>
    </row>
    <row r="23" spans="2:7" x14ac:dyDescent="0.2">
      <c r="B23" s="184" t="str">
        <f>IF(ISBLANK('4. Billing Determinants'!B24), "", '4. Billing Determinants'!B24)</f>
        <v>Intermediate</v>
      </c>
      <c r="C23" s="202" t="str">
        <f>IF(ISBLANK('4. Billing Determinants'!C24), "", '4. Billing Determinants'!C24)</f>
        <v>kW</v>
      </c>
      <c r="D23" s="187">
        <f>IF(C23="", 0, IF(C23="kWh", '4. Billing Determinants'!E24, IF(C23="kW", '4. Billing Determinants'!F24, '4. Billing Determinants'!D24)))</f>
        <v>338998</v>
      </c>
      <c r="E23" s="188">
        <f>HLOOKUP($B23, '5. Allocation of Balances'!$C$4:$Y$50, 47,FALSE)</f>
        <v>-380754.92308286065</v>
      </c>
      <c r="F23" s="198">
        <f t="shared" si="0"/>
        <v>-0.56158874548354365</v>
      </c>
      <c r="G23" t="str">
        <f t="shared" si="1"/>
        <v>$/kW</v>
      </c>
    </row>
    <row r="24" spans="2:7" x14ac:dyDescent="0.2">
      <c r="B24" s="184" t="str">
        <f>IF(ISBLANK('4. Billing Determinants'!B25), "", '4. Billing Determinants'!B25)</f>
        <v>Large</v>
      </c>
      <c r="C24" s="202" t="str">
        <f>IF(ISBLANK('4. Billing Determinants'!C25), "", '4. Billing Determinants'!C25)</f>
        <v>kW</v>
      </c>
      <c r="D24" s="187">
        <f>IF(C24="", 0, IF(C24="kWh", '4. Billing Determinants'!E25, IF(C24="kW", '4. Billing Determinants'!F25, '4. Billing Determinants'!D25)))</f>
        <v>209170</v>
      </c>
      <c r="E24" s="188">
        <f>HLOOKUP($B24, '5. Allocation of Balances'!$C$4:$Y$50, 47,FALSE)</f>
        <v>-348376.43665320787</v>
      </c>
      <c r="F24" s="198">
        <f t="shared" si="0"/>
        <v>-0.83275908747240968</v>
      </c>
      <c r="G24" t="str">
        <f t="shared" si="1"/>
        <v>$/kW</v>
      </c>
    </row>
    <row r="25" spans="2:7" x14ac:dyDescent="0.2">
      <c r="B25" s="184" t="str">
        <f>IF(ISBLANK('4. Billing Determinants'!B26), "", '4. Billing Determinants'!B26)</f>
        <v>Large - WMP</v>
      </c>
      <c r="C25" s="202" t="str">
        <f>IF(ISBLANK('4. Billing Determinants'!C26), "", '4. Billing Determinants'!C26)</f>
        <v>kW</v>
      </c>
      <c r="D25" s="187">
        <f>IF(C25="", 0, IF(C25="kWh", '4. Billing Determinants'!E26, IF(C25="kW", '4. Billing Determinants'!F26, '4. Billing Determinants'!D26)))</f>
        <v>193032</v>
      </c>
      <c r="E25" s="188">
        <f>HLOOKUP($B25, '5. Allocation of Balances'!$C$4:$Y$50, 47,FALSE)</f>
        <v>-121740.8048451658</v>
      </c>
      <c r="F25" s="198">
        <f t="shared" si="0"/>
        <v>-0.31533840203998764</v>
      </c>
      <c r="G25" t="str">
        <f t="shared" si="1"/>
        <v>$/kW</v>
      </c>
    </row>
    <row r="26" spans="2:7" x14ac:dyDescent="0.2">
      <c r="B26" s="184" t="str">
        <f>IF(ISBLANK('4. Billing Determinants'!B27), "", '4. Billing Determinants'!B27)</f>
        <v>USL</v>
      </c>
      <c r="C26" s="202" t="str">
        <f>IF(ISBLANK('4. Billing Determinants'!C27), "", '4. Billing Determinants'!C27)</f>
        <v>kWh</v>
      </c>
      <c r="D26" s="187">
        <f>IF(C26="", 0, IF(C26="kWh", '4. Billing Determinants'!E27, IF(C26="kW", '4. Billing Determinants'!F27, '4. Billing Determinants'!D27)))</f>
        <v>2238935</v>
      </c>
      <c r="E26" s="188">
        <f>HLOOKUP($B26, '5. Allocation of Balances'!$C$4:$Y$50, 47,FALSE)</f>
        <v>-5272.3722890211175</v>
      </c>
      <c r="F26" s="198">
        <f t="shared" si="0"/>
        <v>-1.1774286187453225E-3</v>
      </c>
      <c r="G26" t="str">
        <f t="shared" si="1"/>
        <v>$/kWh</v>
      </c>
    </row>
    <row r="27" spans="2:7" x14ac:dyDescent="0.2">
      <c r="B27" s="184" t="str">
        <f>IF(ISBLANK('4. Billing Determinants'!B28), "", '4. Billing Determinants'!B28)</f>
        <v>Sentinel</v>
      </c>
      <c r="C27" s="202" t="str">
        <f>IF(ISBLANK('4. Billing Determinants'!C28), "", '4. Billing Determinants'!C28)</f>
        <v>kW</v>
      </c>
      <c r="D27" s="187">
        <f>IF(C27="", 0, IF(C27="kWh", '4. Billing Determinants'!E28, IF(C27="kW", '4. Billing Determinants'!F28, '4. Billing Determinants'!D28)))</f>
        <v>1452</v>
      </c>
      <c r="E27" s="188">
        <f>HLOOKUP($B27, '5. Allocation of Balances'!$C$4:$Y$50, 47,FALSE)</f>
        <v>-1661.4252560972313</v>
      </c>
      <c r="F27" s="198">
        <f t="shared" si="0"/>
        <v>-0.57211613501970782</v>
      </c>
      <c r="G27" t="str">
        <f t="shared" si="1"/>
        <v>$/kW</v>
      </c>
    </row>
    <row r="28" spans="2:7" x14ac:dyDescent="0.2">
      <c r="B28" s="184" t="str">
        <f>IF(ISBLANK('4. Billing Determinants'!B29), "", '4. Billing Determinants'!B29)</f>
        <v>Streetlight</v>
      </c>
      <c r="C28" s="202" t="str">
        <f>IF(ISBLANK('4. Billing Determinants'!C29), "", '4. Billing Determinants'!C29)</f>
        <v>kW</v>
      </c>
      <c r="D28" s="187">
        <f>IF(C28="", 0, IF(C28="kWh", '4. Billing Determinants'!E29, IF(C28="kW", '4. Billing Determinants'!F29, '4. Billing Determinants'!D29)))</f>
        <v>24126</v>
      </c>
      <c r="E28" s="188">
        <f>HLOOKUP($B28, '5. Allocation of Balances'!$C$4:$Y$50, 47,FALSE)</f>
        <v>-23095.576876429095</v>
      </c>
      <c r="F28" s="198">
        <f t="shared" si="0"/>
        <v>-0.47864496552327562</v>
      </c>
      <c r="G28" t="str">
        <f t="shared" si="1"/>
        <v>$/kW</v>
      </c>
    </row>
    <row r="29" spans="2:7" x14ac:dyDescent="0.2">
      <c r="B29" s="184" t="str">
        <f>IF(ISBLANK('4. Billing Determinants'!B30), "", '4. Billing Determinants'!B30)</f>
        <v>GS&gt;50 - WMP</v>
      </c>
      <c r="C29" s="202" t="str">
        <f>IF(ISBLANK('4. Billing Determinants'!C30), "", '4. Billing Determinants'!C30)</f>
        <v>kW</v>
      </c>
      <c r="D29" s="187">
        <f>IF(C29="", 0, IF(C29="kWh", '4. Billing Determinants'!E30, IF(C29="kW", '4. Billing Determinants'!F30, '4. Billing Determinants'!D30)))</f>
        <v>10716.819098751936</v>
      </c>
      <c r="E29" s="188">
        <f>HLOOKUP($B29, '5. Allocation of Balances'!$C$4:$Y$50, 47,FALSE)</f>
        <v>-5200.4187911948829</v>
      </c>
      <c r="F29" s="198">
        <f t="shared" si="0"/>
        <v>-0.24262884085635614</v>
      </c>
      <c r="G29" t="str">
        <f t="shared" si="1"/>
        <v>$/kW</v>
      </c>
    </row>
    <row r="30" spans="2:7" hidden="1" x14ac:dyDescent="0.2">
      <c r="B30" s="184" t="str">
        <f>IF(ISBLANK('4. Billing Determinants'!B31), "", '4. Billing Determinants'!B31)</f>
        <v/>
      </c>
      <c r="C30" s="202" t="str">
        <f>IF(ISBLANK('4. Billing Determinants'!C31), "", '4. Billing Determinants'!C31)</f>
        <v/>
      </c>
      <c r="D30" s="187">
        <f>IF(C30="", 0, IF(C30="kWh", '4. Billing Determinants'!E31, IF(C30="kW", '4. Billing Determinants'!F31, '4. Billing Determinants'!D31)))</f>
        <v>0</v>
      </c>
      <c r="E30" s="188">
        <f>HLOOKUP($B30, '5. Allocation of Balances'!$C$4:$Y$50, 47,FALSE)</f>
        <v>0</v>
      </c>
      <c r="F30" s="198">
        <f t="shared" si="0"/>
        <v>0</v>
      </c>
      <c r="G30" t="str">
        <f t="shared" si="1"/>
        <v/>
      </c>
    </row>
    <row r="31" spans="2:7" hidden="1" x14ac:dyDescent="0.2">
      <c r="B31" s="184" t="str">
        <f>IF(ISBLANK('4. Billing Determinants'!B32), "", '4. Billing Determinants'!B32)</f>
        <v/>
      </c>
      <c r="C31" s="202" t="str">
        <f>IF(ISBLANK('4. Billing Determinants'!C32), "", '4. Billing Determinants'!C32)</f>
        <v/>
      </c>
      <c r="D31" s="187">
        <f>IF(C31="", 0, IF(C31="kWh", '4. Billing Determinants'!E32, IF(C31="kW", '4. Billing Determinants'!F32, '4. Billing Determinants'!D32)))</f>
        <v>0</v>
      </c>
      <c r="E31" s="188">
        <f>HLOOKUP($B31, '5. Allocation of Balances'!$C$4:$Y$50, 47,FALSE)</f>
        <v>0</v>
      </c>
      <c r="F31" s="198">
        <f t="shared" si="0"/>
        <v>0</v>
      </c>
      <c r="G31" t="str">
        <f t="shared" si="1"/>
        <v/>
      </c>
    </row>
    <row r="32" spans="2:7" hidden="1" x14ac:dyDescent="0.2">
      <c r="B32" s="184" t="str">
        <f>IF(ISBLANK('4. Billing Determinants'!B33), "", '4. Billing Determinants'!B33)</f>
        <v/>
      </c>
      <c r="C32" s="202" t="str">
        <f>IF(ISBLANK('4. Billing Determinants'!C33), "", '4. Billing Determinants'!C33)</f>
        <v/>
      </c>
      <c r="D32" s="187">
        <f>IF(C32="", 0, IF(C32="kWh", '4. Billing Determinants'!E33, IF(C32="kW", '4. Billing Determinants'!F33, '4. Billing Determinants'!D33)))</f>
        <v>0</v>
      </c>
      <c r="E32" s="188">
        <f>HLOOKUP($B32, '5. Allocation of Balances'!$C$4:$Y$50, 47,FALSE)</f>
        <v>0</v>
      </c>
      <c r="F32" s="198">
        <f t="shared" si="0"/>
        <v>0</v>
      </c>
      <c r="G32" t="str">
        <f t="shared" si="1"/>
        <v/>
      </c>
    </row>
    <row r="33" spans="2:9" hidden="1" x14ac:dyDescent="0.2">
      <c r="B33" s="184" t="str">
        <f>IF(ISBLANK('4. Billing Determinants'!B34), "", '4. Billing Determinants'!B34)</f>
        <v/>
      </c>
      <c r="C33" s="202" t="str">
        <f>IF(ISBLANK('4. Billing Determinants'!C34), "", '4. Billing Determinants'!C34)</f>
        <v/>
      </c>
      <c r="D33" s="187">
        <f>IF(C33="", 0, IF(C33="kWh", '4. Billing Determinants'!E34, IF(C33="kW", '4. Billing Determinants'!F34, '4. Billing Determinants'!D34)))</f>
        <v>0</v>
      </c>
      <c r="E33" s="188">
        <f>HLOOKUP($B33, '5. Allocation of Balances'!$C$4:$Y$50, 47,FALSE)</f>
        <v>0</v>
      </c>
      <c r="F33" s="198">
        <f t="shared" si="0"/>
        <v>0</v>
      </c>
      <c r="G33" t="str">
        <f t="shared" si="1"/>
        <v/>
      </c>
    </row>
    <row r="34" spans="2:9" hidden="1" x14ac:dyDescent="0.2">
      <c r="B34" s="184" t="str">
        <f>IF(ISBLANK('4. Billing Determinants'!B35), "", '4. Billing Determinants'!B35)</f>
        <v/>
      </c>
      <c r="C34" s="202" t="str">
        <f>IF(ISBLANK('4. Billing Determinants'!C35), "", '4. Billing Determinants'!C35)</f>
        <v/>
      </c>
      <c r="D34" s="187">
        <f>IF(C34="", 0, IF(C34="kWh", '4. Billing Determinants'!E35, IF(C34="kW", '4. Billing Determinants'!F35, '4. Billing Determinants'!D35)))</f>
        <v>0</v>
      </c>
      <c r="E34" s="188">
        <f>HLOOKUP($B34, '5. Allocation of Balances'!$C$4:$Y$50, 47,FALSE)</f>
        <v>0</v>
      </c>
      <c r="F34" s="198">
        <f t="shared" si="0"/>
        <v>0</v>
      </c>
      <c r="G34" t="str">
        <f t="shared" si="1"/>
        <v/>
      </c>
    </row>
    <row r="35" spans="2:9" hidden="1" x14ac:dyDescent="0.2">
      <c r="B35" s="184" t="str">
        <f>IF(ISBLANK('4. Billing Determinants'!B36), "", '4. Billing Determinants'!B36)</f>
        <v/>
      </c>
      <c r="C35" s="202" t="str">
        <f>IF(ISBLANK('4. Billing Determinants'!C36), "", '4. Billing Determinants'!C36)</f>
        <v/>
      </c>
      <c r="D35" s="187">
        <f>IF(C35="", 0, IF(C35="kWh", '4. Billing Determinants'!E36, IF(C35="kW", '4. Billing Determinants'!F36, '4. Billing Determinants'!D36)))</f>
        <v>0</v>
      </c>
      <c r="E35" s="188">
        <f>HLOOKUP($B35, '5. Allocation of Balances'!$C$4:$Y$50, 47,FALSE)</f>
        <v>0</v>
      </c>
      <c r="F35" s="198">
        <f t="shared" si="0"/>
        <v>0</v>
      </c>
      <c r="G35" t="str">
        <f t="shared" si="1"/>
        <v/>
      </c>
    </row>
    <row r="36" spans="2:9" hidden="1" x14ac:dyDescent="0.2">
      <c r="B36" s="184" t="str">
        <f>IF(ISBLANK('4. Billing Determinants'!B37), "", '4. Billing Determinants'!B37)</f>
        <v/>
      </c>
      <c r="C36" s="202" t="str">
        <f>IF(ISBLANK('4. Billing Determinants'!C37), "", '4. Billing Determinants'!C37)</f>
        <v/>
      </c>
      <c r="D36" s="187">
        <f>IF(C36="", 0, IF(C36="kWh", '4. Billing Determinants'!E37, IF(C36="kW", '4. Billing Determinants'!F37, '4. Billing Determinants'!D37)))</f>
        <v>0</v>
      </c>
      <c r="E36" s="188">
        <f>HLOOKUP($B36, '5. Allocation of Balances'!$C$4:$Y$50, 47,FALSE)</f>
        <v>0</v>
      </c>
      <c r="F36" s="198">
        <f t="shared" si="0"/>
        <v>0</v>
      </c>
      <c r="G36" t="str">
        <f t="shared" si="1"/>
        <v/>
      </c>
    </row>
    <row r="37" spans="2:9" hidden="1" x14ac:dyDescent="0.2">
      <c r="B37" s="184" t="str">
        <f>IF(ISBLANK('4. Billing Determinants'!B38), "", '4. Billing Determinants'!B38)</f>
        <v/>
      </c>
      <c r="C37" s="202" t="str">
        <f>IF(ISBLANK('4. Billing Determinants'!C38), "", '4. Billing Determinants'!C38)</f>
        <v/>
      </c>
      <c r="D37" s="187">
        <f>IF(C37="", 0, IF(C37="kWh", '4. Billing Determinants'!E38, IF(C37="kW", '4. Billing Determinants'!F38, '4. Billing Determinants'!D38)))</f>
        <v>0</v>
      </c>
      <c r="E37" s="188">
        <f>HLOOKUP($B37, '5. Allocation of Balances'!$C$4:$Y$50, 47,FALSE)</f>
        <v>0</v>
      </c>
      <c r="F37" s="198">
        <f t="shared" si="0"/>
        <v>0</v>
      </c>
      <c r="G37" t="str">
        <f t="shared" si="1"/>
        <v/>
      </c>
    </row>
    <row r="38" spans="2:9" hidden="1" x14ac:dyDescent="0.2">
      <c r="B38" s="184" t="str">
        <f>IF(ISBLANK('4. Billing Determinants'!B39), "", '4. Billing Determinants'!B39)</f>
        <v/>
      </c>
      <c r="C38" s="202" t="str">
        <f>IF(ISBLANK('4. Billing Determinants'!C39), "", '4. Billing Determinants'!C39)</f>
        <v/>
      </c>
      <c r="D38" s="187">
        <f>IF(C38="", 0, IF(C38="kWh", '4. Billing Determinants'!E39, IF(C38="kW", '4. Billing Determinants'!F39, '4. Billing Determinants'!D39)))</f>
        <v>0</v>
      </c>
      <c r="E38" s="188">
        <f>HLOOKUP($B38, '5. Allocation of Balances'!$C$4:$Y$50, 47,FALSE)</f>
        <v>0</v>
      </c>
      <c r="F38" s="198">
        <f t="shared" si="0"/>
        <v>0</v>
      </c>
      <c r="G38" t="str">
        <f t="shared" si="1"/>
        <v/>
      </c>
      <c r="I38" s="207"/>
    </row>
    <row r="39" spans="2:9" hidden="1" x14ac:dyDescent="0.2">
      <c r="B39" s="184" t="str">
        <f>IF(ISBLANK('4. Billing Determinants'!B40), "", '4. Billing Determinants'!B40)</f>
        <v/>
      </c>
      <c r="C39" s="202" t="str">
        <f>IF(ISBLANK('4. Billing Determinants'!C40), "", '4. Billing Determinants'!C40)</f>
        <v/>
      </c>
      <c r="D39" s="187">
        <f>IF(C39="", 0, IF(C39="kWh", '4. Billing Determinants'!E40, IF(C39="kW", '4. Billing Determinants'!F40, '4. Billing Determinants'!D40)))</f>
        <v>0</v>
      </c>
      <c r="E39" s="188">
        <f>HLOOKUP($B39, '5. Allocation of Balances'!$C$4:$Y$50, 47,FALSE)</f>
        <v>0</v>
      </c>
      <c r="F39" s="198">
        <f t="shared" si="0"/>
        <v>0</v>
      </c>
      <c r="G39" t="str">
        <f t="shared" si="1"/>
        <v/>
      </c>
    </row>
    <row r="40" spans="2:9" x14ac:dyDescent="0.2">
      <c r="B40" s="194" t="s">
        <v>175</v>
      </c>
      <c r="C40" s="195"/>
      <c r="D40" s="196"/>
      <c r="E40" s="197">
        <f>SUM(E20:E39)</f>
        <v>-2281528.8571887333</v>
      </c>
      <c r="F40" s="194"/>
    </row>
    <row r="43" spans="2:9" ht="18" x14ac:dyDescent="0.25">
      <c r="B43" s="206" t="s">
        <v>208</v>
      </c>
    </row>
    <row r="45" spans="2:9" x14ac:dyDescent="0.2">
      <c r="B45" s="301" t="s">
        <v>191</v>
      </c>
      <c r="C45" s="300" t="s">
        <v>174</v>
      </c>
      <c r="D45" s="312" t="s">
        <v>207</v>
      </c>
      <c r="E45" s="312" t="s">
        <v>204</v>
      </c>
      <c r="F45" s="314" t="s">
        <v>205</v>
      </c>
    </row>
    <row r="46" spans="2:9" x14ac:dyDescent="0.2">
      <c r="B46" s="302"/>
      <c r="C46" s="300"/>
      <c r="D46" s="313"/>
      <c r="E46" s="313"/>
      <c r="F46" s="314"/>
    </row>
    <row r="47" spans="2:9" x14ac:dyDescent="0.2">
      <c r="B47" s="184" t="str">
        <f t="shared" ref="B47:B66" si="2">B20</f>
        <v>Residential</v>
      </c>
      <c r="C47" s="202" t="s">
        <v>187</v>
      </c>
      <c r="D47" s="187">
        <f>IF(C47="", 0, IF(C47="kWh", '4. Billing Determinants'!G21, IF(C47="kW", '4. Billing Determinants'!H21, '4. Billing Determinants'!D21)))</f>
        <v>31484477</v>
      </c>
      <c r="E47" s="188">
        <f>HLOOKUP($B20, '5. Allocation of Balances'!$C$4:$Y$51, 48,FALSE)</f>
        <v>25882.274988444442</v>
      </c>
      <c r="F47" s="198">
        <f>IF(ISERROR(E47/D47), 0, IF(C47="# of Customers", E47/D47/12/$D$13, E47/D47/$D$13))</f>
        <v>4.1103231583685578E-4</v>
      </c>
      <c r="G47" t="str">
        <f>IF(C47="", "", IF(C47="# of Customers", "per customer per month", "$/"&amp;C47))</f>
        <v>$/kWh</v>
      </c>
    </row>
    <row r="48" spans="2:9" x14ac:dyDescent="0.2">
      <c r="B48" s="184" t="str">
        <f t="shared" si="2"/>
        <v>GS&lt;50</v>
      </c>
      <c r="C48" s="202" t="s">
        <v>187</v>
      </c>
      <c r="D48" s="187">
        <f>IF(C48="", 0, IF(C48="kWh", '4. Billing Determinants'!G22, IF(C48="kW", '4. Billing Determinants'!H22, '4. Billing Determinants'!D22)))</f>
        <v>12086479</v>
      </c>
      <c r="E48" s="188">
        <f>HLOOKUP($B21, '5. Allocation of Balances'!$C$4:$Y$51, 48,FALSE)</f>
        <v>9935.8669073670499</v>
      </c>
      <c r="F48" s="198">
        <f t="shared" ref="F48:F66" si="3">IF(ISERROR(E48/D48), 0, IF(C48="# of Customers", E48/D48/12/$D$13, E48/D48/$D$13))</f>
        <v>4.1103231583685578E-4</v>
      </c>
      <c r="G48" t="str">
        <f t="shared" ref="G48:G66" si="4">IF(C48="", "", IF(C48="# of Customers", "per customer per month", "$/"&amp;C48))</f>
        <v>$/kWh</v>
      </c>
    </row>
    <row r="49" spans="2:7" x14ac:dyDescent="0.2">
      <c r="B49" s="184" t="str">
        <f t="shared" si="2"/>
        <v>GS&gt;50</v>
      </c>
      <c r="C49" s="202" t="s">
        <v>187</v>
      </c>
      <c r="D49" s="187">
        <f>IF(C49="", 0, IF(C49="kWh", '4. Billing Determinants'!G23, IF(C49="kW", '4. Billing Determinants'!H23, '4. Billing Determinants'!D23)))</f>
        <v>173496871</v>
      </c>
      <c r="E49" s="188">
        <f>HLOOKUP($B22, '5. Allocation of Balances'!$C$4:$Y$51, 48,FALSE)</f>
        <v>142625.64135515643</v>
      </c>
      <c r="F49" s="198">
        <f t="shared" si="3"/>
        <v>4.1103231583685572E-4</v>
      </c>
      <c r="G49" t="str">
        <f t="shared" si="4"/>
        <v>$/kWh</v>
      </c>
    </row>
    <row r="50" spans="2:7" x14ac:dyDescent="0.2">
      <c r="B50" s="184" t="str">
        <f t="shared" si="2"/>
        <v>Intermediate</v>
      </c>
      <c r="C50" s="202" t="s">
        <v>187</v>
      </c>
      <c r="D50" s="187">
        <f>IF(C50="", 0, IF(C50="kWh", '4. Billing Determinants'!G24, IF(C50="kW", '4. Billing Determinants'!H24, '4. Billing Determinants'!D24)))</f>
        <v>160156759</v>
      </c>
      <c r="E50" s="188">
        <f>HLOOKUP($B23, '5. Allocation of Balances'!$C$4:$Y$51, 48,FALSE)</f>
        <v>131659.20709739038</v>
      </c>
      <c r="F50" s="198">
        <f t="shared" si="3"/>
        <v>4.1103231583685572E-4</v>
      </c>
      <c r="G50" t="str">
        <f t="shared" si="4"/>
        <v>$/kWh</v>
      </c>
    </row>
    <row r="51" spans="2:7" x14ac:dyDescent="0.2">
      <c r="B51" s="184" t="str">
        <f t="shared" si="2"/>
        <v>Large</v>
      </c>
      <c r="C51" s="202" t="s">
        <v>187</v>
      </c>
      <c r="D51" s="187">
        <f>IF(C51="", 0, IF(C51="kWh", '4. Billing Determinants'!G25, IF(C51="kW", '4. Billing Determinants'!H25, '4. Billing Determinants'!D25)))</f>
        <v>138067412</v>
      </c>
      <c r="E51" s="188">
        <f>HLOOKUP($B24, '5. Allocation of Balances'!$C$4:$Y$51, 48,FALSE)</f>
        <v>113500.33619192257</v>
      </c>
      <c r="F51" s="198">
        <f t="shared" si="3"/>
        <v>4.1103231583685572E-4</v>
      </c>
      <c r="G51" t="str">
        <f t="shared" si="4"/>
        <v>$/kWh</v>
      </c>
    </row>
    <row r="52" spans="2:7" x14ac:dyDescent="0.2">
      <c r="B52" s="184" t="str">
        <f t="shared" si="2"/>
        <v>Large - WMP</v>
      </c>
      <c r="C52" s="202" t="s">
        <v>187</v>
      </c>
      <c r="D52" s="187">
        <f>IF(C52="", 0, IF(C52="kWh", '4. Billing Determinants'!G26, IF(C52="kW", '4. Billing Determinants'!H26, '4. Billing Determinants'!D26)))</f>
        <v>0</v>
      </c>
      <c r="E52" s="188">
        <f>HLOOKUP($B25, '5. Allocation of Balances'!$C$4:$Y$51, 48,FALSE)</f>
        <v>0</v>
      </c>
      <c r="F52" s="198">
        <f t="shared" si="3"/>
        <v>0</v>
      </c>
      <c r="G52" t="str">
        <f t="shared" si="4"/>
        <v>$/kWh</v>
      </c>
    </row>
    <row r="53" spans="2:7" x14ac:dyDescent="0.2">
      <c r="B53" s="184" t="str">
        <f t="shared" si="2"/>
        <v>USL</v>
      </c>
      <c r="C53" s="202" t="s">
        <v>187</v>
      </c>
      <c r="D53" s="187">
        <f>IF(C53="", 0, IF(C53="kWh", '4. Billing Determinants'!G27, IF(C53="kW", '4. Billing Determinants'!H27, '4. Billing Determinants'!D27)))</f>
        <v>0</v>
      </c>
      <c r="E53" s="188">
        <f>HLOOKUP($B26, '5. Allocation of Balances'!$C$4:$Y$51, 48,FALSE)</f>
        <v>0</v>
      </c>
      <c r="F53" s="198">
        <f t="shared" si="3"/>
        <v>0</v>
      </c>
      <c r="G53" t="str">
        <f t="shared" si="4"/>
        <v>$/kWh</v>
      </c>
    </row>
    <row r="54" spans="2:7" x14ac:dyDescent="0.2">
      <c r="B54" s="184" t="str">
        <f t="shared" si="2"/>
        <v>Sentinel</v>
      </c>
      <c r="C54" s="202" t="s">
        <v>187</v>
      </c>
      <c r="D54" s="187">
        <f>IF(C54="", 0, IF(C54="kWh", '4. Billing Determinants'!G28, IF(C54="kW", '4. Billing Determinants'!H28, '4. Billing Determinants'!D28)))</f>
        <v>0</v>
      </c>
      <c r="E54" s="188">
        <f>HLOOKUP($B27, '5. Allocation of Balances'!$C$4:$Y$51, 48,FALSE)</f>
        <v>0</v>
      </c>
      <c r="F54" s="198">
        <f t="shared" si="3"/>
        <v>0</v>
      </c>
      <c r="G54" t="str">
        <f t="shared" si="4"/>
        <v>$/kWh</v>
      </c>
    </row>
    <row r="55" spans="2:7" x14ac:dyDescent="0.2">
      <c r="B55" s="184" t="str">
        <f t="shared" si="2"/>
        <v>Streetlight</v>
      </c>
      <c r="C55" s="202" t="s">
        <v>187</v>
      </c>
      <c r="D55" s="187">
        <f>IF(C55="", 0, IF(C55="kWh", '4. Billing Determinants'!G29, IF(C55="kW", '4. Billing Determinants'!H29, '4. Billing Determinants'!D29)))</f>
        <v>8979432</v>
      </c>
      <c r="E55" s="188">
        <f>HLOOKUP($B28, '5. Allocation of Balances'!$C$4:$Y$51, 48,FALSE)</f>
        <v>7381.673459719138</v>
      </c>
      <c r="F55" s="198">
        <f t="shared" si="3"/>
        <v>4.1103231583685572E-4</v>
      </c>
      <c r="G55" t="str">
        <f t="shared" si="4"/>
        <v>$/kWh</v>
      </c>
    </row>
    <row r="56" spans="2:7" x14ac:dyDescent="0.2">
      <c r="B56" s="184" t="str">
        <f t="shared" si="2"/>
        <v>GS&gt;50 - WMP</v>
      </c>
      <c r="C56" s="202" t="s">
        <v>187</v>
      </c>
      <c r="D56" s="187">
        <f>IF(C56="", 0, IF(C56="kWh", '4. Billing Determinants'!G30, IF(C56="kW", '4. Billing Determinants'!H30, '4. Billing Determinants'!D30)))</f>
        <v>0</v>
      </c>
      <c r="E56" s="188">
        <f>HLOOKUP($B29, '5. Allocation of Balances'!$C$4:$Y$51, 48,FALSE)</f>
        <v>0</v>
      </c>
      <c r="F56" s="198">
        <f t="shared" si="3"/>
        <v>0</v>
      </c>
      <c r="G56" t="str">
        <f t="shared" si="4"/>
        <v>$/kWh</v>
      </c>
    </row>
    <row r="57" spans="2:7" hidden="1" x14ac:dyDescent="0.2">
      <c r="B57" s="184" t="str">
        <f t="shared" si="2"/>
        <v/>
      </c>
      <c r="C57" s="202" t="str">
        <f>IF(ISBLANK('4. Billing Determinants'!C55), "", '4. Billing Determinants'!C55)</f>
        <v/>
      </c>
      <c r="D57" s="187">
        <f>IF(C57="", 0, IF(C57="kWh", '4. Billing Determinants'!G31, IF(C57="kW", '4. Billing Determinants'!H31, '4. Billing Determinants'!D31)))</f>
        <v>0</v>
      </c>
      <c r="E57" s="188">
        <f>HLOOKUP($B30, '5. Allocation of Balances'!$C$4:$Y$51, 48,FALSE)</f>
        <v>0</v>
      </c>
      <c r="F57" s="198">
        <f t="shared" si="3"/>
        <v>0</v>
      </c>
      <c r="G57" t="str">
        <f t="shared" si="4"/>
        <v/>
      </c>
    </row>
    <row r="58" spans="2:7" hidden="1" x14ac:dyDescent="0.2">
      <c r="B58" s="184" t="str">
        <f t="shared" si="2"/>
        <v/>
      </c>
      <c r="C58" s="202" t="str">
        <f>IF(ISBLANK('4. Billing Determinants'!C56), "", '4. Billing Determinants'!C56)</f>
        <v/>
      </c>
      <c r="D58" s="187">
        <f>IF(C58="", 0, IF(C58="kWh", '4. Billing Determinants'!G32, IF(C58="kW", '4. Billing Determinants'!H32, '4. Billing Determinants'!D32)))</f>
        <v>0</v>
      </c>
      <c r="E58" s="188">
        <f>HLOOKUP($B31, '5. Allocation of Balances'!$C$4:$Y$51, 48,FALSE)</f>
        <v>0</v>
      </c>
      <c r="F58" s="198">
        <f t="shared" si="3"/>
        <v>0</v>
      </c>
      <c r="G58" t="str">
        <f t="shared" si="4"/>
        <v/>
      </c>
    </row>
    <row r="59" spans="2:7" hidden="1" x14ac:dyDescent="0.2">
      <c r="B59" s="184" t="str">
        <f t="shared" si="2"/>
        <v/>
      </c>
      <c r="C59" s="202" t="str">
        <f>IF(ISBLANK('4. Billing Determinants'!C57), "", '4. Billing Determinants'!C57)</f>
        <v/>
      </c>
      <c r="D59" s="187">
        <f>IF(C59="", 0, IF(C59="kWh", '4. Billing Determinants'!G33, IF(C59="kW", '4. Billing Determinants'!H33, '4. Billing Determinants'!D33)))</f>
        <v>0</v>
      </c>
      <c r="E59" s="188">
        <f>HLOOKUP($B32, '5. Allocation of Balances'!$C$4:$Y$51, 48,FALSE)</f>
        <v>0</v>
      </c>
      <c r="F59" s="198">
        <f t="shared" si="3"/>
        <v>0</v>
      </c>
      <c r="G59" t="str">
        <f t="shared" si="4"/>
        <v/>
      </c>
    </row>
    <row r="60" spans="2:7" hidden="1" x14ac:dyDescent="0.2">
      <c r="B60" s="184" t="str">
        <f t="shared" si="2"/>
        <v/>
      </c>
      <c r="C60" s="202" t="str">
        <f>IF(ISBLANK('4. Billing Determinants'!C58), "", '4. Billing Determinants'!C58)</f>
        <v/>
      </c>
      <c r="D60" s="187">
        <f>IF(C60="", 0, IF(C60="kWh", '4. Billing Determinants'!G34, IF(C60="kW", '4. Billing Determinants'!H34, '4. Billing Determinants'!D34)))</f>
        <v>0</v>
      </c>
      <c r="E60" s="188">
        <f>HLOOKUP($B33, '5. Allocation of Balances'!$C$4:$Y$51, 48,FALSE)</f>
        <v>0</v>
      </c>
      <c r="F60" s="198">
        <f t="shared" si="3"/>
        <v>0</v>
      </c>
      <c r="G60" t="str">
        <f t="shared" si="4"/>
        <v/>
      </c>
    </row>
    <row r="61" spans="2:7" hidden="1" x14ac:dyDescent="0.2">
      <c r="B61" s="184" t="str">
        <f t="shared" si="2"/>
        <v/>
      </c>
      <c r="C61" s="202" t="str">
        <f>IF(ISBLANK('4. Billing Determinants'!C59), "", '4. Billing Determinants'!C59)</f>
        <v/>
      </c>
      <c r="D61" s="187">
        <f>IF(C61="", 0, IF(C61="kWh", '4. Billing Determinants'!G35, IF(C61="kW", '4. Billing Determinants'!H35, '4. Billing Determinants'!D35)))</f>
        <v>0</v>
      </c>
      <c r="E61" s="188">
        <f>HLOOKUP($B34, '5. Allocation of Balances'!$C$4:$Y$51, 48,FALSE)</f>
        <v>0</v>
      </c>
      <c r="F61" s="198">
        <f t="shared" si="3"/>
        <v>0</v>
      </c>
      <c r="G61" t="str">
        <f t="shared" si="4"/>
        <v/>
      </c>
    </row>
    <row r="62" spans="2:7" hidden="1" x14ac:dyDescent="0.2">
      <c r="B62" s="184" t="str">
        <f t="shared" si="2"/>
        <v/>
      </c>
      <c r="C62" s="202" t="str">
        <f>IF(ISBLANK('4. Billing Determinants'!C60), "", '4. Billing Determinants'!C60)</f>
        <v/>
      </c>
      <c r="D62" s="187">
        <f>IF(C62="", 0, IF(C62="kWh", '4. Billing Determinants'!G36, IF(C62="kW", '4. Billing Determinants'!H36, '4. Billing Determinants'!D36)))</f>
        <v>0</v>
      </c>
      <c r="E62" s="188">
        <f>HLOOKUP($B35, '5. Allocation of Balances'!$C$4:$Y$51, 48,FALSE)</f>
        <v>0</v>
      </c>
      <c r="F62" s="198">
        <f t="shared" si="3"/>
        <v>0</v>
      </c>
      <c r="G62" t="str">
        <f t="shared" si="4"/>
        <v/>
      </c>
    </row>
    <row r="63" spans="2:7" hidden="1" x14ac:dyDescent="0.2">
      <c r="B63" s="184" t="str">
        <f t="shared" si="2"/>
        <v/>
      </c>
      <c r="C63" s="202" t="str">
        <f>IF(ISBLANK('4. Billing Determinants'!C61), "", '4. Billing Determinants'!C61)</f>
        <v/>
      </c>
      <c r="D63" s="187">
        <f>IF(C63="", 0, IF(C63="kWh", '4. Billing Determinants'!G37, IF(C63="kW", '4. Billing Determinants'!H37, '4. Billing Determinants'!D37)))</f>
        <v>0</v>
      </c>
      <c r="E63" s="188">
        <f>HLOOKUP($B36, '5. Allocation of Balances'!$C$4:$Y$51, 48,FALSE)</f>
        <v>0</v>
      </c>
      <c r="F63" s="198">
        <f t="shared" si="3"/>
        <v>0</v>
      </c>
      <c r="G63" t="str">
        <f t="shared" si="4"/>
        <v/>
      </c>
    </row>
    <row r="64" spans="2:7" hidden="1" x14ac:dyDescent="0.2">
      <c r="B64" s="184" t="str">
        <f t="shared" si="2"/>
        <v/>
      </c>
      <c r="C64" s="202" t="str">
        <f>IF(ISBLANK('4. Billing Determinants'!C62), "", '4. Billing Determinants'!C62)</f>
        <v/>
      </c>
      <c r="D64" s="187">
        <f>IF(C64="", 0, IF(C64="kWh", '4. Billing Determinants'!G38, IF(C64="kW", '4. Billing Determinants'!H38, '4. Billing Determinants'!D38)))</f>
        <v>0</v>
      </c>
      <c r="E64" s="188">
        <f>HLOOKUP($B37, '5. Allocation of Balances'!$C$4:$Y$51, 48,FALSE)</f>
        <v>0</v>
      </c>
      <c r="F64" s="198">
        <f t="shared" si="3"/>
        <v>0</v>
      </c>
      <c r="G64" t="str">
        <f t="shared" si="4"/>
        <v/>
      </c>
    </row>
    <row r="65" spans="2:7" hidden="1" x14ac:dyDescent="0.2">
      <c r="B65" s="184" t="str">
        <f t="shared" si="2"/>
        <v/>
      </c>
      <c r="C65" s="202" t="str">
        <f>IF(ISBLANK('4. Billing Determinants'!C63), "", '4. Billing Determinants'!C63)</f>
        <v/>
      </c>
      <c r="D65" s="187">
        <f>IF(C65="", 0, IF(C65="kWh", '4. Billing Determinants'!G39, IF(C65="kW", '4. Billing Determinants'!H39, '4. Billing Determinants'!D39)))</f>
        <v>0</v>
      </c>
      <c r="E65" s="188">
        <f>HLOOKUP($B38, '5. Allocation of Balances'!$C$4:$Y$51, 48,FALSE)</f>
        <v>0</v>
      </c>
      <c r="F65" s="198">
        <f t="shared" si="3"/>
        <v>0</v>
      </c>
      <c r="G65" t="str">
        <f t="shared" si="4"/>
        <v/>
      </c>
    </row>
    <row r="66" spans="2:7" hidden="1" x14ac:dyDescent="0.2">
      <c r="B66" s="184" t="str">
        <f t="shared" si="2"/>
        <v/>
      </c>
      <c r="C66" s="202" t="str">
        <f>IF(ISBLANK('4. Billing Determinants'!C64), "", '4. Billing Determinants'!C64)</f>
        <v/>
      </c>
      <c r="D66" s="187">
        <f>IF(C66="", 0, IF(C66="kWh", '4. Billing Determinants'!G40, IF(C66="kW", '4. Billing Determinants'!H40, '4. Billing Determinants'!D40)))</f>
        <v>0</v>
      </c>
      <c r="E66" s="188">
        <f>HLOOKUP($B39, '5. Allocation of Balances'!$C$4:$Y$51, 48,FALSE)</f>
        <v>0</v>
      </c>
      <c r="F66" s="198">
        <f t="shared" si="3"/>
        <v>0</v>
      </c>
      <c r="G66" t="str">
        <f t="shared" si="4"/>
        <v/>
      </c>
    </row>
    <row r="67" spans="2:7" x14ac:dyDescent="0.2">
      <c r="B67" s="194" t="s">
        <v>175</v>
      </c>
      <c r="C67" s="195"/>
      <c r="D67" s="196"/>
      <c r="E67" s="197">
        <f>SUM(E47:E66)</f>
        <v>430984.99999999994</v>
      </c>
      <c r="F67" s="194"/>
    </row>
  </sheetData>
  <mergeCells count="10">
    <mergeCell ref="B45:B46"/>
    <mergeCell ref="C45:C46"/>
    <mergeCell ref="D18:D19"/>
    <mergeCell ref="E18:E19"/>
    <mergeCell ref="F18:F19"/>
    <mergeCell ref="E45:E46"/>
    <mergeCell ref="F45:F46"/>
    <mergeCell ref="D45:D46"/>
    <mergeCell ref="B18:B19"/>
    <mergeCell ref="C18:C19"/>
  </mergeCells>
  <conditionalFormatting sqref="C20:C39">
    <cfRule type="cellIs" dxfId="3" priority="5" operator="equal">
      <formula>"kW"</formula>
    </cfRule>
  </conditionalFormatting>
  <conditionalFormatting sqref="C47:C66">
    <cfRule type="cellIs" dxfId="2" priority="3" operator="equal">
      <formula>"kW"</formula>
    </cfRule>
  </conditionalFormatting>
  <conditionalFormatting sqref="G20:G39">
    <cfRule type="cellIs" dxfId="1" priority="2" operator="equal">
      <formula>"$/kW"</formula>
    </cfRule>
  </conditionalFormatting>
  <conditionalFormatting sqref="G47:G66">
    <cfRule type="cellIs" dxfId="0" priority="1" operator="equal">
      <formula>"$/kW"</formula>
    </cfRule>
  </conditionalFormatting>
  <dataValidations count="2">
    <dataValidation type="list" allowBlank="1" showInputMessage="1" showErrorMessage="1" sqref="D13">
      <formula1>"1,2,3,4"</formula1>
    </dataValidation>
    <dataValidation type="list" allowBlank="1" showInputMessage="1" showErrorMessage="1" sqref="C20:C39 C47:C66">
      <formula1>"kWh, kW, # of Customers"</formula1>
    </dataValidation>
  </dataValidations>
  <pageMargins left="0.7" right="0.7" top="0.75" bottom="0.75" header="0.3" footer="0.3"/>
  <pageSetup scale="55" orientation="landscape"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workbookViewId="0">
      <selection activeCell="A6" sqref="A6"/>
    </sheetView>
  </sheetViews>
  <sheetFormatPr defaultRowHeight="12.75" x14ac:dyDescent="0.2"/>
  <cols>
    <col min="1" max="1" width="67.5703125" bestFit="1" customWidth="1"/>
    <col min="3" max="3" width="19.140625" style="230" customWidth="1"/>
  </cols>
  <sheetData>
    <row r="1" spans="1:3" x14ac:dyDescent="0.2">
      <c r="A1" s="247" t="s">
        <v>244</v>
      </c>
    </row>
    <row r="3" spans="1:3" ht="15" x14ac:dyDescent="0.2">
      <c r="A3" s="231" t="s">
        <v>60</v>
      </c>
      <c r="B3" s="232" t="s">
        <v>231</v>
      </c>
      <c r="C3" s="233" t="s">
        <v>48</v>
      </c>
    </row>
    <row r="4" spans="1:3" ht="14.25" x14ac:dyDescent="0.2">
      <c r="A4" s="232" t="s">
        <v>62</v>
      </c>
      <c r="B4" s="234">
        <v>1550</v>
      </c>
      <c r="C4" s="235">
        <f>'2. 2013 Continuity Schedule'!CF24</f>
        <v>-14693</v>
      </c>
    </row>
    <row r="5" spans="1:3" ht="14.25" x14ac:dyDescent="0.2">
      <c r="A5" s="236" t="s">
        <v>1</v>
      </c>
      <c r="B5" s="234">
        <v>1580</v>
      </c>
      <c r="C5" s="235">
        <f>'2. 2013 Continuity Schedule'!CF25</f>
        <v>-1648458</v>
      </c>
    </row>
    <row r="6" spans="1:3" ht="14.25" x14ac:dyDescent="0.2">
      <c r="A6" s="236" t="s">
        <v>2</v>
      </c>
      <c r="B6" s="234">
        <v>1584</v>
      </c>
      <c r="C6" s="235">
        <f>'2. 2013 Continuity Schedule'!CF26</f>
        <v>-364059</v>
      </c>
    </row>
    <row r="7" spans="1:3" ht="14.25" x14ac:dyDescent="0.2">
      <c r="A7" s="236" t="s">
        <v>3</v>
      </c>
      <c r="B7" s="234">
        <v>1586</v>
      </c>
      <c r="C7" s="235">
        <f>'2. 2013 Continuity Schedule'!CF27</f>
        <v>-79800</v>
      </c>
    </row>
    <row r="8" spans="1:3" ht="14.25" x14ac:dyDescent="0.2">
      <c r="A8" s="236" t="s">
        <v>138</v>
      </c>
      <c r="B8" s="234">
        <v>1588</v>
      </c>
      <c r="C8" s="235">
        <f>'2. 2013 Continuity Schedule'!CF28</f>
        <v>526708</v>
      </c>
    </row>
    <row r="9" spans="1:3" ht="14.25" x14ac:dyDescent="0.2">
      <c r="A9" s="236" t="s">
        <v>144</v>
      </c>
      <c r="B9" s="234">
        <v>1588</v>
      </c>
      <c r="C9" s="235">
        <f>'2. 2013 Continuity Schedule'!CF29</f>
        <v>430985</v>
      </c>
    </row>
    <row r="10" spans="1:3" ht="16.5" x14ac:dyDescent="0.2">
      <c r="A10" s="237" t="s">
        <v>127</v>
      </c>
      <c r="B10" s="234">
        <v>1595</v>
      </c>
      <c r="C10" s="235">
        <f>'2. 2013 Continuity Schedule'!CF32</f>
        <v>-62052</v>
      </c>
    </row>
    <row r="11" spans="1:3" ht="16.5" x14ac:dyDescent="0.2">
      <c r="A11" s="237" t="s">
        <v>128</v>
      </c>
      <c r="B11" s="234">
        <v>1595</v>
      </c>
      <c r="C11" s="235">
        <f>'2. 2013 Continuity Schedule'!CF33</f>
        <v>-143852</v>
      </c>
    </row>
    <row r="12" spans="1:3" ht="14.25" x14ac:dyDescent="0.2">
      <c r="A12" s="232"/>
      <c r="B12" s="232"/>
      <c r="C12" s="235"/>
    </row>
    <row r="13" spans="1:3" ht="15" x14ac:dyDescent="0.25">
      <c r="A13" s="238" t="s">
        <v>146</v>
      </c>
      <c r="B13" s="238"/>
      <c r="C13" s="235">
        <f>SUM(C4:C11)</f>
        <v>-1355221</v>
      </c>
    </row>
    <row r="14" spans="1:3" ht="15" x14ac:dyDescent="0.25">
      <c r="A14" s="238" t="s">
        <v>145</v>
      </c>
      <c r="B14" s="238"/>
      <c r="C14" s="239">
        <f>C13-C9</f>
        <v>-1786206</v>
      </c>
    </row>
    <row r="15" spans="1:3" ht="15" x14ac:dyDescent="0.25">
      <c r="A15" s="240" t="str">
        <f>A9</f>
        <v>RSVA - Power - Sub-account - Global Adjustment</v>
      </c>
      <c r="B15" s="241">
        <v>1588</v>
      </c>
      <c r="C15" s="239">
        <f>C9</f>
        <v>430985</v>
      </c>
    </row>
    <row r="16" spans="1:3" x14ac:dyDescent="0.2">
      <c r="A16" s="140"/>
      <c r="B16" s="140"/>
      <c r="C16" s="239"/>
    </row>
    <row r="17" spans="1:3" x14ac:dyDescent="0.2">
      <c r="A17" s="140"/>
      <c r="B17" s="140"/>
      <c r="C17" s="239"/>
    </row>
    <row r="18" spans="1:3" ht="15" x14ac:dyDescent="0.25">
      <c r="A18" s="231" t="s">
        <v>61</v>
      </c>
      <c r="B18" s="240"/>
      <c r="C18" s="239"/>
    </row>
    <row r="19" spans="1:3" ht="14.25" x14ac:dyDescent="0.2">
      <c r="A19" s="232" t="s">
        <v>67</v>
      </c>
      <c r="B19" s="234">
        <v>1508</v>
      </c>
      <c r="C19" s="239">
        <f>'2. 2013 Continuity Schedule'!CF42</f>
        <v>121683</v>
      </c>
    </row>
    <row r="20" spans="1:3" ht="14.25" x14ac:dyDescent="0.2">
      <c r="A20" s="232" t="s">
        <v>68</v>
      </c>
      <c r="B20" s="234">
        <v>1508</v>
      </c>
      <c r="C20" s="239">
        <f>'2. 2013 Continuity Schedule'!CF43</f>
        <v>2966</v>
      </c>
    </row>
    <row r="21" spans="1:3" ht="14.25" x14ac:dyDescent="0.2">
      <c r="A21" s="232" t="s">
        <v>18</v>
      </c>
      <c r="B21" s="234">
        <v>1572</v>
      </c>
      <c r="C21" s="239">
        <f>'2. 2013 Continuity Schedule'!CF57</f>
        <v>-370742</v>
      </c>
    </row>
    <row r="22" spans="1:3" ht="15" x14ac:dyDescent="0.25">
      <c r="A22" s="242" t="s">
        <v>34</v>
      </c>
      <c r="B22" s="232"/>
      <c r="C22" s="239">
        <f>SUM(C19:C21)</f>
        <v>-246093</v>
      </c>
    </row>
    <row r="23" spans="1:3" x14ac:dyDescent="0.2">
      <c r="A23" s="140"/>
      <c r="B23" s="140"/>
      <c r="C23" s="235"/>
    </row>
    <row r="24" spans="1:3" ht="28.5" x14ac:dyDescent="0.2">
      <c r="A24" s="243" t="s">
        <v>71</v>
      </c>
      <c r="B24" s="244">
        <v>1592</v>
      </c>
      <c r="C24" s="239">
        <f>'2. 2013 Continuity Schedule'!CF65</f>
        <v>-141733</v>
      </c>
    </row>
    <row r="25" spans="1:3" ht="28.5" x14ac:dyDescent="0.2">
      <c r="A25" s="243" t="s">
        <v>70</v>
      </c>
      <c r="B25" s="244">
        <v>1592</v>
      </c>
      <c r="C25" s="239">
        <f>'2. 2013 Continuity Schedule'!CF66</f>
        <v>-107497</v>
      </c>
    </row>
    <row r="26" spans="1:3" ht="14.25" x14ac:dyDescent="0.2">
      <c r="A26" s="232"/>
      <c r="B26" s="232"/>
      <c r="C26" s="239"/>
    </row>
    <row r="27" spans="1:3" ht="15" x14ac:dyDescent="0.25">
      <c r="A27" s="242" t="s">
        <v>59</v>
      </c>
      <c r="B27" s="232"/>
      <c r="C27" s="239">
        <f>C13+C22+C24+C25</f>
        <v>-1850544</v>
      </c>
    </row>
    <row r="31" spans="1:3" ht="16.5" x14ac:dyDescent="0.2">
      <c r="A31" s="7" t="s">
        <v>131</v>
      </c>
      <c r="B31" s="13">
        <v>1555</v>
      </c>
      <c r="C31" s="230">
        <f>'2. 2013 Continuity Schedule'!CF80</f>
        <v>1926645</v>
      </c>
    </row>
  </sheetData>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1. Information Sheet</vt:lpstr>
      <vt:lpstr>2. 2013 Continuity Schedule</vt:lpstr>
      <vt:lpstr>3. Appendix A</vt:lpstr>
      <vt:lpstr>4. Billing Determinants</vt:lpstr>
      <vt:lpstr>Other Allocators</vt:lpstr>
      <vt:lpstr>5. Allocation of Balances</vt:lpstr>
      <vt:lpstr>6. Rate Rider Calculations</vt:lpstr>
      <vt:lpstr>Summary</vt:lpstr>
      <vt:lpstr>'1. Information Sheet'!Print_Area</vt:lpstr>
      <vt:lpstr>'2. 2013 Continuity Schedule'!Print_Area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Anna Luciani-Marzo</cp:lastModifiedBy>
  <cp:lastPrinted>2012-10-16T15:05:44Z</cp:lastPrinted>
  <dcterms:created xsi:type="dcterms:W3CDTF">2005-04-25T20:13:02Z</dcterms:created>
  <dcterms:modified xsi:type="dcterms:W3CDTF">2012-10-22T19:46:27Z</dcterms:modified>
</cp:coreProperties>
</file>