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2980" windowHeight="9528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30" i="1" l="1"/>
  <c r="D29" i="1"/>
  <c r="G28" i="1"/>
  <c r="D28" i="1"/>
  <c r="D27" i="1"/>
  <c r="D26" i="1"/>
  <c r="A26" i="1"/>
  <c r="D25" i="1"/>
  <c r="G24" i="1"/>
  <c r="G31" i="1" s="1"/>
  <c r="D24" i="1"/>
  <c r="G23" i="1"/>
  <c r="D23" i="1"/>
  <c r="C23" i="1" s="1"/>
  <c r="F23" i="1" s="1"/>
  <c r="B23" i="1"/>
  <c r="B31" i="1" s="1"/>
  <c r="D22" i="1"/>
  <c r="E18" i="1"/>
  <c r="D15" i="1"/>
  <c r="F15" i="1" s="1"/>
  <c r="D14" i="1"/>
  <c r="F14" i="1" s="1"/>
  <c r="A13" i="1"/>
  <c r="D10" i="1"/>
  <c r="F10" i="1" s="1"/>
  <c r="H23" i="1" s="1"/>
  <c r="D9" i="1"/>
  <c r="D16" i="1"/>
  <c r="F16" i="1" s="1"/>
  <c r="H29" i="1" s="1"/>
  <c r="I29" i="1" l="1"/>
  <c r="J29" i="1"/>
  <c r="C27" i="1"/>
  <c r="F27" i="1" s="1"/>
  <c r="H27" i="1"/>
  <c r="F9" i="1"/>
  <c r="C28" i="1"/>
  <c r="F28" i="1" s="1"/>
  <c r="H28" i="1"/>
  <c r="C29" i="1"/>
  <c r="F29" i="1" s="1"/>
  <c r="J23" i="1"/>
  <c r="I23" i="1"/>
  <c r="D31" i="1"/>
  <c r="D12" i="1"/>
  <c r="F12" i="1" s="1"/>
  <c r="D13" i="1"/>
  <c r="F13" i="1" s="1"/>
  <c r="D17" i="1"/>
  <c r="F17" i="1" s="1"/>
  <c r="C18" i="1"/>
  <c r="D11" i="1"/>
  <c r="F11" i="1" s="1"/>
  <c r="H24" i="1" s="1"/>
  <c r="J27" i="1" l="1"/>
  <c r="I27" i="1"/>
  <c r="I24" i="1"/>
  <c r="J24" i="1"/>
  <c r="C25" i="1"/>
  <c r="F25" i="1" s="1"/>
  <c r="H25" i="1"/>
  <c r="D18" i="1"/>
  <c r="H30" i="1"/>
  <c r="C30" i="1"/>
  <c r="F30" i="1" s="1"/>
  <c r="J28" i="1"/>
  <c r="I28" i="1"/>
  <c r="H26" i="1"/>
  <c r="C26" i="1"/>
  <c r="F26" i="1" s="1"/>
  <c r="C24" i="1"/>
  <c r="F24" i="1" s="1"/>
  <c r="H22" i="1"/>
  <c r="F18" i="1"/>
  <c r="C22" i="1"/>
  <c r="F22" i="1" s="1"/>
  <c r="I26" i="1" l="1"/>
  <c r="J26" i="1"/>
  <c r="H31" i="1"/>
  <c r="J31" i="1" s="1"/>
  <c r="J22" i="1"/>
  <c r="I22" i="1"/>
  <c r="J25" i="1"/>
  <c r="I25" i="1"/>
  <c r="J30" i="1"/>
  <c r="I30" i="1"/>
</calcChain>
</file>

<file path=xl/sharedStrings.xml><?xml version="1.0" encoding="utf-8"?>
<sst xmlns="http://schemas.openxmlformats.org/spreadsheetml/2006/main" count="34" uniqueCount="25">
  <si>
    <t>Revenue Reconciliation</t>
  </si>
  <si>
    <t>A</t>
  </si>
  <si>
    <t>B</t>
  </si>
  <si>
    <t>A+B</t>
  </si>
  <si>
    <t>Revenue Requirement from RRWF</t>
  </si>
  <si>
    <t>Transformer Allowance Recovery</t>
  </si>
  <si>
    <t>Cost Allocation</t>
  </si>
  <si>
    <t>Residential</t>
  </si>
  <si>
    <t>GS &lt; 50 kW</t>
  </si>
  <si>
    <t>GS&gt;50 to 999 kW</t>
  </si>
  <si>
    <t>GS&gt;1000 to 4999 kW</t>
  </si>
  <si>
    <t>Sentinel Lighting</t>
  </si>
  <si>
    <t>Street Lights</t>
  </si>
  <si>
    <t>Embedded Distributor</t>
  </si>
  <si>
    <t>Unmetered</t>
  </si>
  <si>
    <t>Total</t>
  </si>
  <si>
    <t>Customers</t>
  </si>
  <si>
    <t>Fixed %</t>
  </si>
  <si>
    <t>Fixed Revenue</t>
  </si>
  <si>
    <t>Fixed Charge</t>
  </si>
  <si>
    <t>Variable %</t>
  </si>
  <si>
    <t>Consumption</t>
  </si>
  <si>
    <t>Variable Revenue</t>
  </si>
  <si>
    <t>Variable Charge</t>
  </si>
  <si>
    <t>Total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</si>
</sst>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_);_(* \(#,##0\);_(* &quot;-&quot;??_);_(@_)"/>
    <numFmt numFmtId="166" formatCode="0.0%"/>
    <numFmt numFmtId="168" formatCode="_(&quot;$&quot;* #,##0.0000_);_(&quot;$&quot;* \(#,##0.0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44" fontId="0" fillId="2" borderId="0" xfId="2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44" fontId="0" fillId="0" borderId="0" xfId="2" applyFont="1"/>
    <xf numFmtId="10" fontId="0" fillId="0" borderId="0" xfId="0" applyNumberFormat="1"/>
    <xf numFmtId="164" fontId="0" fillId="0" borderId="0" xfId="0" applyNumberFormat="1"/>
    <xf numFmtId="0" fontId="4" fillId="0" borderId="0" xfId="0" applyFont="1"/>
    <xf numFmtId="44" fontId="0" fillId="0" borderId="1" xfId="2" applyFont="1" applyBorder="1"/>
    <xf numFmtId="0" fontId="0" fillId="0" borderId="2" xfId="0" applyBorder="1"/>
    <xf numFmtId="10" fontId="0" fillId="0" borderId="2" xfId="0" applyNumberFormat="1" applyBorder="1"/>
    <xf numFmtId="44" fontId="0" fillId="0" borderId="2" xfId="2" applyFont="1" applyBorder="1"/>
    <xf numFmtId="44" fontId="0" fillId="2" borderId="2" xfId="2" applyFont="1" applyFill="1" applyBorder="1"/>
    <xf numFmtId="0" fontId="5" fillId="0" borderId="0" xfId="0" applyFont="1" applyAlignment="1">
      <alignment horizontal="center" vertical="center" wrapText="1"/>
    </xf>
    <xf numFmtId="165" fontId="0" fillId="0" borderId="0" xfId="0" applyNumberFormat="1"/>
    <xf numFmtId="166" fontId="0" fillId="0" borderId="0" xfId="0" applyNumberFormat="1"/>
    <xf numFmtId="165" fontId="0" fillId="0" borderId="0" xfId="1" applyNumberFormat="1" applyFont="1"/>
    <xf numFmtId="168" fontId="0" fillId="0" borderId="0" xfId="2" applyNumberFormat="1" applyFont="1"/>
    <xf numFmtId="165" fontId="0" fillId="0" borderId="2" xfId="0" applyNumberFormat="1" applyBorder="1"/>
    <xf numFmtId="165" fontId="0" fillId="0" borderId="2" xfId="1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graigp\My%20Documents\Goderich%20Rate%20App\Goderich%20-%20Revene%20to%20Cost%20Ratios%20Aug%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ied for Class DRR"/>
    </sheetNames>
    <sheetDataSet>
      <sheetData sheetId="0" refreshError="1">
        <row r="6">
          <cell r="D6" t="str">
            <v>GS&gt;50 to 499 kW</v>
          </cell>
          <cell r="F6" t="str">
            <v>Large Use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"/>
  <sheetViews>
    <sheetView tabSelected="1" workbookViewId="0">
      <selection activeCell="D6" sqref="D6"/>
    </sheetView>
  </sheetViews>
  <sheetFormatPr defaultRowHeight="14.4" x14ac:dyDescent="0.3"/>
  <cols>
    <col min="1" max="1" width="19" customWidth="1"/>
    <col min="2" max="2" width="10.5546875" customWidth="1"/>
    <col min="3" max="3" width="12.44140625" customWidth="1"/>
    <col min="4" max="4" width="14.33203125" bestFit="1" customWidth="1"/>
    <col min="5" max="5" width="15.109375" customWidth="1"/>
    <col min="6" max="6" width="14.33203125" bestFit="1" customWidth="1"/>
    <col min="7" max="7" width="16.33203125" bestFit="1" customWidth="1"/>
    <col min="8" max="8" width="14.33203125" bestFit="1" customWidth="1"/>
    <col min="9" max="9" width="10" bestFit="1" customWidth="1"/>
    <col min="10" max="10" width="16.33203125" bestFit="1" customWidth="1"/>
  </cols>
  <sheetData>
    <row r="2" spans="1:7" ht="15.6" x14ac:dyDescent="0.3">
      <c r="A2" s="1" t="s">
        <v>0</v>
      </c>
    </row>
    <row r="5" spans="1:7" ht="15.6" x14ac:dyDescent="0.3">
      <c r="D5" s="2" t="s">
        <v>1</v>
      </c>
      <c r="E5" s="2" t="s">
        <v>2</v>
      </c>
      <c r="F5" s="2" t="s">
        <v>3</v>
      </c>
    </row>
    <row r="6" spans="1:7" x14ac:dyDescent="0.3">
      <c r="C6" s="3" t="s">
        <v>4</v>
      </c>
      <c r="D6" s="4">
        <v>9087035.4120567031</v>
      </c>
      <c r="E6" s="5" t="s">
        <v>5</v>
      </c>
      <c r="F6" s="6"/>
      <c r="G6" s="7"/>
    </row>
    <row r="7" spans="1:7" x14ac:dyDescent="0.3">
      <c r="D7" s="8"/>
      <c r="E7" s="5"/>
      <c r="F7" s="6"/>
      <c r="G7" s="7"/>
    </row>
    <row r="8" spans="1:7" ht="28.8" x14ac:dyDescent="0.3">
      <c r="C8" s="6" t="s">
        <v>6</v>
      </c>
      <c r="D8" s="8"/>
      <c r="E8" s="5"/>
      <c r="F8" s="6"/>
      <c r="G8" s="7"/>
    </row>
    <row r="9" spans="1:7" x14ac:dyDescent="0.3">
      <c r="A9" t="s">
        <v>7</v>
      </c>
      <c r="C9" s="9">
        <v>0.62028199786949423</v>
      </c>
      <c r="D9" s="8">
        <f>D$6*C9</f>
        <v>5636524.4801013749</v>
      </c>
      <c r="F9" s="10">
        <f>D9+E9</f>
        <v>5636524.4801013749</v>
      </c>
    </row>
    <row r="10" spans="1:7" x14ac:dyDescent="0.3">
      <c r="A10" t="s">
        <v>8</v>
      </c>
      <c r="C10" s="9">
        <v>0.12573078408846844</v>
      </c>
      <c r="D10" s="8">
        <f t="shared" ref="D10:D17" si="0">D$6*C10</f>
        <v>1142520.0873975682</v>
      </c>
      <c r="E10" s="8">
        <v>6586</v>
      </c>
      <c r="F10" s="10">
        <f t="shared" ref="F10:F17" si="1">D10+E10</f>
        <v>1149106.0873975682</v>
      </c>
    </row>
    <row r="11" spans="1:7" x14ac:dyDescent="0.3">
      <c r="A11" s="11" t="s">
        <v>9</v>
      </c>
      <c r="C11" s="9">
        <v>9.4923248389103126E-2</v>
      </c>
      <c r="D11" s="8">
        <f t="shared" si="0"/>
        <v>862570.91953923448</v>
      </c>
      <c r="E11" s="8">
        <v>54701</v>
      </c>
      <c r="F11" s="10">
        <f t="shared" si="1"/>
        <v>917271.91953923448</v>
      </c>
    </row>
    <row r="12" spans="1:7" x14ac:dyDescent="0.3">
      <c r="A12" s="11" t="s">
        <v>10</v>
      </c>
      <c r="C12" s="9">
        <v>5.7911142107075472E-2</v>
      </c>
      <c r="D12" s="8">
        <f t="shared" si="0"/>
        <v>526240.59907964291</v>
      </c>
      <c r="E12" s="8">
        <v>58140</v>
      </c>
      <c r="F12" s="10">
        <f t="shared" si="1"/>
        <v>584380.59907964291</v>
      </c>
    </row>
    <row r="13" spans="1:7" x14ac:dyDescent="0.3">
      <c r="A13" t="str">
        <f>'[1]Applied for Class DRR'!$F$6</f>
        <v>Large Use</v>
      </c>
      <c r="C13" s="9">
        <v>3.3844786111016441E-2</v>
      </c>
      <c r="D13" s="8">
        <f t="shared" si="0"/>
        <v>307548.76990429126</v>
      </c>
      <c r="E13" s="8">
        <v>96087</v>
      </c>
      <c r="F13" s="10">
        <f t="shared" si="1"/>
        <v>403635.76990429126</v>
      </c>
    </row>
    <row r="14" spans="1:7" x14ac:dyDescent="0.3">
      <c r="A14" t="s">
        <v>11</v>
      </c>
      <c r="C14" s="9">
        <v>3.3384450156731388E-3</v>
      </c>
      <c r="D14" s="8">
        <f t="shared" si="0"/>
        <v>30336.568078626009</v>
      </c>
      <c r="F14" s="10">
        <f t="shared" si="1"/>
        <v>30336.568078626009</v>
      </c>
    </row>
    <row r="15" spans="1:7" x14ac:dyDescent="0.3">
      <c r="A15" t="s">
        <v>12</v>
      </c>
      <c r="C15" s="9">
        <v>3.7913718316200246E-2</v>
      </c>
      <c r="D15" s="8">
        <f t="shared" si="0"/>
        <v>344523.30094205448</v>
      </c>
      <c r="F15" s="10">
        <f t="shared" si="1"/>
        <v>344523.30094205448</v>
      </c>
    </row>
    <row r="16" spans="1:7" x14ac:dyDescent="0.3">
      <c r="A16" s="11" t="s">
        <v>13</v>
      </c>
      <c r="C16" s="9">
        <v>1.8268752230311672E-2</v>
      </c>
      <c r="D16" s="8">
        <f t="shared" si="0"/>
        <v>166008.79845093202</v>
      </c>
      <c r="E16" s="8">
        <v>4667</v>
      </c>
      <c r="F16" s="10">
        <f t="shared" si="1"/>
        <v>170675.79845093202</v>
      </c>
    </row>
    <row r="17" spans="1:10" x14ac:dyDescent="0.3">
      <c r="A17" t="s">
        <v>14</v>
      </c>
      <c r="C17" s="9">
        <v>7.7871258726572067E-3</v>
      </c>
      <c r="D17" s="12">
        <f t="shared" si="0"/>
        <v>70761.888562978987</v>
      </c>
      <c r="F17" s="10">
        <f t="shared" si="1"/>
        <v>70761.888562978987</v>
      </c>
    </row>
    <row r="18" spans="1:10" x14ac:dyDescent="0.3">
      <c r="A18" s="13" t="s">
        <v>15</v>
      </c>
      <c r="B18" s="13"/>
      <c r="C18" s="14">
        <f>SUM(C9:C17)</f>
        <v>1.0000000000000002</v>
      </c>
      <c r="D18" s="15">
        <f>SUM(D9:D17)</f>
        <v>9087035.4120567031</v>
      </c>
      <c r="E18" s="15">
        <f>SUM(E9:E17)</f>
        <v>220181</v>
      </c>
      <c r="F18" s="16">
        <f>SUM(F9:F17)</f>
        <v>9307216.4120567031</v>
      </c>
    </row>
    <row r="21" spans="1:10" ht="26.4" x14ac:dyDescent="0.3">
      <c r="B21" s="17" t="s">
        <v>16</v>
      </c>
      <c r="C21" s="17" t="s">
        <v>17</v>
      </c>
      <c r="D21" s="17" t="s">
        <v>18</v>
      </c>
      <c r="E21" s="17" t="s">
        <v>19</v>
      </c>
      <c r="F21" s="17" t="s">
        <v>20</v>
      </c>
      <c r="G21" s="17" t="s">
        <v>21</v>
      </c>
      <c r="H21" s="17" t="s">
        <v>22</v>
      </c>
      <c r="I21" s="17" t="s">
        <v>23</v>
      </c>
      <c r="J21" s="17" t="s">
        <v>24</v>
      </c>
    </row>
    <row r="22" spans="1:10" x14ac:dyDescent="0.3">
      <c r="A22" t="s">
        <v>7</v>
      </c>
      <c r="B22" s="18">
        <v>16461</v>
      </c>
      <c r="C22" s="19">
        <f>D22/F9</f>
        <v>0.53303444890670715</v>
      </c>
      <c r="D22" s="8">
        <f>B22*E22*12</f>
        <v>3004461.72</v>
      </c>
      <c r="E22" s="8">
        <v>15.21</v>
      </c>
      <c r="F22" s="19">
        <f>1-C22</f>
        <v>0.46696555109329285</v>
      </c>
      <c r="G22" s="20">
        <v>147767075</v>
      </c>
      <c r="H22" s="10">
        <f t="shared" ref="H22:H30" si="2">F9-D22</f>
        <v>2632062.7601013747</v>
      </c>
      <c r="I22" s="21">
        <f t="shared" ref="I22:I30" si="3">H22/G22</f>
        <v>1.7812241056415136E-2</v>
      </c>
      <c r="J22" s="21">
        <f>H22+D22</f>
        <v>5636524.4801013749</v>
      </c>
    </row>
    <row r="23" spans="1:10" x14ac:dyDescent="0.3">
      <c r="A23" t="s">
        <v>8</v>
      </c>
      <c r="B23" s="18">
        <f>1860-3</f>
        <v>1857</v>
      </c>
      <c r="C23" s="19">
        <f t="shared" ref="C23:C30" si="4">D23/F10</f>
        <v>0.40627214938639444</v>
      </c>
      <c r="D23" s="8">
        <f t="shared" ref="D23:D30" si="5">B23*E23*12</f>
        <v>466849.80000000005</v>
      </c>
      <c r="E23" s="8">
        <v>20.95</v>
      </c>
      <c r="F23" s="19">
        <f t="shared" ref="F23:F30" si="6">1-C23</f>
        <v>0.59372785061360556</v>
      </c>
      <c r="G23" s="20">
        <f>50460667-153899</f>
        <v>50306768</v>
      </c>
      <c r="H23" s="10">
        <f t="shared" si="2"/>
        <v>682256.28739756811</v>
      </c>
      <c r="I23" s="21">
        <f t="shared" si="3"/>
        <v>1.3561918495689648E-2</v>
      </c>
      <c r="J23" s="21">
        <f t="shared" ref="J23:J31" si="7">H23+D23</f>
        <v>1149106.0873975682</v>
      </c>
    </row>
    <row r="24" spans="1:10" x14ac:dyDescent="0.3">
      <c r="A24" s="11" t="s">
        <v>9</v>
      </c>
      <c r="B24" s="18">
        <v>175</v>
      </c>
      <c r="C24" s="19">
        <f t="shared" si="4"/>
        <v>0.27525425625895938</v>
      </c>
      <c r="D24" s="8">
        <f t="shared" si="5"/>
        <v>252483</v>
      </c>
      <c r="E24" s="8">
        <v>120.23</v>
      </c>
      <c r="F24" s="19">
        <f t="shared" si="6"/>
        <v>0.72474574374104062</v>
      </c>
      <c r="G24" s="20">
        <f>143211+84710</f>
        <v>227921</v>
      </c>
      <c r="H24" s="10">
        <f>F11-D24</f>
        <v>664788.91953923448</v>
      </c>
      <c r="I24" s="21">
        <f t="shared" si="3"/>
        <v>2.9167515039826717</v>
      </c>
      <c r="J24" s="21">
        <f t="shared" si="7"/>
        <v>917271.91953923448</v>
      </c>
    </row>
    <row r="25" spans="1:10" x14ac:dyDescent="0.3">
      <c r="A25" s="11" t="s">
        <v>10</v>
      </c>
      <c r="B25" s="18">
        <v>7</v>
      </c>
      <c r="C25" s="19">
        <f t="shared" si="4"/>
        <v>0.34283170987457079</v>
      </c>
      <c r="D25" s="8">
        <f t="shared" si="5"/>
        <v>200344.2</v>
      </c>
      <c r="E25" s="8">
        <v>2385.0500000000002</v>
      </c>
      <c r="F25" s="19">
        <f t="shared" si="6"/>
        <v>0.65716829012542921</v>
      </c>
      <c r="G25" s="20">
        <v>96900</v>
      </c>
      <c r="H25" s="10">
        <f t="shared" si="2"/>
        <v>384036.3990796429</v>
      </c>
      <c r="I25" s="21">
        <f t="shared" si="3"/>
        <v>3.963223932710453</v>
      </c>
      <c r="J25" s="21">
        <f t="shared" si="7"/>
        <v>584380.59907964291</v>
      </c>
    </row>
    <row r="26" spans="1:10" x14ac:dyDescent="0.3">
      <c r="A26" t="str">
        <f>'[1]Applied for Class DRR'!$F$6</f>
        <v>Large Use</v>
      </c>
      <c r="B26" s="18">
        <v>1</v>
      </c>
      <c r="C26" s="19">
        <f t="shared" si="4"/>
        <v>0.28960248004709166</v>
      </c>
      <c r="D26" s="8">
        <f t="shared" si="5"/>
        <v>116893.92</v>
      </c>
      <c r="E26" s="8">
        <v>9741.16</v>
      </c>
      <c r="F26" s="19">
        <f t="shared" si="6"/>
        <v>0.71039751995290834</v>
      </c>
      <c r="G26" s="20">
        <v>160146</v>
      </c>
      <c r="H26" s="10">
        <f t="shared" si="2"/>
        <v>286741.84990429127</v>
      </c>
      <c r="I26" s="21">
        <f t="shared" si="3"/>
        <v>1.7905027281623722</v>
      </c>
      <c r="J26" s="21">
        <f t="shared" si="7"/>
        <v>403635.76990429126</v>
      </c>
    </row>
    <row r="27" spans="1:10" x14ac:dyDescent="0.3">
      <c r="A27" t="s">
        <v>11</v>
      </c>
      <c r="B27" s="18">
        <v>301</v>
      </c>
      <c r="C27" s="19">
        <f t="shared" si="4"/>
        <v>0.625087186884551</v>
      </c>
      <c r="D27" s="8">
        <f t="shared" si="5"/>
        <v>18963</v>
      </c>
      <c r="E27" s="8">
        <v>5.25</v>
      </c>
      <c r="F27" s="19">
        <f t="shared" si="6"/>
        <v>0.374912813115449</v>
      </c>
      <c r="G27" s="20">
        <v>772</v>
      </c>
      <c r="H27" s="10">
        <f t="shared" si="2"/>
        <v>11373.568078626009</v>
      </c>
      <c r="I27" s="21">
        <f t="shared" si="3"/>
        <v>14.732601138116593</v>
      </c>
      <c r="J27" s="21">
        <f t="shared" si="7"/>
        <v>30336.568078626009</v>
      </c>
    </row>
    <row r="28" spans="1:10" x14ac:dyDescent="0.3">
      <c r="A28" t="s">
        <v>12</v>
      </c>
      <c r="B28" s="18">
        <v>4283</v>
      </c>
      <c r="C28" s="19">
        <f t="shared" si="4"/>
        <v>0.56688415403534165</v>
      </c>
      <c r="D28" s="8">
        <f t="shared" si="5"/>
        <v>195304.8</v>
      </c>
      <c r="E28" s="8">
        <v>3.8</v>
      </c>
      <c r="F28" s="19">
        <f t="shared" si="6"/>
        <v>0.43311584596465835</v>
      </c>
      <c r="G28" s="20">
        <f>13507/2</f>
        <v>6753.5</v>
      </c>
      <c r="H28" s="10">
        <f t="shared" si="2"/>
        <v>149218.5009420545</v>
      </c>
      <c r="I28" s="21">
        <f>H28/G28</f>
        <v>22.094987923603242</v>
      </c>
      <c r="J28" s="21">
        <f t="shared" si="7"/>
        <v>344523.30094205448</v>
      </c>
    </row>
    <row r="29" spans="1:10" x14ac:dyDescent="0.3">
      <c r="A29" s="11" t="s">
        <v>13</v>
      </c>
      <c r="B29" s="18">
        <v>3</v>
      </c>
      <c r="C29" s="19">
        <f t="shared" si="4"/>
        <v>0.46822666555724318</v>
      </c>
      <c r="D29" s="8">
        <f t="shared" si="5"/>
        <v>79914.959999999992</v>
      </c>
      <c r="E29" s="8">
        <v>2219.86</v>
      </c>
      <c r="F29" s="19">
        <f t="shared" si="6"/>
        <v>0.53177333444275687</v>
      </c>
      <c r="G29" s="20">
        <v>23768</v>
      </c>
      <c r="H29" s="10">
        <f t="shared" si="2"/>
        <v>90760.838450932031</v>
      </c>
      <c r="I29" s="21">
        <f t="shared" si="3"/>
        <v>3.8186148792886248</v>
      </c>
      <c r="J29" s="21">
        <f t="shared" si="7"/>
        <v>170675.79845093202</v>
      </c>
    </row>
    <row r="30" spans="1:10" x14ac:dyDescent="0.3">
      <c r="A30" t="s">
        <v>14</v>
      </c>
      <c r="B30" s="18">
        <v>121</v>
      </c>
      <c r="C30" s="19">
        <f t="shared" si="4"/>
        <v>6.1558560525460035E-2</v>
      </c>
      <c r="D30" s="8">
        <f t="shared" si="5"/>
        <v>4356</v>
      </c>
      <c r="E30" s="8">
        <v>3</v>
      </c>
      <c r="F30" s="19">
        <f t="shared" si="6"/>
        <v>0.93844143947453995</v>
      </c>
      <c r="G30" s="20">
        <v>618341</v>
      </c>
      <c r="H30" s="10">
        <f t="shared" si="2"/>
        <v>66405.888562978987</v>
      </c>
      <c r="I30" s="21">
        <f t="shared" si="3"/>
        <v>0.10739363646107729</v>
      </c>
      <c r="J30" s="21">
        <f t="shared" si="7"/>
        <v>70761.888562978987</v>
      </c>
    </row>
    <row r="31" spans="1:10" x14ac:dyDescent="0.3">
      <c r="A31" s="13" t="s">
        <v>15</v>
      </c>
      <c r="B31" s="22">
        <f>SUM(B22:B30)</f>
        <v>23209</v>
      </c>
      <c r="C31" s="13"/>
      <c r="D31" s="15">
        <f>SUM(D22:D30)</f>
        <v>4339571.4000000004</v>
      </c>
      <c r="E31" s="15"/>
      <c r="F31" s="13"/>
      <c r="G31" s="23">
        <f>SUM(G22:G30)</f>
        <v>199208444.5</v>
      </c>
      <c r="H31" s="15">
        <f>SUM(H22:H30)</f>
        <v>4967645.0120567027</v>
      </c>
      <c r="I31" s="15"/>
      <c r="J31" s="16">
        <f t="shared" si="7"/>
        <v>9307216.4120567031</v>
      </c>
    </row>
    <row r="33" spans="10:10" x14ac:dyDescent="0.3">
      <c r="J33" s="10"/>
    </row>
  </sheetData>
  <mergeCells count="1">
    <mergeCell ref="E6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Graig Pettit</dc:creator>
  <cp:lastModifiedBy>Graig Pettit</cp:lastModifiedBy>
  <dcterms:created xsi:type="dcterms:W3CDTF">2012-11-08T13:55:06Z</dcterms:created>
  <dcterms:modified xsi:type="dcterms:W3CDTF">2012-11-08T13:56:53Z</dcterms:modified>
</cp:coreProperties>
</file>