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 activeTab="3"/>
  </bookViews>
  <sheets>
    <sheet name="ETPL" sheetId="1" r:id="rId1"/>
    <sheet name="CPC" sheetId="2" r:id="rId2"/>
    <sheet name="WPPI" sheetId="3" r:id="rId3"/>
    <sheet name="Sheet1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44525"/>
</workbook>
</file>

<file path=xl/calcChain.xml><?xml version="1.0" encoding="utf-8"?>
<calcChain xmlns="http://schemas.openxmlformats.org/spreadsheetml/2006/main">
  <c r="F20" i="4" l="1"/>
  <c r="D20" i="4"/>
  <c r="D21" i="4" s="1"/>
  <c r="D17" i="4"/>
  <c r="F19" i="4"/>
  <c r="F18" i="4"/>
  <c r="F17" i="4"/>
  <c r="F9" i="4"/>
  <c r="F10" i="4"/>
  <c r="F11" i="4"/>
  <c r="F12" i="4"/>
  <c r="F13" i="4"/>
  <c r="F14" i="4"/>
  <c r="F8" i="4"/>
  <c r="F16" i="4" s="1"/>
  <c r="G9" i="4"/>
  <c r="G10" i="4" s="1"/>
  <c r="G11" i="4" s="1"/>
  <c r="G12" i="4" s="1"/>
  <c r="G13" i="4" s="1"/>
  <c r="G14" i="4" s="1"/>
  <c r="G17" i="4" s="1"/>
  <c r="G18" i="4" s="1"/>
  <c r="G19" i="4" s="1"/>
  <c r="E9" i="4"/>
  <c r="E10" i="4" s="1"/>
  <c r="E11" i="4" s="1"/>
  <c r="E12" i="4" s="1"/>
  <c r="E13" i="4" s="1"/>
  <c r="E14" i="4" s="1"/>
  <c r="D19" i="4"/>
  <c r="D18" i="4"/>
  <c r="D9" i="4"/>
  <c r="D10" i="4"/>
  <c r="D11" i="4"/>
  <c r="D12" i="4"/>
  <c r="D13" i="4"/>
  <c r="D14" i="4"/>
  <c r="D8" i="4"/>
  <c r="C9" i="4"/>
  <c r="C10" i="4" s="1"/>
  <c r="C11" i="4" s="1"/>
  <c r="C12" i="4" s="1"/>
  <c r="C13" i="4" s="1"/>
  <c r="C14" i="4" s="1"/>
  <c r="C15" i="4" s="1"/>
  <c r="C18" i="4" s="1"/>
  <c r="C19" i="4" s="1"/>
  <c r="B19" i="4"/>
  <c r="B18" i="4"/>
  <c r="B20" i="4" s="1"/>
  <c r="B9" i="4"/>
  <c r="B10" i="4"/>
  <c r="B11" i="4"/>
  <c r="B12" i="4"/>
  <c r="B13" i="4"/>
  <c r="B14" i="4"/>
  <c r="B15" i="4"/>
  <c r="B8" i="4"/>
  <c r="B35" i="2"/>
  <c r="H52" i="2"/>
  <c r="H53" i="2"/>
  <c r="H54" i="2"/>
  <c r="H55" i="2"/>
  <c r="H56" i="2"/>
  <c r="H57" i="2"/>
  <c r="H58" i="2"/>
  <c r="H59" i="2"/>
  <c r="H51" i="2"/>
  <c r="D16" i="4" l="1"/>
  <c r="F21" i="4"/>
  <c r="B16" i="4"/>
  <c r="B21" i="4" s="1"/>
  <c r="J65" i="3"/>
  <c r="I66" i="2"/>
  <c r="I67" i="2"/>
  <c r="I68" i="2"/>
  <c r="I69" i="2"/>
  <c r="I65" i="2"/>
  <c r="E56" i="1" l="1"/>
  <c r="I68" i="1"/>
  <c r="E58" i="1"/>
  <c r="E51" i="1"/>
  <c r="E50" i="1"/>
  <c r="H66" i="2"/>
  <c r="H67" i="2"/>
  <c r="H68" i="2"/>
  <c r="H69" i="2"/>
  <c r="H65" i="2"/>
  <c r="E59" i="2"/>
  <c r="E52" i="2"/>
  <c r="E51" i="2"/>
  <c r="H70" i="2"/>
  <c r="I70" i="2" s="1"/>
  <c r="E59" i="3"/>
  <c r="E52" i="3"/>
  <c r="E51" i="3"/>
  <c r="E53" i="3" l="1"/>
  <c r="J66" i="3"/>
  <c r="E54" i="3" s="1"/>
  <c r="J67" i="3"/>
  <c r="E55" i="3" s="1"/>
  <c r="J68" i="3"/>
  <c r="E56" i="3" s="1"/>
  <c r="J69" i="3"/>
  <c r="E57" i="3" s="1"/>
  <c r="J70" i="3"/>
  <c r="E58" i="3" s="1"/>
  <c r="I65" i="3"/>
  <c r="I66" i="3"/>
  <c r="I67" i="3"/>
  <c r="I68" i="3"/>
  <c r="I69" i="3"/>
  <c r="I70" i="3"/>
  <c r="H46" i="2"/>
  <c r="E53" i="2"/>
  <c r="E54" i="2"/>
  <c r="E55" i="2"/>
  <c r="E56" i="2"/>
  <c r="E57" i="2"/>
  <c r="E58" i="2"/>
  <c r="E55" i="1"/>
  <c r="I64" i="1"/>
  <c r="E52" i="1" s="1"/>
  <c r="I65" i="1"/>
  <c r="E53" i="1" s="1"/>
  <c r="I66" i="1"/>
  <c r="E54" i="1" s="1"/>
  <c r="I67" i="1"/>
  <c r="I69" i="1"/>
  <c r="E57" i="1" s="1"/>
  <c r="G64" i="1"/>
  <c r="G65" i="1"/>
  <c r="G66" i="1"/>
  <c r="G67" i="1"/>
  <c r="G69" i="1"/>
  <c r="C24" i="1" l="1"/>
  <c r="D24" i="1"/>
  <c r="E24" i="1"/>
  <c r="B23" i="1"/>
  <c r="B24" i="1" s="1"/>
  <c r="F23" i="1" l="1"/>
  <c r="F24" i="1" s="1"/>
  <c r="E11" i="2" l="1"/>
  <c r="E10" i="2"/>
  <c r="E9" i="2"/>
  <c r="E6" i="2"/>
  <c r="E5" i="2"/>
  <c r="E4" i="2"/>
  <c r="F6" i="2" l="1"/>
  <c r="F5" i="2"/>
  <c r="F4" i="2"/>
  <c r="F12" i="1"/>
  <c r="E12" i="1"/>
  <c r="F8" i="1"/>
  <c r="E8" i="1"/>
  <c r="F7" i="1"/>
  <c r="E7" i="1"/>
  <c r="F6" i="1"/>
  <c r="E6" i="1"/>
  <c r="F5" i="1"/>
  <c r="E5" i="1"/>
  <c r="F4" i="1"/>
  <c r="E4" i="1"/>
  <c r="F6" i="3"/>
  <c r="E6" i="3"/>
  <c r="F4" i="3"/>
  <c r="E4" i="3"/>
  <c r="F5" i="3"/>
  <c r="E5" i="3"/>
  <c r="F23" i="3"/>
  <c r="E30" i="3"/>
  <c r="D30" i="3"/>
  <c r="F30" i="3" s="1"/>
  <c r="F31" i="3" s="1"/>
  <c r="F33" i="3" s="1"/>
  <c r="E29" i="3"/>
  <c r="D29" i="3"/>
  <c r="E28" i="3"/>
  <c r="E27" i="3"/>
  <c r="D28" i="3"/>
  <c r="D27" i="3"/>
  <c r="E25" i="3"/>
  <c r="E26" i="3"/>
  <c r="D26" i="3"/>
  <c r="D25" i="3"/>
  <c r="E15" i="3"/>
  <c r="E16" i="3"/>
  <c r="E17" i="3"/>
  <c r="E18" i="3"/>
  <c r="E19" i="3"/>
  <c r="E20" i="3"/>
  <c r="E21" i="3"/>
  <c r="B20" i="3"/>
  <c r="D21" i="3"/>
  <c r="C21" i="3"/>
  <c r="B21" i="3"/>
  <c r="D20" i="3"/>
  <c r="D19" i="3"/>
  <c r="D18" i="3"/>
  <c r="D17" i="3"/>
  <c r="D16" i="3"/>
  <c r="D15" i="3"/>
  <c r="F29" i="1"/>
  <c r="F30" i="1" s="1"/>
  <c r="F32" i="1" s="1"/>
  <c r="C30" i="3"/>
  <c r="C29" i="3"/>
  <c r="C28" i="3"/>
  <c r="C27" i="3"/>
  <c r="C26" i="3"/>
  <c r="C25" i="3"/>
  <c r="C20" i="3"/>
  <c r="C19" i="3"/>
  <c r="C18" i="3"/>
  <c r="C17" i="3"/>
  <c r="C16" i="3"/>
  <c r="C15" i="3"/>
  <c r="B30" i="3"/>
  <c r="B29" i="3"/>
  <c r="B28" i="3"/>
  <c r="B27" i="3"/>
  <c r="B26" i="3"/>
  <c r="B25" i="3"/>
  <c r="B31" i="3" s="1"/>
  <c r="B19" i="3"/>
  <c r="B18" i="3"/>
  <c r="B17" i="3"/>
  <c r="B16" i="3"/>
  <c r="B15" i="3"/>
  <c r="E31" i="3"/>
  <c r="E16" i="2"/>
  <c r="E17" i="2"/>
  <c r="E18" i="2"/>
  <c r="E19" i="2"/>
  <c r="E20" i="2"/>
  <c r="E21" i="2"/>
  <c r="E22" i="2"/>
  <c r="E26" i="2"/>
  <c r="E27" i="2"/>
  <c r="E28" i="2"/>
  <c r="E29" i="2"/>
  <c r="E30" i="2"/>
  <c r="D30" i="2"/>
  <c r="D29" i="2"/>
  <c r="D28" i="2"/>
  <c r="D27" i="2"/>
  <c r="D26" i="2"/>
  <c r="D21" i="2"/>
  <c r="D20" i="2"/>
  <c r="D19" i="2"/>
  <c r="D18" i="2"/>
  <c r="D17" i="2"/>
  <c r="D16" i="2"/>
  <c r="C30" i="2"/>
  <c r="F30" i="2" s="1"/>
  <c r="F31" i="2" s="1"/>
  <c r="C29" i="2"/>
  <c r="C28" i="2"/>
  <c r="C27" i="2"/>
  <c r="C26" i="2"/>
  <c r="C31" i="2" s="1"/>
  <c r="C22" i="2"/>
  <c r="C21" i="2"/>
  <c r="C20" i="2"/>
  <c r="C19" i="2"/>
  <c r="C18" i="2"/>
  <c r="C17" i="2"/>
  <c r="C16" i="2"/>
  <c r="B29" i="2"/>
  <c r="B28" i="2"/>
  <c r="B27" i="2"/>
  <c r="B26" i="2"/>
  <c r="B22" i="2"/>
  <c r="B21" i="2"/>
  <c r="B20" i="2"/>
  <c r="B19" i="2"/>
  <c r="B18" i="2"/>
  <c r="B17" i="2"/>
  <c r="B16" i="2"/>
  <c r="B30" i="1"/>
  <c r="E30" i="1" s="1"/>
  <c r="D30" i="1" s="1"/>
  <c r="C30" i="1" s="1"/>
  <c r="C32" i="1" s="1"/>
  <c r="E23" i="3"/>
  <c r="B31" i="2" l="1"/>
  <c r="E31" i="2"/>
  <c r="D31" i="2"/>
  <c r="B23" i="3"/>
  <c r="B32" i="1"/>
  <c r="D32" i="1"/>
  <c r="B34" i="1"/>
  <c r="E32" i="1"/>
  <c r="E33" i="3"/>
  <c r="D31" i="3"/>
  <c r="D23" i="3"/>
  <c r="C31" i="3"/>
  <c r="C23" i="3"/>
  <c r="B33" i="3"/>
  <c r="E24" i="2"/>
  <c r="D24" i="2"/>
  <c r="D33" i="2" s="1"/>
  <c r="C24" i="2"/>
  <c r="C33" i="2" s="1"/>
  <c r="B24" i="2"/>
  <c r="B33" i="2" s="1"/>
  <c r="D7" i="2"/>
  <c r="D8" i="2"/>
  <c r="E33" i="2" l="1"/>
  <c r="C33" i="3"/>
  <c r="D33" i="3"/>
  <c r="E72" i="3"/>
  <c r="F65" i="3" s="1"/>
  <c r="C41" i="3" s="1"/>
  <c r="E72" i="2"/>
  <c r="F65" i="2" s="1"/>
  <c r="C41" i="2" s="1"/>
  <c r="C72" i="3"/>
  <c r="D65" i="3" s="1"/>
  <c r="C53" i="3" s="1"/>
  <c r="C72" i="2"/>
  <c r="D64" i="2" s="1"/>
  <c r="C52" i="2" l="1"/>
  <c r="D71" i="3"/>
  <c r="C59" i="3" s="1"/>
  <c r="D63" i="3"/>
  <c r="D70" i="3"/>
  <c r="C58" i="3" s="1"/>
  <c r="D68" i="3"/>
  <c r="C56" i="3" s="1"/>
  <c r="D66" i="3"/>
  <c r="C54" i="3" s="1"/>
  <c r="D64" i="3"/>
  <c r="C52" i="3" s="1"/>
  <c r="D69" i="3"/>
  <c r="C57" i="3" s="1"/>
  <c r="D67" i="3"/>
  <c r="C55" i="3" s="1"/>
  <c r="F63" i="3"/>
  <c r="C39" i="3" s="1"/>
  <c r="F70" i="3"/>
  <c r="C46" i="3" s="1"/>
  <c r="F68" i="3"/>
  <c r="C44" i="3" s="1"/>
  <c r="F66" i="3"/>
  <c r="C42" i="3" s="1"/>
  <c r="F64" i="3"/>
  <c r="C40" i="3" s="1"/>
  <c r="F72" i="3"/>
  <c r="F71" i="3"/>
  <c r="C47" i="3" s="1"/>
  <c r="F69" i="3"/>
  <c r="C45" i="3" s="1"/>
  <c r="F67" i="3"/>
  <c r="C43" i="3" s="1"/>
  <c r="F63" i="2"/>
  <c r="C39" i="2" s="1"/>
  <c r="F70" i="2"/>
  <c r="C46" i="2" s="1"/>
  <c r="F68" i="2"/>
  <c r="C44" i="2" s="1"/>
  <c r="F66" i="2"/>
  <c r="C42" i="2" s="1"/>
  <c r="F64" i="2"/>
  <c r="C40" i="2" s="1"/>
  <c r="F72" i="2"/>
  <c r="F71" i="2"/>
  <c r="C47" i="2" s="1"/>
  <c r="F69" i="2"/>
  <c r="C45" i="2" s="1"/>
  <c r="F67" i="2"/>
  <c r="C43" i="2" s="1"/>
  <c r="E71" i="1"/>
  <c r="D71" i="2"/>
  <c r="D69" i="2"/>
  <c r="D67" i="2"/>
  <c r="D65" i="2"/>
  <c r="D63" i="2"/>
  <c r="D70" i="2"/>
  <c r="D68" i="2"/>
  <c r="D66" i="2"/>
  <c r="C55" i="2" l="1"/>
  <c r="C58" i="2"/>
  <c r="C57" i="2"/>
  <c r="C56" i="2"/>
  <c r="C59" i="2"/>
  <c r="C54" i="2"/>
  <c r="C53" i="2"/>
  <c r="C51" i="3"/>
  <c r="C60" i="3" s="1"/>
  <c r="D72" i="3"/>
  <c r="F63" i="1"/>
  <c r="C39" i="1" s="1"/>
  <c r="F70" i="1"/>
  <c r="F69" i="1"/>
  <c r="C45" i="1" s="1"/>
  <c r="F68" i="1"/>
  <c r="C44" i="1" s="1"/>
  <c r="F65" i="1"/>
  <c r="C41" i="1" s="1"/>
  <c r="F66" i="1"/>
  <c r="C42" i="1" s="1"/>
  <c r="F64" i="1"/>
  <c r="C40" i="1" s="1"/>
  <c r="F67" i="1"/>
  <c r="C43" i="1" s="1"/>
  <c r="F71" i="1"/>
  <c r="C46" i="1"/>
  <c r="F62" i="1"/>
  <c r="C38" i="1" s="1"/>
  <c r="C51" i="2"/>
  <c r="D72" i="2"/>
  <c r="D53" i="3"/>
  <c r="F53" i="3" s="1"/>
  <c r="D55" i="3"/>
  <c r="F55" i="3" s="1"/>
  <c r="H55" i="3" s="1"/>
  <c r="D8" i="3" s="1"/>
  <c r="D57" i="3"/>
  <c r="F57" i="3" s="1"/>
  <c r="D59" i="3"/>
  <c r="F59" i="3" s="1"/>
  <c r="D52" i="3"/>
  <c r="F52" i="3" s="1"/>
  <c r="D54" i="3"/>
  <c r="F54" i="3" s="1"/>
  <c r="H54" i="3" s="1"/>
  <c r="D7" i="3" s="1"/>
  <c r="D56" i="3"/>
  <c r="F56" i="3" s="1"/>
  <c r="D58" i="3"/>
  <c r="F58" i="3" s="1"/>
  <c r="H58" i="3" s="1"/>
  <c r="D12" i="3" s="1"/>
  <c r="F24" i="2"/>
  <c r="F33" i="2" s="1"/>
  <c r="C60" i="2" l="1"/>
  <c r="D51" i="2"/>
  <c r="F51" i="2" s="1"/>
  <c r="B35" i="3"/>
  <c r="D46" i="3" s="1"/>
  <c r="H56" i="3"/>
  <c r="D10" i="3"/>
  <c r="H52" i="3"/>
  <c r="D5" i="3"/>
  <c r="H57" i="3"/>
  <c r="D9" i="3"/>
  <c r="H59" i="3"/>
  <c r="D11" i="3"/>
  <c r="H53" i="3"/>
  <c r="D6" i="3"/>
  <c r="D51" i="3"/>
  <c r="F51" i="3" s="1"/>
  <c r="D42" i="2"/>
  <c r="D43" i="2"/>
  <c r="D46" i="2"/>
  <c r="D59" i="2"/>
  <c r="F59" i="2" s="1"/>
  <c r="D55" i="2"/>
  <c r="F55" i="2" s="1"/>
  <c r="D57" i="2"/>
  <c r="F57" i="2" s="1"/>
  <c r="D53" i="2"/>
  <c r="F53" i="2" s="1"/>
  <c r="D54" i="2"/>
  <c r="F54" i="2" s="1"/>
  <c r="D52" i="2"/>
  <c r="F52" i="2" s="1"/>
  <c r="D58" i="2"/>
  <c r="F58" i="2" s="1"/>
  <c r="D56" i="2"/>
  <c r="F56" i="2" s="1"/>
  <c r="D60" i="3"/>
  <c r="D43" i="3" l="1"/>
  <c r="D42" i="3"/>
  <c r="H51" i="3"/>
  <c r="D4" i="3"/>
  <c r="D10" i="2"/>
  <c r="D6" i="2"/>
  <c r="D9" i="2"/>
  <c r="D11" i="2"/>
  <c r="D5" i="2"/>
  <c r="D60" i="2"/>
  <c r="D4" i="2"/>
  <c r="H46" i="3" l="1"/>
  <c r="C12" i="3" s="1"/>
  <c r="F43" i="3"/>
  <c r="H43" i="3" s="1"/>
  <c r="C8" i="3" s="1"/>
  <c r="F42" i="3"/>
  <c r="H42" i="3" s="1"/>
  <c r="C7" i="3" s="1"/>
  <c r="F43" i="2"/>
  <c r="H43" i="2" s="1"/>
  <c r="F42" i="2"/>
  <c r="H42" i="2" s="1"/>
  <c r="C7" i="2" l="1"/>
  <c r="C8" i="2"/>
  <c r="D40" i="2"/>
  <c r="D41" i="1" l="1"/>
  <c r="F41" i="1" s="1"/>
  <c r="C7" i="1" s="1"/>
  <c r="D45" i="1"/>
  <c r="F45" i="1" s="1"/>
  <c r="C12" i="1" s="1"/>
  <c r="D42" i="1"/>
  <c r="F42" i="1" s="1"/>
  <c r="C8" i="1" s="1"/>
  <c r="D40" i="1"/>
  <c r="F40" i="1" s="1"/>
  <c r="H40" i="1" s="1"/>
  <c r="H41" i="1"/>
  <c r="C47" i="1"/>
  <c r="D39" i="2"/>
  <c r="D38" i="1"/>
  <c r="D44" i="2"/>
  <c r="F44" i="2" s="1"/>
  <c r="H44" i="2" s="1"/>
  <c r="D43" i="1"/>
  <c r="F43" i="1" s="1"/>
  <c r="D47" i="2"/>
  <c r="F47" i="2" s="1"/>
  <c r="H47" i="2" s="1"/>
  <c r="D46" i="1"/>
  <c r="F46" i="1" s="1"/>
  <c r="D45" i="2"/>
  <c r="F45" i="2" s="1"/>
  <c r="H45" i="2" s="1"/>
  <c r="D44" i="1"/>
  <c r="F44" i="1" s="1"/>
  <c r="D39" i="1"/>
  <c r="F39" i="1" s="1"/>
  <c r="F40" i="2"/>
  <c r="H40" i="2" s="1"/>
  <c r="D41" i="2"/>
  <c r="H42" i="1" l="1"/>
  <c r="H45" i="1"/>
  <c r="C6" i="1"/>
  <c r="H39" i="1"/>
  <c r="C5" i="1"/>
  <c r="H44" i="1"/>
  <c r="C9" i="1"/>
  <c r="H46" i="1"/>
  <c r="C11" i="1"/>
  <c r="H43" i="1"/>
  <c r="C10" i="1"/>
  <c r="C11" i="2"/>
  <c r="C9" i="2"/>
  <c r="C10" i="2"/>
  <c r="C5" i="2"/>
  <c r="D39" i="3"/>
  <c r="D47" i="1"/>
  <c r="F38" i="1"/>
  <c r="D47" i="3"/>
  <c r="F47" i="3" s="1"/>
  <c r="D44" i="3"/>
  <c r="F44" i="3" s="1"/>
  <c r="D45" i="3"/>
  <c r="F45" i="3" s="1"/>
  <c r="D40" i="3"/>
  <c r="F40" i="3" s="1"/>
  <c r="F39" i="2"/>
  <c r="H39" i="2" s="1"/>
  <c r="F41" i="2"/>
  <c r="H41" i="2" s="1"/>
  <c r="C48" i="2"/>
  <c r="H38" i="1" l="1"/>
  <c r="C4" i="1"/>
  <c r="H45" i="3"/>
  <c r="C9" i="3"/>
  <c r="H47" i="3"/>
  <c r="C11" i="3"/>
  <c r="H40" i="3"/>
  <c r="C5" i="3"/>
  <c r="H44" i="3"/>
  <c r="C10" i="3"/>
  <c r="C4" i="2"/>
  <c r="C6" i="2"/>
  <c r="D41" i="3"/>
  <c r="F41" i="3" s="1"/>
  <c r="C48" i="3"/>
  <c r="D48" i="2"/>
  <c r="F39" i="3"/>
  <c r="H41" i="3" l="1"/>
  <c r="C6" i="3"/>
  <c r="H39" i="3"/>
  <c r="C4" i="3"/>
  <c r="D48" i="3"/>
  <c r="C71" i="1"/>
  <c r="D69" i="1" l="1"/>
  <c r="C57" i="1" s="1"/>
  <c r="D57" i="1" s="1"/>
  <c r="F57" i="1" s="1"/>
  <c r="H57" i="1" s="1"/>
  <c r="D62" i="1"/>
  <c r="C50" i="1" s="1"/>
  <c r="D66" i="1"/>
  <c r="C54" i="1" s="1"/>
  <c r="D54" i="1" s="1"/>
  <c r="F54" i="1" s="1"/>
  <c r="D64" i="1"/>
  <c r="C52" i="1" s="1"/>
  <c r="D52" i="1" s="1"/>
  <c r="F52" i="1" s="1"/>
  <c r="D67" i="1"/>
  <c r="C55" i="1" s="1"/>
  <c r="D55" i="1" s="1"/>
  <c r="D70" i="1"/>
  <c r="C58" i="1" s="1"/>
  <c r="D58" i="1" s="1"/>
  <c r="F58" i="1" s="1"/>
  <c r="D71" i="1"/>
  <c r="D63" i="1"/>
  <c r="C51" i="1" s="1"/>
  <c r="D51" i="1" s="1"/>
  <c r="F51" i="1" s="1"/>
  <c r="D68" i="1"/>
  <c r="C56" i="1" s="1"/>
  <c r="D56" i="1" s="1"/>
  <c r="F56" i="1" s="1"/>
  <c r="D65" i="1"/>
  <c r="C53" i="1" s="1"/>
  <c r="D53" i="1" s="1"/>
  <c r="F53" i="1" s="1"/>
  <c r="D12" i="1" l="1"/>
  <c r="H51" i="1"/>
  <c r="D5" i="1"/>
  <c r="H58" i="1"/>
  <c r="D11" i="1"/>
  <c r="H52" i="1"/>
  <c r="D6" i="1"/>
  <c r="H53" i="1"/>
  <c r="D7" i="1"/>
  <c r="H56" i="1"/>
  <c r="D9" i="1"/>
  <c r="H55" i="1"/>
  <c r="D10" i="1"/>
  <c r="H54" i="1"/>
  <c r="D8" i="1"/>
  <c r="C59" i="1"/>
  <c r="D50" i="1"/>
  <c r="F50" i="1" s="1"/>
  <c r="D59" i="1" l="1"/>
  <c r="H50" i="1" l="1"/>
  <c r="D4" i="1"/>
</calcChain>
</file>

<file path=xl/sharedStrings.xml><?xml version="1.0" encoding="utf-8"?>
<sst xmlns="http://schemas.openxmlformats.org/spreadsheetml/2006/main" count="318" uniqueCount="58">
  <si>
    <t>Units</t>
  </si>
  <si>
    <t>Rate Rider</t>
  </si>
  <si>
    <t>Residential</t>
  </si>
  <si>
    <t>kWh</t>
  </si>
  <si>
    <t>GS&lt;50 kW</t>
  </si>
  <si>
    <t xml:space="preserve">kW </t>
  </si>
  <si>
    <t>Large Use</t>
  </si>
  <si>
    <t>Street Lights</t>
  </si>
  <si>
    <t>Sentinel Lights</t>
  </si>
  <si>
    <t>Unmetered Scattered Load</t>
  </si>
  <si>
    <t>One Year</t>
  </si>
  <si>
    <t>Reg Asset Amnt</t>
  </si>
  <si>
    <t>Determinant</t>
  </si>
  <si>
    <t>GS &lt; 50 kW</t>
  </si>
  <si>
    <t>GS&gt;500 kW to 4999 kW</t>
  </si>
  <si>
    <t>Sentinel Lighting</t>
  </si>
  <si>
    <t>Unmetered</t>
  </si>
  <si>
    <t>Total</t>
  </si>
  <si>
    <t>GS&gt;50 - 999 kW</t>
  </si>
  <si>
    <t>GS&gt;1000 - 4999 kW</t>
  </si>
  <si>
    <t>Embedded</t>
  </si>
  <si>
    <t>kW</t>
  </si>
  <si>
    <t>GS&gt;50 to 999 kW</t>
  </si>
  <si>
    <t>GS&gt;1000 kW to 4999 kW</t>
  </si>
  <si>
    <t>Request for Disposition</t>
  </si>
  <si>
    <t>Global Adjustment Disposition</t>
  </si>
  <si>
    <t>Non RPP kWh</t>
  </si>
  <si>
    <t>Class Allocation</t>
  </si>
  <si>
    <t>Billed KWh</t>
  </si>
  <si>
    <t>Rate Rider GA</t>
  </si>
  <si>
    <t>Erie Thames Powerlines</t>
  </si>
  <si>
    <t>Principal Amount Dec. 2010</t>
  </si>
  <si>
    <t>Interest Amount to Dec. 2010</t>
  </si>
  <si>
    <t>Interest for 2011</t>
  </si>
  <si>
    <t>Interest Jan 2012 to April 2012</t>
  </si>
  <si>
    <t>Total Claim for 2010 Balances</t>
  </si>
  <si>
    <t>Grand total</t>
  </si>
  <si>
    <t>SubTotal</t>
  </si>
  <si>
    <t>Clinton Power</t>
  </si>
  <si>
    <t>Grand Total</t>
  </si>
  <si>
    <t>West Perth Power</t>
  </si>
  <si>
    <t>Excluding1588 GA</t>
  </si>
  <si>
    <t>Impact</t>
  </si>
  <si>
    <t>Impact GA</t>
  </si>
  <si>
    <t>West Perth Power DVAD Proposed Rates</t>
  </si>
  <si>
    <t>Clinton Power DVAD Proposed Rates</t>
  </si>
  <si>
    <t>Erie Thames Powerlines Propsed Rates</t>
  </si>
  <si>
    <t>Non RPP % of Total</t>
  </si>
  <si>
    <t>Non RPP Billing Determinant</t>
  </si>
  <si>
    <t>Four Year</t>
  </si>
  <si>
    <t xml:space="preserve">ETPL </t>
  </si>
  <si>
    <t>Disposition</t>
  </si>
  <si>
    <t>Period</t>
  </si>
  <si>
    <t>WPPI</t>
  </si>
  <si>
    <t>1 Year</t>
  </si>
  <si>
    <t>CPC</t>
  </si>
  <si>
    <t>4 Years</t>
  </si>
  <si>
    <t>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</si>
</sst>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.0000_);_(&quot;$&quot;* \(#,##0.0000\);_(&quot;$&quot;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2" applyNumberFormat="1" applyFont="1"/>
    <xf numFmtId="0" fontId="0" fillId="0" borderId="0" xfId="0" applyBorder="1"/>
    <xf numFmtId="44" fontId="0" fillId="0" borderId="0" xfId="2" applyNumberFormat="1" applyFont="1" applyBorder="1"/>
    <xf numFmtId="44" fontId="0" fillId="0" borderId="0" xfId="0" applyNumberFormat="1" applyBorder="1"/>
    <xf numFmtId="44" fontId="0" fillId="0" borderId="1" xfId="2" applyNumberFormat="1" applyFont="1" applyBorder="1"/>
    <xf numFmtId="44" fontId="4" fillId="0" borderId="0" xfId="0" applyNumberFormat="1" applyFont="1" applyBorder="1"/>
    <xf numFmtId="0" fontId="5" fillId="0" borderId="0" xfId="0" applyFont="1" applyBorder="1"/>
    <xf numFmtId="10" fontId="0" fillId="0" borderId="0" xfId="0" applyNumberFormat="1" applyBorder="1"/>
    <xf numFmtId="166" fontId="0" fillId="0" borderId="0" xfId="1" applyNumberFormat="1" applyFont="1" applyBorder="1"/>
    <xf numFmtId="165" fontId="0" fillId="0" borderId="0" xfId="2" applyNumberFormat="1" applyFont="1" applyBorder="1"/>
    <xf numFmtId="166" fontId="0" fillId="0" borderId="1" xfId="1" applyNumberFormat="1" applyFont="1" applyBorder="1"/>
    <xf numFmtId="165" fontId="0" fillId="0" borderId="1" xfId="2" applyNumberFormat="1" applyFont="1" applyBorder="1"/>
    <xf numFmtId="0" fontId="3" fillId="0" borderId="1" xfId="0" applyFont="1" applyBorder="1"/>
    <xf numFmtId="44" fontId="4" fillId="0" borderId="0" xfId="2" applyNumberFormat="1" applyFont="1" applyBorder="1"/>
    <xf numFmtId="0" fontId="0" fillId="0" borderId="0" xfId="0" applyFill="1" applyBorder="1"/>
    <xf numFmtId="44" fontId="0" fillId="0" borderId="0" xfId="2" applyFont="1"/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Border="1"/>
    <xf numFmtId="43" fontId="0" fillId="0" borderId="0" xfId="1" applyFont="1"/>
    <xf numFmtId="43" fontId="0" fillId="0" borderId="0" xfId="0" applyNumberFormat="1"/>
    <xf numFmtId="9" fontId="0" fillId="0" borderId="0" xfId="3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9" fontId="2" fillId="0" borderId="0" xfId="3" applyFo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6" fontId="0" fillId="0" borderId="0" xfId="1" applyNumberFormat="1" applyFont="1"/>
    <xf numFmtId="166" fontId="2" fillId="0" borderId="0" xfId="0" applyNumberFormat="1" applyFont="1"/>
    <xf numFmtId="10" fontId="0" fillId="2" borderId="0" xfId="0" applyNumberFormat="1" applyFill="1" applyBorder="1"/>
    <xf numFmtId="10" fontId="0" fillId="2" borderId="1" xfId="0" applyNumberFormat="1" applyFill="1" applyBorder="1"/>
    <xf numFmtId="10" fontId="0" fillId="3" borderId="0" xfId="0" applyNumberFormat="1" applyFill="1" applyBorder="1"/>
    <xf numFmtId="10" fontId="0" fillId="3" borderId="1" xfId="0" applyNumberFormat="1" applyFill="1" applyBorder="1"/>
    <xf numFmtId="166" fontId="0" fillId="0" borderId="0" xfId="0" applyNumberFormat="1"/>
    <xf numFmtId="10" fontId="0" fillId="2" borderId="0" xfId="3" applyNumberFormat="1" applyFont="1" applyFill="1"/>
    <xf numFmtId="10" fontId="0" fillId="3" borderId="0" xfId="3" applyNumberFormat="1" applyFont="1" applyFill="1"/>
    <xf numFmtId="44" fontId="0" fillId="0" borderId="0" xfId="0" applyNumberFormat="1"/>
    <xf numFmtId="0" fontId="5" fillId="0" borderId="0" xfId="0" applyFont="1" applyAlignment="1">
      <alignment horizontal="center" wrapText="1"/>
    </xf>
    <xf numFmtId="10" fontId="0" fillId="0" borderId="0" xfId="3" applyNumberFormat="1" applyFont="1"/>
    <xf numFmtId="10" fontId="0" fillId="0" borderId="0" xfId="0" applyNumberFormat="1"/>
    <xf numFmtId="43" fontId="0" fillId="4" borderId="0" xfId="1" applyFont="1" applyFill="1"/>
    <xf numFmtId="166" fontId="0" fillId="4" borderId="0" xfId="1" applyNumberFormat="1" applyFont="1" applyFill="1" applyBorder="1"/>
    <xf numFmtId="9" fontId="0" fillId="0" borderId="0" xfId="3" applyFont="1" applyFill="1"/>
    <xf numFmtId="43" fontId="0" fillId="0" borderId="0" xfId="1" applyFont="1" applyFill="1"/>
    <xf numFmtId="166" fontId="0" fillId="0" borderId="0" xfId="1" applyNumberFormat="1" applyFont="1" applyFill="1" applyBorder="1"/>
    <xf numFmtId="166" fontId="0" fillId="0" borderId="1" xfId="1" applyNumberFormat="1" applyFont="1" applyFill="1" applyBorder="1"/>
    <xf numFmtId="0" fontId="0" fillId="0" borderId="0" xfId="0" applyFill="1"/>
    <xf numFmtId="164" fontId="0" fillId="4" borderId="0" xfId="1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0" fontId="2" fillId="0" borderId="2" xfId="0" applyFont="1" applyBorder="1" applyAlignment="1">
      <alignment horizontal="right"/>
    </xf>
    <xf numFmtId="44" fontId="7" fillId="0" borderId="2" xfId="0" applyNumberFormat="1" applyFont="1" applyBorder="1"/>
    <xf numFmtId="0" fontId="0" fillId="0" borderId="2" xfId="0" applyFont="1" applyBorder="1" applyAlignment="1">
      <alignment horizontal="right"/>
    </xf>
    <xf numFmtId="44" fontId="8" fillId="0" borderId="2" xfId="0" applyNumberFormat="1" applyFont="1" applyBorder="1"/>
    <xf numFmtId="44" fontId="0" fillId="0" borderId="2" xfId="0" applyNumberFormat="1" applyFont="1" applyBorder="1"/>
    <xf numFmtId="0" fontId="9" fillId="0" borderId="2" xfId="0" applyFont="1" applyBorder="1" applyAlignment="1">
      <alignment horizontal="right"/>
    </xf>
    <xf numFmtId="44" fontId="10" fillId="0" borderId="2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Written%20Exibits/Revised%20Application%20Exhibits/Updated%20Models%20March%202012/ETPL%20-%20Rate%20Design%20March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Written%20Exibits/Revised%20Application%20Exhibits/Technical%20Conference/Undertaking%20JT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Written%20Exibits/Revised%20Application%20Exhibits/Updated%20Models%20March%202012/ETPL%20-%20Rate%20Design%20March%202012%20Updated%20Clas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Written%20Exibits/Revised%20Application%20Exhibits/Updated%20Models%20March%202012/2012_EDDVAR_Continuity_Schedule-CoS%20-%20Clinton%20V1%201%20-%20Final%20April%204%20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TPL-Regulatory/2012%20Cost%20of%20Service/Written%20Exibits/Revised%20Application%20Exhibits/Updated%20Models%20March%202012/2012_EDDVAR_Continuity_Schedule-CoS%20-%20West%20Perth%20V1%201%20-%20Final%20-%20April%204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ate Derivation"/>
      <sheetName val="Fixed Variable Splits"/>
      <sheetName val="ETPL Impacts"/>
      <sheetName val="CPC Impacts"/>
      <sheetName val="WPPI Impacts"/>
      <sheetName val="Summary of Impacts"/>
      <sheetName val="Smart Meter"/>
      <sheetName val="DVAD"/>
      <sheetName val="Proposed Rates"/>
      <sheetName val="Proposed Aug"/>
      <sheetName val="Low Voltage"/>
      <sheetName val="RTSR"/>
      <sheetName val="Rate Order Delay Rider"/>
      <sheetName val="Rate Classes"/>
      <sheetName val="Current Rates"/>
      <sheetName val="Specific Service Charges"/>
      <sheetName val="Revenue Reconcliation"/>
      <sheetName val="Details of Deficiency"/>
      <sheetName val="Sheet1"/>
    </sheetNames>
    <sheetDataSet>
      <sheetData sheetId="0"/>
      <sheetData sheetId="1"/>
      <sheetData sheetId="2"/>
      <sheetData sheetId="3">
        <row r="73">
          <cell r="M73">
            <v>-4.6751182095344207E-2</v>
          </cell>
        </row>
        <row r="74">
          <cell r="M74">
            <v>-5.4956639788990526E-3</v>
          </cell>
        </row>
        <row r="179">
          <cell r="M179">
            <v>-0.12474466691001286</v>
          </cell>
        </row>
        <row r="180">
          <cell r="M180">
            <v>1.0793304702467855E-2</v>
          </cell>
        </row>
        <row r="243">
          <cell r="M243">
            <v>-1.8361097848174828E-3</v>
          </cell>
        </row>
        <row r="244">
          <cell r="M244">
            <v>4.9066525974499741E-3</v>
          </cell>
        </row>
        <row r="307">
          <cell r="M307">
            <v>-1.6031737900640566E-2</v>
          </cell>
        </row>
        <row r="308">
          <cell r="M308">
            <v>1.6999870877725948E-2</v>
          </cell>
        </row>
        <row r="455">
          <cell r="M455">
            <v>-9.752153653377249E-2</v>
          </cell>
        </row>
        <row r="456">
          <cell r="M456">
            <v>0.11453695175907197</v>
          </cell>
        </row>
        <row r="495">
          <cell r="M495">
            <v>-2.9337754607204704E-2</v>
          </cell>
        </row>
        <row r="496">
          <cell r="M496">
            <v>7.7149955222722541E-2</v>
          </cell>
        </row>
      </sheetData>
      <sheetData sheetId="4">
        <row r="31">
          <cell r="M31">
            <v>0.1818948240664858</v>
          </cell>
        </row>
        <row r="32">
          <cell r="M32">
            <v>-9.7659121716498404E-2</v>
          </cell>
        </row>
        <row r="159">
          <cell r="M159">
            <v>-0.65240367115929832</v>
          </cell>
        </row>
        <row r="265">
          <cell r="M265">
            <v>-1.8474301819294769E-2</v>
          </cell>
        </row>
      </sheetData>
      <sheetData sheetId="5">
        <row r="73">
          <cell r="M73">
            <v>-3.5662801306050144E-2</v>
          </cell>
        </row>
        <row r="74">
          <cell r="M74">
            <v>-8.1079062789666756E-2</v>
          </cell>
        </row>
        <row r="179">
          <cell r="M179">
            <v>-7.8387243524342134E-2</v>
          </cell>
        </row>
        <row r="180">
          <cell r="M180">
            <v>-0.17597576032112208</v>
          </cell>
        </row>
        <row r="244">
          <cell r="M244">
            <v>-5.7121434732200545E-3</v>
          </cell>
        </row>
        <row r="264">
          <cell r="M264">
            <v>-3.7854163022620906E-3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Sheet3"/>
    </sheetNames>
    <sheetDataSet>
      <sheetData sheetId="0"/>
      <sheetData sheetId="1">
        <row r="7">
          <cell r="E7">
            <v>33247.039199999963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ate Derivation"/>
      <sheetName val="Fixed Variable Splits"/>
      <sheetName val="ETPL Impacts"/>
      <sheetName val="CPC Impacts"/>
      <sheetName val="WPPI Impacts"/>
      <sheetName val="Summary of Impacts ETPL"/>
      <sheetName val="Summary of Impacts WPPI"/>
      <sheetName val="Summary of Impacts CPC"/>
      <sheetName val="Smart Meter"/>
      <sheetName val="DVAD"/>
      <sheetName val="Proposed Rates"/>
      <sheetName val="Proposed Aug"/>
      <sheetName val="Low Voltage"/>
      <sheetName val="RTSR"/>
      <sheetName val="Rate Order Delay Rider"/>
      <sheetName val="Current Rate Classes"/>
      <sheetName val="Proposed Rate Classes"/>
      <sheetName val="Current Rates"/>
      <sheetName val="Proposed Rates New"/>
      <sheetName val="Specific Service Charges"/>
      <sheetName val="Revenue Reconcliation"/>
      <sheetName val="Details of Deficiency"/>
      <sheetName val="Sheet1"/>
    </sheetNames>
    <sheetDataSet>
      <sheetData sheetId="0"/>
      <sheetData sheetId="1">
        <row r="6">
          <cell r="G6">
            <v>5124154.1307747569</v>
          </cell>
        </row>
      </sheetData>
      <sheetData sheetId="2"/>
      <sheetData sheetId="3"/>
      <sheetData sheetId="4">
        <row r="31">
          <cell r="M31">
            <v>8.4659313998767485E-2</v>
          </cell>
        </row>
        <row r="158">
          <cell r="M158">
            <v>0.4177819041730807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2012 Continuity Schedule"/>
      <sheetName val="3. Appendix A"/>
    </sheetNames>
    <sheetDataSet>
      <sheetData sheetId="0" refreshError="1"/>
      <sheetData sheetId="1">
        <row r="24">
          <cell r="BR24">
            <v>444684.47</v>
          </cell>
          <cell r="BS24">
            <v>24679.94</v>
          </cell>
          <cell r="BT24">
            <v>6536.86</v>
          </cell>
          <cell r="BU24">
            <v>2178.9499999999998</v>
          </cell>
        </row>
        <row r="25">
          <cell r="BR25">
            <v>2157.3300000000063</v>
          </cell>
          <cell r="BS25">
            <v>-7244.75</v>
          </cell>
          <cell r="BT25">
            <v>31.72</v>
          </cell>
          <cell r="BU25">
            <v>10.57</v>
          </cell>
        </row>
        <row r="26">
          <cell r="BR26">
            <v>-41762.649999999987</v>
          </cell>
          <cell r="BS26">
            <v>-471.19999999999976</v>
          </cell>
          <cell r="BT26">
            <v>-613.91</v>
          </cell>
          <cell r="BU26">
            <v>-204.64</v>
          </cell>
        </row>
        <row r="27">
          <cell r="BR27">
            <v>-638687.99</v>
          </cell>
          <cell r="BS27">
            <v>-45435.74</v>
          </cell>
          <cell r="BT27">
            <v>-9388.7099999999991</v>
          </cell>
          <cell r="BU27">
            <v>-3129.57</v>
          </cell>
        </row>
        <row r="28">
          <cell r="BR28">
            <v>951946.44</v>
          </cell>
          <cell r="BS28">
            <v>47919.15</v>
          </cell>
          <cell r="BT28">
            <v>13993.61</v>
          </cell>
          <cell r="BU28">
            <v>4664.54</v>
          </cell>
        </row>
        <row r="29">
          <cell r="BR29">
            <v>-364833.41000000003</v>
          </cell>
          <cell r="BS29">
            <v>-4267.2400000000007</v>
          </cell>
          <cell r="BT29">
            <v>-5363.05</v>
          </cell>
          <cell r="BU29">
            <v>-1787.68</v>
          </cell>
        </row>
        <row r="30">
          <cell r="BR30">
            <v>36198.590000000026</v>
          </cell>
          <cell r="BS30">
            <v>8617.2900000000009</v>
          </cell>
          <cell r="BU30">
            <v>0</v>
          </cell>
        </row>
        <row r="39">
          <cell r="BR39">
            <v>74846</v>
          </cell>
          <cell r="BS39">
            <v>582.39</v>
          </cell>
          <cell r="BT39">
            <v>1191.92</v>
          </cell>
          <cell r="BU39">
            <v>366.75</v>
          </cell>
        </row>
        <row r="53">
          <cell r="BR53">
            <v>139416.97</v>
          </cell>
        </row>
        <row r="54">
          <cell r="BR54">
            <v>-45421.15</v>
          </cell>
          <cell r="BS54">
            <v>-579.08000000000004</v>
          </cell>
          <cell r="BT54">
            <v>1381.74</v>
          </cell>
          <cell r="BU54">
            <v>460.58</v>
          </cell>
        </row>
        <row r="56">
          <cell r="BR56">
            <v>4938.6000000000004</v>
          </cell>
          <cell r="BS56">
            <v>23.02</v>
          </cell>
          <cell r="BT56">
            <v>72.599999999999994</v>
          </cell>
          <cell r="BU56">
            <v>24.2</v>
          </cell>
        </row>
        <row r="63">
          <cell r="BR63">
            <v>1338</v>
          </cell>
          <cell r="BS63">
            <v>193.59000000000003</v>
          </cell>
          <cell r="BT63">
            <v>19.670000000000002</v>
          </cell>
          <cell r="BU63">
            <v>6.56</v>
          </cell>
        </row>
        <row r="75">
          <cell r="BT75">
            <v>68.069999999999993</v>
          </cell>
          <cell r="BU75">
            <v>22.69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2012 Continuity Schedule"/>
      <sheetName val="3. Appendix A"/>
    </sheetNames>
    <sheetDataSet>
      <sheetData sheetId="0" refreshError="1"/>
      <sheetData sheetId="1">
        <row r="24">
          <cell r="BR24">
            <v>114430.72</v>
          </cell>
          <cell r="BS24">
            <v>8530.4500000000007</v>
          </cell>
          <cell r="BT24">
            <v>1682.13</v>
          </cell>
          <cell r="BU24">
            <v>560.71</v>
          </cell>
        </row>
        <row r="25">
          <cell r="BR25">
            <v>8245.4200000000055</v>
          </cell>
          <cell r="BS25">
            <v>27317.600000000002</v>
          </cell>
          <cell r="BT25">
            <v>121.21</v>
          </cell>
          <cell r="BU25">
            <v>40.4</v>
          </cell>
        </row>
        <row r="26">
          <cell r="BR26">
            <v>-47698.07</v>
          </cell>
          <cell r="BS26">
            <v>1465.5800000000013</v>
          </cell>
          <cell r="BT26">
            <v>-701.16</v>
          </cell>
          <cell r="BU26">
            <v>-233.72</v>
          </cell>
        </row>
        <row r="27">
          <cell r="BR27">
            <v>-1056006.5900000001</v>
          </cell>
          <cell r="BS27">
            <v>-41096.270000000004</v>
          </cell>
          <cell r="BT27">
            <v>-15523.3</v>
          </cell>
          <cell r="BU27">
            <v>-5174.43</v>
          </cell>
        </row>
        <row r="28">
          <cell r="BR28">
            <v>713716.34999999986</v>
          </cell>
          <cell r="BS28">
            <v>46609.57</v>
          </cell>
          <cell r="BT28">
            <v>10491.63</v>
          </cell>
          <cell r="BU28">
            <v>3497.21</v>
          </cell>
        </row>
        <row r="29">
          <cell r="BR29">
            <v>-352361.6</v>
          </cell>
          <cell r="BS29">
            <v>5013.3599999999997</v>
          </cell>
          <cell r="BT29">
            <v>-5179.72</v>
          </cell>
          <cell r="BU29">
            <v>-1726.57</v>
          </cell>
        </row>
        <row r="30">
          <cell r="BR30">
            <v>-10704.339999999938</v>
          </cell>
          <cell r="BS30">
            <v>-3689.12</v>
          </cell>
          <cell r="BT30">
            <v>-157.35</v>
          </cell>
          <cell r="BU30">
            <v>-52.45</v>
          </cell>
        </row>
        <row r="39">
          <cell r="BR39">
            <v>80000</v>
          </cell>
          <cell r="BS39">
            <v>0</v>
          </cell>
          <cell r="BT39">
            <v>1176</v>
          </cell>
          <cell r="BU39">
            <v>392</v>
          </cell>
        </row>
        <row r="40">
          <cell r="BR40">
            <v>20801.150000000001</v>
          </cell>
          <cell r="BS40">
            <v>3197.29</v>
          </cell>
          <cell r="BT40">
            <v>305.77999999999997</v>
          </cell>
          <cell r="BU40">
            <v>101.93</v>
          </cell>
        </row>
        <row r="53">
          <cell r="BR53">
            <v>255546.93</v>
          </cell>
          <cell r="BS53">
            <v>1075.2399999999998</v>
          </cell>
          <cell r="BT53">
            <v>3786.96</v>
          </cell>
          <cell r="BU53">
            <v>1262.32</v>
          </cell>
        </row>
        <row r="56">
          <cell r="BR56">
            <v>26646.93</v>
          </cell>
          <cell r="BS56">
            <v>169.99</v>
          </cell>
          <cell r="BT56">
            <v>391.71</v>
          </cell>
          <cell r="BU56">
            <v>130.57</v>
          </cell>
        </row>
        <row r="63">
          <cell r="BR63">
            <v>6527.3300000000017</v>
          </cell>
          <cell r="BS63">
            <v>1050.5999999999999</v>
          </cell>
          <cell r="BT63">
            <v>95.95</v>
          </cell>
          <cell r="BU63">
            <v>31.98</v>
          </cell>
        </row>
        <row r="75">
          <cell r="BT75">
            <v>113.09</v>
          </cell>
          <cell r="BU75">
            <v>37.700000000000003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31" workbookViewId="0">
      <selection activeCell="A16" sqref="A16:A32"/>
    </sheetView>
  </sheetViews>
  <sheetFormatPr defaultRowHeight="15" x14ac:dyDescent="0.25"/>
  <cols>
    <col min="1" max="1" width="28" customWidth="1"/>
    <col min="2" max="2" width="23.140625" customWidth="1"/>
    <col min="3" max="3" width="14.140625" customWidth="1"/>
    <col min="4" max="4" width="15.28515625" customWidth="1"/>
    <col min="5" max="5" width="14" customWidth="1"/>
    <col min="6" max="7" width="14.28515625" bestFit="1" customWidth="1"/>
    <col min="8" max="8" width="10.7109375" hidden="1" customWidth="1"/>
    <col min="9" max="9" width="14.28515625" bestFit="1" customWidth="1"/>
    <col min="10" max="10" width="12.5703125" bestFit="1" customWidth="1"/>
    <col min="12" max="12" width="15.28515625" bestFit="1" customWidth="1"/>
    <col min="257" max="257" width="23.5703125" bestFit="1" customWidth="1"/>
    <col min="258" max="258" width="21.85546875" bestFit="1" customWidth="1"/>
    <col min="259" max="259" width="10.5703125" bestFit="1" customWidth="1"/>
    <col min="260" max="260" width="15.85546875" bestFit="1" customWidth="1"/>
    <col min="261" max="261" width="12.28515625" bestFit="1" customWidth="1"/>
    <col min="262" max="262" width="0" hidden="1" customWidth="1"/>
    <col min="263" max="263" width="4.85546875" bestFit="1" customWidth="1"/>
    <col min="264" max="264" width="10.7109375" bestFit="1" customWidth="1"/>
    <col min="513" max="513" width="23.5703125" bestFit="1" customWidth="1"/>
    <col min="514" max="514" width="21.85546875" bestFit="1" customWidth="1"/>
    <col min="515" max="515" width="10.5703125" bestFit="1" customWidth="1"/>
    <col min="516" max="516" width="15.85546875" bestFit="1" customWidth="1"/>
    <col min="517" max="517" width="12.28515625" bestFit="1" customWidth="1"/>
    <col min="518" max="518" width="0" hidden="1" customWidth="1"/>
    <col min="519" max="519" width="4.85546875" bestFit="1" customWidth="1"/>
    <col min="520" max="520" width="10.7109375" bestFit="1" customWidth="1"/>
    <col min="769" max="769" width="23.5703125" bestFit="1" customWidth="1"/>
    <col min="770" max="770" width="21.85546875" bestFit="1" customWidth="1"/>
    <col min="771" max="771" width="10.5703125" bestFit="1" customWidth="1"/>
    <col min="772" max="772" width="15.85546875" bestFit="1" customWidth="1"/>
    <col min="773" max="773" width="12.28515625" bestFit="1" customWidth="1"/>
    <col min="774" max="774" width="0" hidden="1" customWidth="1"/>
    <col min="775" max="775" width="4.85546875" bestFit="1" customWidth="1"/>
    <col min="776" max="776" width="10.7109375" bestFit="1" customWidth="1"/>
    <col min="1025" max="1025" width="23.5703125" bestFit="1" customWidth="1"/>
    <col min="1026" max="1026" width="21.85546875" bestFit="1" customWidth="1"/>
    <col min="1027" max="1027" width="10.5703125" bestFit="1" customWidth="1"/>
    <col min="1028" max="1028" width="15.85546875" bestFit="1" customWidth="1"/>
    <col min="1029" max="1029" width="12.28515625" bestFit="1" customWidth="1"/>
    <col min="1030" max="1030" width="0" hidden="1" customWidth="1"/>
    <col min="1031" max="1031" width="4.85546875" bestFit="1" customWidth="1"/>
    <col min="1032" max="1032" width="10.7109375" bestFit="1" customWidth="1"/>
    <col min="1281" max="1281" width="23.5703125" bestFit="1" customWidth="1"/>
    <col min="1282" max="1282" width="21.85546875" bestFit="1" customWidth="1"/>
    <col min="1283" max="1283" width="10.5703125" bestFit="1" customWidth="1"/>
    <col min="1284" max="1284" width="15.85546875" bestFit="1" customWidth="1"/>
    <col min="1285" max="1285" width="12.28515625" bestFit="1" customWidth="1"/>
    <col min="1286" max="1286" width="0" hidden="1" customWidth="1"/>
    <col min="1287" max="1287" width="4.85546875" bestFit="1" customWidth="1"/>
    <col min="1288" max="1288" width="10.7109375" bestFit="1" customWidth="1"/>
    <col min="1537" max="1537" width="23.5703125" bestFit="1" customWidth="1"/>
    <col min="1538" max="1538" width="21.85546875" bestFit="1" customWidth="1"/>
    <col min="1539" max="1539" width="10.5703125" bestFit="1" customWidth="1"/>
    <col min="1540" max="1540" width="15.85546875" bestFit="1" customWidth="1"/>
    <col min="1541" max="1541" width="12.28515625" bestFit="1" customWidth="1"/>
    <col min="1542" max="1542" width="0" hidden="1" customWidth="1"/>
    <col min="1543" max="1543" width="4.85546875" bestFit="1" customWidth="1"/>
    <col min="1544" max="1544" width="10.7109375" bestFit="1" customWidth="1"/>
    <col min="1793" max="1793" width="23.5703125" bestFit="1" customWidth="1"/>
    <col min="1794" max="1794" width="21.85546875" bestFit="1" customWidth="1"/>
    <col min="1795" max="1795" width="10.5703125" bestFit="1" customWidth="1"/>
    <col min="1796" max="1796" width="15.85546875" bestFit="1" customWidth="1"/>
    <col min="1797" max="1797" width="12.28515625" bestFit="1" customWidth="1"/>
    <col min="1798" max="1798" width="0" hidden="1" customWidth="1"/>
    <col min="1799" max="1799" width="4.85546875" bestFit="1" customWidth="1"/>
    <col min="1800" max="1800" width="10.7109375" bestFit="1" customWidth="1"/>
    <col min="2049" max="2049" width="23.5703125" bestFit="1" customWidth="1"/>
    <col min="2050" max="2050" width="21.85546875" bestFit="1" customWidth="1"/>
    <col min="2051" max="2051" width="10.5703125" bestFit="1" customWidth="1"/>
    <col min="2052" max="2052" width="15.85546875" bestFit="1" customWidth="1"/>
    <col min="2053" max="2053" width="12.28515625" bestFit="1" customWidth="1"/>
    <col min="2054" max="2054" width="0" hidden="1" customWidth="1"/>
    <col min="2055" max="2055" width="4.85546875" bestFit="1" customWidth="1"/>
    <col min="2056" max="2056" width="10.7109375" bestFit="1" customWidth="1"/>
    <col min="2305" max="2305" width="23.5703125" bestFit="1" customWidth="1"/>
    <col min="2306" max="2306" width="21.85546875" bestFit="1" customWidth="1"/>
    <col min="2307" max="2307" width="10.5703125" bestFit="1" customWidth="1"/>
    <col min="2308" max="2308" width="15.85546875" bestFit="1" customWidth="1"/>
    <col min="2309" max="2309" width="12.28515625" bestFit="1" customWidth="1"/>
    <col min="2310" max="2310" width="0" hidden="1" customWidth="1"/>
    <col min="2311" max="2311" width="4.85546875" bestFit="1" customWidth="1"/>
    <col min="2312" max="2312" width="10.7109375" bestFit="1" customWidth="1"/>
    <col min="2561" max="2561" width="23.5703125" bestFit="1" customWidth="1"/>
    <col min="2562" max="2562" width="21.85546875" bestFit="1" customWidth="1"/>
    <col min="2563" max="2563" width="10.5703125" bestFit="1" customWidth="1"/>
    <col min="2564" max="2564" width="15.85546875" bestFit="1" customWidth="1"/>
    <col min="2565" max="2565" width="12.28515625" bestFit="1" customWidth="1"/>
    <col min="2566" max="2566" width="0" hidden="1" customWidth="1"/>
    <col min="2567" max="2567" width="4.85546875" bestFit="1" customWidth="1"/>
    <col min="2568" max="2568" width="10.7109375" bestFit="1" customWidth="1"/>
    <col min="2817" max="2817" width="23.5703125" bestFit="1" customWidth="1"/>
    <col min="2818" max="2818" width="21.85546875" bestFit="1" customWidth="1"/>
    <col min="2819" max="2819" width="10.5703125" bestFit="1" customWidth="1"/>
    <col min="2820" max="2820" width="15.85546875" bestFit="1" customWidth="1"/>
    <col min="2821" max="2821" width="12.28515625" bestFit="1" customWidth="1"/>
    <col min="2822" max="2822" width="0" hidden="1" customWidth="1"/>
    <col min="2823" max="2823" width="4.85546875" bestFit="1" customWidth="1"/>
    <col min="2824" max="2824" width="10.7109375" bestFit="1" customWidth="1"/>
    <col min="3073" max="3073" width="23.5703125" bestFit="1" customWidth="1"/>
    <col min="3074" max="3074" width="21.85546875" bestFit="1" customWidth="1"/>
    <col min="3075" max="3075" width="10.5703125" bestFit="1" customWidth="1"/>
    <col min="3076" max="3076" width="15.85546875" bestFit="1" customWidth="1"/>
    <col min="3077" max="3077" width="12.28515625" bestFit="1" customWidth="1"/>
    <col min="3078" max="3078" width="0" hidden="1" customWidth="1"/>
    <col min="3079" max="3079" width="4.85546875" bestFit="1" customWidth="1"/>
    <col min="3080" max="3080" width="10.7109375" bestFit="1" customWidth="1"/>
    <col min="3329" max="3329" width="23.5703125" bestFit="1" customWidth="1"/>
    <col min="3330" max="3330" width="21.85546875" bestFit="1" customWidth="1"/>
    <col min="3331" max="3331" width="10.5703125" bestFit="1" customWidth="1"/>
    <col min="3332" max="3332" width="15.85546875" bestFit="1" customWidth="1"/>
    <col min="3333" max="3333" width="12.28515625" bestFit="1" customWidth="1"/>
    <col min="3334" max="3334" width="0" hidden="1" customWidth="1"/>
    <col min="3335" max="3335" width="4.85546875" bestFit="1" customWidth="1"/>
    <col min="3336" max="3336" width="10.7109375" bestFit="1" customWidth="1"/>
    <col min="3585" max="3585" width="23.5703125" bestFit="1" customWidth="1"/>
    <col min="3586" max="3586" width="21.85546875" bestFit="1" customWidth="1"/>
    <col min="3587" max="3587" width="10.5703125" bestFit="1" customWidth="1"/>
    <col min="3588" max="3588" width="15.85546875" bestFit="1" customWidth="1"/>
    <col min="3589" max="3589" width="12.28515625" bestFit="1" customWidth="1"/>
    <col min="3590" max="3590" width="0" hidden="1" customWidth="1"/>
    <col min="3591" max="3591" width="4.85546875" bestFit="1" customWidth="1"/>
    <col min="3592" max="3592" width="10.7109375" bestFit="1" customWidth="1"/>
    <col min="3841" max="3841" width="23.5703125" bestFit="1" customWidth="1"/>
    <col min="3842" max="3842" width="21.85546875" bestFit="1" customWidth="1"/>
    <col min="3843" max="3843" width="10.5703125" bestFit="1" customWidth="1"/>
    <col min="3844" max="3844" width="15.85546875" bestFit="1" customWidth="1"/>
    <col min="3845" max="3845" width="12.28515625" bestFit="1" customWidth="1"/>
    <col min="3846" max="3846" width="0" hidden="1" customWidth="1"/>
    <col min="3847" max="3847" width="4.85546875" bestFit="1" customWidth="1"/>
    <col min="3848" max="3848" width="10.7109375" bestFit="1" customWidth="1"/>
    <col min="4097" max="4097" width="23.5703125" bestFit="1" customWidth="1"/>
    <col min="4098" max="4098" width="21.85546875" bestFit="1" customWidth="1"/>
    <col min="4099" max="4099" width="10.5703125" bestFit="1" customWidth="1"/>
    <col min="4100" max="4100" width="15.85546875" bestFit="1" customWidth="1"/>
    <col min="4101" max="4101" width="12.28515625" bestFit="1" customWidth="1"/>
    <col min="4102" max="4102" width="0" hidden="1" customWidth="1"/>
    <col min="4103" max="4103" width="4.85546875" bestFit="1" customWidth="1"/>
    <col min="4104" max="4104" width="10.7109375" bestFit="1" customWidth="1"/>
    <col min="4353" max="4353" width="23.5703125" bestFit="1" customWidth="1"/>
    <col min="4354" max="4354" width="21.85546875" bestFit="1" customWidth="1"/>
    <col min="4355" max="4355" width="10.5703125" bestFit="1" customWidth="1"/>
    <col min="4356" max="4356" width="15.85546875" bestFit="1" customWidth="1"/>
    <col min="4357" max="4357" width="12.28515625" bestFit="1" customWidth="1"/>
    <col min="4358" max="4358" width="0" hidden="1" customWidth="1"/>
    <col min="4359" max="4359" width="4.85546875" bestFit="1" customWidth="1"/>
    <col min="4360" max="4360" width="10.7109375" bestFit="1" customWidth="1"/>
    <col min="4609" max="4609" width="23.5703125" bestFit="1" customWidth="1"/>
    <col min="4610" max="4610" width="21.85546875" bestFit="1" customWidth="1"/>
    <col min="4611" max="4611" width="10.5703125" bestFit="1" customWidth="1"/>
    <col min="4612" max="4612" width="15.85546875" bestFit="1" customWidth="1"/>
    <col min="4613" max="4613" width="12.28515625" bestFit="1" customWidth="1"/>
    <col min="4614" max="4614" width="0" hidden="1" customWidth="1"/>
    <col min="4615" max="4615" width="4.85546875" bestFit="1" customWidth="1"/>
    <col min="4616" max="4616" width="10.7109375" bestFit="1" customWidth="1"/>
    <col min="4865" max="4865" width="23.5703125" bestFit="1" customWidth="1"/>
    <col min="4866" max="4866" width="21.85546875" bestFit="1" customWidth="1"/>
    <col min="4867" max="4867" width="10.5703125" bestFit="1" customWidth="1"/>
    <col min="4868" max="4868" width="15.85546875" bestFit="1" customWidth="1"/>
    <col min="4869" max="4869" width="12.28515625" bestFit="1" customWidth="1"/>
    <col min="4870" max="4870" width="0" hidden="1" customWidth="1"/>
    <col min="4871" max="4871" width="4.85546875" bestFit="1" customWidth="1"/>
    <col min="4872" max="4872" width="10.7109375" bestFit="1" customWidth="1"/>
    <col min="5121" max="5121" width="23.5703125" bestFit="1" customWidth="1"/>
    <col min="5122" max="5122" width="21.85546875" bestFit="1" customWidth="1"/>
    <col min="5123" max="5123" width="10.5703125" bestFit="1" customWidth="1"/>
    <col min="5124" max="5124" width="15.85546875" bestFit="1" customWidth="1"/>
    <col min="5125" max="5125" width="12.28515625" bestFit="1" customWidth="1"/>
    <col min="5126" max="5126" width="0" hidden="1" customWidth="1"/>
    <col min="5127" max="5127" width="4.85546875" bestFit="1" customWidth="1"/>
    <col min="5128" max="5128" width="10.7109375" bestFit="1" customWidth="1"/>
    <col min="5377" max="5377" width="23.5703125" bestFit="1" customWidth="1"/>
    <col min="5378" max="5378" width="21.85546875" bestFit="1" customWidth="1"/>
    <col min="5379" max="5379" width="10.5703125" bestFit="1" customWidth="1"/>
    <col min="5380" max="5380" width="15.85546875" bestFit="1" customWidth="1"/>
    <col min="5381" max="5381" width="12.28515625" bestFit="1" customWidth="1"/>
    <col min="5382" max="5382" width="0" hidden="1" customWidth="1"/>
    <col min="5383" max="5383" width="4.85546875" bestFit="1" customWidth="1"/>
    <col min="5384" max="5384" width="10.7109375" bestFit="1" customWidth="1"/>
    <col min="5633" max="5633" width="23.5703125" bestFit="1" customWidth="1"/>
    <col min="5634" max="5634" width="21.85546875" bestFit="1" customWidth="1"/>
    <col min="5635" max="5635" width="10.5703125" bestFit="1" customWidth="1"/>
    <col min="5636" max="5636" width="15.85546875" bestFit="1" customWidth="1"/>
    <col min="5637" max="5637" width="12.28515625" bestFit="1" customWidth="1"/>
    <col min="5638" max="5638" width="0" hidden="1" customWidth="1"/>
    <col min="5639" max="5639" width="4.85546875" bestFit="1" customWidth="1"/>
    <col min="5640" max="5640" width="10.7109375" bestFit="1" customWidth="1"/>
    <col min="5889" max="5889" width="23.5703125" bestFit="1" customWidth="1"/>
    <col min="5890" max="5890" width="21.85546875" bestFit="1" customWidth="1"/>
    <col min="5891" max="5891" width="10.5703125" bestFit="1" customWidth="1"/>
    <col min="5892" max="5892" width="15.85546875" bestFit="1" customWidth="1"/>
    <col min="5893" max="5893" width="12.28515625" bestFit="1" customWidth="1"/>
    <col min="5894" max="5894" width="0" hidden="1" customWidth="1"/>
    <col min="5895" max="5895" width="4.85546875" bestFit="1" customWidth="1"/>
    <col min="5896" max="5896" width="10.7109375" bestFit="1" customWidth="1"/>
    <col min="6145" max="6145" width="23.5703125" bestFit="1" customWidth="1"/>
    <col min="6146" max="6146" width="21.85546875" bestFit="1" customWidth="1"/>
    <col min="6147" max="6147" width="10.5703125" bestFit="1" customWidth="1"/>
    <col min="6148" max="6148" width="15.85546875" bestFit="1" customWidth="1"/>
    <col min="6149" max="6149" width="12.28515625" bestFit="1" customWidth="1"/>
    <col min="6150" max="6150" width="0" hidden="1" customWidth="1"/>
    <col min="6151" max="6151" width="4.85546875" bestFit="1" customWidth="1"/>
    <col min="6152" max="6152" width="10.7109375" bestFit="1" customWidth="1"/>
    <col min="6401" max="6401" width="23.5703125" bestFit="1" customWidth="1"/>
    <col min="6402" max="6402" width="21.85546875" bestFit="1" customWidth="1"/>
    <col min="6403" max="6403" width="10.5703125" bestFit="1" customWidth="1"/>
    <col min="6404" max="6404" width="15.85546875" bestFit="1" customWidth="1"/>
    <col min="6405" max="6405" width="12.28515625" bestFit="1" customWidth="1"/>
    <col min="6406" max="6406" width="0" hidden="1" customWidth="1"/>
    <col min="6407" max="6407" width="4.85546875" bestFit="1" customWidth="1"/>
    <col min="6408" max="6408" width="10.7109375" bestFit="1" customWidth="1"/>
    <col min="6657" max="6657" width="23.5703125" bestFit="1" customWidth="1"/>
    <col min="6658" max="6658" width="21.85546875" bestFit="1" customWidth="1"/>
    <col min="6659" max="6659" width="10.5703125" bestFit="1" customWidth="1"/>
    <col min="6660" max="6660" width="15.85546875" bestFit="1" customWidth="1"/>
    <col min="6661" max="6661" width="12.28515625" bestFit="1" customWidth="1"/>
    <col min="6662" max="6662" width="0" hidden="1" customWidth="1"/>
    <col min="6663" max="6663" width="4.85546875" bestFit="1" customWidth="1"/>
    <col min="6664" max="6664" width="10.7109375" bestFit="1" customWidth="1"/>
    <col min="6913" max="6913" width="23.5703125" bestFit="1" customWidth="1"/>
    <col min="6914" max="6914" width="21.85546875" bestFit="1" customWidth="1"/>
    <col min="6915" max="6915" width="10.5703125" bestFit="1" customWidth="1"/>
    <col min="6916" max="6916" width="15.85546875" bestFit="1" customWidth="1"/>
    <col min="6917" max="6917" width="12.28515625" bestFit="1" customWidth="1"/>
    <col min="6918" max="6918" width="0" hidden="1" customWidth="1"/>
    <col min="6919" max="6919" width="4.85546875" bestFit="1" customWidth="1"/>
    <col min="6920" max="6920" width="10.7109375" bestFit="1" customWidth="1"/>
    <col min="7169" max="7169" width="23.5703125" bestFit="1" customWidth="1"/>
    <col min="7170" max="7170" width="21.85546875" bestFit="1" customWidth="1"/>
    <col min="7171" max="7171" width="10.5703125" bestFit="1" customWidth="1"/>
    <col min="7172" max="7172" width="15.85546875" bestFit="1" customWidth="1"/>
    <col min="7173" max="7173" width="12.28515625" bestFit="1" customWidth="1"/>
    <col min="7174" max="7174" width="0" hidden="1" customWidth="1"/>
    <col min="7175" max="7175" width="4.85546875" bestFit="1" customWidth="1"/>
    <col min="7176" max="7176" width="10.7109375" bestFit="1" customWidth="1"/>
    <col min="7425" max="7425" width="23.5703125" bestFit="1" customWidth="1"/>
    <col min="7426" max="7426" width="21.85546875" bestFit="1" customWidth="1"/>
    <col min="7427" max="7427" width="10.5703125" bestFit="1" customWidth="1"/>
    <col min="7428" max="7428" width="15.85546875" bestFit="1" customWidth="1"/>
    <col min="7429" max="7429" width="12.28515625" bestFit="1" customWidth="1"/>
    <col min="7430" max="7430" width="0" hidden="1" customWidth="1"/>
    <col min="7431" max="7431" width="4.85546875" bestFit="1" customWidth="1"/>
    <col min="7432" max="7432" width="10.7109375" bestFit="1" customWidth="1"/>
    <col min="7681" max="7681" width="23.5703125" bestFit="1" customWidth="1"/>
    <col min="7682" max="7682" width="21.85546875" bestFit="1" customWidth="1"/>
    <col min="7683" max="7683" width="10.5703125" bestFit="1" customWidth="1"/>
    <col min="7684" max="7684" width="15.85546875" bestFit="1" customWidth="1"/>
    <col min="7685" max="7685" width="12.28515625" bestFit="1" customWidth="1"/>
    <col min="7686" max="7686" width="0" hidden="1" customWidth="1"/>
    <col min="7687" max="7687" width="4.85546875" bestFit="1" customWidth="1"/>
    <col min="7688" max="7688" width="10.7109375" bestFit="1" customWidth="1"/>
    <col min="7937" max="7937" width="23.5703125" bestFit="1" customWidth="1"/>
    <col min="7938" max="7938" width="21.85546875" bestFit="1" customWidth="1"/>
    <col min="7939" max="7939" width="10.5703125" bestFit="1" customWidth="1"/>
    <col min="7940" max="7940" width="15.85546875" bestFit="1" customWidth="1"/>
    <col min="7941" max="7941" width="12.28515625" bestFit="1" customWidth="1"/>
    <col min="7942" max="7942" width="0" hidden="1" customWidth="1"/>
    <col min="7943" max="7943" width="4.85546875" bestFit="1" customWidth="1"/>
    <col min="7944" max="7944" width="10.7109375" bestFit="1" customWidth="1"/>
    <col min="8193" max="8193" width="23.5703125" bestFit="1" customWidth="1"/>
    <col min="8194" max="8194" width="21.85546875" bestFit="1" customWidth="1"/>
    <col min="8195" max="8195" width="10.5703125" bestFit="1" customWidth="1"/>
    <col min="8196" max="8196" width="15.85546875" bestFit="1" customWidth="1"/>
    <col min="8197" max="8197" width="12.28515625" bestFit="1" customWidth="1"/>
    <col min="8198" max="8198" width="0" hidden="1" customWidth="1"/>
    <col min="8199" max="8199" width="4.85546875" bestFit="1" customWidth="1"/>
    <col min="8200" max="8200" width="10.7109375" bestFit="1" customWidth="1"/>
    <col min="8449" max="8449" width="23.5703125" bestFit="1" customWidth="1"/>
    <col min="8450" max="8450" width="21.85546875" bestFit="1" customWidth="1"/>
    <col min="8451" max="8451" width="10.5703125" bestFit="1" customWidth="1"/>
    <col min="8452" max="8452" width="15.85546875" bestFit="1" customWidth="1"/>
    <col min="8453" max="8453" width="12.28515625" bestFit="1" customWidth="1"/>
    <col min="8454" max="8454" width="0" hidden="1" customWidth="1"/>
    <col min="8455" max="8455" width="4.85546875" bestFit="1" customWidth="1"/>
    <col min="8456" max="8456" width="10.7109375" bestFit="1" customWidth="1"/>
    <col min="8705" max="8705" width="23.5703125" bestFit="1" customWidth="1"/>
    <col min="8706" max="8706" width="21.85546875" bestFit="1" customWidth="1"/>
    <col min="8707" max="8707" width="10.5703125" bestFit="1" customWidth="1"/>
    <col min="8708" max="8708" width="15.85546875" bestFit="1" customWidth="1"/>
    <col min="8709" max="8709" width="12.28515625" bestFit="1" customWidth="1"/>
    <col min="8710" max="8710" width="0" hidden="1" customWidth="1"/>
    <col min="8711" max="8711" width="4.85546875" bestFit="1" customWidth="1"/>
    <col min="8712" max="8712" width="10.7109375" bestFit="1" customWidth="1"/>
    <col min="8961" max="8961" width="23.5703125" bestFit="1" customWidth="1"/>
    <col min="8962" max="8962" width="21.85546875" bestFit="1" customWidth="1"/>
    <col min="8963" max="8963" width="10.5703125" bestFit="1" customWidth="1"/>
    <col min="8964" max="8964" width="15.85546875" bestFit="1" customWidth="1"/>
    <col min="8965" max="8965" width="12.28515625" bestFit="1" customWidth="1"/>
    <col min="8966" max="8966" width="0" hidden="1" customWidth="1"/>
    <col min="8967" max="8967" width="4.85546875" bestFit="1" customWidth="1"/>
    <col min="8968" max="8968" width="10.7109375" bestFit="1" customWidth="1"/>
    <col min="9217" max="9217" width="23.5703125" bestFit="1" customWidth="1"/>
    <col min="9218" max="9218" width="21.85546875" bestFit="1" customWidth="1"/>
    <col min="9219" max="9219" width="10.5703125" bestFit="1" customWidth="1"/>
    <col min="9220" max="9220" width="15.85546875" bestFit="1" customWidth="1"/>
    <col min="9221" max="9221" width="12.28515625" bestFit="1" customWidth="1"/>
    <col min="9222" max="9222" width="0" hidden="1" customWidth="1"/>
    <col min="9223" max="9223" width="4.85546875" bestFit="1" customWidth="1"/>
    <col min="9224" max="9224" width="10.7109375" bestFit="1" customWidth="1"/>
    <col min="9473" max="9473" width="23.5703125" bestFit="1" customWidth="1"/>
    <col min="9474" max="9474" width="21.85546875" bestFit="1" customWidth="1"/>
    <col min="9475" max="9475" width="10.5703125" bestFit="1" customWidth="1"/>
    <col min="9476" max="9476" width="15.85546875" bestFit="1" customWidth="1"/>
    <col min="9477" max="9477" width="12.28515625" bestFit="1" customWidth="1"/>
    <col min="9478" max="9478" width="0" hidden="1" customWidth="1"/>
    <col min="9479" max="9479" width="4.85546875" bestFit="1" customWidth="1"/>
    <col min="9480" max="9480" width="10.7109375" bestFit="1" customWidth="1"/>
    <col min="9729" max="9729" width="23.5703125" bestFit="1" customWidth="1"/>
    <col min="9730" max="9730" width="21.85546875" bestFit="1" customWidth="1"/>
    <col min="9731" max="9731" width="10.5703125" bestFit="1" customWidth="1"/>
    <col min="9732" max="9732" width="15.85546875" bestFit="1" customWidth="1"/>
    <col min="9733" max="9733" width="12.28515625" bestFit="1" customWidth="1"/>
    <col min="9734" max="9734" width="0" hidden="1" customWidth="1"/>
    <col min="9735" max="9735" width="4.85546875" bestFit="1" customWidth="1"/>
    <col min="9736" max="9736" width="10.7109375" bestFit="1" customWidth="1"/>
    <col min="9985" max="9985" width="23.5703125" bestFit="1" customWidth="1"/>
    <col min="9986" max="9986" width="21.85546875" bestFit="1" customWidth="1"/>
    <col min="9987" max="9987" width="10.5703125" bestFit="1" customWidth="1"/>
    <col min="9988" max="9988" width="15.85546875" bestFit="1" customWidth="1"/>
    <col min="9989" max="9989" width="12.28515625" bestFit="1" customWidth="1"/>
    <col min="9990" max="9990" width="0" hidden="1" customWidth="1"/>
    <col min="9991" max="9991" width="4.85546875" bestFit="1" customWidth="1"/>
    <col min="9992" max="9992" width="10.7109375" bestFit="1" customWidth="1"/>
    <col min="10241" max="10241" width="23.5703125" bestFit="1" customWidth="1"/>
    <col min="10242" max="10242" width="21.85546875" bestFit="1" customWidth="1"/>
    <col min="10243" max="10243" width="10.5703125" bestFit="1" customWidth="1"/>
    <col min="10244" max="10244" width="15.85546875" bestFit="1" customWidth="1"/>
    <col min="10245" max="10245" width="12.28515625" bestFit="1" customWidth="1"/>
    <col min="10246" max="10246" width="0" hidden="1" customWidth="1"/>
    <col min="10247" max="10247" width="4.85546875" bestFit="1" customWidth="1"/>
    <col min="10248" max="10248" width="10.7109375" bestFit="1" customWidth="1"/>
    <col min="10497" max="10497" width="23.5703125" bestFit="1" customWidth="1"/>
    <col min="10498" max="10498" width="21.85546875" bestFit="1" customWidth="1"/>
    <col min="10499" max="10499" width="10.5703125" bestFit="1" customWidth="1"/>
    <col min="10500" max="10500" width="15.85546875" bestFit="1" customWidth="1"/>
    <col min="10501" max="10501" width="12.28515625" bestFit="1" customWidth="1"/>
    <col min="10502" max="10502" width="0" hidden="1" customWidth="1"/>
    <col min="10503" max="10503" width="4.85546875" bestFit="1" customWidth="1"/>
    <col min="10504" max="10504" width="10.7109375" bestFit="1" customWidth="1"/>
    <col min="10753" max="10753" width="23.5703125" bestFit="1" customWidth="1"/>
    <col min="10754" max="10754" width="21.85546875" bestFit="1" customWidth="1"/>
    <col min="10755" max="10755" width="10.5703125" bestFit="1" customWidth="1"/>
    <col min="10756" max="10756" width="15.85546875" bestFit="1" customWidth="1"/>
    <col min="10757" max="10757" width="12.28515625" bestFit="1" customWidth="1"/>
    <col min="10758" max="10758" width="0" hidden="1" customWidth="1"/>
    <col min="10759" max="10759" width="4.85546875" bestFit="1" customWidth="1"/>
    <col min="10760" max="10760" width="10.7109375" bestFit="1" customWidth="1"/>
    <col min="11009" max="11009" width="23.5703125" bestFit="1" customWidth="1"/>
    <col min="11010" max="11010" width="21.85546875" bestFit="1" customWidth="1"/>
    <col min="11011" max="11011" width="10.5703125" bestFit="1" customWidth="1"/>
    <col min="11012" max="11012" width="15.85546875" bestFit="1" customWidth="1"/>
    <col min="11013" max="11013" width="12.28515625" bestFit="1" customWidth="1"/>
    <col min="11014" max="11014" width="0" hidden="1" customWidth="1"/>
    <col min="11015" max="11015" width="4.85546875" bestFit="1" customWidth="1"/>
    <col min="11016" max="11016" width="10.7109375" bestFit="1" customWidth="1"/>
    <col min="11265" max="11265" width="23.5703125" bestFit="1" customWidth="1"/>
    <col min="11266" max="11266" width="21.85546875" bestFit="1" customWidth="1"/>
    <col min="11267" max="11267" width="10.5703125" bestFit="1" customWidth="1"/>
    <col min="11268" max="11268" width="15.85546875" bestFit="1" customWidth="1"/>
    <col min="11269" max="11269" width="12.28515625" bestFit="1" customWidth="1"/>
    <col min="11270" max="11270" width="0" hidden="1" customWidth="1"/>
    <col min="11271" max="11271" width="4.85546875" bestFit="1" customWidth="1"/>
    <col min="11272" max="11272" width="10.7109375" bestFit="1" customWidth="1"/>
    <col min="11521" max="11521" width="23.5703125" bestFit="1" customWidth="1"/>
    <col min="11522" max="11522" width="21.85546875" bestFit="1" customWidth="1"/>
    <col min="11523" max="11523" width="10.5703125" bestFit="1" customWidth="1"/>
    <col min="11524" max="11524" width="15.85546875" bestFit="1" customWidth="1"/>
    <col min="11525" max="11525" width="12.28515625" bestFit="1" customWidth="1"/>
    <col min="11526" max="11526" width="0" hidden="1" customWidth="1"/>
    <col min="11527" max="11527" width="4.85546875" bestFit="1" customWidth="1"/>
    <col min="11528" max="11528" width="10.7109375" bestFit="1" customWidth="1"/>
    <col min="11777" max="11777" width="23.5703125" bestFit="1" customWidth="1"/>
    <col min="11778" max="11778" width="21.85546875" bestFit="1" customWidth="1"/>
    <col min="11779" max="11779" width="10.5703125" bestFit="1" customWidth="1"/>
    <col min="11780" max="11780" width="15.85546875" bestFit="1" customWidth="1"/>
    <col min="11781" max="11781" width="12.28515625" bestFit="1" customWidth="1"/>
    <col min="11782" max="11782" width="0" hidden="1" customWidth="1"/>
    <col min="11783" max="11783" width="4.85546875" bestFit="1" customWidth="1"/>
    <col min="11784" max="11784" width="10.7109375" bestFit="1" customWidth="1"/>
    <col min="12033" max="12033" width="23.5703125" bestFit="1" customWidth="1"/>
    <col min="12034" max="12034" width="21.85546875" bestFit="1" customWidth="1"/>
    <col min="12035" max="12035" width="10.5703125" bestFit="1" customWidth="1"/>
    <col min="12036" max="12036" width="15.85546875" bestFit="1" customWidth="1"/>
    <col min="12037" max="12037" width="12.28515625" bestFit="1" customWidth="1"/>
    <col min="12038" max="12038" width="0" hidden="1" customWidth="1"/>
    <col min="12039" max="12039" width="4.85546875" bestFit="1" customWidth="1"/>
    <col min="12040" max="12040" width="10.7109375" bestFit="1" customWidth="1"/>
    <col min="12289" max="12289" width="23.5703125" bestFit="1" customWidth="1"/>
    <col min="12290" max="12290" width="21.85546875" bestFit="1" customWidth="1"/>
    <col min="12291" max="12291" width="10.5703125" bestFit="1" customWidth="1"/>
    <col min="12292" max="12292" width="15.85546875" bestFit="1" customWidth="1"/>
    <col min="12293" max="12293" width="12.28515625" bestFit="1" customWidth="1"/>
    <col min="12294" max="12294" width="0" hidden="1" customWidth="1"/>
    <col min="12295" max="12295" width="4.85546875" bestFit="1" customWidth="1"/>
    <col min="12296" max="12296" width="10.7109375" bestFit="1" customWidth="1"/>
    <col min="12545" max="12545" width="23.5703125" bestFit="1" customWidth="1"/>
    <col min="12546" max="12546" width="21.85546875" bestFit="1" customWidth="1"/>
    <col min="12547" max="12547" width="10.5703125" bestFit="1" customWidth="1"/>
    <col min="12548" max="12548" width="15.85546875" bestFit="1" customWidth="1"/>
    <col min="12549" max="12549" width="12.28515625" bestFit="1" customWidth="1"/>
    <col min="12550" max="12550" width="0" hidden="1" customWidth="1"/>
    <col min="12551" max="12551" width="4.85546875" bestFit="1" customWidth="1"/>
    <col min="12552" max="12552" width="10.7109375" bestFit="1" customWidth="1"/>
    <col min="12801" max="12801" width="23.5703125" bestFit="1" customWidth="1"/>
    <col min="12802" max="12802" width="21.85546875" bestFit="1" customWidth="1"/>
    <col min="12803" max="12803" width="10.5703125" bestFit="1" customWidth="1"/>
    <col min="12804" max="12804" width="15.85546875" bestFit="1" customWidth="1"/>
    <col min="12805" max="12805" width="12.28515625" bestFit="1" customWidth="1"/>
    <col min="12806" max="12806" width="0" hidden="1" customWidth="1"/>
    <col min="12807" max="12807" width="4.85546875" bestFit="1" customWidth="1"/>
    <col min="12808" max="12808" width="10.7109375" bestFit="1" customWidth="1"/>
    <col min="13057" max="13057" width="23.5703125" bestFit="1" customWidth="1"/>
    <col min="13058" max="13058" width="21.85546875" bestFit="1" customWidth="1"/>
    <col min="13059" max="13059" width="10.5703125" bestFit="1" customWidth="1"/>
    <col min="13060" max="13060" width="15.85546875" bestFit="1" customWidth="1"/>
    <col min="13061" max="13061" width="12.28515625" bestFit="1" customWidth="1"/>
    <col min="13062" max="13062" width="0" hidden="1" customWidth="1"/>
    <col min="13063" max="13063" width="4.85546875" bestFit="1" customWidth="1"/>
    <col min="13064" max="13064" width="10.7109375" bestFit="1" customWidth="1"/>
    <col min="13313" max="13313" width="23.5703125" bestFit="1" customWidth="1"/>
    <col min="13314" max="13314" width="21.85546875" bestFit="1" customWidth="1"/>
    <col min="13315" max="13315" width="10.5703125" bestFit="1" customWidth="1"/>
    <col min="13316" max="13316" width="15.85546875" bestFit="1" customWidth="1"/>
    <col min="13317" max="13317" width="12.28515625" bestFit="1" customWidth="1"/>
    <col min="13318" max="13318" width="0" hidden="1" customWidth="1"/>
    <col min="13319" max="13319" width="4.85546875" bestFit="1" customWidth="1"/>
    <col min="13320" max="13320" width="10.7109375" bestFit="1" customWidth="1"/>
    <col min="13569" max="13569" width="23.5703125" bestFit="1" customWidth="1"/>
    <col min="13570" max="13570" width="21.85546875" bestFit="1" customWidth="1"/>
    <col min="13571" max="13571" width="10.5703125" bestFit="1" customWidth="1"/>
    <col min="13572" max="13572" width="15.85546875" bestFit="1" customWidth="1"/>
    <col min="13573" max="13573" width="12.28515625" bestFit="1" customWidth="1"/>
    <col min="13574" max="13574" width="0" hidden="1" customWidth="1"/>
    <col min="13575" max="13575" width="4.85546875" bestFit="1" customWidth="1"/>
    <col min="13576" max="13576" width="10.7109375" bestFit="1" customWidth="1"/>
    <col min="13825" max="13825" width="23.5703125" bestFit="1" customWidth="1"/>
    <col min="13826" max="13826" width="21.85546875" bestFit="1" customWidth="1"/>
    <col min="13827" max="13827" width="10.5703125" bestFit="1" customWidth="1"/>
    <col min="13828" max="13828" width="15.85546875" bestFit="1" customWidth="1"/>
    <col min="13829" max="13829" width="12.28515625" bestFit="1" customWidth="1"/>
    <col min="13830" max="13830" width="0" hidden="1" customWidth="1"/>
    <col min="13831" max="13831" width="4.85546875" bestFit="1" customWidth="1"/>
    <col min="13832" max="13832" width="10.7109375" bestFit="1" customWidth="1"/>
    <col min="14081" max="14081" width="23.5703125" bestFit="1" customWidth="1"/>
    <col min="14082" max="14082" width="21.85546875" bestFit="1" customWidth="1"/>
    <col min="14083" max="14083" width="10.5703125" bestFit="1" customWidth="1"/>
    <col min="14084" max="14084" width="15.85546875" bestFit="1" customWidth="1"/>
    <col min="14085" max="14085" width="12.28515625" bestFit="1" customWidth="1"/>
    <col min="14086" max="14086" width="0" hidden="1" customWidth="1"/>
    <col min="14087" max="14087" width="4.85546875" bestFit="1" customWidth="1"/>
    <col min="14088" max="14088" width="10.7109375" bestFit="1" customWidth="1"/>
    <col min="14337" max="14337" width="23.5703125" bestFit="1" customWidth="1"/>
    <col min="14338" max="14338" width="21.85546875" bestFit="1" customWidth="1"/>
    <col min="14339" max="14339" width="10.5703125" bestFit="1" customWidth="1"/>
    <col min="14340" max="14340" width="15.85546875" bestFit="1" customWidth="1"/>
    <col min="14341" max="14341" width="12.28515625" bestFit="1" customWidth="1"/>
    <col min="14342" max="14342" width="0" hidden="1" customWidth="1"/>
    <col min="14343" max="14343" width="4.85546875" bestFit="1" customWidth="1"/>
    <col min="14344" max="14344" width="10.7109375" bestFit="1" customWidth="1"/>
    <col min="14593" max="14593" width="23.5703125" bestFit="1" customWidth="1"/>
    <col min="14594" max="14594" width="21.85546875" bestFit="1" customWidth="1"/>
    <col min="14595" max="14595" width="10.5703125" bestFit="1" customWidth="1"/>
    <col min="14596" max="14596" width="15.85546875" bestFit="1" customWidth="1"/>
    <col min="14597" max="14597" width="12.28515625" bestFit="1" customWidth="1"/>
    <col min="14598" max="14598" width="0" hidden="1" customWidth="1"/>
    <col min="14599" max="14599" width="4.85546875" bestFit="1" customWidth="1"/>
    <col min="14600" max="14600" width="10.7109375" bestFit="1" customWidth="1"/>
    <col min="14849" max="14849" width="23.5703125" bestFit="1" customWidth="1"/>
    <col min="14850" max="14850" width="21.85546875" bestFit="1" customWidth="1"/>
    <col min="14851" max="14851" width="10.5703125" bestFit="1" customWidth="1"/>
    <col min="14852" max="14852" width="15.85546875" bestFit="1" customWidth="1"/>
    <col min="14853" max="14853" width="12.28515625" bestFit="1" customWidth="1"/>
    <col min="14854" max="14854" width="0" hidden="1" customWidth="1"/>
    <col min="14855" max="14855" width="4.85546875" bestFit="1" customWidth="1"/>
    <col min="14856" max="14856" width="10.7109375" bestFit="1" customWidth="1"/>
    <col min="15105" max="15105" width="23.5703125" bestFit="1" customWidth="1"/>
    <col min="15106" max="15106" width="21.85546875" bestFit="1" customWidth="1"/>
    <col min="15107" max="15107" width="10.5703125" bestFit="1" customWidth="1"/>
    <col min="15108" max="15108" width="15.85546875" bestFit="1" customWidth="1"/>
    <col min="15109" max="15109" width="12.28515625" bestFit="1" customWidth="1"/>
    <col min="15110" max="15110" width="0" hidden="1" customWidth="1"/>
    <col min="15111" max="15111" width="4.85546875" bestFit="1" customWidth="1"/>
    <col min="15112" max="15112" width="10.7109375" bestFit="1" customWidth="1"/>
    <col min="15361" max="15361" width="23.5703125" bestFit="1" customWidth="1"/>
    <col min="15362" max="15362" width="21.85546875" bestFit="1" customWidth="1"/>
    <col min="15363" max="15363" width="10.5703125" bestFit="1" customWidth="1"/>
    <col min="15364" max="15364" width="15.85546875" bestFit="1" customWidth="1"/>
    <col min="15365" max="15365" width="12.28515625" bestFit="1" customWidth="1"/>
    <col min="15366" max="15366" width="0" hidden="1" customWidth="1"/>
    <col min="15367" max="15367" width="4.85546875" bestFit="1" customWidth="1"/>
    <col min="15368" max="15368" width="10.7109375" bestFit="1" customWidth="1"/>
    <col min="15617" max="15617" width="23.5703125" bestFit="1" customWidth="1"/>
    <col min="15618" max="15618" width="21.85546875" bestFit="1" customWidth="1"/>
    <col min="15619" max="15619" width="10.5703125" bestFit="1" customWidth="1"/>
    <col min="15620" max="15620" width="15.85546875" bestFit="1" customWidth="1"/>
    <col min="15621" max="15621" width="12.28515625" bestFit="1" customWidth="1"/>
    <col min="15622" max="15622" width="0" hidden="1" customWidth="1"/>
    <col min="15623" max="15623" width="4.85546875" bestFit="1" customWidth="1"/>
    <col min="15624" max="15624" width="10.7109375" bestFit="1" customWidth="1"/>
    <col min="15873" max="15873" width="23.5703125" bestFit="1" customWidth="1"/>
    <col min="15874" max="15874" width="21.85546875" bestFit="1" customWidth="1"/>
    <col min="15875" max="15875" width="10.5703125" bestFit="1" customWidth="1"/>
    <col min="15876" max="15876" width="15.85546875" bestFit="1" customWidth="1"/>
    <col min="15877" max="15877" width="12.28515625" bestFit="1" customWidth="1"/>
    <col min="15878" max="15878" width="0" hidden="1" customWidth="1"/>
    <col min="15879" max="15879" width="4.85546875" bestFit="1" customWidth="1"/>
    <col min="15880" max="15880" width="10.7109375" bestFit="1" customWidth="1"/>
    <col min="16129" max="16129" width="23.5703125" bestFit="1" customWidth="1"/>
    <col min="16130" max="16130" width="21.85546875" bestFit="1" customWidth="1"/>
    <col min="16131" max="16131" width="10.5703125" bestFit="1" customWidth="1"/>
    <col min="16132" max="16132" width="15.85546875" bestFit="1" customWidth="1"/>
    <col min="16133" max="16133" width="12.28515625" bestFit="1" customWidth="1"/>
    <col min="16134" max="16134" width="0" hidden="1" customWidth="1"/>
    <col min="16135" max="16135" width="4.85546875" bestFit="1" customWidth="1"/>
    <col min="16136" max="16136" width="10.7109375" bestFit="1" customWidth="1"/>
  </cols>
  <sheetData>
    <row r="1" spans="1:12" ht="15.75" x14ac:dyDescent="0.25">
      <c r="A1" s="21" t="s">
        <v>46</v>
      </c>
    </row>
    <row r="3" spans="1:12" x14ac:dyDescent="0.25">
      <c r="B3" s="2" t="s">
        <v>0</v>
      </c>
      <c r="C3" s="2" t="s">
        <v>1</v>
      </c>
      <c r="D3" s="2" t="s">
        <v>29</v>
      </c>
      <c r="E3" s="2" t="s">
        <v>42</v>
      </c>
      <c r="F3" s="2" t="s">
        <v>43</v>
      </c>
    </row>
    <row r="4" spans="1:12" x14ac:dyDescent="0.25">
      <c r="A4" s="1" t="s">
        <v>2</v>
      </c>
      <c r="B4" s="3" t="s">
        <v>3</v>
      </c>
      <c r="C4" s="4">
        <f>F38</f>
        <v>-8.415117200518276E-4</v>
      </c>
      <c r="D4" s="4">
        <f>F50</f>
        <v>3.772563583036495E-3</v>
      </c>
      <c r="E4" s="42">
        <f>'[1]ETPL Impacts'!$M$73</f>
        <v>-4.6751182095344207E-2</v>
      </c>
      <c r="F4" s="42">
        <f>'[1]ETPL Impacts'!$M$74</f>
        <v>-5.4956639788990526E-3</v>
      </c>
    </row>
    <row r="5" spans="1:12" x14ac:dyDescent="0.25">
      <c r="A5" s="1" t="s">
        <v>4</v>
      </c>
      <c r="B5" s="3" t="s">
        <v>3</v>
      </c>
      <c r="C5" s="4">
        <f t="shared" ref="C5:C8" si="0">F39</f>
        <v>-8.4596574614861973E-4</v>
      </c>
      <c r="D5" s="4">
        <f t="shared" ref="D5:D8" si="1">F51</f>
        <v>3.7725635830364946E-3</v>
      </c>
      <c r="E5" s="42">
        <f>'[1]ETPL Impacts'!$M$179</f>
        <v>-0.12474466691001286</v>
      </c>
      <c r="F5" s="42">
        <f>'[1]ETPL Impacts'!$M$180</f>
        <v>1.0793304702467855E-2</v>
      </c>
    </row>
    <row r="6" spans="1:12" x14ac:dyDescent="0.25">
      <c r="A6" s="1" t="s">
        <v>18</v>
      </c>
      <c r="B6" s="3" t="s">
        <v>5</v>
      </c>
      <c r="C6" s="4">
        <f t="shared" si="0"/>
        <v>-0.59565429198869879</v>
      </c>
      <c r="D6" s="4">
        <f t="shared" si="1"/>
        <v>2.6824218961489703</v>
      </c>
      <c r="E6" s="42">
        <f>'[1]ETPL Impacts'!$M$243</f>
        <v>-1.8361097848174828E-3</v>
      </c>
      <c r="F6" s="42">
        <f>'[1]ETPL Impacts'!$M$244</f>
        <v>4.9066525974499741E-3</v>
      </c>
    </row>
    <row r="7" spans="1:12" x14ac:dyDescent="0.25">
      <c r="A7" s="1" t="s">
        <v>19</v>
      </c>
      <c r="B7" s="3" t="s">
        <v>5</v>
      </c>
      <c r="C7" s="4">
        <f t="shared" si="0"/>
        <v>-0.47058818985900819</v>
      </c>
      <c r="D7" s="4">
        <f t="shared" si="1"/>
        <v>2.1192092150170589</v>
      </c>
      <c r="E7" s="42">
        <f>'[1]ETPL Impacts'!$M$307</f>
        <v>-1.6031737900640566E-2</v>
      </c>
      <c r="F7" s="42">
        <f>'[1]ETPL Impacts'!$M$308</f>
        <v>1.6999870877725948E-2</v>
      </c>
    </row>
    <row r="8" spans="1:12" x14ac:dyDescent="0.25">
      <c r="A8" s="1" t="s">
        <v>6</v>
      </c>
      <c r="B8" s="3" t="s">
        <v>5</v>
      </c>
      <c r="C8" s="4">
        <f t="shared" si="0"/>
        <v>-0.48352986051059421</v>
      </c>
      <c r="D8" s="4">
        <f t="shared" si="1"/>
        <v>2.1774896995119506</v>
      </c>
      <c r="E8" s="42">
        <f>'[1]ETPL Impacts'!$M$455</f>
        <v>-9.752153653377249E-2</v>
      </c>
      <c r="F8" s="42">
        <f>'[1]ETPL Impacts'!$M$456</f>
        <v>0.11453695175907197</v>
      </c>
    </row>
    <row r="9" spans="1:12" x14ac:dyDescent="0.25">
      <c r="A9" s="1" t="s">
        <v>7</v>
      </c>
      <c r="B9" s="3" t="s">
        <v>5</v>
      </c>
      <c r="C9" s="4">
        <f>F44</f>
        <v>-0.57873723065914473</v>
      </c>
      <c r="D9" s="4">
        <f>F56</f>
        <v>2.7504069181418127</v>
      </c>
      <c r="E9" s="42">
        <v>-1.0578137224813969E-3</v>
      </c>
      <c r="F9" s="42">
        <v>4.5389718977511106E-3</v>
      </c>
    </row>
    <row r="10" spans="1:12" x14ac:dyDescent="0.25">
      <c r="A10" s="1" t="s">
        <v>8</v>
      </c>
      <c r="B10" s="3" t="s">
        <v>5</v>
      </c>
      <c r="C10" s="4">
        <f>F43</f>
        <v>-0.30884502336123609</v>
      </c>
      <c r="D10" s="4">
        <f>F55</f>
        <v>0</v>
      </c>
      <c r="E10" s="42">
        <v>-1.0587367566658557E-2</v>
      </c>
      <c r="F10" s="42">
        <v>0</v>
      </c>
    </row>
    <row r="11" spans="1:12" x14ac:dyDescent="0.25">
      <c r="A11" s="1" t="s">
        <v>9</v>
      </c>
      <c r="B11" s="3" t="s">
        <v>3</v>
      </c>
      <c r="C11" s="4">
        <f>F46</f>
        <v>-8.1801922834388071E-4</v>
      </c>
      <c r="D11" s="4">
        <f>F58</f>
        <v>3.7725635830364941E-3</v>
      </c>
      <c r="E11" s="42">
        <v>-1.4169448785207419E-2</v>
      </c>
      <c r="F11" s="42">
        <v>3.3022097740715403E-3</v>
      </c>
      <c r="L11" s="40"/>
    </row>
    <row r="12" spans="1:12" x14ac:dyDescent="0.25">
      <c r="A12" s="1" t="s">
        <v>20</v>
      </c>
      <c r="B12" s="3" t="s">
        <v>21</v>
      </c>
      <c r="C12" s="4">
        <f>F45</f>
        <v>-0.61745264554359391</v>
      </c>
      <c r="D12" s="4">
        <f>F57</f>
        <v>2.780586858043943</v>
      </c>
      <c r="E12" s="42">
        <f>'[1]ETPL Impacts'!$M$495</f>
        <v>-2.9337754607204704E-2</v>
      </c>
      <c r="F12" s="42">
        <f>'[1]ETPL Impacts'!$M$496</f>
        <v>7.7149955222722541E-2</v>
      </c>
    </row>
    <row r="15" spans="1:12" ht="39" x14ac:dyDescent="0.25">
      <c r="A15" s="21" t="s">
        <v>30</v>
      </c>
      <c r="B15" s="41" t="s">
        <v>31</v>
      </c>
      <c r="C15" s="41" t="s">
        <v>32</v>
      </c>
      <c r="D15" s="41" t="s">
        <v>33</v>
      </c>
      <c r="E15" s="41" t="s">
        <v>34</v>
      </c>
      <c r="F15" s="41" t="s">
        <v>35</v>
      </c>
    </row>
    <row r="16" spans="1:12" x14ac:dyDescent="0.25">
      <c r="A16">
        <v>1550</v>
      </c>
      <c r="B16" s="19">
        <v>-318209.35999999993</v>
      </c>
      <c r="C16" s="19">
        <v>-923.29999999999563</v>
      </c>
      <c r="D16" s="19">
        <v>-4287.87</v>
      </c>
      <c r="E16" s="19">
        <v>-1559.23</v>
      </c>
      <c r="F16" s="19">
        <v>-324979.75999999995</v>
      </c>
      <c r="G16" s="40"/>
      <c r="J16" s="40"/>
    </row>
    <row r="17" spans="1:10" x14ac:dyDescent="0.25">
      <c r="A17">
        <v>1580</v>
      </c>
      <c r="B17" s="19">
        <v>-433995.95999999996</v>
      </c>
      <c r="C17" s="19">
        <v>-74837.48</v>
      </c>
      <c r="D17" s="19">
        <v>-6379.75</v>
      </c>
      <c r="E17" s="19">
        <v>-2126.58</v>
      </c>
      <c r="F17" s="19">
        <v>-517339.76999999996</v>
      </c>
      <c r="G17" s="40"/>
      <c r="J17" s="40"/>
    </row>
    <row r="18" spans="1:10" x14ac:dyDescent="0.25">
      <c r="A18">
        <v>1584</v>
      </c>
      <c r="B18" s="19">
        <v>14755.899999999965</v>
      </c>
      <c r="C18" s="19">
        <v>-11282.369999999997</v>
      </c>
      <c r="D18" s="19">
        <v>216.91</v>
      </c>
      <c r="E18" s="19">
        <v>72.3</v>
      </c>
      <c r="F18" s="19">
        <v>3762.739999999967</v>
      </c>
      <c r="G18" s="40"/>
      <c r="J18" s="40"/>
    </row>
    <row r="19" spans="1:10" x14ac:dyDescent="0.25">
      <c r="A19">
        <v>1586</v>
      </c>
      <c r="B19" s="19">
        <v>-473329.15000000014</v>
      </c>
      <c r="C19" s="19">
        <v>-39540.300000000003</v>
      </c>
      <c r="D19" s="19">
        <v>-6957.94</v>
      </c>
      <c r="E19" s="19">
        <v>-2319.31</v>
      </c>
      <c r="F19" s="19">
        <v>-522146.70000000013</v>
      </c>
      <c r="G19" s="40"/>
      <c r="J19" s="40"/>
    </row>
    <row r="20" spans="1:10" x14ac:dyDescent="0.25">
      <c r="A20">
        <v>1588</v>
      </c>
      <c r="B20" s="19">
        <v>837496.35999999987</v>
      </c>
      <c r="C20" s="19">
        <v>-184518.56000000006</v>
      </c>
      <c r="D20" s="19">
        <v>12311.2</v>
      </c>
      <c r="E20" s="19">
        <v>4103.7299999999996</v>
      </c>
      <c r="F20" s="19">
        <v>669392.72999999975</v>
      </c>
      <c r="G20" s="40"/>
      <c r="J20" s="40"/>
    </row>
    <row r="21" spans="1:10" x14ac:dyDescent="0.25">
      <c r="A21">
        <v>1588</v>
      </c>
      <c r="B21" s="19">
        <v>934081.26000000024</v>
      </c>
      <c r="C21" s="19">
        <v>12818.899999999998</v>
      </c>
      <c r="D21" s="19">
        <v>13730.99</v>
      </c>
      <c r="E21" s="19">
        <v>4577</v>
      </c>
      <c r="F21" s="19">
        <v>965208.15000000026</v>
      </c>
      <c r="G21" s="40"/>
      <c r="J21" s="40"/>
    </row>
    <row r="22" spans="1:10" x14ac:dyDescent="0.25">
      <c r="A22">
        <v>1590</v>
      </c>
      <c r="B22" s="19">
        <v>405734.25</v>
      </c>
      <c r="C22" s="19">
        <v>-124291.47999999998</v>
      </c>
      <c r="D22" s="19">
        <v>5964.29</v>
      </c>
      <c r="E22" s="19">
        <v>1988.1</v>
      </c>
      <c r="F22" s="19">
        <v>289395.16000000003</v>
      </c>
      <c r="G22" s="40"/>
      <c r="J22" s="40"/>
    </row>
    <row r="23" spans="1:10" x14ac:dyDescent="0.25">
      <c r="A23">
        <v>1592</v>
      </c>
      <c r="B23" s="19">
        <f>'[2]Table 2'!$E$7</f>
        <v>33247.039199999963</v>
      </c>
      <c r="C23" s="19"/>
      <c r="D23" s="19"/>
      <c r="E23" s="19"/>
      <c r="F23" s="19">
        <f>B23</f>
        <v>33247.039199999963</v>
      </c>
      <c r="G23" s="40"/>
      <c r="J23" s="40"/>
    </row>
    <row r="24" spans="1:10" x14ac:dyDescent="0.25">
      <c r="A24" s="20" t="s">
        <v>37</v>
      </c>
      <c r="B24" s="9">
        <f>SUM(B16:B23)</f>
        <v>999780.33920000005</v>
      </c>
      <c r="C24" s="9">
        <f t="shared" ref="C24:F24" si="2">SUM(C16:C23)</f>
        <v>-422574.59</v>
      </c>
      <c r="D24" s="9">
        <f t="shared" si="2"/>
        <v>14597.830000000002</v>
      </c>
      <c r="E24" s="9">
        <f t="shared" si="2"/>
        <v>4736.01</v>
      </c>
      <c r="F24" s="9">
        <f t="shared" si="2"/>
        <v>596539.58920000005</v>
      </c>
      <c r="G24" s="40"/>
      <c r="J24" s="40"/>
    </row>
    <row r="25" spans="1:10" hidden="1" x14ac:dyDescent="0.25">
      <c r="G25" s="40"/>
      <c r="J25" s="40"/>
    </row>
    <row r="26" spans="1:10" hidden="1" x14ac:dyDescent="0.25">
      <c r="A26">
        <v>1555</v>
      </c>
      <c r="B26" s="19">
        <v>1255460.71</v>
      </c>
      <c r="C26" s="19">
        <v>-19.730000000000018</v>
      </c>
      <c r="D26" s="19">
        <v>18455.27</v>
      </c>
      <c r="E26" s="19">
        <v>6151.76</v>
      </c>
      <c r="F26" s="19">
        <v>1280048.01</v>
      </c>
      <c r="G26" s="40"/>
      <c r="J26" s="40"/>
    </row>
    <row r="27" spans="1:10" hidden="1" x14ac:dyDescent="0.25">
      <c r="A27" s="5">
        <v>1556</v>
      </c>
      <c r="B27" s="6">
        <v>131110.73000000001</v>
      </c>
      <c r="C27" s="6">
        <v>1075.0899999999999</v>
      </c>
      <c r="D27" s="6">
        <v>1927.33</v>
      </c>
      <c r="E27" s="6">
        <v>642.44000000000005</v>
      </c>
      <c r="F27" s="6">
        <v>134755.59</v>
      </c>
      <c r="G27" s="40"/>
      <c r="J27" s="40"/>
    </row>
    <row r="28" spans="1:10" x14ac:dyDescent="0.25">
      <c r="A28" s="5">
        <v>1582</v>
      </c>
      <c r="B28" s="6">
        <v>49454.070000000007</v>
      </c>
      <c r="C28" s="6">
        <v>8156.7499999999991</v>
      </c>
      <c r="D28" s="6">
        <v>726.97</v>
      </c>
      <c r="E28" s="6">
        <v>242.32</v>
      </c>
      <c r="F28" s="6">
        <v>58580.110000000008</v>
      </c>
      <c r="G28" s="40"/>
      <c r="J28" s="40"/>
    </row>
    <row r="29" spans="1:10" x14ac:dyDescent="0.25">
      <c r="A29" s="5">
        <v>1521</v>
      </c>
      <c r="B29" s="6"/>
      <c r="C29" s="6"/>
      <c r="D29" s="6">
        <v>739.48</v>
      </c>
      <c r="E29" s="6">
        <v>246.49</v>
      </c>
      <c r="F29" s="6">
        <f>SUM(D29:E29)</f>
        <v>985.97</v>
      </c>
      <c r="G29" s="40"/>
      <c r="J29" s="40"/>
    </row>
    <row r="30" spans="1:10" x14ac:dyDescent="0.25">
      <c r="A30" s="20" t="s">
        <v>37</v>
      </c>
      <c r="B30" s="9">
        <f>B28+B29</f>
        <v>49454.070000000007</v>
      </c>
      <c r="C30" s="9">
        <f t="shared" ref="C30:E30" si="3">C28+C29</f>
        <v>8156.7499999999991</v>
      </c>
      <c r="D30" s="9">
        <f t="shared" si="3"/>
        <v>1466.45</v>
      </c>
      <c r="E30" s="9">
        <f t="shared" si="3"/>
        <v>488.81</v>
      </c>
      <c r="F30" s="9">
        <f>F28+F29</f>
        <v>59566.080000000009</v>
      </c>
      <c r="G30" s="40"/>
      <c r="J30" s="40"/>
    </row>
    <row r="31" spans="1:10" x14ac:dyDescent="0.25">
      <c r="A31" s="20"/>
      <c r="B31" s="9"/>
      <c r="C31" s="9"/>
      <c r="D31" s="9"/>
      <c r="E31" s="9"/>
      <c r="F31" s="9"/>
      <c r="G31" s="40"/>
      <c r="J31" s="40"/>
    </row>
    <row r="32" spans="1:10" x14ac:dyDescent="0.25">
      <c r="A32" s="20" t="s">
        <v>36</v>
      </c>
      <c r="B32" s="9">
        <f>B24+B30</f>
        <v>1049234.4092000001</v>
      </c>
      <c r="C32" s="9">
        <f t="shared" ref="C32:E32" si="4">C24+C30</f>
        <v>-414417.84</v>
      </c>
      <c r="D32" s="9">
        <f t="shared" si="4"/>
        <v>16064.280000000002</v>
      </c>
      <c r="E32" s="9">
        <f t="shared" si="4"/>
        <v>5224.8200000000006</v>
      </c>
      <c r="F32" s="9">
        <f>F24+F30</f>
        <v>656105.6692</v>
      </c>
      <c r="G32" s="40"/>
      <c r="J32" s="40"/>
    </row>
    <row r="33" spans="1:8" ht="15.75" x14ac:dyDescent="0.25">
      <c r="A33" s="21" t="s">
        <v>30</v>
      </c>
    </row>
    <row r="34" spans="1:8" x14ac:dyDescent="0.25">
      <c r="A34" s="20" t="s">
        <v>24</v>
      </c>
      <c r="B34" s="9">
        <f>F32-F21</f>
        <v>-309102.48080000025</v>
      </c>
      <c r="C34" s="6" t="s">
        <v>41</v>
      </c>
    </row>
    <row r="35" spans="1:8" x14ac:dyDescent="0.25">
      <c r="A35" s="20"/>
      <c r="B35" s="9"/>
      <c r="C35" s="6"/>
    </row>
    <row r="36" spans="1:8" x14ac:dyDescent="0.25">
      <c r="A36" s="20"/>
      <c r="B36" s="9"/>
      <c r="C36" s="6"/>
      <c r="F36" s="10" t="s">
        <v>10</v>
      </c>
    </row>
    <row r="37" spans="1:8" x14ac:dyDescent="0.25">
      <c r="A37" s="5"/>
      <c r="B37" s="5"/>
      <c r="C37" s="29"/>
      <c r="D37" s="10" t="s">
        <v>11</v>
      </c>
      <c r="E37" s="10" t="s">
        <v>12</v>
      </c>
      <c r="F37" s="10" t="s">
        <v>1</v>
      </c>
      <c r="H37" s="10" t="s">
        <v>1</v>
      </c>
    </row>
    <row r="38" spans="1:8" x14ac:dyDescent="0.25">
      <c r="A38" s="5"/>
      <c r="B38" s="5" t="s">
        <v>2</v>
      </c>
      <c r="C38" s="33">
        <f>F62</f>
        <v>0.32589485096596049</v>
      </c>
      <c r="D38" s="6">
        <f>C38*B$34</f>
        <v>-100734.90691352474</v>
      </c>
      <c r="E38" s="12">
        <v>119707075.38965781</v>
      </c>
      <c r="F38" s="13">
        <f>D38/E38</f>
        <v>-8.415117200518276E-4</v>
      </c>
      <c r="G38" s="1" t="s">
        <v>3</v>
      </c>
      <c r="H38" s="4">
        <f>F38/2</f>
        <v>-4.207558600259138E-4</v>
      </c>
    </row>
    <row r="39" spans="1:8" x14ac:dyDescent="0.25">
      <c r="A39" s="5"/>
      <c r="B39" s="5" t="s">
        <v>13</v>
      </c>
      <c r="C39" s="33">
        <f t="shared" ref="C39:C46" si="5">F63</f>
        <v>0.10094526636003792</v>
      </c>
      <c r="D39" s="6">
        <f t="shared" ref="D39:D46" si="6">C39*B$34</f>
        <v>-31202.432256904533</v>
      </c>
      <c r="E39" s="12">
        <v>36883801.027356103</v>
      </c>
      <c r="F39" s="13">
        <f t="shared" ref="F39:F46" si="7">D39/E39</f>
        <v>-8.4596574614861973E-4</v>
      </c>
      <c r="G39" s="1" t="s">
        <v>3</v>
      </c>
      <c r="H39" s="4">
        <f t="shared" ref="H39:H46" si="8">F39/2</f>
        <v>-4.2298287307430987E-4</v>
      </c>
    </row>
    <row r="40" spans="1:8" x14ac:dyDescent="0.25">
      <c r="A40" s="5"/>
      <c r="B40" s="5" t="s">
        <v>22</v>
      </c>
      <c r="C40" s="33">
        <f t="shared" si="5"/>
        <v>7.6402797880678913E-2</v>
      </c>
      <c r="D40" s="6">
        <f t="shared" si="6"/>
        <v>-23616.294364978854</v>
      </c>
      <c r="E40" s="12">
        <v>39647.652476626361</v>
      </c>
      <c r="F40" s="13">
        <f t="shared" si="7"/>
        <v>-0.59565429198869879</v>
      </c>
      <c r="G40" s="1" t="s">
        <v>5</v>
      </c>
      <c r="H40" s="4">
        <f t="shared" si="8"/>
        <v>-0.2978271459943494</v>
      </c>
    </row>
    <row r="41" spans="1:8" x14ac:dyDescent="0.25">
      <c r="A41" s="5"/>
      <c r="B41" s="5" t="s">
        <v>23</v>
      </c>
      <c r="C41" s="33">
        <f t="shared" si="5"/>
        <v>0.18817895757028419</v>
      </c>
      <c r="D41" s="6">
        <f t="shared" si="6"/>
        <v>-58166.582619332832</v>
      </c>
      <c r="E41" s="12">
        <v>123603.99999999997</v>
      </c>
      <c r="F41" s="13">
        <f t="shared" si="7"/>
        <v>-0.47058818985900819</v>
      </c>
      <c r="G41" s="1" t="s">
        <v>5</v>
      </c>
      <c r="H41" s="4">
        <f t="shared" si="8"/>
        <v>-0.23529409492950409</v>
      </c>
    </row>
    <row r="42" spans="1:8" x14ac:dyDescent="0.25">
      <c r="A42" s="5"/>
      <c r="B42" s="5" t="s">
        <v>6</v>
      </c>
      <c r="C42" s="33">
        <f t="shared" si="5"/>
        <v>0.25051619370863071</v>
      </c>
      <c r="D42" s="6">
        <f t="shared" si="6"/>
        <v>-77435.176955911171</v>
      </c>
      <c r="E42" s="12">
        <v>160145.59447092214</v>
      </c>
      <c r="F42" s="13">
        <f t="shared" si="7"/>
        <v>-0.48352986051059421</v>
      </c>
      <c r="G42" s="1" t="s">
        <v>5</v>
      </c>
      <c r="H42" s="4">
        <f t="shared" si="8"/>
        <v>-0.24176493025529711</v>
      </c>
    </row>
    <row r="43" spans="1:8" x14ac:dyDescent="0.25">
      <c r="A43" s="5"/>
      <c r="B43" s="5" t="s">
        <v>15</v>
      </c>
      <c r="C43" s="33">
        <f t="shared" si="5"/>
        <v>6.0299229592366351E-4</v>
      </c>
      <c r="D43" s="6">
        <f t="shared" si="6"/>
        <v>-186.38641457329226</v>
      </c>
      <c r="E43" s="12">
        <v>603.49495855495172</v>
      </c>
      <c r="F43" s="13">
        <f t="shared" si="7"/>
        <v>-0.30884502336123609</v>
      </c>
      <c r="G43" s="1" t="s">
        <v>5</v>
      </c>
      <c r="H43" s="4">
        <f t="shared" si="8"/>
        <v>-0.15442251168061805</v>
      </c>
    </row>
    <row r="44" spans="1:8" x14ac:dyDescent="0.25">
      <c r="A44" s="5"/>
      <c r="B44" s="5" t="s">
        <v>7</v>
      </c>
      <c r="C44" s="33">
        <f t="shared" si="5"/>
        <v>8.5358843699550099E-3</v>
      </c>
      <c r="D44" s="6">
        <f t="shared" si="6"/>
        <v>-2638.4630345750406</v>
      </c>
      <c r="E44" s="12">
        <v>4559</v>
      </c>
      <c r="F44" s="13">
        <f t="shared" si="7"/>
        <v>-0.57873723065914473</v>
      </c>
      <c r="G44" s="1" t="s">
        <v>5</v>
      </c>
      <c r="H44" s="4">
        <f t="shared" si="8"/>
        <v>-0.28936861532957237</v>
      </c>
    </row>
    <row r="45" spans="1:8" x14ac:dyDescent="0.25">
      <c r="A45" s="5"/>
      <c r="B45" s="18" t="s">
        <v>20</v>
      </c>
      <c r="C45" s="33">
        <f t="shared" si="5"/>
        <v>4.7478151716212717E-2</v>
      </c>
      <c r="D45" s="6">
        <f t="shared" si="6"/>
        <v>-14675.614479280141</v>
      </c>
      <c r="E45" s="12">
        <v>23768</v>
      </c>
      <c r="F45" s="13">
        <f t="shared" si="7"/>
        <v>-0.61745264554359391</v>
      </c>
      <c r="G45" s="1" t="s">
        <v>5</v>
      </c>
      <c r="H45" s="4">
        <f t="shared" si="8"/>
        <v>-0.30872632277179696</v>
      </c>
    </row>
    <row r="46" spans="1:8" x14ac:dyDescent="0.25">
      <c r="A46" s="5"/>
      <c r="B46" s="5" t="s">
        <v>16</v>
      </c>
      <c r="C46" s="34">
        <f t="shared" si="5"/>
        <v>1.4449051323161448E-3</v>
      </c>
      <c r="D46" s="8">
        <f t="shared" si="6"/>
        <v>-446.62376091957299</v>
      </c>
      <c r="E46" s="14">
        <v>545981.9836066498</v>
      </c>
      <c r="F46" s="15">
        <f t="shared" si="7"/>
        <v>-8.1801922834388071E-4</v>
      </c>
      <c r="G46" s="16" t="s">
        <v>3</v>
      </c>
      <c r="H46" s="15">
        <f t="shared" si="8"/>
        <v>-4.0900961417194036E-4</v>
      </c>
    </row>
    <row r="47" spans="1:8" x14ac:dyDescent="0.25">
      <c r="A47" s="5"/>
      <c r="B47" s="5" t="s">
        <v>17</v>
      </c>
      <c r="C47" s="11">
        <f>SUM(C38:C46)</f>
        <v>0.99999999999999956</v>
      </c>
      <c r="D47" s="17">
        <f>SUM(D38:D46)</f>
        <v>-309102.48080000014</v>
      </c>
      <c r="E47" s="6"/>
      <c r="F47" s="6"/>
    </row>
    <row r="49" spans="1:12" x14ac:dyDescent="0.25">
      <c r="A49" s="22" t="s">
        <v>25</v>
      </c>
      <c r="B49" s="5"/>
      <c r="C49" s="5"/>
      <c r="D49" s="10" t="s">
        <v>11</v>
      </c>
      <c r="E49" s="10" t="s">
        <v>12</v>
      </c>
      <c r="F49" s="10" t="s">
        <v>1</v>
      </c>
      <c r="H49" s="10" t="s">
        <v>1</v>
      </c>
    </row>
    <row r="50" spans="1:12" x14ac:dyDescent="0.25">
      <c r="A50" s="5"/>
      <c r="B50" s="5" t="s">
        <v>2</v>
      </c>
      <c r="C50" s="35">
        <f>D62</f>
        <v>0.1235753269230655</v>
      </c>
      <c r="D50" s="6">
        <f t="shared" ref="D50:D58" si="9">C50*F$21</f>
        <v>119275.91268505728</v>
      </c>
      <c r="E50" s="48">
        <f>C62</f>
        <v>31616673.929999985</v>
      </c>
      <c r="F50" s="13">
        <f>D50/E50</f>
        <v>3.772563583036495E-3</v>
      </c>
      <c r="G50" s="1" t="s">
        <v>3</v>
      </c>
      <c r="H50" s="4">
        <f>F50/2</f>
        <v>1.8862817915182475E-3</v>
      </c>
    </row>
    <row r="51" spans="1:12" x14ac:dyDescent="0.25">
      <c r="A51" s="5"/>
      <c r="B51" s="5" t="s">
        <v>13</v>
      </c>
      <c r="C51" s="35">
        <f t="shared" ref="C51:C58" si="10">D63</f>
        <v>5.1801315829324145E-2</v>
      </c>
      <c r="D51" s="6">
        <f t="shared" si="9"/>
        <v>49999.052219187688</v>
      </c>
      <c r="E51" s="48">
        <f>C63</f>
        <v>13253335.860000007</v>
      </c>
      <c r="F51" s="13">
        <f t="shared" ref="F51:F58" si="11">D51/E51</f>
        <v>3.7725635830364946E-3</v>
      </c>
      <c r="G51" s="1" t="s">
        <v>3</v>
      </c>
      <c r="H51" s="4">
        <f t="shared" ref="H51:H58" si="12">F51/2</f>
        <v>1.8862817915182473E-3</v>
      </c>
    </row>
    <row r="52" spans="1:12" x14ac:dyDescent="0.25">
      <c r="A52" s="5"/>
      <c r="B52" s="5" t="s">
        <v>22</v>
      </c>
      <c r="C52" s="35">
        <f t="shared" si="10"/>
        <v>0.11018528089946969</v>
      </c>
      <c r="D52" s="6">
        <f t="shared" si="9"/>
        <v>106351.7311342075</v>
      </c>
      <c r="E52" s="45">
        <f t="shared" ref="E52:E57" si="13">I64</f>
        <v>39647.652476626361</v>
      </c>
      <c r="F52" s="13">
        <f t="shared" si="11"/>
        <v>2.6824218961489703</v>
      </c>
      <c r="G52" s="1" t="s">
        <v>5</v>
      </c>
      <c r="H52" s="4">
        <f t="shared" si="12"/>
        <v>1.3412109480744852</v>
      </c>
    </row>
    <row r="53" spans="1:12" x14ac:dyDescent="0.25">
      <c r="A53" s="5"/>
      <c r="B53" s="5" t="s">
        <v>23</v>
      </c>
      <c r="C53" s="35">
        <f t="shared" si="10"/>
        <v>0.2713847120053518</v>
      </c>
      <c r="D53" s="6">
        <f t="shared" si="9"/>
        <v>261942.73581296849</v>
      </c>
      <c r="E53" s="45">
        <f t="shared" si="13"/>
        <v>123603.99999999997</v>
      </c>
      <c r="F53" s="13">
        <f t="shared" si="11"/>
        <v>2.1192092150170589</v>
      </c>
      <c r="G53" s="1" t="s">
        <v>5</v>
      </c>
      <c r="H53" s="4">
        <f t="shared" si="12"/>
        <v>1.0596046075085295</v>
      </c>
    </row>
    <row r="54" spans="1:12" x14ac:dyDescent="0.25">
      <c r="A54" s="5"/>
      <c r="B54" s="5" t="s">
        <v>6</v>
      </c>
      <c r="C54" s="35">
        <f t="shared" si="10"/>
        <v>0.36128516152982215</v>
      </c>
      <c r="D54" s="6">
        <f t="shared" si="9"/>
        <v>348715.38238265092</v>
      </c>
      <c r="E54" s="45">
        <f t="shared" si="13"/>
        <v>160145.59447092214</v>
      </c>
      <c r="F54" s="13">
        <f t="shared" si="11"/>
        <v>2.1774896995119506</v>
      </c>
      <c r="G54" s="1" t="s">
        <v>5</v>
      </c>
      <c r="H54" s="4">
        <f t="shared" si="12"/>
        <v>1.0887448497559753</v>
      </c>
    </row>
    <row r="55" spans="1:12" x14ac:dyDescent="0.25">
      <c r="A55" s="5"/>
      <c r="B55" s="5" t="s">
        <v>15</v>
      </c>
      <c r="C55" s="35">
        <f t="shared" si="10"/>
        <v>0</v>
      </c>
      <c r="D55" s="6">
        <f t="shared" si="9"/>
        <v>0</v>
      </c>
      <c r="E55" s="45">
        <f t="shared" si="13"/>
        <v>0</v>
      </c>
      <c r="F55" s="13">
        <v>0</v>
      </c>
      <c r="G55" s="1" t="s">
        <v>5</v>
      </c>
      <c r="H55" s="4">
        <f t="shared" si="12"/>
        <v>0</v>
      </c>
    </row>
    <row r="56" spans="1:12" x14ac:dyDescent="0.25">
      <c r="A56" s="5"/>
      <c r="B56" s="5" t="s">
        <v>7</v>
      </c>
      <c r="C56" s="35">
        <f t="shared" si="10"/>
        <v>1.29910891653873E-2</v>
      </c>
      <c r="D56" s="6">
        <f t="shared" si="9"/>
        <v>12539.105139808524</v>
      </c>
      <c r="E56" s="51">
        <f>E44</f>
        <v>4559</v>
      </c>
      <c r="F56" s="13">
        <f t="shared" si="11"/>
        <v>2.7504069181418127</v>
      </c>
      <c r="G56" s="1" t="s">
        <v>5</v>
      </c>
      <c r="H56" s="4">
        <f t="shared" si="12"/>
        <v>1.3752034590709064</v>
      </c>
    </row>
    <row r="57" spans="1:12" x14ac:dyDescent="0.25">
      <c r="A57" s="5"/>
      <c r="B57" s="18" t="s">
        <v>20</v>
      </c>
      <c r="C57" s="35">
        <f t="shared" si="10"/>
        <v>6.8471229176824105E-2</v>
      </c>
      <c r="D57" s="6">
        <f t="shared" si="9"/>
        <v>66088.988441988433</v>
      </c>
      <c r="E57" s="45">
        <f t="shared" si="13"/>
        <v>23768</v>
      </c>
      <c r="F57" s="13">
        <f t="shared" si="11"/>
        <v>2.780586858043943</v>
      </c>
      <c r="G57" s="1" t="s">
        <v>5</v>
      </c>
      <c r="H57" s="4">
        <f t="shared" si="12"/>
        <v>1.3902934290219715</v>
      </c>
    </row>
    <row r="58" spans="1:12" x14ac:dyDescent="0.25">
      <c r="A58" s="5"/>
      <c r="B58" s="5" t="s">
        <v>16</v>
      </c>
      <c r="C58" s="36">
        <f t="shared" si="10"/>
        <v>3.0588447075516909E-4</v>
      </c>
      <c r="D58" s="8">
        <f t="shared" si="9"/>
        <v>295.24218413132593</v>
      </c>
      <c r="E58" s="49">
        <f>C70</f>
        <v>78260.36</v>
      </c>
      <c r="F58" s="15">
        <f t="shared" si="11"/>
        <v>3.7725635830364941E-3</v>
      </c>
      <c r="G58" s="16" t="s">
        <v>3</v>
      </c>
      <c r="H58" s="15">
        <f t="shared" si="12"/>
        <v>1.8862817915182471E-3</v>
      </c>
    </row>
    <row r="59" spans="1:12" x14ac:dyDescent="0.25">
      <c r="A59" s="5"/>
      <c r="B59" s="5" t="s">
        <v>17</v>
      </c>
      <c r="C59" s="11">
        <f>SUM(C50:C58)</f>
        <v>0.99999999999999989</v>
      </c>
      <c r="D59" s="17">
        <f>SUM(D50:D58)</f>
        <v>965208.15000000014</v>
      </c>
      <c r="E59" s="6"/>
      <c r="F59" s="6"/>
    </row>
    <row r="61" spans="1:12" ht="45" x14ac:dyDescent="0.25">
      <c r="C61" s="26" t="s">
        <v>26</v>
      </c>
      <c r="D61" s="30" t="s">
        <v>27</v>
      </c>
      <c r="E61" s="26" t="s">
        <v>28</v>
      </c>
      <c r="F61" s="30" t="s">
        <v>27</v>
      </c>
      <c r="G61" s="30" t="s">
        <v>47</v>
      </c>
      <c r="I61" s="30" t="s">
        <v>48</v>
      </c>
    </row>
    <row r="62" spans="1:12" x14ac:dyDescent="0.25">
      <c r="B62" s="5" t="s">
        <v>2</v>
      </c>
      <c r="C62" s="31">
        <v>31616673.929999985</v>
      </c>
      <c r="D62" s="39">
        <f>C62/C$71</f>
        <v>0.1235753269230655</v>
      </c>
      <c r="E62" s="31">
        <v>120247548.56999998</v>
      </c>
      <c r="F62" s="38">
        <f>E62/E$71</f>
        <v>0.32589485096596049</v>
      </c>
      <c r="G62" s="46"/>
      <c r="H62" s="50"/>
      <c r="I62" s="47"/>
    </row>
    <row r="63" spans="1:12" x14ac:dyDescent="0.25">
      <c r="B63" s="5" t="s">
        <v>13</v>
      </c>
      <c r="C63" s="31">
        <v>13253335.860000007</v>
      </c>
      <c r="D63" s="39">
        <f t="shared" ref="D63:D71" si="14">C63/C$71</f>
        <v>5.1801315829324145E-2</v>
      </c>
      <c r="E63" s="31">
        <v>37246433.270000003</v>
      </c>
      <c r="F63" s="38">
        <f t="shared" ref="F63:F71" si="15">E63/E$71</f>
        <v>0.10094526636003792</v>
      </c>
      <c r="G63" s="46"/>
      <c r="H63" s="50"/>
      <c r="I63" s="47"/>
    </row>
    <row r="64" spans="1:12" x14ac:dyDescent="0.25">
      <c r="B64" s="5" t="s">
        <v>22</v>
      </c>
      <c r="C64" s="31">
        <v>28190838.614999875</v>
      </c>
      <c r="D64" s="39">
        <f t="shared" si="14"/>
        <v>0.11018528089946969</v>
      </c>
      <c r="E64" s="31">
        <v>28190838.614999875</v>
      </c>
      <c r="F64" s="38">
        <f t="shared" si="15"/>
        <v>7.6402797880678913E-2</v>
      </c>
      <c r="G64" s="25">
        <f t="shared" ref="G64:G69" si="16">C64/E64</f>
        <v>1</v>
      </c>
      <c r="I64" s="44">
        <f t="shared" ref="I64:I69" si="17">E40*G64</f>
        <v>39647.652476626361</v>
      </c>
      <c r="J64" s="37"/>
      <c r="K64" s="25"/>
      <c r="L64" s="24"/>
    </row>
    <row r="65" spans="2:12" x14ac:dyDescent="0.25">
      <c r="B65" s="5" t="s">
        <v>23</v>
      </c>
      <c r="C65" s="31">
        <v>69433617.233333334</v>
      </c>
      <c r="D65" s="39">
        <f t="shared" si="14"/>
        <v>0.2713847120053518</v>
      </c>
      <c r="E65" s="31">
        <v>69433617.233333334</v>
      </c>
      <c r="F65" s="38">
        <f t="shared" si="15"/>
        <v>0.18817895757028419</v>
      </c>
      <c r="G65" s="25">
        <f t="shared" si="16"/>
        <v>1</v>
      </c>
      <c r="I65" s="44">
        <f t="shared" si="17"/>
        <v>123603.99999999997</v>
      </c>
      <c r="K65" s="25"/>
      <c r="L65" s="24"/>
    </row>
    <row r="66" spans="2:12" x14ac:dyDescent="0.25">
      <c r="B66" s="5" t="s">
        <v>6</v>
      </c>
      <c r="C66" s="31">
        <v>92434593.799999997</v>
      </c>
      <c r="D66" s="39">
        <f t="shared" si="14"/>
        <v>0.36128516152982215</v>
      </c>
      <c r="E66" s="31">
        <v>92434593.799999997</v>
      </c>
      <c r="F66" s="38">
        <f t="shared" si="15"/>
        <v>0.25051619370863071</v>
      </c>
      <c r="G66" s="25">
        <f t="shared" si="16"/>
        <v>1</v>
      </c>
      <c r="I66" s="44">
        <f t="shared" si="17"/>
        <v>160145.59447092214</v>
      </c>
      <c r="K66" s="25"/>
      <c r="L66" s="24"/>
    </row>
    <row r="67" spans="2:12" x14ac:dyDescent="0.25">
      <c r="B67" s="5" t="s">
        <v>15</v>
      </c>
      <c r="C67" s="31">
        <v>0</v>
      </c>
      <c r="D67" s="39">
        <f t="shared" si="14"/>
        <v>0</v>
      </c>
      <c r="E67" s="31">
        <v>222489.99999999991</v>
      </c>
      <c r="F67" s="38">
        <f t="shared" si="15"/>
        <v>6.0299229592366351E-4</v>
      </c>
      <c r="G67" s="25">
        <f t="shared" si="16"/>
        <v>0</v>
      </c>
      <c r="I67" s="44">
        <f t="shared" si="17"/>
        <v>0</v>
      </c>
      <c r="K67" s="25"/>
      <c r="L67" s="24"/>
    </row>
    <row r="68" spans="2:12" x14ac:dyDescent="0.25">
      <c r="B68" s="5" t="s">
        <v>7</v>
      </c>
      <c r="C68" s="31">
        <v>3323762.4400000004</v>
      </c>
      <c r="D68" s="39">
        <f t="shared" si="14"/>
        <v>1.29910891653873E-2</v>
      </c>
      <c r="E68" s="31">
        <v>3149540.9250000007</v>
      </c>
      <c r="F68" s="38">
        <f t="shared" si="15"/>
        <v>8.5358843699550099E-3</v>
      </c>
      <c r="G68" s="25">
        <v>1</v>
      </c>
      <c r="I68" s="44">
        <f>E44*G68</f>
        <v>4559</v>
      </c>
      <c r="K68" s="25"/>
      <c r="L68" s="24"/>
    </row>
    <row r="69" spans="2:12" x14ac:dyDescent="0.25">
      <c r="B69" s="18" t="s">
        <v>20</v>
      </c>
      <c r="C69" s="31">
        <v>17518323.280000001</v>
      </c>
      <c r="D69" s="39">
        <f t="shared" si="14"/>
        <v>6.8471229176824105E-2</v>
      </c>
      <c r="E69" s="31">
        <v>17518323.280000001</v>
      </c>
      <c r="F69" s="38">
        <f t="shared" si="15"/>
        <v>4.7478151716212717E-2</v>
      </c>
      <c r="G69" s="25">
        <f t="shared" si="16"/>
        <v>1</v>
      </c>
      <c r="I69" s="44">
        <f t="shared" si="17"/>
        <v>23768</v>
      </c>
      <c r="K69" s="25"/>
      <c r="L69" s="24"/>
    </row>
    <row r="70" spans="2:12" x14ac:dyDescent="0.25">
      <c r="B70" s="5" t="s">
        <v>16</v>
      </c>
      <c r="C70" s="31">
        <v>78260.36</v>
      </c>
      <c r="D70" s="39">
        <f t="shared" si="14"/>
        <v>3.0588447075516909E-4</v>
      </c>
      <c r="E70" s="31">
        <v>533136.06999999995</v>
      </c>
      <c r="F70" s="38">
        <f>E70/E$71</f>
        <v>1.4449051323161448E-3</v>
      </c>
      <c r="G70" s="46"/>
      <c r="H70" s="50"/>
      <c r="I70" s="47"/>
      <c r="K70" s="25"/>
    </row>
    <row r="71" spans="2:12" x14ac:dyDescent="0.25">
      <c r="C71" s="32">
        <f>SUM(C62:C70)</f>
        <v>255849405.51833323</v>
      </c>
      <c r="D71" s="28">
        <f t="shared" si="14"/>
        <v>1</v>
      </c>
      <c r="E71" s="32">
        <f>SUM(E62:E70)</f>
        <v>368976521.76333326</v>
      </c>
      <c r="F71" s="28">
        <f t="shared" si="15"/>
        <v>1</v>
      </c>
      <c r="K71" s="25"/>
    </row>
  </sheetData>
  <pageMargins left="0.7" right="0.7" top="0.75" bottom="0.75" header="0.3" footer="0.3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25" workbookViewId="0">
      <selection activeCell="I29" sqref="I29"/>
    </sheetView>
  </sheetViews>
  <sheetFormatPr defaultRowHeight="15" x14ac:dyDescent="0.25"/>
  <cols>
    <col min="1" max="1" width="23.5703125" bestFit="1" customWidth="1"/>
    <col min="2" max="2" width="21.85546875" bestFit="1" customWidth="1"/>
    <col min="3" max="3" width="18.140625" customWidth="1"/>
    <col min="4" max="4" width="15.85546875" bestFit="1" customWidth="1"/>
    <col min="5" max="5" width="12.85546875" bestFit="1" customWidth="1"/>
    <col min="6" max="6" width="14.28515625" bestFit="1" customWidth="1"/>
    <col min="7" max="7" width="4.85546875" bestFit="1" customWidth="1"/>
    <col min="8" max="8" width="10.7109375" customWidth="1"/>
    <col min="9" max="9" width="14.28515625" bestFit="1" customWidth="1"/>
    <col min="256" max="256" width="23.5703125" bestFit="1" customWidth="1"/>
    <col min="257" max="257" width="21.85546875" bestFit="1" customWidth="1"/>
    <col min="258" max="258" width="10.5703125" bestFit="1" customWidth="1"/>
    <col min="259" max="259" width="15.85546875" bestFit="1" customWidth="1"/>
    <col min="260" max="260" width="12.28515625" bestFit="1" customWidth="1"/>
    <col min="261" max="261" width="0" hidden="1" customWidth="1"/>
    <col min="262" max="262" width="4.85546875" bestFit="1" customWidth="1"/>
    <col min="263" max="263" width="10.7109375" bestFit="1" customWidth="1"/>
    <col min="512" max="512" width="23.5703125" bestFit="1" customWidth="1"/>
    <col min="513" max="513" width="21.85546875" bestFit="1" customWidth="1"/>
    <col min="514" max="514" width="10.5703125" bestFit="1" customWidth="1"/>
    <col min="515" max="515" width="15.85546875" bestFit="1" customWidth="1"/>
    <col min="516" max="516" width="12.28515625" bestFit="1" customWidth="1"/>
    <col min="517" max="517" width="0" hidden="1" customWidth="1"/>
    <col min="518" max="518" width="4.85546875" bestFit="1" customWidth="1"/>
    <col min="519" max="519" width="10.7109375" bestFit="1" customWidth="1"/>
    <col min="768" max="768" width="23.5703125" bestFit="1" customWidth="1"/>
    <col min="769" max="769" width="21.85546875" bestFit="1" customWidth="1"/>
    <col min="770" max="770" width="10.5703125" bestFit="1" customWidth="1"/>
    <col min="771" max="771" width="15.85546875" bestFit="1" customWidth="1"/>
    <col min="772" max="772" width="12.28515625" bestFit="1" customWidth="1"/>
    <col min="773" max="773" width="0" hidden="1" customWidth="1"/>
    <col min="774" max="774" width="4.85546875" bestFit="1" customWidth="1"/>
    <col min="775" max="775" width="10.7109375" bestFit="1" customWidth="1"/>
    <col min="1024" max="1024" width="23.5703125" bestFit="1" customWidth="1"/>
    <col min="1025" max="1025" width="21.85546875" bestFit="1" customWidth="1"/>
    <col min="1026" max="1026" width="10.5703125" bestFit="1" customWidth="1"/>
    <col min="1027" max="1027" width="15.85546875" bestFit="1" customWidth="1"/>
    <col min="1028" max="1028" width="12.28515625" bestFit="1" customWidth="1"/>
    <col min="1029" max="1029" width="0" hidden="1" customWidth="1"/>
    <col min="1030" max="1030" width="4.85546875" bestFit="1" customWidth="1"/>
    <col min="1031" max="1031" width="10.7109375" bestFit="1" customWidth="1"/>
    <col min="1280" max="1280" width="23.5703125" bestFit="1" customWidth="1"/>
    <col min="1281" max="1281" width="21.85546875" bestFit="1" customWidth="1"/>
    <col min="1282" max="1282" width="10.5703125" bestFit="1" customWidth="1"/>
    <col min="1283" max="1283" width="15.85546875" bestFit="1" customWidth="1"/>
    <col min="1284" max="1284" width="12.28515625" bestFit="1" customWidth="1"/>
    <col min="1285" max="1285" width="0" hidden="1" customWidth="1"/>
    <col min="1286" max="1286" width="4.85546875" bestFit="1" customWidth="1"/>
    <col min="1287" max="1287" width="10.7109375" bestFit="1" customWidth="1"/>
    <col min="1536" max="1536" width="23.5703125" bestFit="1" customWidth="1"/>
    <col min="1537" max="1537" width="21.85546875" bestFit="1" customWidth="1"/>
    <col min="1538" max="1538" width="10.5703125" bestFit="1" customWidth="1"/>
    <col min="1539" max="1539" width="15.85546875" bestFit="1" customWidth="1"/>
    <col min="1540" max="1540" width="12.28515625" bestFit="1" customWidth="1"/>
    <col min="1541" max="1541" width="0" hidden="1" customWidth="1"/>
    <col min="1542" max="1542" width="4.85546875" bestFit="1" customWidth="1"/>
    <col min="1543" max="1543" width="10.7109375" bestFit="1" customWidth="1"/>
    <col min="1792" max="1792" width="23.5703125" bestFit="1" customWidth="1"/>
    <col min="1793" max="1793" width="21.85546875" bestFit="1" customWidth="1"/>
    <col min="1794" max="1794" width="10.5703125" bestFit="1" customWidth="1"/>
    <col min="1795" max="1795" width="15.85546875" bestFit="1" customWidth="1"/>
    <col min="1796" max="1796" width="12.28515625" bestFit="1" customWidth="1"/>
    <col min="1797" max="1797" width="0" hidden="1" customWidth="1"/>
    <col min="1798" max="1798" width="4.85546875" bestFit="1" customWidth="1"/>
    <col min="1799" max="1799" width="10.7109375" bestFit="1" customWidth="1"/>
    <col min="2048" max="2048" width="23.5703125" bestFit="1" customWidth="1"/>
    <col min="2049" max="2049" width="21.85546875" bestFit="1" customWidth="1"/>
    <col min="2050" max="2050" width="10.5703125" bestFit="1" customWidth="1"/>
    <col min="2051" max="2051" width="15.85546875" bestFit="1" customWidth="1"/>
    <col min="2052" max="2052" width="12.28515625" bestFit="1" customWidth="1"/>
    <col min="2053" max="2053" width="0" hidden="1" customWidth="1"/>
    <col min="2054" max="2054" width="4.85546875" bestFit="1" customWidth="1"/>
    <col min="2055" max="2055" width="10.7109375" bestFit="1" customWidth="1"/>
    <col min="2304" max="2304" width="23.5703125" bestFit="1" customWidth="1"/>
    <col min="2305" max="2305" width="21.85546875" bestFit="1" customWidth="1"/>
    <col min="2306" max="2306" width="10.5703125" bestFit="1" customWidth="1"/>
    <col min="2307" max="2307" width="15.85546875" bestFit="1" customWidth="1"/>
    <col min="2308" max="2308" width="12.28515625" bestFit="1" customWidth="1"/>
    <col min="2309" max="2309" width="0" hidden="1" customWidth="1"/>
    <col min="2310" max="2310" width="4.85546875" bestFit="1" customWidth="1"/>
    <col min="2311" max="2311" width="10.7109375" bestFit="1" customWidth="1"/>
    <col min="2560" max="2560" width="23.5703125" bestFit="1" customWidth="1"/>
    <col min="2561" max="2561" width="21.85546875" bestFit="1" customWidth="1"/>
    <col min="2562" max="2562" width="10.5703125" bestFit="1" customWidth="1"/>
    <col min="2563" max="2563" width="15.85546875" bestFit="1" customWidth="1"/>
    <col min="2564" max="2564" width="12.28515625" bestFit="1" customWidth="1"/>
    <col min="2565" max="2565" width="0" hidden="1" customWidth="1"/>
    <col min="2566" max="2566" width="4.85546875" bestFit="1" customWidth="1"/>
    <col min="2567" max="2567" width="10.7109375" bestFit="1" customWidth="1"/>
    <col min="2816" max="2816" width="23.5703125" bestFit="1" customWidth="1"/>
    <col min="2817" max="2817" width="21.85546875" bestFit="1" customWidth="1"/>
    <col min="2818" max="2818" width="10.5703125" bestFit="1" customWidth="1"/>
    <col min="2819" max="2819" width="15.85546875" bestFit="1" customWidth="1"/>
    <col min="2820" max="2820" width="12.28515625" bestFit="1" customWidth="1"/>
    <col min="2821" max="2821" width="0" hidden="1" customWidth="1"/>
    <col min="2822" max="2822" width="4.85546875" bestFit="1" customWidth="1"/>
    <col min="2823" max="2823" width="10.7109375" bestFit="1" customWidth="1"/>
    <col min="3072" max="3072" width="23.5703125" bestFit="1" customWidth="1"/>
    <col min="3073" max="3073" width="21.85546875" bestFit="1" customWidth="1"/>
    <col min="3074" max="3074" width="10.5703125" bestFit="1" customWidth="1"/>
    <col min="3075" max="3075" width="15.85546875" bestFit="1" customWidth="1"/>
    <col min="3076" max="3076" width="12.28515625" bestFit="1" customWidth="1"/>
    <col min="3077" max="3077" width="0" hidden="1" customWidth="1"/>
    <col min="3078" max="3078" width="4.85546875" bestFit="1" customWidth="1"/>
    <col min="3079" max="3079" width="10.7109375" bestFit="1" customWidth="1"/>
    <col min="3328" max="3328" width="23.5703125" bestFit="1" customWidth="1"/>
    <col min="3329" max="3329" width="21.85546875" bestFit="1" customWidth="1"/>
    <col min="3330" max="3330" width="10.5703125" bestFit="1" customWidth="1"/>
    <col min="3331" max="3331" width="15.85546875" bestFit="1" customWidth="1"/>
    <col min="3332" max="3332" width="12.28515625" bestFit="1" customWidth="1"/>
    <col min="3333" max="3333" width="0" hidden="1" customWidth="1"/>
    <col min="3334" max="3334" width="4.85546875" bestFit="1" customWidth="1"/>
    <col min="3335" max="3335" width="10.7109375" bestFit="1" customWidth="1"/>
    <col min="3584" max="3584" width="23.5703125" bestFit="1" customWidth="1"/>
    <col min="3585" max="3585" width="21.85546875" bestFit="1" customWidth="1"/>
    <col min="3586" max="3586" width="10.5703125" bestFit="1" customWidth="1"/>
    <col min="3587" max="3587" width="15.85546875" bestFit="1" customWidth="1"/>
    <col min="3588" max="3588" width="12.28515625" bestFit="1" customWidth="1"/>
    <col min="3589" max="3589" width="0" hidden="1" customWidth="1"/>
    <col min="3590" max="3590" width="4.85546875" bestFit="1" customWidth="1"/>
    <col min="3591" max="3591" width="10.7109375" bestFit="1" customWidth="1"/>
    <col min="3840" max="3840" width="23.5703125" bestFit="1" customWidth="1"/>
    <col min="3841" max="3841" width="21.85546875" bestFit="1" customWidth="1"/>
    <col min="3842" max="3842" width="10.5703125" bestFit="1" customWidth="1"/>
    <col min="3843" max="3843" width="15.85546875" bestFit="1" customWidth="1"/>
    <col min="3844" max="3844" width="12.28515625" bestFit="1" customWidth="1"/>
    <col min="3845" max="3845" width="0" hidden="1" customWidth="1"/>
    <col min="3846" max="3846" width="4.85546875" bestFit="1" customWidth="1"/>
    <col min="3847" max="3847" width="10.7109375" bestFit="1" customWidth="1"/>
    <col min="4096" max="4096" width="23.5703125" bestFit="1" customWidth="1"/>
    <col min="4097" max="4097" width="21.85546875" bestFit="1" customWidth="1"/>
    <col min="4098" max="4098" width="10.5703125" bestFit="1" customWidth="1"/>
    <col min="4099" max="4099" width="15.85546875" bestFit="1" customWidth="1"/>
    <col min="4100" max="4100" width="12.28515625" bestFit="1" customWidth="1"/>
    <col min="4101" max="4101" width="0" hidden="1" customWidth="1"/>
    <col min="4102" max="4102" width="4.85546875" bestFit="1" customWidth="1"/>
    <col min="4103" max="4103" width="10.7109375" bestFit="1" customWidth="1"/>
    <col min="4352" max="4352" width="23.5703125" bestFit="1" customWidth="1"/>
    <col min="4353" max="4353" width="21.85546875" bestFit="1" customWidth="1"/>
    <col min="4354" max="4354" width="10.5703125" bestFit="1" customWidth="1"/>
    <col min="4355" max="4355" width="15.85546875" bestFit="1" customWidth="1"/>
    <col min="4356" max="4356" width="12.28515625" bestFit="1" customWidth="1"/>
    <col min="4357" max="4357" width="0" hidden="1" customWidth="1"/>
    <col min="4358" max="4358" width="4.85546875" bestFit="1" customWidth="1"/>
    <col min="4359" max="4359" width="10.7109375" bestFit="1" customWidth="1"/>
    <col min="4608" max="4608" width="23.5703125" bestFit="1" customWidth="1"/>
    <col min="4609" max="4609" width="21.85546875" bestFit="1" customWidth="1"/>
    <col min="4610" max="4610" width="10.5703125" bestFit="1" customWidth="1"/>
    <col min="4611" max="4611" width="15.85546875" bestFit="1" customWidth="1"/>
    <col min="4612" max="4612" width="12.28515625" bestFit="1" customWidth="1"/>
    <col min="4613" max="4613" width="0" hidden="1" customWidth="1"/>
    <col min="4614" max="4614" width="4.85546875" bestFit="1" customWidth="1"/>
    <col min="4615" max="4615" width="10.7109375" bestFit="1" customWidth="1"/>
    <col min="4864" max="4864" width="23.5703125" bestFit="1" customWidth="1"/>
    <col min="4865" max="4865" width="21.85546875" bestFit="1" customWidth="1"/>
    <col min="4866" max="4866" width="10.5703125" bestFit="1" customWidth="1"/>
    <col min="4867" max="4867" width="15.85546875" bestFit="1" customWidth="1"/>
    <col min="4868" max="4868" width="12.28515625" bestFit="1" customWidth="1"/>
    <col min="4869" max="4869" width="0" hidden="1" customWidth="1"/>
    <col min="4870" max="4870" width="4.85546875" bestFit="1" customWidth="1"/>
    <col min="4871" max="4871" width="10.7109375" bestFit="1" customWidth="1"/>
    <col min="5120" max="5120" width="23.5703125" bestFit="1" customWidth="1"/>
    <col min="5121" max="5121" width="21.85546875" bestFit="1" customWidth="1"/>
    <col min="5122" max="5122" width="10.5703125" bestFit="1" customWidth="1"/>
    <col min="5123" max="5123" width="15.85546875" bestFit="1" customWidth="1"/>
    <col min="5124" max="5124" width="12.28515625" bestFit="1" customWidth="1"/>
    <col min="5125" max="5125" width="0" hidden="1" customWidth="1"/>
    <col min="5126" max="5126" width="4.85546875" bestFit="1" customWidth="1"/>
    <col min="5127" max="5127" width="10.7109375" bestFit="1" customWidth="1"/>
    <col min="5376" max="5376" width="23.5703125" bestFit="1" customWidth="1"/>
    <col min="5377" max="5377" width="21.85546875" bestFit="1" customWidth="1"/>
    <col min="5378" max="5378" width="10.5703125" bestFit="1" customWidth="1"/>
    <col min="5379" max="5379" width="15.85546875" bestFit="1" customWidth="1"/>
    <col min="5380" max="5380" width="12.28515625" bestFit="1" customWidth="1"/>
    <col min="5381" max="5381" width="0" hidden="1" customWidth="1"/>
    <col min="5382" max="5382" width="4.85546875" bestFit="1" customWidth="1"/>
    <col min="5383" max="5383" width="10.7109375" bestFit="1" customWidth="1"/>
    <col min="5632" max="5632" width="23.5703125" bestFit="1" customWidth="1"/>
    <col min="5633" max="5633" width="21.85546875" bestFit="1" customWidth="1"/>
    <col min="5634" max="5634" width="10.5703125" bestFit="1" customWidth="1"/>
    <col min="5635" max="5635" width="15.85546875" bestFit="1" customWidth="1"/>
    <col min="5636" max="5636" width="12.28515625" bestFit="1" customWidth="1"/>
    <col min="5637" max="5637" width="0" hidden="1" customWidth="1"/>
    <col min="5638" max="5638" width="4.85546875" bestFit="1" customWidth="1"/>
    <col min="5639" max="5639" width="10.7109375" bestFit="1" customWidth="1"/>
    <col min="5888" max="5888" width="23.5703125" bestFit="1" customWidth="1"/>
    <col min="5889" max="5889" width="21.85546875" bestFit="1" customWidth="1"/>
    <col min="5890" max="5890" width="10.5703125" bestFit="1" customWidth="1"/>
    <col min="5891" max="5891" width="15.85546875" bestFit="1" customWidth="1"/>
    <col min="5892" max="5892" width="12.28515625" bestFit="1" customWidth="1"/>
    <col min="5893" max="5893" width="0" hidden="1" customWidth="1"/>
    <col min="5894" max="5894" width="4.85546875" bestFit="1" customWidth="1"/>
    <col min="5895" max="5895" width="10.7109375" bestFit="1" customWidth="1"/>
    <col min="6144" max="6144" width="23.5703125" bestFit="1" customWidth="1"/>
    <col min="6145" max="6145" width="21.85546875" bestFit="1" customWidth="1"/>
    <col min="6146" max="6146" width="10.5703125" bestFit="1" customWidth="1"/>
    <col min="6147" max="6147" width="15.85546875" bestFit="1" customWidth="1"/>
    <col min="6148" max="6148" width="12.28515625" bestFit="1" customWidth="1"/>
    <col min="6149" max="6149" width="0" hidden="1" customWidth="1"/>
    <col min="6150" max="6150" width="4.85546875" bestFit="1" customWidth="1"/>
    <col min="6151" max="6151" width="10.7109375" bestFit="1" customWidth="1"/>
    <col min="6400" max="6400" width="23.5703125" bestFit="1" customWidth="1"/>
    <col min="6401" max="6401" width="21.85546875" bestFit="1" customWidth="1"/>
    <col min="6402" max="6402" width="10.5703125" bestFit="1" customWidth="1"/>
    <col min="6403" max="6403" width="15.85546875" bestFit="1" customWidth="1"/>
    <col min="6404" max="6404" width="12.28515625" bestFit="1" customWidth="1"/>
    <col min="6405" max="6405" width="0" hidden="1" customWidth="1"/>
    <col min="6406" max="6406" width="4.85546875" bestFit="1" customWidth="1"/>
    <col min="6407" max="6407" width="10.7109375" bestFit="1" customWidth="1"/>
    <col min="6656" max="6656" width="23.5703125" bestFit="1" customWidth="1"/>
    <col min="6657" max="6657" width="21.85546875" bestFit="1" customWidth="1"/>
    <col min="6658" max="6658" width="10.5703125" bestFit="1" customWidth="1"/>
    <col min="6659" max="6659" width="15.85546875" bestFit="1" customWidth="1"/>
    <col min="6660" max="6660" width="12.28515625" bestFit="1" customWidth="1"/>
    <col min="6661" max="6661" width="0" hidden="1" customWidth="1"/>
    <col min="6662" max="6662" width="4.85546875" bestFit="1" customWidth="1"/>
    <col min="6663" max="6663" width="10.7109375" bestFit="1" customWidth="1"/>
    <col min="6912" max="6912" width="23.5703125" bestFit="1" customWidth="1"/>
    <col min="6913" max="6913" width="21.85546875" bestFit="1" customWidth="1"/>
    <col min="6914" max="6914" width="10.5703125" bestFit="1" customWidth="1"/>
    <col min="6915" max="6915" width="15.85546875" bestFit="1" customWidth="1"/>
    <col min="6916" max="6916" width="12.28515625" bestFit="1" customWidth="1"/>
    <col min="6917" max="6917" width="0" hidden="1" customWidth="1"/>
    <col min="6918" max="6918" width="4.85546875" bestFit="1" customWidth="1"/>
    <col min="6919" max="6919" width="10.7109375" bestFit="1" customWidth="1"/>
    <col min="7168" max="7168" width="23.5703125" bestFit="1" customWidth="1"/>
    <col min="7169" max="7169" width="21.85546875" bestFit="1" customWidth="1"/>
    <col min="7170" max="7170" width="10.5703125" bestFit="1" customWidth="1"/>
    <col min="7171" max="7171" width="15.85546875" bestFit="1" customWidth="1"/>
    <col min="7172" max="7172" width="12.28515625" bestFit="1" customWidth="1"/>
    <col min="7173" max="7173" width="0" hidden="1" customWidth="1"/>
    <col min="7174" max="7174" width="4.85546875" bestFit="1" customWidth="1"/>
    <col min="7175" max="7175" width="10.7109375" bestFit="1" customWidth="1"/>
    <col min="7424" max="7424" width="23.5703125" bestFit="1" customWidth="1"/>
    <col min="7425" max="7425" width="21.85546875" bestFit="1" customWidth="1"/>
    <col min="7426" max="7426" width="10.5703125" bestFit="1" customWidth="1"/>
    <col min="7427" max="7427" width="15.85546875" bestFit="1" customWidth="1"/>
    <col min="7428" max="7428" width="12.28515625" bestFit="1" customWidth="1"/>
    <col min="7429" max="7429" width="0" hidden="1" customWidth="1"/>
    <col min="7430" max="7430" width="4.85546875" bestFit="1" customWidth="1"/>
    <col min="7431" max="7431" width="10.7109375" bestFit="1" customWidth="1"/>
    <col min="7680" max="7680" width="23.5703125" bestFit="1" customWidth="1"/>
    <col min="7681" max="7681" width="21.85546875" bestFit="1" customWidth="1"/>
    <col min="7682" max="7682" width="10.5703125" bestFit="1" customWidth="1"/>
    <col min="7683" max="7683" width="15.85546875" bestFit="1" customWidth="1"/>
    <col min="7684" max="7684" width="12.28515625" bestFit="1" customWidth="1"/>
    <col min="7685" max="7685" width="0" hidden="1" customWidth="1"/>
    <col min="7686" max="7686" width="4.85546875" bestFit="1" customWidth="1"/>
    <col min="7687" max="7687" width="10.7109375" bestFit="1" customWidth="1"/>
    <col min="7936" max="7936" width="23.5703125" bestFit="1" customWidth="1"/>
    <col min="7937" max="7937" width="21.85546875" bestFit="1" customWidth="1"/>
    <col min="7938" max="7938" width="10.5703125" bestFit="1" customWidth="1"/>
    <col min="7939" max="7939" width="15.85546875" bestFit="1" customWidth="1"/>
    <col min="7940" max="7940" width="12.28515625" bestFit="1" customWidth="1"/>
    <col min="7941" max="7941" width="0" hidden="1" customWidth="1"/>
    <col min="7942" max="7942" width="4.85546875" bestFit="1" customWidth="1"/>
    <col min="7943" max="7943" width="10.7109375" bestFit="1" customWidth="1"/>
    <col min="8192" max="8192" width="23.5703125" bestFit="1" customWidth="1"/>
    <col min="8193" max="8193" width="21.85546875" bestFit="1" customWidth="1"/>
    <col min="8194" max="8194" width="10.5703125" bestFit="1" customWidth="1"/>
    <col min="8195" max="8195" width="15.85546875" bestFit="1" customWidth="1"/>
    <col min="8196" max="8196" width="12.28515625" bestFit="1" customWidth="1"/>
    <col min="8197" max="8197" width="0" hidden="1" customWidth="1"/>
    <col min="8198" max="8198" width="4.85546875" bestFit="1" customWidth="1"/>
    <col min="8199" max="8199" width="10.7109375" bestFit="1" customWidth="1"/>
    <col min="8448" max="8448" width="23.5703125" bestFit="1" customWidth="1"/>
    <col min="8449" max="8449" width="21.85546875" bestFit="1" customWidth="1"/>
    <col min="8450" max="8450" width="10.5703125" bestFit="1" customWidth="1"/>
    <col min="8451" max="8451" width="15.85546875" bestFit="1" customWidth="1"/>
    <col min="8452" max="8452" width="12.28515625" bestFit="1" customWidth="1"/>
    <col min="8453" max="8453" width="0" hidden="1" customWidth="1"/>
    <col min="8454" max="8454" width="4.85546875" bestFit="1" customWidth="1"/>
    <col min="8455" max="8455" width="10.7109375" bestFit="1" customWidth="1"/>
    <col min="8704" max="8704" width="23.5703125" bestFit="1" customWidth="1"/>
    <col min="8705" max="8705" width="21.85546875" bestFit="1" customWidth="1"/>
    <col min="8706" max="8706" width="10.5703125" bestFit="1" customWidth="1"/>
    <col min="8707" max="8707" width="15.85546875" bestFit="1" customWidth="1"/>
    <col min="8708" max="8708" width="12.28515625" bestFit="1" customWidth="1"/>
    <col min="8709" max="8709" width="0" hidden="1" customWidth="1"/>
    <col min="8710" max="8710" width="4.85546875" bestFit="1" customWidth="1"/>
    <col min="8711" max="8711" width="10.7109375" bestFit="1" customWidth="1"/>
    <col min="8960" max="8960" width="23.5703125" bestFit="1" customWidth="1"/>
    <col min="8961" max="8961" width="21.85546875" bestFit="1" customWidth="1"/>
    <col min="8962" max="8962" width="10.5703125" bestFit="1" customWidth="1"/>
    <col min="8963" max="8963" width="15.85546875" bestFit="1" customWidth="1"/>
    <col min="8964" max="8964" width="12.28515625" bestFit="1" customWidth="1"/>
    <col min="8965" max="8965" width="0" hidden="1" customWidth="1"/>
    <col min="8966" max="8966" width="4.85546875" bestFit="1" customWidth="1"/>
    <col min="8967" max="8967" width="10.7109375" bestFit="1" customWidth="1"/>
    <col min="9216" max="9216" width="23.5703125" bestFit="1" customWidth="1"/>
    <col min="9217" max="9217" width="21.85546875" bestFit="1" customWidth="1"/>
    <col min="9218" max="9218" width="10.5703125" bestFit="1" customWidth="1"/>
    <col min="9219" max="9219" width="15.85546875" bestFit="1" customWidth="1"/>
    <col min="9220" max="9220" width="12.28515625" bestFit="1" customWidth="1"/>
    <col min="9221" max="9221" width="0" hidden="1" customWidth="1"/>
    <col min="9222" max="9222" width="4.85546875" bestFit="1" customWidth="1"/>
    <col min="9223" max="9223" width="10.7109375" bestFit="1" customWidth="1"/>
    <col min="9472" max="9472" width="23.5703125" bestFit="1" customWidth="1"/>
    <col min="9473" max="9473" width="21.85546875" bestFit="1" customWidth="1"/>
    <col min="9474" max="9474" width="10.5703125" bestFit="1" customWidth="1"/>
    <col min="9475" max="9475" width="15.85546875" bestFit="1" customWidth="1"/>
    <col min="9476" max="9476" width="12.28515625" bestFit="1" customWidth="1"/>
    <col min="9477" max="9477" width="0" hidden="1" customWidth="1"/>
    <col min="9478" max="9478" width="4.85546875" bestFit="1" customWidth="1"/>
    <col min="9479" max="9479" width="10.7109375" bestFit="1" customWidth="1"/>
    <col min="9728" max="9728" width="23.5703125" bestFit="1" customWidth="1"/>
    <col min="9729" max="9729" width="21.85546875" bestFit="1" customWidth="1"/>
    <col min="9730" max="9730" width="10.5703125" bestFit="1" customWidth="1"/>
    <col min="9731" max="9731" width="15.85546875" bestFit="1" customWidth="1"/>
    <col min="9732" max="9732" width="12.28515625" bestFit="1" customWidth="1"/>
    <col min="9733" max="9733" width="0" hidden="1" customWidth="1"/>
    <col min="9734" max="9734" width="4.85546875" bestFit="1" customWidth="1"/>
    <col min="9735" max="9735" width="10.7109375" bestFit="1" customWidth="1"/>
    <col min="9984" max="9984" width="23.5703125" bestFit="1" customWidth="1"/>
    <col min="9985" max="9985" width="21.85546875" bestFit="1" customWidth="1"/>
    <col min="9986" max="9986" width="10.5703125" bestFit="1" customWidth="1"/>
    <col min="9987" max="9987" width="15.85546875" bestFit="1" customWidth="1"/>
    <col min="9988" max="9988" width="12.28515625" bestFit="1" customWidth="1"/>
    <col min="9989" max="9989" width="0" hidden="1" customWidth="1"/>
    <col min="9990" max="9990" width="4.85546875" bestFit="1" customWidth="1"/>
    <col min="9991" max="9991" width="10.7109375" bestFit="1" customWidth="1"/>
    <col min="10240" max="10240" width="23.5703125" bestFit="1" customWidth="1"/>
    <col min="10241" max="10241" width="21.85546875" bestFit="1" customWidth="1"/>
    <col min="10242" max="10242" width="10.5703125" bestFit="1" customWidth="1"/>
    <col min="10243" max="10243" width="15.85546875" bestFit="1" customWidth="1"/>
    <col min="10244" max="10244" width="12.28515625" bestFit="1" customWidth="1"/>
    <col min="10245" max="10245" width="0" hidden="1" customWidth="1"/>
    <col min="10246" max="10246" width="4.85546875" bestFit="1" customWidth="1"/>
    <col min="10247" max="10247" width="10.7109375" bestFit="1" customWidth="1"/>
    <col min="10496" max="10496" width="23.5703125" bestFit="1" customWidth="1"/>
    <col min="10497" max="10497" width="21.85546875" bestFit="1" customWidth="1"/>
    <col min="10498" max="10498" width="10.5703125" bestFit="1" customWidth="1"/>
    <col min="10499" max="10499" width="15.85546875" bestFit="1" customWidth="1"/>
    <col min="10500" max="10500" width="12.28515625" bestFit="1" customWidth="1"/>
    <col min="10501" max="10501" width="0" hidden="1" customWidth="1"/>
    <col min="10502" max="10502" width="4.85546875" bestFit="1" customWidth="1"/>
    <col min="10503" max="10503" width="10.7109375" bestFit="1" customWidth="1"/>
    <col min="10752" max="10752" width="23.5703125" bestFit="1" customWidth="1"/>
    <col min="10753" max="10753" width="21.85546875" bestFit="1" customWidth="1"/>
    <col min="10754" max="10754" width="10.5703125" bestFit="1" customWidth="1"/>
    <col min="10755" max="10755" width="15.85546875" bestFit="1" customWidth="1"/>
    <col min="10756" max="10756" width="12.28515625" bestFit="1" customWidth="1"/>
    <col min="10757" max="10757" width="0" hidden="1" customWidth="1"/>
    <col min="10758" max="10758" width="4.85546875" bestFit="1" customWidth="1"/>
    <col min="10759" max="10759" width="10.7109375" bestFit="1" customWidth="1"/>
    <col min="11008" max="11008" width="23.5703125" bestFit="1" customWidth="1"/>
    <col min="11009" max="11009" width="21.85546875" bestFit="1" customWidth="1"/>
    <col min="11010" max="11010" width="10.5703125" bestFit="1" customWidth="1"/>
    <col min="11011" max="11011" width="15.85546875" bestFit="1" customWidth="1"/>
    <col min="11012" max="11012" width="12.28515625" bestFit="1" customWidth="1"/>
    <col min="11013" max="11013" width="0" hidden="1" customWidth="1"/>
    <col min="11014" max="11014" width="4.85546875" bestFit="1" customWidth="1"/>
    <col min="11015" max="11015" width="10.7109375" bestFit="1" customWidth="1"/>
    <col min="11264" max="11264" width="23.5703125" bestFit="1" customWidth="1"/>
    <col min="11265" max="11265" width="21.85546875" bestFit="1" customWidth="1"/>
    <col min="11266" max="11266" width="10.5703125" bestFit="1" customWidth="1"/>
    <col min="11267" max="11267" width="15.85546875" bestFit="1" customWidth="1"/>
    <col min="11268" max="11268" width="12.28515625" bestFit="1" customWidth="1"/>
    <col min="11269" max="11269" width="0" hidden="1" customWidth="1"/>
    <col min="11270" max="11270" width="4.85546875" bestFit="1" customWidth="1"/>
    <col min="11271" max="11271" width="10.7109375" bestFit="1" customWidth="1"/>
    <col min="11520" max="11520" width="23.5703125" bestFit="1" customWidth="1"/>
    <col min="11521" max="11521" width="21.85546875" bestFit="1" customWidth="1"/>
    <col min="11522" max="11522" width="10.5703125" bestFit="1" customWidth="1"/>
    <col min="11523" max="11523" width="15.85546875" bestFit="1" customWidth="1"/>
    <col min="11524" max="11524" width="12.28515625" bestFit="1" customWidth="1"/>
    <col min="11525" max="11525" width="0" hidden="1" customWidth="1"/>
    <col min="11526" max="11526" width="4.85546875" bestFit="1" customWidth="1"/>
    <col min="11527" max="11527" width="10.7109375" bestFit="1" customWidth="1"/>
    <col min="11776" max="11776" width="23.5703125" bestFit="1" customWidth="1"/>
    <col min="11777" max="11777" width="21.85546875" bestFit="1" customWidth="1"/>
    <col min="11778" max="11778" width="10.5703125" bestFit="1" customWidth="1"/>
    <col min="11779" max="11779" width="15.85546875" bestFit="1" customWidth="1"/>
    <col min="11780" max="11780" width="12.28515625" bestFit="1" customWidth="1"/>
    <col min="11781" max="11781" width="0" hidden="1" customWidth="1"/>
    <col min="11782" max="11782" width="4.85546875" bestFit="1" customWidth="1"/>
    <col min="11783" max="11783" width="10.7109375" bestFit="1" customWidth="1"/>
    <col min="12032" max="12032" width="23.5703125" bestFit="1" customWidth="1"/>
    <col min="12033" max="12033" width="21.85546875" bestFit="1" customWidth="1"/>
    <col min="12034" max="12034" width="10.5703125" bestFit="1" customWidth="1"/>
    <col min="12035" max="12035" width="15.85546875" bestFit="1" customWidth="1"/>
    <col min="12036" max="12036" width="12.28515625" bestFit="1" customWidth="1"/>
    <col min="12037" max="12037" width="0" hidden="1" customWidth="1"/>
    <col min="12038" max="12038" width="4.85546875" bestFit="1" customWidth="1"/>
    <col min="12039" max="12039" width="10.7109375" bestFit="1" customWidth="1"/>
    <col min="12288" max="12288" width="23.5703125" bestFit="1" customWidth="1"/>
    <col min="12289" max="12289" width="21.85546875" bestFit="1" customWidth="1"/>
    <col min="12290" max="12290" width="10.5703125" bestFit="1" customWidth="1"/>
    <col min="12291" max="12291" width="15.85546875" bestFit="1" customWidth="1"/>
    <col min="12292" max="12292" width="12.28515625" bestFit="1" customWidth="1"/>
    <col min="12293" max="12293" width="0" hidden="1" customWidth="1"/>
    <col min="12294" max="12294" width="4.85546875" bestFit="1" customWidth="1"/>
    <col min="12295" max="12295" width="10.7109375" bestFit="1" customWidth="1"/>
    <col min="12544" max="12544" width="23.5703125" bestFit="1" customWidth="1"/>
    <col min="12545" max="12545" width="21.85546875" bestFit="1" customWidth="1"/>
    <col min="12546" max="12546" width="10.5703125" bestFit="1" customWidth="1"/>
    <col min="12547" max="12547" width="15.85546875" bestFit="1" customWidth="1"/>
    <col min="12548" max="12548" width="12.28515625" bestFit="1" customWidth="1"/>
    <col min="12549" max="12549" width="0" hidden="1" customWidth="1"/>
    <col min="12550" max="12550" width="4.85546875" bestFit="1" customWidth="1"/>
    <col min="12551" max="12551" width="10.7109375" bestFit="1" customWidth="1"/>
    <col min="12800" max="12800" width="23.5703125" bestFit="1" customWidth="1"/>
    <col min="12801" max="12801" width="21.85546875" bestFit="1" customWidth="1"/>
    <col min="12802" max="12802" width="10.5703125" bestFit="1" customWidth="1"/>
    <col min="12803" max="12803" width="15.85546875" bestFit="1" customWidth="1"/>
    <col min="12804" max="12804" width="12.28515625" bestFit="1" customWidth="1"/>
    <col min="12805" max="12805" width="0" hidden="1" customWidth="1"/>
    <col min="12806" max="12806" width="4.85546875" bestFit="1" customWidth="1"/>
    <col min="12807" max="12807" width="10.7109375" bestFit="1" customWidth="1"/>
    <col min="13056" max="13056" width="23.5703125" bestFit="1" customWidth="1"/>
    <col min="13057" max="13057" width="21.85546875" bestFit="1" customWidth="1"/>
    <col min="13058" max="13058" width="10.5703125" bestFit="1" customWidth="1"/>
    <col min="13059" max="13059" width="15.85546875" bestFit="1" customWidth="1"/>
    <col min="13060" max="13060" width="12.28515625" bestFit="1" customWidth="1"/>
    <col min="13061" max="13061" width="0" hidden="1" customWidth="1"/>
    <col min="13062" max="13062" width="4.85546875" bestFit="1" customWidth="1"/>
    <col min="13063" max="13063" width="10.7109375" bestFit="1" customWidth="1"/>
    <col min="13312" max="13312" width="23.5703125" bestFit="1" customWidth="1"/>
    <col min="13313" max="13313" width="21.85546875" bestFit="1" customWidth="1"/>
    <col min="13314" max="13314" width="10.5703125" bestFit="1" customWidth="1"/>
    <col min="13315" max="13315" width="15.85546875" bestFit="1" customWidth="1"/>
    <col min="13316" max="13316" width="12.28515625" bestFit="1" customWidth="1"/>
    <col min="13317" max="13317" width="0" hidden="1" customWidth="1"/>
    <col min="13318" max="13318" width="4.85546875" bestFit="1" customWidth="1"/>
    <col min="13319" max="13319" width="10.7109375" bestFit="1" customWidth="1"/>
    <col min="13568" max="13568" width="23.5703125" bestFit="1" customWidth="1"/>
    <col min="13569" max="13569" width="21.85546875" bestFit="1" customWidth="1"/>
    <col min="13570" max="13570" width="10.5703125" bestFit="1" customWidth="1"/>
    <col min="13571" max="13571" width="15.85546875" bestFit="1" customWidth="1"/>
    <col min="13572" max="13572" width="12.28515625" bestFit="1" customWidth="1"/>
    <col min="13573" max="13573" width="0" hidden="1" customWidth="1"/>
    <col min="13574" max="13574" width="4.85546875" bestFit="1" customWidth="1"/>
    <col min="13575" max="13575" width="10.7109375" bestFit="1" customWidth="1"/>
    <col min="13824" max="13824" width="23.5703125" bestFit="1" customWidth="1"/>
    <col min="13825" max="13825" width="21.85546875" bestFit="1" customWidth="1"/>
    <col min="13826" max="13826" width="10.5703125" bestFit="1" customWidth="1"/>
    <col min="13827" max="13827" width="15.85546875" bestFit="1" customWidth="1"/>
    <col min="13828" max="13828" width="12.28515625" bestFit="1" customWidth="1"/>
    <col min="13829" max="13829" width="0" hidden="1" customWidth="1"/>
    <col min="13830" max="13830" width="4.85546875" bestFit="1" customWidth="1"/>
    <col min="13831" max="13831" width="10.7109375" bestFit="1" customWidth="1"/>
    <col min="14080" max="14080" width="23.5703125" bestFit="1" customWidth="1"/>
    <col min="14081" max="14081" width="21.85546875" bestFit="1" customWidth="1"/>
    <col min="14082" max="14082" width="10.5703125" bestFit="1" customWidth="1"/>
    <col min="14083" max="14083" width="15.85546875" bestFit="1" customWidth="1"/>
    <col min="14084" max="14084" width="12.28515625" bestFit="1" customWidth="1"/>
    <col min="14085" max="14085" width="0" hidden="1" customWidth="1"/>
    <col min="14086" max="14086" width="4.85546875" bestFit="1" customWidth="1"/>
    <col min="14087" max="14087" width="10.7109375" bestFit="1" customWidth="1"/>
    <col min="14336" max="14336" width="23.5703125" bestFit="1" customWidth="1"/>
    <col min="14337" max="14337" width="21.85546875" bestFit="1" customWidth="1"/>
    <col min="14338" max="14338" width="10.5703125" bestFit="1" customWidth="1"/>
    <col min="14339" max="14339" width="15.85546875" bestFit="1" customWidth="1"/>
    <col min="14340" max="14340" width="12.28515625" bestFit="1" customWidth="1"/>
    <col min="14341" max="14341" width="0" hidden="1" customWidth="1"/>
    <col min="14342" max="14342" width="4.85546875" bestFit="1" customWidth="1"/>
    <col min="14343" max="14343" width="10.7109375" bestFit="1" customWidth="1"/>
    <col min="14592" max="14592" width="23.5703125" bestFit="1" customWidth="1"/>
    <col min="14593" max="14593" width="21.85546875" bestFit="1" customWidth="1"/>
    <col min="14594" max="14594" width="10.5703125" bestFit="1" customWidth="1"/>
    <col min="14595" max="14595" width="15.85546875" bestFit="1" customWidth="1"/>
    <col min="14596" max="14596" width="12.28515625" bestFit="1" customWidth="1"/>
    <col min="14597" max="14597" width="0" hidden="1" customWidth="1"/>
    <col min="14598" max="14598" width="4.85546875" bestFit="1" customWidth="1"/>
    <col min="14599" max="14599" width="10.7109375" bestFit="1" customWidth="1"/>
    <col min="14848" max="14848" width="23.5703125" bestFit="1" customWidth="1"/>
    <col min="14849" max="14849" width="21.85546875" bestFit="1" customWidth="1"/>
    <col min="14850" max="14850" width="10.5703125" bestFit="1" customWidth="1"/>
    <col min="14851" max="14851" width="15.85546875" bestFit="1" customWidth="1"/>
    <col min="14852" max="14852" width="12.28515625" bestFit="1" customWidth="1"/>
    <col min="14853" max="14853" width="0" hidden="1" customWidth="1"/>
    <col min="14854" max="14854" width="4.85546875" bestFit="1" customWidth="1"/>
    <col min="14855" max="14855" width="10.7109375" bestFit="1" customWidth="1"/>
    <col min="15104" max="15104" width="23.5703125" bestFit="1" customWidth="1"/>
    <col min="15105" max="15105" width="21.85546875" bestFit="1" customWidth="1"/>
    <col min="15106" max="15106" width="10.5703125" bestFit="1" customWidth="1"/>
    <col min="15107" max="15107" width="15.85546875" bestFit="1" customWidth="1"/>
    <col min="15108" max="15108" width="12.28515625" bestFit="1" customWidth="1"/>
    <col min="15109" max="15109" width="0" hidden="1" customWidth="1"/>
    <col min="15110" max="15110" width="4.85546875" bestFit="1" customWidth="1"/>
    <col min="15111" max="15111" width="10.7109375" bestFit="1" customWidth="1"/>
    <col min="15360" max="15360" width="23.5703125" bestFit="1" customWidth="1"/>
    <col min="15361" max="15361" width="21.85546875" bestFit="1" customWidth="1"/>
    <col min="15362" max="15362" width="10.5703125" bestFit="1" customWidth="1"/>
    <col min="15363" max="15363" width="15.85546875" bestFit="1" customWidth="1"/>
    <col min="15364" max="15364" width="12.28515625" bestFit="1" customWidth="1"/>
    <col min="15365" max="15365" width="0" hidden="1" customWidth="1"/>
    <col min="15366" max="15366" width="4.85546875" bestFit="1" customWidth="1"/>
    <col min="15367" max="15367" width="10.7109375" bestFit="1" customWidth="1"/>
    <col min="15616" max="15616" width="23.5703125" bestFit="1" customWidth="1"/>
    <col min="15617" max="15617" width="21.85546875" bestFit="1" customWidth="1"/>
    <col min="15618" max="15618" width="10.5703125" bestFit="1" customWidth="1"/>
    <col min="15619" max="15619" width="15.85546875" bestFit="1" customWidth="1"/>
    <col min="15620" max="15620" width="12.28515625" bestFit="1" customWidth="1"/>
    <col min="15621" max="15621" width="0" hidden="1" customWidth="1"/>
    <col min="15622" max="15622" width="4.85546875" bestFit="1" customWidth="1"/>
    <col min="15623" max="15623" width="10.7109375" bestFit="1" customWidth="1"/>
    <col min="15872" max="15872" width="23.5703125" bestFit="1" customWidth="1"/>
    <col min="15873" max="15873" width="21.85546875" bestFit="1" customWidth="1"/>
    <col min="15874" max="15874" width="10.5703125" bestFit="1" customWidth="1"/>
    <col min="15875" max="15875" width="15.85546875" bestFit="1" customWidth="1"/>
    <col min="15876" max="15876" width="12.28515625" bestFit="1" customWidth="1"/>
    <col min="15877" max="15877" width="0" hidden="1" customWidth="1"/>
    <col min="15878" max="15878" width="4.85546875" bestFit="1" customWidth="1"/>
    <col min="15879" max="15879" width="10.7109375" bestFit="1" customWidth="1"/>
    <col min="16128" max="16128" width="23.5703125" bestFit="1" customWidth="1"/>
    <col min="16129" max="16129" width="21.85546875" bestFit="1" customWidth="1"/>
    <col min="16130" max="16130" width="10.5703125" bestFit="1" customWidth="1"/>
    <col min="16131" max="16131" width="15.85546875" bestFit="1" customWidth="1"/>
    <col min="16132" max="16132" width="12.28515625" bestFit="1" customWidth="1"/>
    <col min="16133" max="16133" width="0" hidden="1" customWidth="1"/>
    <col min="16134" max="16134" width="4.85546875" bestFit="1" customWidth="1"/>
    <col min="16135" max="16135" width="10.7109375" bestFit="1" customWidth="1"/>
  </cols>
  <sheetData>
    <row r="1" spans="1:12" ht="15.75" x14ac:dyDescent="0.25">
      <c r="A1" s="21" t="s">
        <v>45</v>
      </c>
    </row>
    <row r="2" spans="1:12" x14ac:dyDescent="0.25">
      <c r="C2" t="s">
        <v>49</v>
      </c>
    </row>
    <row r="3" spans="1:12" x14ac:dyDescent="0.25">
      <c r="B3" s="2" t="s">
        <v>0</v>
      </c>
      <c r="C3" s="2" t="s">
        <v>1</v>
      </c>
      <c r="D3" s="2" t="s">
        <v>29</v>
      </c>
      <c r="E3" s="2" t="s">
        <v>42</v>
      </c>
      <c r="F3" s="2" t="s">
        <v>43</v>
      </c>
    </row>
    <row r="4" spans="1:12" x14ac:dyDescent="0.25">
      <c r="A4" s="1" t="s">
        <v>2</v>
      </c>
      <c r="B4" s="3" t="s">
        <v>3</v>
      </c>
      <c r="C4" s="4">
        <f>H39</f>
        <v>7.2802370487706361E-3</v>
      </c>
      <c r="D4" s="4">
        <f>F51</f>
        <v>-1.4516618249366453E-2</v>
      </c>
      <c r="E4" s="42">
        <f>'[3]CPC Impacts'!$M$31</f>
        <v>8.4659313998767485E-2</v>
      </c>
      <c r="F4" s="42">
        <f>'[1]CPC Impacts'!$M$32</f>
        <v>-9.7659121716498404E-2</v>
      </c>
    </row>
    <row r="5" spans="1:12" x14ac:dyDescent="0.25">
      <c r="A5" s="1" t="s">
        <v>4</v>
      </c>
      <c r="B5" s="3" t="s">
        <v>3</v>
      </c>
      <c r="C5" s="4">
        <f>H40</f>
        <v>7.2802370487706353E-3</v>
      </c>
      <c r="D5" s="4">
        <f>F52</f>
        <v>-1.4516618249366455E-2</v>
      </c>
      <c r="E5" s="42">
        <f>'[3]CPC Impacts'!$M$158</f>
        <v>0.4177819041730807</v>
      </c>
      <c r="F5" s="42">
        <f>'[1]CPC Impacts'!$M$159</f>
        <v>-0.65240367115929832</v>
      </c>
    </row>
    <row r="6" spans="1:12" x14ac:dyDescent="0.25">
      <c r="A6" s="1" t="s">
        <v>18</v>
      </c>
      <c r="B6" s="3" t="s">
        <v>5</v>
      </c>
      <c r="C6" s="4">
        <f>H41</f>
        <v>2.4600963586718065</v>
      </c>
      <c r="D6" s="4">
        <f>F53</f>
        <v>-4.8781193485718184</v>
      </c>
      <c r="E6" s="42">
        <f>4.72/2</f>
        <v>2.36</v>
      </c>
      <c r="F6" s="42">
        <f>'[1]CPC Impacts'!$M$265</f>
        <v>-1.8474301819294769E-2</v>
      </c>
    </row>
    <row r="7" spans="1:12" hidden="1" x14ac:dyDescent="0.25">
      <c r="A7" s="1" t="s">
        <v>19</v>
      </c>
      <c r="B7" s="3" t="s">
        <v>5</v>
      </c>
      <c r="C7" s="4" t="e">
        <f t="shared" ref="C7:C8" si="0">F42</f>
        <v>#DIV/0!</v>
      </c>
      <c r="D7" s="4" t="e">
        <f>#REF!</f>
        <v>#REF!</v>
      </c>
      <c r="E7" s="42"/>
      <c r="F7" s="42"/>
    </row>
    <row r="8" spans="1:12" hidden="1" x14ac:dyDescent="0.25">
      <c r="A8" s="1" t="s">
        <v>6</v>
      </c>
      <c r="B8" s="3" t="s">
        <v>5</v>
      </c>
      <c r="C8" s="4" t="e">
        <f t="shared" si="0"/>
        <v>#DIV/0!</v>
      </c>
      <c r="D8" s="4" t="e">
        <f>#REF!</f>
        <v>#REF!</v>
      </c>
      <c r="E8" s="42"/>
      <c r="F8" s="42"/>
    </row>
    <row r="9" spans="1:12" x14ac:dyDescent="0.25">
      <c r="A9" s="1" t="s">
        <v>7</v>
      </c>
      <c r="B9" s="3" t="s">
        <v>5</v>
      </c>
      <c r="C9" s="4">
        <f>H44</f>
        <v>2.6989945167795111</v>
      </c>
      <c r="D9" s="4">
        <f>F57</f>
        <v>-5.3587298721262897</v>
      </c>
      <c r="E9" s="42">
        <f>45.6660535976556%/2</f>
        <v>0.22833026798827799</v>
      </c>
      <c r="F9" s="42">
        <v>-0.36940813214119356</v>
      </c>
    </row>
    <row r="10" spans="1:12" x14ac:dyDescent="0.25">
      <c r="A10" s="1" t="s">
        <v>8</v>
      </c>
      <c r="B10" s="3" t="s">
        <v>5</v>
      </c>
      <c r="C10" s="4">
        <f>H45</f>
        <v>2.702474233104474</v>
      </c>
      <c r="D10" s="4">
        <f>F56</f>
        <v>-5.3518299507177209</v>
      </c>
      <c r="E10" s="42">
        <f>7.80848388886852%/2</f>
        <v>3.9042419444342599E-2</v>
      </c>
      <c r="F10" s="42">
        <v>-9.6528097992495829E-2</v>
      </c>
    </row>
    <row r="11" spans="1:12" x14ac:dyDescent="0.25">
      <c r="A11" s="1" t="s">
        <v>9</v>
      </c>
      <c r="B11" s="3" t="s">
        <v>3</v>
      </c>
      <c r="C11" s="4">
        <f>H47</f>
        <v>7.3209114299244635E-3</v>
      </c>
      <c r="D11" s="4">
        <f>F59</f>
        <v>-1.4516618249366457E-2</v>
      </c>
      <c r="E11" s="42">
        <f>16.1336361058326%/2</f>
        <v>8.0668180529162997E-2</v>
      </c>
      <c r="F11" s="42">
        <v>-0.13051043190662992</v>
      </c>
      <c r="L11" s="40"/>
    </row>
    <row r="12" spans="1:12" hidden="1" x14ac:dyDescent="0.25">
      <c r="A12" s="1" t="s">
        <v>20</v>
      </c>
      <c r="B12" s="3" t="s">
        <v>21</v>
      </c>
      <c r="C12" s="4"/>
    </row>
    <row r="15" spans="1:12" ht="39" x14ac:dyDescent="0.25">
      <c r="A15" s="21" t="s">
        <v>38</v>
      </c>
      <c r="B15" s="41" t="s">
        <v>31</v>
      </c>
      <c r="C15" s="41" t="s">
        <v>32</v>
      </c>
      <c r="D15" s="41" t="s">
        <v>33</v>
      </c>
      <c r="E15" s="41" t="s">
        <v>34</v>
      </c>
      <c r="F15" s="41" t="s">
        <v>35</v>
      </c>
    </row>
    <row r="16" spans="1:12" x14ac:dyDescent="0.25">
      <c r="A16">
        <v>1550</v>
      </c>
      <c r="B16" s="19">
        <f>'[4]2. 2012 Continuity Schedule'!$BR$24</f>
        <v>444684.47</v>
      </c>
      <c r="C16" s="19">
        <f>'[4]2. 2012 Continuity Schedule'!$BS$24</f>
        <v>24679.94</v>
      </c>
      <c r="D16" s="19">
        <f>'[4]2. 2012 Continuity Schedule'!$BT$24</f>
        <v>6536.86</v>
      </c>
      <c r="E16" s="19">
        <f>'[4]2. 2012 Continuity Schedule'!$BU$24</f>
        <v>2178.9499999999998</v>
      </c>
      <c r="F16" s="19">
        <v>478080.22</v>
      </c>
      <c r="I16" s="40"/>
    </row>
    <row r="17" spans="1:9" x14ac:dyDescent="0.25">
      <c r="A17">
        <v>1580</v>
      </c>
      <c r="B17" s="19">
        <f>'[4]2. 2012 Continuity Schedule'!$BR$25</f>
        <v>2157.3300000000063</v>
      </c>
      <c r="C17" s="19">
        <f>'[4]2. 2012 Continuity Schedule'!$BS$25</f>
        <v>-7244.75</v>
      </c>
      <c r="D17" s="19">
        <f>'[4]2. 2012 Continuity Schedule'!$BT$25</f>
        <v>31.72</v>
      </c>
      <c r="E17" s="19">
        <f>'[4]2. 2012 Continuity Schedule'!$BU$25</f>
        <v>10.57</v>
      </c>
      <c r="F17" s="19">
        <v>-5045.1299999999937</v>
      </c>
      <c r="I17" s="40"/>
    </row>
    <row r="18" spans="1:9" x14ac:dyDescent="0.25">
      <c r="A18">
        <v>1584</v>
      </c>
      <c r="B18" s="19">
        <f>'[4]2. 2012 Continuity Schedule'!$BR$26</f>
        <v>-41762.649999999987</v>
      </c>
      <c r="C18" s="19">
        <f>'[4]2. 2012 Continuity Schedule'!$BS$26</f>
        <v>-471.19999999999976</v>
      </c>
      <c r="D18" s="19">
        <f>'[4]2. 2012 Continuity Schedule'!$BT$26</f>
        <v>-613.91</v>
      </c>
      <c r="E18" s="19">
        <f>'[4]2. 2012 Continuity Schedule'!$BU$26</f>
        <v>-204.64</v>
      </c>
      <c r="F18" s="19">
        <v>-43052.399999999987</v>
      </c>
      <c r="I18" s="40"/>
    </row>
    <row r="19" spans="1:9" x14ac:dyDescent="0.25">
      <c r="A19">
        <v>1586</v>
      </c>
      <c r="B19" s="19">
        <f>'[4]2. 2012 Continuity Schedule'!$BR$27</f>
        <v>-638687.99</v>
      </c>
      <c r="C19" s="19">
        <f>'[4]2. 2012 Continuity Schedule'!$BS$27</f>
        <v>-45435.74</v>
      </c>
      <c r="D19" s="19">
        <f>'[4]2. 2012 Continuity Schedule'!$BT$27</f>
        <v>-9388.7099999999991</v>
      </c>
      <c r="E19" s="19">
        <f>'[4]2. 2012 Continuity Schedule'!$BU$27</f>
        <v>-3129.57</v>
      </c>
      <c r="F19" s="19">
        <v>-696642.01</v>
      </c>
      <c r="I19" s="40"/>
    </row>
    <row r="20" spans="1:9" x14ac:dyDescent="0.25">
      <c r="A20">
        <v>1588</v>
      </c>
      <c r="B20" s="19">
        <f>'[4]2. 2012 Continuity Schedule'!$BR$28</f>
        <v>951946.44</v>
      </c>
      <c r="C20" s="19">
        <f>'[4]2. 2012 Continuity Schedule'!$BS$28</f>
        <v>47919.15</v>
      </c>
      <c r="D20" s="19">
        <f>'[4]2. 2012 Continuity Schedule'!$BT$28</f>
        <v>13993.61</v>
      </c>
      <c r="E20" s="19">
        <f>'[4]2. 2012 Continuity Schedule'!$BU$28</f>
        <v>4664.54</v>
      </c>
      <c r="F20" s="19">
        <v>1018523.74</v>
      </c>
      <c r="I20" s="40"/>
    </row>
    <row r="21" spans="1:9" x14ac:dyDescent="0.25">
      <c r="A21">
        <v>1588</v>
      </c>
      <c r="B21" s="19">
        <f>'[4]2. 2012 Continuity Schedule'!$BR$29</f>
        <v>-364833.41000000003</v>
      </c>
      <c r="C21" s="19">
        <f>'[4]2. 2012 Continuity Schedule'!$BS$29</f>
        <v>-4267.2400000000007</v>
      </c>
      <c r="D21" s="19">
        <f>'[4]2. 2012 Continuity Schedule'!$BT$29</f>
        <v>-5363.05</v>
      </c>
      <c r="E21" s="19">
        <f>'[4]2. 2012 Continuity Schedule'!$BU$29</f>
        <v>-1787.68</v>
      </c>
      <c r="F21" s="19">
        <v>-376251.38</v>
      </c>
      <c r="I21" s="40"/>
    </row>
    <row r="22" spans="1:9" x14ac:dyDescent="0.25">
      <c r="A22">
        <v>1590</v>
      </c>
      <c r="B22" s="19">
        <f>'[4]2. 2012 Continuity Schedule'!$BR$30</f>
        <v>36198.590000000026</v>
      </c>
      <c r="C22" s="19">
        <f>'[4]2. 2012 Continuity Schedule'!$BS$30</f>
        <v>8617.2900000000009</v>
      </c>
      <c r="D22" s="19">
        <v>0</v>
      </c>
      <c r="E22" s="19">
        <f>'[4]2. 2012 Continuity Schedule'!$BU$30</f>
        <v>0</v>
      </c>
      <c r="F22" s="19">
        <v>44815.880000000026</v>
      </c>
      <c r="I22" s="40"/>
    </row>
    <row r="23" spans="1:9" hidden="1" x14ac:dyDescent="0.25">
      <c r="A23">
        <v>1595</v>
      </c>
      <c r="F23">
        <v>0</v>
      </c>
      <c r="I23" s="40"/>
    </row>
    <row r="24" spans="1:9" x14ac:dyDescent="0.25">
      <c r="A24" s="20" t="s">
        <v>37</v>
      </c>
      <c r="B24" s="9">
        <f t="shared" ref="B24:E24" si="1">SUM(B16:B23)</f>
        <v>389702.77999999997</v>
      </c>
      <c r="C24" s="9">
        <f t="shared" si="1"/>
        <v>23797.45</v>
      </c>
      <c r="D24" s="9">
        <f t="shared" si="1"/>
        <v>5196.5200000000013</v>
      </c>
      <c r="E24" s="9">
        <f t="shared" si="1"/>
        <v>1732.1699999999998</v>
      </c>
      <c r="F24" s="9">
        <f>SUM(F16:F23)</f>
        <v>420428.91999999993</v>
      </c>
      <c r="I24" s="40"/>
    </row>
    <row r="25" spans="1:9" x14ac:dyDescent="0.25">
      <c r="B25" s="19"/>
      <c r="C25" s="19"/>
      <c r="D25" s="19"/>
      <c r="E25" s="19"/>
      <c r="F25" s="19"/>
      <c r="I25" s="40"/>
    </row>
    <row r="26" spans="1:9" x14ac:dyDescent="0.25">
      <c r="A26">
        <v>1508</v>
      </c>
      <c r="B26" s="19">
        <f>'[4]2. 2012 Continuity Schedule'!$BR$39</f>
        <v>74846</v>
      </c>
      <c r="C26" s="19">
        <f>'[4]2. 2012 Continuity Schedule'!$BS$39</f>
        <v>582.39</v>
      </c>
      <c r="D26" s="19">
        <f>'[4]2. 2012 Continuity Schedule'!$BT$39</f>
        <v>1191.92</v>
      </c>
      <c r="E26" s="19">
        <f>'[4]2. 2012 Continuity Schedule'!$BU$39</f>
        <v>366.75</v>
      </c>
      <c r="F26" s="19">
        <v>76987.06</v>
      </c>
      <c r="I26" s="40"/>
    </row>
    <row r="27" spans="1:9" hidden="1" x14ac:dyDescent="0.25">
      <c r="A27">
        <v>1555</v>
      </c>
      <c r="B27" s="19">
        <f>'[4]2. 2012 Continuity Schedule'!$BR$53+'[4]2. 2012 Continuity Schedule'!$BR$54</f>
        <v>93995.82</v>
      </c>
      <c r="C27" s="19">
        <f>'[4]2. 2012 Continuity Schedule'!$BS$54</f>
        <v>-579.08000000000004</v>
      </c>
      <c r="D27" s="19">
        <f>'[4]2. 2012 Continuity Schedule'!$BT$54</f>
        <v>1381.74</v>
      </c>
      <c r="E27" s="19">
        <f>'[4]2. 2012 Continuity Schedule'!$BU$54</f>
        <v>460.58</v>
      </c>
      <c r="F27" s="19">
        <v>95259.06</v>
      </c>
      <c r="G27" s="7"/>
      <c r="I27" s="40"/>
    </row>
    <row r="28" spans="1:9" hidden="1" x14ac:dyDescent="0.25">
      <c r="A28" s="5">
        <v>1556</v>
      </c>
      <c r="B28" s="6">
        <f>'[4]2. 2012 Continuity Schedule'!$BR$56</f>
        <v>4938.6000000000004</v>
      </c>
      <c r="C28" s="6">
        <f>'[4]2. 2012 Continuity Schedule'!$BS$56</f>
        <v>23.02</v>
      </c>
      <c r="D28" s="6">
        <f>'[4]2. 2012 Continuity Schedule'!$BT$56</f>
        <v>72.599999999999994</v>
      </c>
      <c r="E28" s="6">
        <f>'[4]2. 2012 Continuity Schedule'!$BU$56</f>
        <v>24.2</v>
      </c>
      <c r="F28" s="6">
        <v>5058.42</v>
      </c>
      <c r="G28" s="7"/>
      <c r="I28" s="40"/>
    </row>
    <row r="29" spans="1:9" x14ac:dyDescent="0.25">
      <c r="A29" s="5">
        <v>1582</v>
      </c>
      <c r="B29" s="6">
        <f>'[4]2. 2012 Continuity Schedule'!$BR$63</f>
        <v>1338</v>
      </c>
      <c r="C29" s="6">
        <f>'[4]2. 2012 Continuity Schedule'!$BS$63</f>
        <v>193.59000000000003</v>
      </c>
      <c r="D29" s="6">
        <f>'[4]2. 2012 Continuity Schedule'!$BT$63</f>
        <v>19.670000000000002</v>
      </c>
      <c r="E29" s="6">
        <f>'[4]2. 2012 Continuity Schedule'!$BU$63</f>
        <v>6.56</v>
      </c>
      <c r="F29" s="6">
        <v>1557.82</v>
      </c>
      <c r="G29" s="6"/>
      <c r="I29" s="40"/>
    </row>
    <row r="30" spans="1:9" x14ac:dyDescent="0.25">
      <c r="A30" s="5">
        <v>1521</v>
      </c>
      <c r="B30" s="6"/>
      <c r="C30" s="6">
        <f>'[4]2. 2012 Continuity Schedule'!$BS$75</f>
        <v>0</v>
      </c>
      <c r="D30" s="6">
        <f>'[4]2. 2012 Continuity Schedule'!$BT$75</f>
        <v>68.069999999999993</v>
      </c>
      <c r="E30" s="6">
        <f>'[4]2. 2012 Continuity Schedule'!$BU$75</f>
        <v>22.69</v>
      </c>
      <c r="F30" s="6">
        <f>SUM(B30:E30)</f>
        <v>90.759999999999991</v>
      </c>
      <c r="G30" s="6"/>
      <c r="I30" s="40"/>
    </row>
    <row r="31" spans="1:9" x14ac:dyDescent="0.25">
      <c r="A31" s="20" t="s">
        <v>37</v>
      </c>
      <c r="B31" s="9">
        <f>B26+B29+B30</f>
        <v>76184</v>
      </c>
      <c r="C31" s="9">
        <f t="shared" ref="C31:F31" si="2">C26+C29+C30</f>
        <v>775.98</v>
      </c>
      <c r="D31" s="9">
        <f t="shared" si="2"/>
        <v>1279.6600000000001</v>
      </c>
      <c r="E31" s="9">
        <f t="shared" si="2"/>
        <v>396</v>
      </c>
      <c r="F31" s="9">
        <f t="shared" si="2"/>
        <v>78635.64</v>
      </c>
      <c r="G31" s="6"/>
      <c r="I31" s="40"/>
    </row>
    <row r="32" spans="1:9" x14ac:dyDescent="0.25">
      <c r="A32" s="20"/>
      <c r="B32" s="9"/>
      <c r="C32" s="9"/>
      <c r="D32" s="9"/>
      <c r="E32" s="9"/>
      <c r="F32" s="9"/>
      <c r="G32" s="6"/>
      <c r="I32" s="40"/>
    </row>
    <row r="33" spans="1:9" x14ac:dyDescent="0.25">
      <c r="A33" s="20" t="s">
        <v>39</v>
      </c>
      <c r="B33" s="9">
        <f>B24+B31</f>
        <v>465886.77999999997</v>
      </c>
      <c r="C33" s="9">
        <f t="shared" ref="C33:F33" si="3">C24+C31</f>
        <v>24573.43</v>
      </c>
      <c r="D33" s="9">
        <f t="shared" si="3"/>
        <v>6476.1800000000012</v>
      </c>
      <c r="E33" s="9">
        <f t="shared" si="3"/>
        <v>2128.17</v>
      </c>
      <c r="F33" s="9">
        <f t="shared" si="3"/>
        <v>499064.55999999994</v>
      </c>
      <c r="G33" s="6"/>
      <c r="I33" s="40"/>
    </row>
    <row r="34" spans="1:9" ht="15.75" x14ac:dyDescent="0.25">
      <c r="A34" s="21" t="s">
        <v>38</v>
      </c>
      <c r="B34" s="9"/>
      <c r="C34" s="6"/>
    </row>
    <row r="35" spans="1:9" x14ac:dyDescent="0.25">
      <c r="A35" s="20" t="s">
        <v>24</v>
      </c>
      <c r="B35" s="9">
        <f>F33-F21</f>
        <v>875315.94</v>
      </c>
      <c r="C35" s="6" t="s">
        <v>41</v>
      </c>
    </row>
    <row r="37" spans="1:9" x14ac:dyDescent="0.25">
      <c r="B37" s="40"/>
      <c r="F37" s="10" t="s">
        <v>10</v>
      </c>
      <c r="H37" s="10" t="s">
        <v>49</v>
      </c>
    </row>
    <row r="38" spans="1:9" x14ac:dyDescent="0.25">
      <c r="A38" s="5"/>
      <c r="B38" s="5"/>
      <c r="C38" s="29"/>
      <c r="D38" s="10" t="s">
        <v>11</v>
      </c>
      <c r="E38" s="10" t="s">
        <v>12</v>
      </c>
      <c r="F38" s="10" t="s">
        <v>1</v>
      </c>
      <c r="H38" s="10" t="s">
        <v>1</v>
      </c>
    </row>
    <row r="39" spans="1:9" x14ac:dyDescent="0.25">
      <c r="A39" s="5"/>
      <c r="B39" s="5" t="s">
        <v>2</v>
      </c>
      <c r="C39" s="33">
        <f>F63</f>
        <v>0.38791736839004953</v>
      </c>
      <c r="D39" s="6">
        <f>C39*B$35</f>
        <v>339550.25595466245</v>
      </c>
      <c r="E39" s="12">
        <v>11660000</v>
      </c>
      <c r="F39" s="13">
        <f>D39/E39</f>
        <v>2.9120948195082545E-2</v>
      </c>
      <c r="G39" s="1" t="s">
        <v>3</v>
      </c>
      <c r="H39" s="13">
        <f>F39/4</f>
        <v>7.2802370487706361E-3</v>
      </c>
    </row>
    <row r="40" spans="1:9" x14ac:dyDescent="0.25">
      <c r="A40" s="5"/>
      <c r="B40" s="5" t="s">
        <v>13</v>
      </c>
      <c r="C40" s="33">
        <f t="shared" ref="C40:C47" si="4">F64</f>
        <v>0.18041705961858551</v>
      </c>
      <c r="D40" s="6">
        <f t="shared" ref="D40:D46" si="5">C40*B$35</f>
        <v>157921.9281320782</v>
      </c>
      <c r="E40" s="12">
        <v>5422966.5556956492</v>
      </c>
      <c r="F40" s="13">
        <f t="shared" ref="F40:F47" si="6">D40/E40</f>
        <v>2.9120948195082541E-2</v>
      </c>
      <c r="G40" s="1" t="s">
        <v>3</v>
      </c>
      <c r="H40" s="13">
        <f t="shared" ref="H40:H47" si="7">F40/4</f>
        <v>7.2802370487706353E-3</v>
      </c>
    </row>
    <row r="41" spans="1:9" x14ac:dyDescent="0.25">
      <c r="A41" s="5"/>
      <c r="B41" s="5" t="s">
        <v>22</v>
      </c>
      <c r="C41" s="33">
        <f t="shared" si="4"/>
        <v>0.41585357240497078</v>
      </c>
      <c r="D41" s="6">
        <f t="shared" si="5"/>
        <v>364003.26063201507</v>
      </c>
      <c r="E41" s="12">
        <v>36990.752348877359</v>
      </c>
      <c r="F41" s="13">
        <f t="shared" si="6"/>
        <v>9.8403854346872262</v>
      </c>
      <c r="G41" s="1" t="s">
        <v>5</v>
      </c>
      <c r="H41" s="13">
        <f t="shared" si="7"/>
        <v>2.4600963586718065</v>
      </c>
    </row>
    <row r="42" spans="1:9" hidden="1" x14ac:dyDescent="0.25">
      <c r="A42" s="5"/>
      <c r="B42" s="5" t="s">
        <v>14</v>
      </c>
      <c r="C42" s="33">
        <f t="shared" si="4"/>
        <v>0</v>
      </c>
      <c r="D42" s="6">
        <f t="shared" si="5"/>
        <v>0</v>
      </c>
      <c r="E42" s="12">
        <v>0</v>
      </c>
      <c r="F42" s="13" t="e">
        <f t="shared" si="6"/>
        <v>#DIV/0!</v>
      </c>
      <c r="G42" s="1" t="s">
        <v>5</v>
      </c>
      <c r="H42" s="13" t="e">
        <f t="shared" si="7"/>
        <v>#DIV/0!</v>
      </c>
    </row>
    <row r="43" spans="1:9" hidden="1" x14ac:dyDescent="0.25">
      <c r="A43" s="5"/>
      <c r="B43" s="5" t="s">
        <v>6</v>
      </c>
      <c r="C43" s="33">
        <f t="shared" si="4"/>
        <v>0</v>
      </c>
      <c r="D43" s="6">
        <f t="shared" si="5"/>
        <v>0</v>
      </c>
      <c r="E43" s="12">
        <v>0</v>
      </c>
      <c r="F43" s="13" t="e">
        <f t="shared" si="6"/>
        <v>#DIV/0!</v>
      </c>
      <c r="G43" s="1" t="s">
        <v>5</v>
      </c>
      <c r="H43" s="13" t="e">
        <f t="shared" si="7"/>
        <v>#DIV/0!</v>
      </c>
    </row>
    <row r="44" spans="1:9" x14ac:dyDescent="0.25">
      <c r="A44" s="5"/>
      <c r="B44" s="5" t="s">
        <v>15</v>
      </c>
      <c r="C44" s="33">
        <f t="shared" si="4"/>
        <v>1.488678096316988E-3</v>
      </c>
      <c r="D44" s="6">
        <f t="shared" si="5"/>
        <v>1303.0636672351147</v>
      </c>
      <c r="E44" s="12">
        <v>120.69899171099038</v>
      </c>
      <c r="F44" s="13">
        <f t="shared" si="6"/>
        <v>10.795978067118044</v>
      </c>
      <c r="G44" s="1" t="s">
        <v>5</v>
      </c>
      <c r="H44" s="13">
        <f t="shared" si="7"/>
        <v>2.6989945167795111</v>
      </c>
    </row>
    <row r="45" spans="1:9" x14ac:dyDescent="0.25">
      <c r="A45" s="5"/>
      <c r="B45" s="5" t="s">
        <v>7</v>
      </c>
      <c r="C45" s="33">
        <f t="shared" si="4"/>
        <v>1.2448506430577785E-2</v>
      </c>
      <c r="D45" s="6">
        <f t="shared" si="5"/>
        <v>10896.376107877239</v>
      </c>
      <c r="E45" s="12">
        <v>1008</v>
      </c>
      <c r="F45" s="13">
        <f t="shared" si="6"/>
        <v>10.809896932417896</v>
      </c>
      <c r="G45" s="1" t="s">
        <v>5</v>
      </c>
      <c r="H45" s="13">
        <f t="shared" si="7"/>
        <v>2.702474233104474</v>
      </c>
    </row>
    <row r="46" spans="1:9" hidden="1" x14ac:dyDescent="0.25">
      <c r="A46" s="5"/>
      <c r="B46" s="18" t="s">
        <v>20</v>
      </c>
      <c r="C46" s="33">
        <f t="shared" si="4"/>
        <v>0</v>
      </c>
      <c r="D46" s="6">
        <f t="shared" si="5"/>
        <v>0</v>
      </c>
      <c r="E46" s="12">
        <v>0</v>
      </c>
      <c r="F46" s="13"/>
      <c r="G46" s="1" t="s">
        <v>5</v>
      </c>
      <c r="H46" s="13">
        <f t="shared" si="7"/>
        <v>0</v>
      </c>
    </row>
    <row r="47" spans="1:9" x14ac:dyDescent="0.25">
      <c r="A47" s="5"/>
      <c r="B47" s="5" t="s">
        <v>16</v>
      </c>
      <c r="C47" s="33">
        <f t="shared" si="4"/>
        <v>1.8748150594993939E-3</v>
      </c>
      <c r="D47" s="8">
        <f>C47*B$35</f>
        <v>1641.0555061318678</v>
      </c>
      <c r="E47" s="14">
        <v>56040</v>
      </c>
      <c r="F47" s="15">
        <f t="shared" si="6"/>
        <v>2.9283645719697854E-2</v>
      </c>
      <c r="G47" s="16" t="s">
        <v>3</v>
      </c>
      <c r="H47" s="15">
        <f t="shared" si="7"/>
        <v>7.3209114299244635E-3</v>
      </c>
    </row>
    <row r="48" spans="1:9" x14ac:dyDescent="0.25">
      <c r="A48" s="5"/>
      <c r="B48" s="5" t="s">
        <v>17</v>
      </c>
      <c r="C48" s="11">
        <f>SUM(C39:C47)</f>
        <v>1.0000000000000002</v>
      </c>
      <c r="D48" s="17">
        <f>SUM(D39:D47)</f>
        <v>875315.94</v>
      </c>
      <c r="E48" s="6"/>
      <c r="F48" s="6"/>
    </row>
    <row r="49" spans="1:9" x14ac:dyDescent="0.25">
      <c r="H49" s="10"/>
    </row>
    <row r="50" spans="1:9" x14ac:dyDescent="0.25">
      <c r="A50" s="22" t="s">
        <v>25</v>
      </c>
      <c r="B50" s="5"/>
      <c r="C50" s="5"/>
      <c r="D50" s="10" t="s">
        <v>11</v>
      </c>
      <c r="E50" s="10" t="s">
        <v>12</v>
      </c>
      <c r="F50" s="10" t="s">
        <v>1</v>
      </c>
      <c r="H50" s="10" t="s">
        <v>1</v>
      </c>
    </row>
    <row r="51" spans="1:9" x14ac:dyDescent="0.25">
      <c r="A51" s="5"/>
      <c r="B51" s="5" t="s">
        <v>2</v>
      </c>
      <c r="C51" s="35">
        <f>D63</f>
        <v>0.35215149523816103</v>
      </c>
      <c r="D51" s="6">
        <f>C51*F$21</f>
        <v>-132497.4860524215</v>
      </c>
      <c r="E51" s="48">
        <f>C63</f>
        <v>9127296.9900000002</v>
      </c>
      <c r="F51" s="13">
        <f>D51/E51</f>
        <v>-1.4516618249366453E-2</v>
      </c>
      <c r="G51" s="1" t="s">
        <v>3</v>
      </c>
      <c r="H51" s="13">
        <f>F51</f>
        <v>-1.4516618249366453E-2</v>
      </c>
    </row>
    <row r="52" spans="1:9" x14ac:dyDescent="0.25">
      <c r="A52" s="5"/>
      <c r="B52" s="5" t="s">
        <v>13</v>
      </c>
      <c r="C52" s="35">
        <f t="shared" ref="C52:C59" si="8">D64</f>
        <v>0.1650603016509182</v>
      </c>
      <c r="D52" s="6">
        <f t="shared" ref="D52:D59" si="9">C52*F$21</f>
        <v>-62104.166279374251</v>
      </c>
      <c r="E52" s="48">
        <f>C64</f>
        <v>4278142.83</v>
      </c>
      <c r="F52" s="13">
        <f t="shared" ref="F52:F59" si="10">D52/E52</f>
        <v>-1.4516618249366455E-2</v>
      </c>
      <c r="G52" s="1" t="s">
        <v>3</v>
      </c>
      <c r="H52" s="13">
        <f t="shared" ref="H52:H59" si="11">F52</f>
        <v>-1.4516618249366455E-2</v>
      </c>
    </row>
    <row r="53" spans="1:9" x14ac:dyDescent="0.25">
      <c r="A53" s="5"/>
      <c r="B53" s="5" t="s">
        <v>22</v>
      </c>
      <c r="C53" s="35">
        <f t="shared" si="8"/>
        <v>0.47016531581132875</v>
      </c>
      <c r="D53" s="6">
        <f t="shared" si="9"/>
        <v>-176900.34890214825</v>
      </c>
      <c r="E53" s="45">
        <f t="shared" ref="E53:E58" si="12">I65</f>
        <v>36264.046912657002</v>
      </c>
      <c r="F53" s="13">
        <f t="shared" si="10"/>
        <v>-4.8781193485718184</v>
      </c>
      <c r="G53" s="1" t="s">
        <v>5</v>
      </c>
      <c r="H53" s="13">
        <f t="shared" si="11"/>
        <v>-4.8781193485718184</v>
      </c>
    </row>
    <row r="54" spans="1:9" hidden="1" x14ac:dyDescent="0.25">
      <c r="A54" s="5"/>
      <c r="B54" s="5" t="s">
        <v>23</v>
      </c>
      <c r="C54" s="35">
        <f t="shared" si="8"/>
        <v>0</v>
      </c>
      <c r="D54" s="6">
        <f t="shared" si="9"/>
        <v>0</v>
      </c>
      <c r="E54" s="45" t="e">
        <f t="shared" si="12"/>
        <v>#DIV/0!</v>
      </c>
      <c r="F54" s="13" t="e">
        <f t="shared" si="10"/>
        <v>#DIV/0!</v>
      </c>
      <c r="G54" s="1" t="s">
        <v>5</v>
      </c>
      <c r="H54" s="13" t="e">
        <f t="shared" si="11"/>
        <v>#DIV/0!</v>
      </c>
    </row>
    <row r="55" spans="1:9" hidden="1" x14ac:dyDescent="0.25">
      <c r="A55" s="5"/>
      <c r="B55" s="5" t="s">
        <v>6</v>
      </c>
      <c r="C55" s="35">
        <f t="shared" si="8"/>
        <v>0</v>
      </c>
      <c r="D55" s="6">
        <f t="shared" si="9"/>
        <v>0</v>
      </c>
      <c r="E55" s="45" t="e">
        <f t="shared" si="12"/>
        <v>#DIV/0!</v>
      </c>
      <c r="F55" s="13" t="e">
        <f t="shared" si="10"/>
        <v>#DIV/0!</v>
      </c>
      <c r="G55" s="1" t="s">
        <v>5</v>
      </c>
      <c r="H55" s="13" t="e">
        <f t="shared" si="11"/>
        <v>#DIV/0!</v>
      </c>
    </row>
    <row r="56" spans="1:9" x14ac:dyDescent="0.25">
      <c r="A56" s="5"/>
      <c r="B56" s="5" t="s">
        <v>15</v>
      </c>
      <c r="C56" s="35">
        <f t="shared" si="8"/>
        <v>1.1347794669931009E-3</v>
      </c>
      <c r="D56" s="6">
        <f t="shared" si="9"/>
        <v>-426.96234045181865</v>
      </c>
      <c r="E56" s="45">
        <f t="shared" si="12"/>
        <v>79.778756870733488</v>
      </c>
      <c r="F56" s="13">
        <f t="shared" si="10"/>
        <v>-5.3518299507177209</v>
      </c>
      <c r="G56" s="1" t="s">
        <v>5</v>
      </c>
      <c r="H56" s="13">
        <f t="shared" si="11"/>
        <v>-5.3518299507177209</v>
      </c>
    </row>
    <row r="57" spans="1:9" x14ac:dyDescent="0.25">
      <c r="A57" s="5"/>
      <c r="B57" s="5" t="s">
        <v>7</v>
      </c>
      <c r="C57" s="35">
        <f t="shared" si="8"/>
        <v>9.6512497943948006E-3</v>
      </c>
      <c r="D57" s="6">
        <f t="shared" si="9"/>
        <v>-3631.2960538657599</v>
      </c>
      <c r="E57" s="45">
        <f t="shared" si="12"/>
        <v>677.64118373537246</v>
      </c>
      <c r="F57" s="13">
        <f t="shared" si="10"/>
        <v>-5.3587298721262897</v>
      </c>
      <c r="G57" s="1" t="s">
        <v>5</v>
      </c>
      <c r="H57" s="13">
        <f t="shared" si="11"/>
        <v>-5.3587298721262897</v>
      </c>
    </row>
    <row r="58" spans="1:9" hidden="1" x14ac:dyDescent="0.25">
      <c r="A58" s="5"/>
      <c r="B58" s="18" t="s">
        <v>20</v>
      </c>
      <c r="C58" s="35">
        <f t="shared" si="8"/>
        <v>0</v>
      </c>
      <c r="D58" s="6">
        <f t="shared" si="9"/>
        <v>0</v>
      </c>
      <c r="E58" s="45" t="e">
        <f t="shared" si="12"/>
        <v>#VALUE!</v>
      </c>
      <c r="F58" s="13" t="e">
        <f t="shared" si="10"/>
        <v>#VALUE!</v>
      </c>
      <c r="G58" s="1" t="s">
        <v>5</v>
      </c>
      <c r="H58" s="13" t="e">
        <f t="shared" si="11"/>
        <v>#VALUE!</v>
      </c>
    </row>
    <row r="59" spans="1:9" x14ac:dyDescent="0.25">
      <c r="A59" s="5"/>
      <c r="B59" s="5" t="s">
        <v>16</v>
      </c>
      <c r="C59" s="36">
        <f t="shared" si="8"/>
        <v>1.836858038204259E-3</v>
      </c>
      <c r="D59" s="8">
        <f t="shared" si="9"/>
        <v>-691.12037173844521</v>
      </c>
      <c r="E59" s="49">
        <f>C71</f>
        <v>47608.91</v>
      </c>
      <c r="F59" s="15">
        <f t="shared" si="10"/>
        <v>-1.4516618249366457E-2</v>
      </c>
      <c r="G59" s="16" t="s">
        <v>3</v>
      </c>
      <c r="H59" s="15">
        <f t="shared" si="11"/>
        <v>-1.4516618249366457E-2</v>
      </c>
    </row>
    <row r="60" spans="1:9" x14ac:dyDescent="0.25">
      <c r="A60" s="5"/>
      <c r="B60" s="5" t="s">
        <v>17</v>
      </c>
      <c r="C60" s="11">
        <f>SUM(C51:C59)</f>
        <v>1.0000000000000002</v>
      </c>
      <c r="D60" s="17">
        <f>SUM(D51:D59)</f>
        <v>-376251.38</v>
      </c>
      <c r="E60" s="6"/>
      <c r="F60" s="6"/>
    </row>
    <row r="62" spans="1:9" ht="45" x14ac:dyDescent="0.25">
      <c r="C62" s="26" t="s">
        <v>26</v>
      </c>
      <c r="D62" s="26" t="s">
        <v>27</v>
      </c>
      <c r="E62" s="26" t="s">
        <v>28</v>
      </c>
      <c r="F62" s="30" t="s">
        <v>27</v>
      </c>
      <c r="H62" s="30" t="s">
        <v>47</v>
      </c>
      <c r="I62" s="30" t="s">
        <v>48</v>
      </c>
    </row>
    <row r="63" spans="1:9" x14ac:dyDescent="0.25">
      <c r="B63" s="5" t="s">
        <v>2</v>
      </c>
      <c r="C63" s="23">
        <v>9127296.9900000002</v>
      </c>
      <c r="D63" s="39">
        <f>C63/C$72</f>
        <v>0.35215149523816103</v>
      </c>
      <c r="E63" s="31">
        <v>11595217.999999965</v>
      </c>
      <c r="F63" s="38">
        <f>E63/E$72</f>
        <v>0.38791736839004953</v>
      </c>
      <c r="H63" s="46"/>
      <c r="I63" s="47"/>
    </row>
    <row r="64" spans="1:9" x14ac:dyDescent="0.25">
      <c r="B64" s="5" t="s">
        <v>13</v>
      </c>
      <c r="C64" s="23">
        <v>4278142.83</v>
      </c>
      <c r="D64" s="39">
        <f t="shared" ref="D64:D71" si="13">C64/C$72</f>
        <v>0.1650603016509182</v>
      </c>
      <c r="E64" s="31">
        <v>5392837</v>
      </c>
      <c r="F64" s="38">
        <f t="shared" ref="F64:F71" si="14">E64/E$72</f>
        <v>0.18041705961858551</v>
      </c>
      <c r="H64" s="46"/>
      <c r="I64" s="47"/>
    </row>
    <row r="65" spans="2:9" x14ac:dyDescent="0.25">
      <c r="B65" s="5" t="s">
        <v>22</v>
      </c>
      <c r="C65" s="23">
        <v>12186057.790000001</v>
      </c>
      <c r="D65" s="39">
        <f t="shared" si="13"/>
        <v>0.47016531581132875</v>
      </c>
      <c r="E65" s="31">
        <v>12430257.629676405</v>
      </c>
      <c r="F65" s="38">
        <f t="shared" si="14"/>
        <v>0.41585357240497078</v>
      </c>
      <c r="H65" s="25">
        <f>C65/E65</f>
        <v>0.98035440238234539</v>
      </c>
      <c r="I65" s="44">
        <f>H65*E41</f>
        <v>36264.046912657002</v>
      </c>
    </row>
    <row r="66" spans="2:9" hidden="1" x14ac:dyDescent="0.25">
      <c r="B66" s="5" t="s">
        <v>23</v>
      </c>
      <c r="C66" s="23"/>
      <c r="D66" s="39">
        <f t="shared" si="13"/>
        <v>0</v>
      </c>
      <c r="E66" s="31">
        <v>0</v>
      </c>
      <c r="F66" s="38">
        <f t="shared" si="14"/>
        <v>0</v>
      </c>
      <c r="H66" s="25" t="e">
        <f t="shared" ref="H66:H69" si="15">C66/E66</f>
        <v>#DIV/0!</v>
      </c>
      <c r="I66" s="44" t="e">
        <f t="shared" ref="I66:I69" si="16">H66*E42</f>
        <v>#DIV/0!</v>
      </c>
    </row>
    <row r="67" spans="2:9" hidden="1" x14ac:dyDescent="0.25">
      <c r="B67" s="5" t="s">
        <v>6</v>
      </c>
      <c r="C67" s="23"/>
      <c r="D67" s="39">
        <f t="shared" si="13"/>
        <v>0</v>
      </c>
      <c r="E67" s="31">
        <v>0</v>
      </c>
      <c r="F67" s="38">
        <f t="shared" si="14"/>
        <v>0</v>
      </c>
      <c r="H67" s="25" t="e">
        <f t="shared" si="15"/>
        <v>#DIV/0!</v>
      </c>
      <c r="I67" s="44" t="e">
        <f t="shared" si="16"/>
        <v>#DIV/0!</v>
      </c>
    </row>
    <row r="68" spans="2:9" x14ac:dyDescent="0.25">
      <c r="B68" s="5" t="s">
        <v>15</v>
      </c>
      <c r="C68" s="23">
        <v>29411.97</v>
      </c>
      <c r="D68" s="39">
        <f t="shared" si="13"/>
        <v>1.1347794669931009E-3</v>
      </c>
      <c r="E68" s="31">
        <v>44497.999999999993</v>
      </c>
      <c r="F68" s="38">
        <f t="shared" si="14"/>
        <v>1.488678096316988E-3</v>
      </c>
      <c r="H68" s="25">
        <f t="shared" si="15"/>
        <v>0.66097285271248163</v>
      </c>
      <c r="I68" s="44">
        <f t="shared" si="16"/>
        <v>79.778756870733488</v>
      </c>
    </row>
    <row r="69" spans="2:9" x14ac:dyDescent="0.25">
      <c r="B69" s="5" t="s">
        <v>7</v>
      </c>
      <c r="C69" s="23">
        <v>250147.52</v>
      </c>
      <c r="D69" s="39">
        <f t="shared" si="13"/>
        <v>9.6512497943948006E-3</v>
      </c>
      <c r="E69" s="31">
        <v>372097.6620253165</v>
      </c>
      <c r="F69" s="38">
        <f t="shared" si="14"/>
        <v>1.2448506430577785E-2</v>
      </c>
      <c r="H69" s="25">
        <f t="shared" si="15"/>
        <v>0.67226307910255201</v>
      </c>
      <c r="I69" s="44">
        <f t="shared" si="16"/>
        <v>677.64118373537246</v>
      </c>
    </row>
    <row r="70" spans="2:9" hidden="1" x14ac:dyDescent="0.25">
      <c r="B70" s="18" t="s">
        <v>20</v>
      </c>
      <c r="C70" s="23"/>
      <c r="D70" s="39">
        <f t="shared" si="13"/>
        <v>0</v>
      </c>
      <c r="E70" s="31">
        <v>0</v>
      </c>
      <c r="F70" s="38">
        <f t="shared" si="14"/>
        <v>0</v>
      </c>
      <c r="H70" s="25" t="e">
        <f t="shared" ref="H70" si="17">B70/D70</f>
        <v>#VALUE!</v>
      </c>
      <c r="I70" s="44" t="e">
        <f t="shared" ref="I70" si="18">H70*D46</f>
        <v>#VALUE!</v>
      </c>
    </row>
    <row r="71" spans="2:9" x14ac:dyDescent="0.25">
      <c r="B71" s="5" t="s">
        <v>16</v>
      </c>
      <c r="C71" s="23">
        <v>47608.91</v>
      </c>
      <c r="D71" s="39">
        <f t="shared" si="13"/>
        <v>1.836858038204259E-3</v>
      </c>
      <c r="E71" s="31">
        <v>56040</v>
      </c>
      <c r="F71" s="38">
        <f t="shared" si="14"/>
        <v>1.8748150594993939E-3</v>
      </c>
      <c r="H71" s="46"/>
      <c r="I71" s="47"/>
    </row>
    <row r="72" spans="2:9" x14ac:dyDescent="0.25">
      <c r="C72" s="27">
        <f>SUM(C63:C71)</f>
        <v>25918666.009999998</v>
      </c>
      <c r="D72" s="28">
        <f>SUM(D63:D71)</f>
        <v>1.0000000000000002</v>
      </c>
      <c r="E72" s="32">
        <f>SUM(E63:E71)</f>
        <v>29890948.291701686</v>
      </c>
      <c r="F72" s="28">
        <f>E72/E$72</f>
        <v>1</v>
      </c>
    </row>
  </sheetData>
  <pageMargins left="0.7" right="0.7" top="0.75" bottom="0.75" header="0.3" footer="0.3"/>
  <pageSetup scale="6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26" workbookViewId="0">
      <selection activeCell="F51" sqref="F51"/>
    </sheetView>
  </sheetViews>
  <sheetFormatPr defaultRowHeight="15" x14ac:dyDescent="0.25"/>
  <cols>
    <col min="1" max="1" width="23.5703125" bestFit="1" customWidth="1"/>
    <col min="2" max="2" width="21.85546875" bestFit="1" customWidth="1"/>
    <col min="3" max="3" width="16.7109375" customWidth="1"/>
    <col min="4" max="4" width="15.85546875" bestFit="1" customWidth="1"/>
    <col min="5" max="5" width="15" bestFit="1" customWidth="1"/>
    <col min="6" max="6" width="16.7109375" customWidth="1"/>
    <col min="7" max="7" width="4.85546875" bestFit="1" customWidth="1"/>
    <col min="8" max="8" width="10.7109375" hidden="1" customWidth="1"/>
    <col min="9" max="9" width="13.42578125" bestFit="1" customWidth="1"/>
    <col min="10" max="10" width="14.28515625" bestFit="1" customWidth="1"/>
    <col min="257" max="257" width="23.5703125" bestFit="1" customWidth="1"/>
    <col min="258" max="258" width="21.85546875" bestFit="1" customWidth="1"/>
    <col min="259" max="259" width="10.5703125" bestFit="1" customWidth="1"/>
    <col min="260" max="260" width="15.85546875" bestFit="1" customWidth="1"/>
    <col min="261" max="261" width="12.28515625" bestFit="1" customWidth="1"/>
    <col min="262" max="262" width="0" hidden="1" customWidth="1"/>
    <col min="263" max="263" width="4.85546875" bestFit="1" customWidth="1"/>
    <col min="264" max="264" width="10.7109375" bestFit="1" customWidth="1"/>
    <col min="513" max="513" width="23.5703125" bestFit="1" customWidth="1"/>
    <col min="514" max="514" width="21.85546875" bestFit="1" customWidth="1"/>
    <col min="515" max="515" width="10.5703125" bestFit="1" customWidth="1"/>
    <col min="516" max="516" width="15.85546875" bestFit="1" customWidth="1"/>
    <col min="517" max="517" width="12.28515625" bestFit="1" customWidth="1"/>
    <col min="518" max="518" width="0" hidden="1" customWidth="1"/>
    <col min="519" max="519" width="4.85546875" bestFit="1" customWidth="1"/>
    <col min="520" max="520" width="10.7109375" bestFit="1" customWidth="1"/>
    <col min="769" max="769" width="23.5703125" bestFit="1" customWidth="1"/>
    <col min="770" max="770" width="21.85546875" bestFit="1" customWidth="1"/>
    <col min="771" max="771" width="10.5703125" bestFit="1" customWidth="1"/>
    <col min="772" max="772" width="15.85546875" bestFit="1" customWidth="1"/>
    <col min="773" max="773" width="12.28515625" bestFit="1" customWidth="1"/>
    <col min="774" max="774" width="0" hidden="1" customWidth="1"/>
    <col min="775" max="775" width="4.85546875" bestFit="1" customWidth="1"/>
    <col min="776" max="776" width="10.7109375" bestFit="1" customWidth="1"/>
    <col min="1025" max="1025" width="23.5703125" bestFit="1" customWidth="1"/>
    <col min="1026" max="1026" width="21.85546875" bestFit="1" customWidth="1"/>
    <col min="1027" max="1027" width="10.5703125" bestFit="1" customWidth="1"/>
    <col min="1028" max="1028" width="15.85546875" bestFit="1" customWidth="1"/>
    <col min="1029" max="1029" width="12.28515625" bestFit="1" customWidth="1"/>
    <col min="1030" max="1030" width="0" hidden="1" customWidth="1"/>
    <col min="1031" max="1031" width="4.85546875" bestFit="1" customWidth="1"/>
    <col min="1032" max="1032" width="10.7109375" bestFit="1" customWidth="1"/>
    <col min="1281" max="1281" width="23.5703125" bestFit="1" customWidth="1"/>
    <col min="1282" max="1282" width="21.85546875" bestFit="1" customWidth="1"/>
    <col min="1283" max="1283" width="10.5703125" bestFit="1" customWidth="1"/>
    <col min="1284" max="1284" width="15.85546875" bestFit="1" customWidth="1"/>
    <col min="1285" max="1285" width="12.28515625" bestFit="1" customWidth="1"/>
    <col min="1286" max="1286" width="0" hidden="1" customWidth="1"/>
    <col min="1287" max="1287" width="4.85546875" bestFit="1" customWidth="1"/>
    <col min="1288" max="1288" width="10.7109375" bestFit="1" customWidth="1"/>
    <col min="1537" max="1537" width="23.5703125" bestFit="1" customWidth="1"/>
    <col min="1538" max="1538" width="21.85546875" bestFit="1" customWidth="1"/>
    <col min="1539" max="1539" width="10.5703125" bestFit="1" customWidth="1"/>
    <col min="1540" max="1540" width="15.85546875" bestFit="1" customWidth="1"/>
    <col min="1541" max="1541" width="12.28515625" bestFit="1" customWidth="1"/>
    <col min="1542" max="1542" width="0" hidden="1" customWidth="1"/>
    <col min="1543" max="1543" width="4.85546875" bestFit="1" customWidth="1"/>
    <col min="1544" max="1544" width="10.7109375" bestFit="1" customWidth="1"/>
    <col min="1793" max="1793" width="23.5703125" bestFit="1" customWidth="1"/>
    <col min="1794" max="1794" width="21.85546875" bestFit="1" customWidth="1"/>
    <col min="1795" max="1795" width="10.5703125" bestFit="1" customWidth="1"/>
    <col min="1796" max="1796" width="15.85546875" bestFit="1" customWidth="1"/>
    <col min="1797" max="1797" width="12.28515625" bestFit="1" customWidth="1"/>
    <col min="1798" max="1798" width="0" hidden="1" customWidth="1"/>
    <col min="1799" max="1799" width="4.85546875" bestFit="1" customWidth="1"/>
    <col min="1800" max="1800" width="10.7109375" bestFit="1" customWidth="1"/>
    <col min="2049" max="2049" width="23.5703125" bestFit="1" customWidth="1"/>
    <col min="2050" max="2050" width="21.85546875" bestFit="1" customWidth="1"/>
    <col min="2051" max="2051" width="10.5703125" bestFit="1" customWidth="1"/>
    <col min="2052" max="2052" width="15.85546875" bestFit="1" customWidth="1"/>
    <col min="2053" max="2053" width="12.28515625" bestFit="1" customWidth="1"/>
    <col min="2054" max="2054" width="0" hidden="1" customWidth="1"/>
    <col min="2055" max="2055" width="4.85546875" bestFit="1" customWidth="1"/>
    <col min="2056" max="2056" width="10.7109375" bestFit="1" customWidth="1"/>
    <col min="2305" max="2305" width="23.5703125" bestFit="1" customWidth="1"/>
    <col min="2306" max="2306" width="21.85546875" bestFit="1" customWidth="1"/>
    <col min="2307" max="2307" width="10.5703125" bestFit="1" customWidth="1"/>
    <col min="2308" max="2308" width="15.85546875" bestFit="1" customWidth="1"/>
    <col min="2309" max="2309" width="12.28515625" bestFit="1" customWidth="1"/>
    <col min="2310" max="2310" width="0" hidden="1" customWidth="1"/>
    <col min="2311" max="2311" width="4.85546875" bestFit="1" customWidth="1"/>
    <col min="2312" max="2312" width="10.7109375" bestFit="1" customWidth="1"/>
    <col min="2561" max="2561" width="23.5703125" bestFit="1" customWidth="1"/>
    <col min="2562" max="2562" width="21.85546875" bestFit="1" customWidth="1"/>
    <col min="2563" max="2563" width="10.5703125" bestFit="1" customWidth="1"/>
    <col min="2564" max="2564" width="15.85546875" bestFit="1" customWidth="1"/>
    <col min="2565" max="2565" width="12.28515625" bestFit="1" customWidth="1"/>
    <col min="2566" max="2566" width="0" hidden="1" customWidth="1"/>
    <col min="2567" max="2567" width="4.85546875" bestFit="1" customWidth="1"/>
    <col min="2568" max="2568" width="10.7109375" bestFit="1" customWidth="1"/>
    <col min="2817" max="2817" width="23.5703125" bestFit="1" customWidth="1"/>
    <col min="2818" max="2818" width="21.85546875" bestFit="1" customWidth="1"/>
    <col min="2819" max="2819" width="10.5703125" bestFit="1" customWidth="1"/>
    <col min="2820" max="2820" width="15.85546875" bestFit="1" customWidth="1"/>
    <col min="2821" max="2821" width="12.28515625" bestFit="1" customWidth="1"/>
    <col min="2822" max="2822" width="0" hidden="1" customWidth="1"/>
    <col min="2823" max="2823" width="4.85546875" bestFit="1" customWidth="1"/>
    <col min="2824" max="2824" width="10.7109375" bestFit="1" customWidth="1"/>
    <col min="3073" max="3073" width="23.5703125" bestFit="1" customWidth="1"/>
    <col min="3074" max="3074" width="21.85546875" bestFit="1" customWidth="1"/>
    <col min="3075" max="3075" width="10.5703125" bestFit="1" customWidth="1"/>
    <col min="3076" max="3076" width="15.85546875" bestFit="1" customWidth="1"/>
    <col min="3077" max="3077" width="12.28515625" bestFit="1" customWidth="1"/>
    <col min="3078" max="3078" width="0" hidden="1" customWidth="1"/>
    <col min="3079" max="3079" width="4.85546875" bestFit="1" customWidth="1"/>
    <col min="3080" max="3080" width="10.7109375" bestFit="1" customWidth="1"/>
    <col min="3329" max="3329" width="23.5703125" bestFit="1" customWidth="1"/>
    <col min="3330" max="3330" width="21.85546875" bestFit="1" customWidth="1"/>
    <col min="3331" max="3331" width="10.5703125" bestFit="1" customWidth="1"/>
    <col min="3332" max="3332" width="15.85546875" bestFit="1" customWidth="1"/>
    <col min="3333" max="3333" width="12.28515625" bestFit="1" customWidth="1"/>
    <col min="3334" max="3334" width="0" hidden="1" customWidth="1"/>
    <col min="3335" max="3335" width="4.85546875" bestFit="1" customWidth="1"/>
    <col min="3336" max="3336" width="10.7109375" bestFit="1" customWidth="1"/>
    <col min="3585" max="3585" width="23.5703125" bestFit="1" customWidth="1"/>
    <col min="3586" max="3586" width="21.85546875" bestFit="1" customWidth="1"/>
    <col min="3587" max="3587" width="10.5703125" bestFit="1" customWidth="1"/>
    <col min="3588" max="3588" width="15.85546875" bestFit="1" customWidth="1"/>
    <col min="3589" max="3589" width="12.28515625" bestFit="1" customWidth="1"/>
    <col min="3590" max="3590" width="0" hidden="1" customWidth="1"/>
    <col min="3591" max="3591" width="4.85546875" bestFit="1" customWidth="1"/>
    <col min="3592" max="3592" width="10.7109375" bestFit="1" customWidth="1"/>
    <col min="3841" max="3841" width="23.5703125" bestFit="1" customWidth="1"/>
    <col min="3842" max="3842" width="21.85546875" bestFit="1" customWidth="1"/>
    <col min="3843" max="3843" width="10.5703125" bestFit="1" customWidth="1"/>
    <col min="3844" max="3844" width="15.85546875" bestFit="1" customWidth="1"/>
    <col min="3845" max="3845" width="12.28515625" bestFit="1" customWidth="1"/>
    <col min="3846" max="3846" width="0" hidden="1" customWidth="1"/>
    <col min="3847" max="3847" width="4.85546875" bestFit="1" customWidth="1"/>
    <col min="3848" max="3848" width="10.7109375" bestFit="1" customWidth="1"/>
    <col min="4097" max="4097" width="23.5703125" bestFit="1" customWidth="1"/>
    <col min="4098" max="4098" width="21.85546875" bestFit="1" customWidth="1"/>
    <col min="4099" max="4099" width="10.5703125" bestFit="1" customWidth="1"/>
    <col min="4100" max="4100" width="15.85546875" bestFit="1" customWidth="1"/>
    <col min="4101" max="4101" width="12.28515625" bestFit="1" customWidth="1"/>
    <col min="4102" max="4102" width="0" hidden="1" customWidth="1"/>
    <col min="4103" max="4103" width="4.85546875" bestFit="1" customWidth="1"/>
    <col min="4104" max="4104" width="10.7109375" bestFit="1" customWidth="1"/>
    <col min="4353" max="4353" width="23.5703125" bestFit="1" customWidth="1"/>
    <col min="4354" max="4354" width="21.85546875" bestFit="1" customWidth="1"/>
    <col min="4355" max="4355" width="10.5703125" bestFit="1" customWidth="1"/>
    <col min="4356" max="4356" width="15.85546875" bestFit="1" customWidth="1"/>
    <col min="4357" max="4357" width="12.28515625" bestFit="1" customWidth="1"/>
    <col min="4358" max="4358" width="0" hidden="1" customWidth="1"/>
    <col min="4359" max="4359" width="4.85546875" bestFit="1" customWidth="1"/>
    <col min="4360" max="4360" width="10.7109375" bestFit="1" customWidth="1"/>
    <col min="4609" max="4609" width="23.5703125" bestFit="1" customWidth="1"/>
    <col min="4610" max="4610" width="21.85546875" bestFit="1" customWidth="1"/>
    <col min="4611" max="4611" width="10.5703125" bestFit="1" customWidth="1"/>
    <col min="4612" max="4612" width="15.85546875" bestFit="1" customWidth="1"/>
    <col min="4613" max="4613" width="12.28515625" bestFit="1" customWidth="1"/>
    <col min="4614" max="4614" width="0" hidden="1" customWidth="1"/>
    <col min="4615" max="4615" width="4.85546875" bestFit="1" customWidth="1"/>
    <col min="4616" max="4616" width="10.7109375" bestFit="1" customWidth="1"/>
    <col min="4865" max="4865" width="23.5703125" bestFit="1" customWidth="1"/>
    <col min="4866" max="4866" width="21.85546875" bestFit="1" customWidth="1"/>
    <col min="4867" max="4867" width="10.5703125" bestFit="1" customWidth="1"/>
    <col min="4868" max="4868" width="15.85546875" bestFit="1" customWidth="1"/>
    <col min="4869" max="4869" width="12.28515625" bestFit="1" customWidth="1"/>
    <col min="4870" max="4870" width="0" hidden="1" customWidth="1"/>
    <col min="4871" max="4871" width="4.85546875" bestFit="1" customWidth="1"/>
    <col min="4872" max="4872" width="10.7109375" bestFit="1" customWidth="1"/>
    <col min="5121" max="5121" width="23.5703125" bestFit="1" customWidth="1"/>
    <col min="5122" max="5122" width="21.85546875" bestFit="1" customWidth="1"/>
    <col min="5123" max="5123" width="10.5703125" bestFit="1" customWidth="1"/>
    <col min="5124" max="5124" width="15.85546875" bestFit="1" customWidth="1"/>
    <col min="5125" max="5125" width="12.28515625" bestFit="1" customWidth="1"/>
    <col min="5126" max="5126" width="0" hidden="1" customWidth="1"/>
    <col min="5127" max="5127" width="4.85546875" bestFit="1" customWidth="1"/>
    <col min="5128" max="5128" width="10.7109375" bestFit="1" customWidth="1"/>
    <col min="5377" max="5377" width="23.5703125" bestFit="1" customWidth="1"/>
    <col min="5378" max="5378" width="21.85546875" bestFit="1" customWidth="1"/>
    <col min="5379" max="5379" width="10.5703125" bestFit="1" customWidth="1"/>
    <col min="5380" max="5380" width="15.85546875" bestFit="1" customWidth="1"/>
    <col min="5381" max="5381" width="12.28515625" bestFit="1" customWidth="1"/>
    <col min="5382" max="5382" width="0" hidden="1" customWidth="1"/>
    <col min="5383" max="5383" width="4.85546875" bestFit="1" customWidth="1"/>
    <col min="5384" max="5384" width="10.7109375" bestFit="1" customWidth="1"/>
    <col min="5633" max="5633" width="23.5703125" bestFit="1" customWidth="1"/>
    <col min="5634" max="5634" width="21.85546875" bestFit="1" customWidth="1"/>
    <col min="5635" max="5635" width="10.5703125" bestFit="1" customWidth="1"/>
    <col min="5636" max="5636" width="15.85546875" bestFit="1" customWidth="1"/>
    <col min="5637" max="5637" width="12.28515625" bestFit="1" customWidth="1"/>
    <col min="5638" max="5638" width="0" hidden="1" customWidth="1"/>
    <col min="5639" max="5639" width="4.85546875" bestFit="1" customWidth="1"/>
    <col min="5640" max="5640" width="10.7109375" bestFit="1" customWidth="1"/>
    <col min="5889" max="5889" width="23.5703125" bestFit="1" customWidth="1"/>
    <col min="5890" max="5890" width="21.85546875" bestFit="1" customWidth="1"/>
    <col min="5891" max="5891" width="10.5703125" bestFit="1" customWidth="1"/>
    <col min="5892" max="5892" width="15.85546875" bestFit="1" customWidth="1"/>
    <col min="5893" max="5893" width="12.28515625" bestFit="1" customWidth="1"/>
    <col min="5894" max="5894" width="0" hidden="1" customWidth="1"/>
    <col min="5895" max="5895" width="4.85546875" bestFit="1" customWidth="1"/>
    <col min="5896" max="5896" width="10.7109375" bestFit="1" customWidth="1"/>
    <col min="6145" max="6145" width="23.5703125" bestFit="1" customWidth="1"/>
    <col min="6146" max="6146" width="21.85546875" bestFit="1" customWidth="1"/>
    <col min="6147" max="6147" width="10.5703125" bestFit="1" customWidth="1"/>
    <col min="6148" max="6148" width="15.85546875" bestFit="1" customWidth="1"/>
    <col min="6149" max="6149" width="12.28515625" bestFit="1" customWidth="1"/>
    <col min="6150" max="6150" width="0" hidden="1" customWidth="1"/>
    <col min="6151" max="6151" width="4.85546875" bestFit="1" customWidth="1"/>
    <col min="6152" max="6152" width="10.7109375" bestFit="1" customWidth="1"/>
    <col min="6401" max="6401" width="23.5703125" bestFit="1" customWidth="1"/>
    <col min="6402" max="6402" width="21.85546875" bestFit="1" customWidth="1"/>
    <col min="6403" max="6403" width="10.5703125" bestFit="1" customWidth="1"/>
    <col min="6404" max="6404" width="15.85546875" bestFit="1" customWidth="1"/>
    <col min="6405" max="6405" width="12.28515625" bestFit="1" customWidth="1"/>
    <col min="6406" max="6406" width="0" hidden="1" customWidth="1"/>
    <col min="6407" max="6407" width="4.85546875" bestFit="1" customWidth="1"/>
    <col min="6408" max="6408" width="10.7109375" bestFit="1" customWidth="1"/>
    <col min="6657" max="6657" width="23.5703125" bestFit="1" customWidth="1"/>
    <col min="6658" max="6658" width="21.85546875" bestFit="1" customWidth="1"/>
    <col min="6659" max="6659" width="10.5703125" bestFit="1" customWidth="1"/>
    <col min="6660" max="6660" width="15.85546875" bestFit="1" customWidth="1"/>
    <col min="6661" max="6661" width="12.28515625" bestFit="1" customWidth="1"/>
    <col min="6662" max="6662" width="0" hidden="1" customWidth="1"/>
    <col min="6663" max="6663" width="4.85546875" bestFit="1" customWidth="1"/>
    <col min="6664" max="6664" width="10.7109375" bestFit="1" customWidth="1"/>
    <col min="6913" max="6913" width="23.5703125" bestFit="1" customWidth="1"/>
    <col min="6914" max="6914" width="21.85546875" bestFit="1" customWidth="1"/>
    <col min="6915" max="6915" width="10.5703125" bestFit="1" customWidth="1"/>
    <col min="6916" max="6916" width="15.85546875" bestFit="1" customWidth="1"/>
    <col min="6917" max="6917" width="12.28515625" bestFit="1" customWidth="1"/>
    <col min="6918" max="6918" width="0" hidden="1" customWidth="1"/>
    <col min="6919" max="6919" width="4.85546875" bestFit="1" customWidth="1"/>
    <col min="6920" max="6920" width="10.7109375" bestFit="1" customWidth="1"/>
    <col min="7169" max="7169" width="23.5703125" bestFit="1" customWidth="1"/>
    <col min="7170" max="7170" width="21.85546875" bestFit="1" customWidth="1"/>
    <col min="7171" max="7171" width="10.5703125" bestFit="1" customWidth="1"/>
    <col min="7172" max="7172" width="15.85546875" bestFit="1" customWidth="1"/>
    <col min="7173" max="7173" width="12.28515625" bestFit="1" customWidth="1"/>
    <col min="7174" max="7174" width="0" hidden="1" customWidth="1"/>
    <col min="7175" max="7175" width="4.85546875" bestFit="1" customWidth="1"/>
    <col min="7176" max="7176" width="10.7109375" bestFit="1" customWidth="1"/>
    <col min="7425" max="7425" width="23.5703125" bestFit="1" customWidth="1"/>
    <col min="7426" max="7426" width="21.85546875" bestFit="1" customWidth="1"/>
    <col min="7427" max="7427" width="10.5703125" bestFit="1" customWidth="1"/>
    <col min="7428" max="7428" width="15.85546875" bestFit="1" customWidth="1"/>
    <col min="7429" max="7429" width="12.28515625" bestFit="1" customWidth="1"/>
    <col min="7430" max="7430" width="0" hidden="1" customWidth="1"/>
    <col min="7431" max="7431" width="4.85546875" bestFit="1" customWidth="1"/>
    <col min="7432" max="7432" width="10.7109375" bestFit="1" customWidth="1"/>
    <col min="7681" max="7681" width="23.5703125" bestFit="1" customWidth="1"/>
    <col min="7682" max="7682" width="21.85546875" bestFit="1" customWidth="1"/>
    <col min="7683" max="7683" width="10.5703125" bestFit="1" customWidth="1"/>
    <col min="7684" max="7684" width="15.85546875" bestFit="1" customWidth="1"/>
    <col min="7685" max="7685" width="12.28515625" bestFit="1" customWidth="1"/>
    <col min="7686" max="7686" width="0" hidden="1" customWidth="1"/>
    <col min="7687" max="7687" width="4.85546875" bestFit="1" customWidth="1"/>
    <col min="7688" max="7688" width="10.7109375" bestFit="1" customWidth="1"/>
    <col min="7937" max="7937" width="23.5703125" bestFit="1" customWidth="1"/>
    <col min="7938" max="7938" width="21.85546875" bestFit="1" customWidth="1"/>
    <col min="7939" max="7939" width="10.5703125" bestFit="1" customWidth="1"/>
    <col min="7940" max="7940" width="15.85546875" bestFit="1" customWidth="1"/>
    <col min="7941" max="7941" width="12.28515625" bestFit="1" customWidth="1"/>
    <col min="7942" max="7942" width="0" hidden="1" customWidth="1"/>
    <col min="7943" max="7943" width="4.85546875" bestFit="1" customWidth="1"/>
    <col min="7944" max="7944" width="10.7109375" bestFit="1" customWidth="1"/>
    <col min="8193" max="8193" width="23.5703125" bestFit="1" customWidth="1"/>
    <col min="8194" max="8194" width="21.85546875" bestFit="1" customWidth="1"/>
    <col min="8195" max="8195" width="10.5703125" bestFit="1" customWidth="1"/>
    <col min="8196" max="8196" width="15.85546875" bestFit="1" customWidth="1"/>
    <col min="8197" max="8197" width="12.28515625" bestFit="1" customWidth="1"/>
    <col min="8198" max="8198" width="0" hidden="1" customWidth="1"/>
    <col min="8199" max="8199" width="4.85546875" bestFit="1" customWidth="1"/>
    <col min="8200" max="8200" width="10.7109375" bestFit="1" customWidth="1"/>
    <col min="8449" max="8449" width="23.5703125" bestFit="1" customWidth="1"/>
    <col min="8450" max="8450" width="21.85546875" bestFit="1" customWidth="1"/>
    <col min="8451" max="8451" width="10.5703125" bestFit="1" customWidth="1"/>
    <col min="8452" max="8452" width="15.85546875" bestFit="1" customWidth="1"/>
    <col min="8453" max="8453" width="12.28515625" bestFit="1" customWidth="1"/>
    <col min="8454" max="8454" width="0" hidden="1" customWidth="1"/>
    <col min="8455" max="8455" width="4.85546875" bestFit="1" customWidth="1"/>
    <col min="8456" max="8456" width="10.7109375" bestFit="1" customWidth="1"/>
    <col min="8705" max="8705" width="23.5703125" bestFit="1" customWidth="1"/>
    <col min="8706" max="8706" width="21.85546875" bestFit="1" customWidth="1"/>
    <col min="8707" max="8707" width="10.5703125" bestFit="1" customWidth="1"/>
    <col min="8708" max="8708" width="15.85546875" bestFit="1" customWidth="1"/>
    <col min="8709" max="8709" width="12.28515625" bestFit="1" customWidth="1"/>
    <col min="8710" max="8710" width="0" hidden="1" customWidth="1"/>
    <col min="8711" max="8711" width="4.85546875" bestFit="1" customWidth="1"/>
    <col min="8712" max="8712" width="10.7109375" bestFit="1" customWidth="1"/>
    <col min="8961" max="8961" width="23.5703125" bestFit="1" customWidth="1"/>
    <col min="8962" max="8962" width="21.85546875" bestFit="1" customWidth="1"/>
    <col min="8963" max="8963" width="10.5703125" bestFit="1" customWidth="1"/>
    <col min="8964" max="8964" width="15.85546875" bestFit="1" customWidth="1"/>
    <col min="8965" max="8965" width="12.28515625" bestFit="1" customWidth="1"/>
    <col min="8966" max="8966" width="0" hidden="1" customWidth="1"/>
    <col min="8967" max="8967" width="4.85546875" bestFit="1" customWidth="1"/>
    <col min="8968" max="8968" width="10.7109375" bestFit="1" customWidth="1"/>
    <col min="9217" max="9217" width="23.5703125" bestFit="1" customWidth="1"/>
    <col min="9218" max="9218" width="21.85546875" bestFit="1" customWidth="1"/>
    <col min="9219" max="9219" width="10.5703125" bestFit="1" customWidth="1"/>
    <col min="9220" max="9220" width="15.85546875" bestFit="1" customWidth="1"/>
    <col min="9221" max="9221" width="12.28515625" bestFit="1" customWidth="1"/>
    <col min="9222" max="9222" width="0" hidden="1" customWidth="1"/>
    <col min="9223" max="9223" width="4.85546875" bestFit="1" customWidth="1"/>
    <col min="9224" max="9224" width="10.7109375" bestFit="1" customWidth="1"/>
    <col min="9473" max="9473" width="23.5703125" bestFit="1" customWidth="1"/>
    <col min="9474" max="9474" width="21.85546875" bestFit="1" customWidth="1"/>
    <col min="9475" max="9475" width="10.5703125" bestFit="1" customWidth="1"/>
    <col min="9476" max="9476" width="15.85546875" bestFit="1" customWidth="1"/>
    <col min="9477" max="9477" width="12.28515625" bestFit="1" customWidth="1"/>
    <col min="9478" max="9478" width="0" hidden="1" customWidth="1"/>
    <col min="9479" max="9479" width="4.85546875" bestFit="1" customWidth="1"/>
    <col min="9480" max="9480" width="10.7109375" bestFit="1" customWidth="1"/>
    <col min="9729" max="9729" width="23.5703125" bestFit="1" customWidth="1"/>
    <col min="9730" max="9730" width="21.85546875" bestFit="1" customWidth="1"/>
    <col min="9731" max="9731" width="10.5703125" bestFit="1" customWidth="1"/>
    <col min="9732" max="9732" width="15.85546875" bestFit="1" customWidth="1"/>
    <col min="9733" max="9733" width="12.28515625" bestFit="1" customWidth="1"/>
    <col min="9734" max="9734" width="0" hidden="1" customWidth="1"/>
    <col min="9735" max="9735" width="4.85546875" bestFit="1" customWidth="1"/>
    <col min="9736" max="9736" width="10.7109375" bestFit="1" customWidth="1"/>
    <col min="9985" max="9985" width="23.5703125" bestFit="1" customWidth="1"/>
    <col min="9986" max="9986" width="21.85546875" bestFit="1" customWidth="1"/>
    <col min="9987" max="9987" width="10.5703125" bestFit="1" customWidth="1"/>
    <col min="9988" max="9988" width="15.85546875" bestFit="1" customWidth="1"/>
    <col min="9989" max="9989" width="12.28515625" bestFit="1" customWidth="1"/>
    <col min="9990" max="9990" width="0" hidden="1" customWidth="1"/>
    <col min="9991" max="9991" width="4.85546875" bestFit="1" customWidth="1"/>
    <col min="9992" max="9992" width="10.7109375" bestFit="1" customWidth="1"/>
    <col min="10241" max="10241" width="23.5703125" bestFit="1" customWidth="1"/>
    <col min="10242" max="10242" width="21.85546875" bestFit="1" customWidth="1"/>
    <col min="10243" max="10243" width="10.5703125" bestFit="1" customWidth="1"/>
    <col min="10244" max="10244" width="15.85546875" bestFit="1" customWidth="1"/>
    <col min="10245" max="10245" width="12.28515625" bestFit="1" customWidth="1"/>
    <col min="10246" max="10246" width="0" hidden="1" customWidth="1"/>
    <col min="10247" max="10247" width="4.85546875" bestFit="1" customWidth="1"/>
    <col min="10248" max="10248" width="10.7109375" bestFit="1" customWidth="1"/>
    <col min="10497" max="10497" width="23.5703125" bestFit="1" customWidth="1"/>
    <col min="10498" max="10498" width="21.85546875" bestFit="1" customWidth="1"/>
    <col min="10499" max="10499" width="10.5703125" bestFit="1" customWidth="1"/>
    <col min="10500" max="10500" width="15.85546875" bestFit="1" customWidth="1"/>
    <col min="10501" max="10501" width="12.28515625" bestFit="1" customWidth="1"/>
    <col min="10502" max="10502" width="0" hidden="1" customWidth="1"/>
    <col min="10503" max="10503" width="4.85546875" bestFit="1" customWidth="1"/>
    <col min="10504" max="10504" width="10.7109375" bestFit="1" customWidth="1"/>
    <col min="10753" max="10753" width="23.5703125" bestFit="1" customWidth="1"/>
    <col min="10754" max="10754" width="21.85546875" bestFit="1" customWidth="1"/>
    <col min="10755" max="10755" width="10.5703125" bestFit="1" customWidth="1"/>
    <col min="10756" max="10756" width="15.85546875" bestFit="1" customWidth="1"/>
    <col min="10757" max="10757" width="12.28515625" bestFit="1" customWidth="1"/>
    <col min="10758" max="10758" width="0" hidden="1" customWidth="1"/>
    <col min="10759" max="10759" width="4.85546875" bestFit="1" customWidth="1"/>
    <col min="10760" max="10760" width="10.7109375" bestFit="1" customWidth="1"/>
    <col min="11009" max="11009" width="23.5703125" bestFit="1" customWidth="1"/>
    <col min="11010" max="11010" width="21.85546875" bestFit="1" customWidth="1"/>
    <col min="11011" max="11011" width="10.5703125" bestFit="1" customWidth="1"/>
    <col min="11012" max="11012" width="15.85546875" bestFit="1" customWidth="1"/>
    <col min="11013" max="11013" width="12.28515625" bestFit="1" customWidth="1"/>
    <col min="11014" max="11014" width="0" hidden="1" customWidth="1"/>
    <col min="11015" max="11015" width="4.85546875" bestFit="1" customWidth="1"/>
    <col min="11016" max="11016" width="10.7109375" bestFit="1" customWidth="1"/>
    <col min="11265" max="11265" width="23.5703125" bestFit="1" customWidth="1"/>
    <col min="11266" max="11266" width="21.85546875" bestFit="1" customWidth="1"/>
    <col min="11267" max="11267" width="10.5703125" bestFit="1" customWidth="1"/>
    <col min="11268" max="11268" width="15.85546875" bestFit="1" customWidth="1"/>
    <col min="11269" max="11269" width="12.28515625" bestFit="1" customWidth="1"/>
    <col min="11270" max="11270" width="0" hidden="1" customWidth="1"/>
    <col min="11271" max="11271" width="4.85546875" bestFit="1" customWidth="1"/>
    <col min="11272" max="11272" width="10.7109375" bestFit="1" customWidth="1"/>
    <col min="11521" max="11521" width="23.5703125" bestFit="1" customWidth="1"/>
    <col min="11522" max="11522" width="21.85546875" bestFit="1" customWidth="1"/>
    <col min="11523" max="11523" width="10.5703125" bestFit="1" customWidth="1"/>
    <col min="11524" max="11524" width="15.85546875" bestFit="1" customWidth="1"/>
    <col min="11525" max="11525" width="12.28515625" bestFit="1" customWidth="1"/>
    <col min="11526" max="11526" width="0" hidden="1" customWidth="1"/>
    <col min="11527" max="11527" width="4.85546875" bestFit="1" customWidth="1"/>
    <col min="11528" max="11528" width="10.7109375" bestFit="1" customWidth="1"/>
    <col min="11777" max="11777" width="23.5703125" bestFit="1" customWidth="1"/>
    <col min="11778" max="11778" width="21.85546875" bestFit="1" customWidth="1"/>
    <col min="11779" max="11779" width="10.5703125" bestFit="1" customWidth="1"/>
    <col min="11780" max="11780" width="15.85546875" bestFit="1" customWidth="1"/>
    <col min="11781" max="11781" width="12.28515625" bestFit="1" customWidth="1"/>
    <col min="11782" max="11782" width="0" hidden="1" customWidth="1"/>
    <col min="11783" max="11783" width="4.85546875" bestFit="1" customWidth="1"/>
    <col min="11784" max="11784" width="10.7109375" bestFit="1" customWidth="1"/>
    <col min="12033" max="12033" width="23.5703125" bestFit="1" customWidth="1"/>
    <col min="12034" max="12034" width="21.85546875" bestFit="1" customWidth="1"/>
    <col min="12035" max="12035" width="10.5703125" bestFit="1" customWidth="1"/>
    <col min="12036" max="12036" width="15.85546875" bestFit="1" customWidth="1"/>
    <col min="12037" max="12037" width="12.28515625" bestFit="1" customWidth="1"/>
    <col min="12038" max="12038" width="0" hidden="1" customWidth="1"/>
    <col min="12039" max="12039" width="4.85546875" bestFit="1" customWidth="1"/>
    <col min="12040" max="12040" width="10.7109375" bestFit="1" customWidth="1"/>
    <col min="12289" max="12289" width="23.5703125" bestFit="1" customWidth="1"/>
    <col min="12290" max="12290" width="21.85546875" bestFit="1" customWidth="1"/>
    <col min="12291" max="12291" width="10.5703125" bestFit="1" customWidth="1"/>
    <col min="12292" max="12292" width="15.85546875" bestFit="1" customWidth="1"/>
    <col min="12293" max="12293" width="12.28515625" bestFit="1" customWidth="1"/>
    <col min="12294" max="12294" width="0" hidden="1" customWidth="1"/>
    <col min="12295" max="12295" width="4.85546875" bestFit="1" customWidth="1"/>
    <col min="12296" max="12296" width="10.7109375" bestFit="1" customWidth="1"/>
    <col min="12545" max="12545" width="23.5703125" bestFit="1" customWidth="1"/>
    <col min="12546" max="12546" width="21.85546875" bestFit="1" customWidth="1"/>
    <col min="12547" max="12547" width="10.5703125" bestFit="1" customWidth="1"/>
    <col min="12548" max="12548" width="15.85546875" bestFit="1" customWidth="1"/>
    <col min="12549" max="12549" width="12.28515625" bestFit="1" customWidth="1"/>
    <col min="12550" max="12550" width="0" hidden="1" customWidth="1"/>
    <col min="12551" max="12551" width="4.85546875" bestFit="1" customWidth="1"/>
    <col min="12552" max="12552" width="10.7109375" bestFit="1" customWidth="1"/>
    <col min="12801" max="12801" width="23.5703125" bestFit="1" customWidth="1"/>
    <col min="12802" max="12802" width="21.85546875" bestFit="1" customWidth="1"/>
    <col min="12803" max="12803" width="10.5703125" bestFit="1" customWidth="1"/>
    <col min="12804" max="12804" width="15.85546875" bestFit="1" customWidth="1"/>
    <col min="12805" max="12805" width="12.28515625" bestFit="1" customWidth="1"/>
    <col min="12806" max="12806" width="0" hidden="1" customWidth="1"/>
    <col min="12807" max="12807" width="4.85546875" bestFit="1" customWidth="1"/>
    <col min="12808" max="12808" width="10.7109375" bestFit="1" customWidth="1"/>
    <col min="13057" max="13057" width="23.5703125" bestFit="1" customWidth="1"/>
    <col min="13058" max="13058" width="21.85546875" bestFit="1" customWidth="1"/>
    <col min="13059" max="13059" width="10.5703125" bestFit="1" customWidth="1"/>
    <col min="13060" max="13060" width="15.85546875" bestFit="1" customWidth="1"/>
    <col min="13061" max="13061" width="12.28515625" bestFit="1" customWidth="1"/>
    <col min="13062" max="13062" width="0" hidden="1" customWidth="1"/>
    <col min="13063" max="13063" width="4.85546875" bestFit="1" customWidth="1"/>
    <col min="13064" max="13064" width="10.7109375" bestFit="1" customWidth="1"/>
    <col min="13313" max="13313" width="23.5703125" bestFit="1" customWidth="1"/>
    <col min="13314" max="13314" width="21.85546875" bestFit="1" customWidth="1"/>
    <col min="13315" max="13315" width="10.5703125" bestFit="1" customWidth="1"/>
    <col min="13316" max="13316" width="15.85546875" bestFit="1" customWidth="1"/>
    <col min="13317" max="13317" width="12.28515625" bestFit="1" customWidth="1"/>
    <col min="13318" max="13318" width="0" hidden="1" customWidth="1"/>
    <col min="13319" max="13319" width="4.85546875" bestFit="1" customWidth="1"/>
    <col min="13320" max="13320" width="10.7109375" bestFit="1" customWidth="1"/>
    <col min="13569" max="13569" width="23.5703125" bestFit="1" customWidth="1"/>
    <col min="13570" max="13570" width="21.85546875" bestFit="1" customWidth="1"/>
    <col min="13571" max="13571" width="10.5703125" bestFit="1" customWidth="1"/>
    <col min="13572" max="13572" width="15.85546875" bestFit="1" customWidth="1"/>
    <col min="13573" max="13573" width="12.28515625" bestFit="1" customWidth="1"/>
    <col min="13574" max="13574" width="0" hidden="1" customWidth="1"/>
    <col min="13575" max="13575" width="4.85546875" bestFit="1" customWidth="1"/>
    <col min="13576" max="13576" width="10.7109375" bestFit="1" customWidth="1"/>
    <col min="13825" max="13825" width="23.5703125" bestFit="1" customWidth="1"/>
    <col min="13826" max="13826" width="21.85546875" bestFit="1" customWidth="1"/>
    <col min="13827" max="13827" width="10.5703125" bestFit="1" customWidth="1"/>
    <col min="13828" max="13828" width="15.85546875" bestFit="1" customWidth="1"/>
    <col min="13829" max="13829" width="12.28515625" bestFit="1" customWidth="1"/>
    <col min="13830" max="13830" width="0" hidden="1" customWidth="1"/>
    <col min="13831" max="13831" width="4.85546875" bestFit="1" customWidth="1"/>
    <col min="13832" max="13832" width="10.7109375" bestFit="1" customWidth="1"/>
    <col min="14081" max="14081" width="23.5703125" bestFit="1" customWidth="1"/>
    <col min="14082" max="14082" width="21.85546875" bestFit="1" customWidth="1"/>
    <col min="14083" max="14083" width="10.5703125" bestFit="1" customWidth="1"/>
    <col min="14084" max="14084" width="15.85546875" bestFit="1" customWidth="1"/>
    <col min="14085" max="14085" width="12.28515625" bestFit="1" customWidth="1"/>
    <col min="14086" max="14086" width="0" hidden="1" customWidth="1"/>
    <col min="14087" max="14087" width="4.85546875" bestFit="1" customWidth="1"/>
    <col min="14088" max="14088" width="10.7109375" bestFit="1" customWidth="1"/>
    <col min="14337" max="14337" width="23.5703125" bestFit="1" customWidth="1"/>
    <col min="14338" max="14338" width="21.85546875" bestFit="1" customWidth="1"/>
    <col min="14339" max="14339" width="10.5703125" bestFit="1" customWidth="1"/>
    <col min="14340" max="14340" width="15.85546875" bestFit="1" customWidth="1"/>
    <col min="14341" max="14341" width="12.28515625" bestFit="1" customWidth="1"/>
    <col min="14342" max="14342" width="0" hidden="1" customWidth="1"/>
    <col min="14343" max="14343" width="4.85546875" bestFit="1" customWidth="1"/>
    <col min="14344" max="14344" width="10.7109375" bestFit="1" customWidth="1"/>
    <col min="14593" max="14593" width="23.5703125" bestFit="1" customWidth="1"/>
    <col min="14594" max="14594" width="21.85546875" bestFit="1" customWidth="1"/>
    <col min="14595" max="14595" width="10.5703125" bestFit="1" customWidth="1"/>
    <col min="14596" max="14596" width="15.85546875" bestFit="1" customWidth="1"/>
    <col min="14597" max="14597" width="12.28515625" bestFit="1" customWidth="1"/>
    <col min="14598" max="14598" width="0" hidden="1" customWidth="1"/>
    <col min="14599" max="14599" width="4.85546875" bestFit="1" customWidth="1"/>
    <col min="14600" max="14600" width="10.7109375" bestFit="1" customWidth="1"/>
    <col min="14849" max="14849" width="23.5703125" bestFit="1" customWidth="1"/>
    <col min="14850" max="14850" width="21.85546875" bestFit="1" customWidth="1"/>
    <col min="14851" max="14851" width="10.5703125" bestFit="1" customWidth="1"/>
    <col min="14852" max="14852" width="15.85546875" bestFit="1" customWidth="1"/>
    <col min="14853" max="14853" width="12.28515625" bestFit="1" customWidth="1"/>
    <col min="14854" max="14854" width="0" hidden="1" customWidth="1"/>
    <col min="14855" max="14855" width="4.85546875" bestFit="1" customWidth="1"/>
    <col min="14856" max="14856" width="10.7109375" bestFit="1" customWidth="1"/>
    <col min="15105" max="15105" width="23.5703125" bestFit="1" customWidth="1"/>
    <col min="15106" max="15106" width="21.85546875" bestFit="1" customWidth="1"/>
    <col min="15107" max="15107" width="10.5703125" bestFit="1" customWidth="1"/>
    <col min="15108" max="15108" width="15.85546875" bestFit="1" customWidth="1"/>
    <col min="15109" max="15109" width="12.28515625" bestFit="1" customWidth="1"/>
    <col min="15110" max="15110" width="0" hidden="1" customWidth="1"/>
    <col min="15111" max="15111" width="4.85546875" bestFit="1" customWidth="1"/>
    <col min="15112" max="15112" width="10.7109375" bestFit="1" customWidth="1"/>
    <col min="15361" max="15361" width="23.5703125" bestFit="1" customWidth="1"/>
    <col min="15362" max="15362" width="21.85546875" bestFit="1" customWidth="1"/>
    <col min="15363" max="15363" width="10.5703125" bestFit="1" customWidth="1"/>
    <col min="15364" max="15364" width="15.85546875" bestFit="1" customWidth="1"/>
    <col min="15365" max="15365" width="12.28515625" bestFit="1" customWidth="1"/>
    <col min="15366" max="15366" width="0" hidden="1" customWidth="1"/>
    <col min="15367" max="15367" width="4.85546875" bestFit="1" customWidth="1"/>
    <col min="15368" max="15368" width="10.7109375" bestFit="1" customWidth="1"/>
    <col min="15617" max="15617" width="23.5703125" bestFit="1" customWidth="1"/>
    <col min="15618" max="15618" width="21.85546875" bestFit="1" customWidth="1"/>
    <col min="15619" max="15619" width="10.5703125" bestFit="1" customWidth="1"/>
    <col min="15620" max="15620" width="15.85546875" bestFit="1" customWidth="1"/>
    <col min="15621" max="15621" width="12.28515625" bestFit="1" customWidth="1"/>
    <col min="15622" max="15622" width="0" hidden="1" customWidth="1"/>
    <col min="15623" max="15623" width="4.85546875" bestFit="1" customWidth="1"/>
    <col min="15624" max="15624" width="10.7109375" bestFit="1" customWidth="1"/>
    <col min="15873" max="15873" width="23.5703125" bestFit="1" customWidth="1"/>
    <col min="15874" max="15874" width="21.85546875" bestFit="1" customWidth="1"/>
    <col min="15875" max="15875" width="10.5703125" bestFit="1" customWidth="1"/>
    <col min="15876" max="15876" width="15.85546875" bestFit="1" customWidth="1"/>
    <col min="15877" max="15877" width="12.28515625" bestFit="1" customWidth="1"/>
    <col min="15878" max="15878" width="0" hidden="1" customWidth="1"/>
    <col min="15879" max="15879" width="4.85546875" bestFit="1" customWidth="1"/>
    <col min="15880" max="15880" width="10.7109375" bestFit="1" customWidth="1"/>
    <col min="16129" max="16129" width="23.5703125" bestFit="1" customWidth="1"/>
    <col min="16130" max="16130" width="21.85546875" bestFit="1" customWidth="1"/>
    <col min="16131" max="16131" width="10.5703125" bestFit="1" customWidth="1"/>
    <col min="16132" max="16132" width="15.85546875" bestFit="1" customWidth="1"/>
    <col min="16133" max="16133" width="12.28515625" bestFit="1" customWidth="1"/>
    <col min="16134" max="16134" width="0" hidden="1" customWidth="1"/>
    <col min="16135" max="16135" width="4.85546875" bestFit="1" customWidth="1"/>
    <col min="16136" max="16136" width="10.7109375" bestFit="1" customWidth="1"/>
  </cols>
  <sheetData>
    <row r="1" spans="1:12" ht="15.75" x14ac:dyDescent="0.25">
      <c r="A1" s="21" t="s">
        <v>44</v>
      </c>
    </row>
    <row r="3" spans="1:12" x14ac:dyDescent="0.25">
      <c r="B3" s="2" t="s">
        <v>0</v>
      </c>
      <c r="C3" s="2" t="s">
        <v>1</v>
      </c>
      <c r="D3" s="2" t="s">
        <v>29</v>
      </c>
      <c r="E3" s="2" t="s">
        <v>42</v>
      </c>
      <c r="F3" s="2" t="s">
        <v>43</v>
      </c>
    </row>
    <row r="4" spans="1:12" x14ac:dyDescent="0.25">
      <c r="A4" s="1" t="s">
        <v>2</v>
      </c>
      <c r="B4" s="3" t="s">
        <v>3</v>
      </c>
      <c r="C4" s="4">
        <f>F39</f>
        <v>-1.2660256194300316E-3</v>
      </c>
      <c r="D4" s="4">
        <f>F51</f>
        <v>-6.5662858083111843E-3</v>
      </c>
      <c r="E4" s="42">
        <f>'[1]WPPI Impacts'!$M$73</f>
        <v>-3.5662801306050144E-2</v>
      </c>
      <c r="F4" s="42">
        <f>'[1]WPPI Impacts'!$M$74</f>
        <v>-8.1079062789666756E-2</v>
      </c>
    </row>
    <row r="5" spans="1:12" x14ac:dyDescent="0.25">
      <c r="A5" s="1" t="s">
        <v>4</v>
      </c>
      <c r="B5" s="3" t="s">
        <v>3</v>
      </c>
      <c r="C5" s="4">
        <f>F40</f>
        <v>-1.0435270250504902E-3</v>
      </c>
      <c r="D5" s="4">
        <f>F52</f>
        <v>-6.5662858083111834E-3</v>
      </c>
      <c r="E5" s="42">
        <f>'[1]WPPI Impacts'!$M$179</f>
        <v>-7.8387243524342134E-2</v>
      </c>
      <c r="F5" s="42">
        <f>'[1]WPPI Impacts'!$M$180</f>
        <v>-0.17597576032112208</v>
      </c>
    </row>
    <row r="6" spans="1:12" x14ac:dyDescent="0.25">
      <c r="A6" s="1" t="s">
        <v>18</v>
      </c>
      <c r="B6" s="3" t="s">
        <v>5</v>
      </c>
      <c r="C6" s="4">
        <f>F41</f>
        <v>-0.97989860325501954</v>
      </c>
      <c r="D6" s="4">
        <f>F53</f>
        <v>-2.9573082398655908</v>
      </c>
      <c r="E6" s="42">
        <f>'[1]WPPI Impacts'!$M$264</f>
        <v>-3.7854163022620906E-3</v>
      </c>
      <c r="F6" s="42">
        <f>'[1]WPPI Impacts'!$M$244</f>
        <v>-5.7121434732200545E-3</v>
      </c>
    </row>
    <row r="7" spans="1:12" hidden="1" x14ac:dyDescent="0.25">
      <c r="A7" s="1" t="s">
        <v>19</v>
      </c>
      <c r="B7" s="3" t="s">
        <v>5</v>
      </c>
      <c r="C7" s="4">
        <f t="shared" ref="C7:C8" si="0">H42</f>
        <v>0</v>
      </c>
      <c r="D7" s="4" t="e">
        <f t="shared" ref="D7:D8" si="1">H54</f>
        <v>#DIV/0!</v>
      </c>
      <c r="E7" s="42"/>
      <c r="F7" s="42"/>
    </row>
    <row r="8" spans="1:12" hidden="1" x14ac:dyDescent="0.25">
      <c r="A8" s="1" t="s">
        <v>6</v>
      </c>
      <c r="B8" s="3" t="s">
        <v>5</v>
      </c>
      <c r="C8" s="4">
        <f t="shared" si="0"/>
        <v>0</v>
      </c>
      <c r="D8" s="4" t="e">
        <f t="shared" si="1"/>
        <v>#DIV/0!</v>
      </c>
      <c r="E8" s="42"/>
      <c r="F8" s="42"/>
    </row>
    <row r="9" spans="1:12" x14ac:dyDescent="0.25">
      <c r="A9" s="1" t="s">
        <v>7</v>
      </c>
      <c r="B9" s="3" t="s">
        <v>5</v>
      </c>
      <c r="C9" s="4">
        <f>F45</f>
        <v>-0.80589758395152189</v>
      </c>
      <c r="D9" s="4">
        <f>F57</f>
        <v>-2.4321777351154714</v>
      </c>
      <c r="E9" s="42">
        <v>-8.9355972474340576E-3</v>
      </c>
      <c r="F9" s="42">
        <v>-2.6967397728885033E-2</v>
      </c>
      <c r="I9" s="43"/>
    </row>
    <row r="10" spans="1:12" x14ac:dyDescent="0.25">
      <c r="A10" s="1" t="s">
        <v>8</v>
      </c>
      <c r="B10" s="3" t="s">
        <v>5</v>
      </c>
      <c r="C10" s="4">
        <f>F44</f>
        <v>-0.60374911824921307</v>
      </c>
      <c r="D10" s="4">
        <f>F56</f>
        <v>-1.8220989766482112</v>
      </c>
      <c r="E10" s="42">
        <v>-2.4062060176654021E-2</v>
      </c>
      <c r="F10" s="42">
        <v>-7.2618665433531029E-2</v>
      </c>
      <c r="L10" s="40"/>
    </row>
    <row r="11" spans="1:12" x14ac:dyDescent="0.25">
      <c r="A11" s="1" t="s">
        <v>9</v>
      </c>
      <c r="B11" s="3" t="s">
        <v>3</v>
      </c>
      <c r="C11" s="4">
        <f>F47</f>
        <v>-2.132644228776283E-4</v>
      </c>
      <c r="D11" s="4">
        <f>F59</f>
        <v>-6.5662858083111834E-3</v>
      </c>
      <c r="E11" s="42">
        <v>-7.5941958940043384E-4</v>
      </c>
      <c r="F11" s="42">
        <v>-2.2919083686710443E-3</v>
      </c>
    </row>
    <row r="12" spans="1:12" hidden="1" x14ac:dyDescent="0.25">
      <c r="A12" s="1" t="s">
        <v>20</v>
      </c>
      <c r="B12" s="3" t="s">
        <v>21</v>
      </c>
      <c r="C12" s="4">
        <f>H46</f>
        <v>0</v>
      </c>
      <c r="D12" s="4" t="e">
        <f>H58</f>
        <v>#DIV/0!</v>
      </c>
    </row>
    <row r="14" spans="1:12" ht="39" x14ac:dyDescent="0.25">
      <c r="A14" s="21" t="s">
        <v>40</v>
      </c>
      <c r="B14" s="41" t="s">
        <v>31</v>
      </c>
      <c r="C14" s="41" t="s">
        <v>32</v>
      </c>
      <c r="D14" s="41" t="s">
        <v>33</v>
      </c>
      <c r="E14" s="41" t="s">
        <v>34</v>
      </c>
      <c r="F14" s="41" t="s">
        <v>35</v>
      </c>
    </row>
    <row r="15" spans="1:12" x14ac:dyDescent="0.25">
      <c r="A15">
        <v>1550</v>
      </c>
      <c r="B15" s="19">
        <f>'[5]2. 2012 Continuity Schedule'!$BR$24</f>
        <v>114430.72</v>
      </c>
      <c r="C15" s="19">
        <f>'[5]2. 2012 Continuity Schedule'!$BS$24</f>
        <v>8530.4500000000007</v>
      </c>
      <c r="D15" s="19">
        <f>'[5]2. 2012 Continuity Schedule'!$BT$24</f>
        <v>1682.13</v>
      </c>
      <c r="E15" s="19">
        <f>'[5]2. 2012 Continuity Schedule'!$BU24</f>
        <v>560.71</v>
      </c>
      <c r="F15" s="19">
        <v>125204.01000000001</v>
      </c>
      <c r="I15" s="40"/>
      <c r="J15" s="40"/>
    </row>
    <row r="16" spans="1:12" x14ac:dyDescent="0.25">
      <c r="A16">
        <v>1580</v>
      </c>
      <c r="B16" s="19">
        <f>'[5]2. 2012 Continuity Schedule'!$BR$25</f>
        <v>8245.4200000000055</v>
      </c>
      <c r="C16" s="19">
        <f>'[5]2. 2012 Continuity Schedule'!$BS$25</f>
        <v>27317.600000000002</v>
      </c>
      <c r="D16" s="19">
        <f>'[5]2. 2012 Continuity Schedule'!$BT$25</f>
        <v>121.21</v>
      </c>
      <c r="E16" s="19">
        <f>'[5]2. 2012 Continuity Schedule'!$BU25</f>
        <v>40.4</v>
      </c>
      <c r="F16" s="19">
        <v>35724.630000000005</v>
      </c>
      <c r="I16" s="40"/>
      <c r="J16" s="40"/>
    </row>
    <row r="17" spans="1:10" x14ac:dyDescent="0.25">
      <c r="A17">
        <v>1584</v>
      </c>
      <c r="B17" s="19">
        <f>'[5]2. 2012 Continuity Schedule'!$BR$26</f>
        <v>-47698.07</v>
      </c>
      <c r="C17" s="19">
        <f>'[5]2. 2012 Continuity Schedule'!$BS$26</f>
        <v>1465.5800000000013</v>
      </c>
      <c r="D17" s="19">
        <f>'[5]2. 2012 Continuity Schedule'!$BT$26</f>
        <v>-701.16</v>
      </c>
      <c r="E17" s="19">
        <f>'[5]2. 2012 Continuity Schedule'!$BU26</f>
        <v>-233.72</v>
      </c>
      <c r="F17" s="19">
        <v>-47167.369999999995</v>
      </c>
      <c r="I17" s="40"/>
      <c r="J17" s="40"/>
    </row>
    <row r="18" spans="1:10" x14ac:dyDescent="0.25">
      <c r="A18">
        <v>1586</v>
      </c>
      <c r="B18" s="19">
        <f>'[5]2. 2012 Continuity Schedule'!$BR$27</f>
        <v>-1056006.5900000001</v>
      </c>
      <c r="C18" s="19">
        <f>'[5]2. 2012 Continuity Schedule'!$BS$27</f>
        <v>-41096.270000000004</v>
      </c>
      <c r="D18" s="19">
        <f>'[5]2. 2012 Continuity Schedule'!$BT$27</f>
        <v>-15523.3</v>
      </c>
      <c r="E18" s="19">
        <f>'[5]2. 2012 Continuity Schedule'!$BU27</f>
        <v>-5174.43</v>
      </c>
      <c r="F18" s="19">
        <v>-1117800.5900000001</v>
      </c>
      <c r="I18" s="40"/>
      <c r="J18" s="40"/>
    </row>
    <row r="19" spans="1:10" x14ac:dyDescent="0.25">
      <c r="A19">
        <v>1588</v>
      </c>
      <c r="B19" s="19">
        <f>'[5]2. 2012 Continuity Schedule'!$BR$28</f>
        <v>713716.34999999986</v>
      </c>
      <c r="C19" s="19">
        <f>'[5]2. 2012 Continuity Schedule'!$BS$28</f>
        <v>46609.57</v>
      </c>
      <c r="D19" s="19">
        <f>'[5]2. 2012 Continuity Schedule'!$BT$28</f>
        <v>10491.63</v>
      </c>
      <c r="E19" s="19">
        <f>'[5]2. 2012 Continuity Schedule'!$BU28</f>
        <v>3497.21</v>
      </c>
      <c r="F19" s="19">
        <v>774314.75999999989</v>
      </c>
      <c r="I19" s="40"/>
      <c r="J19" s="40"/>
    </row>
    <row r="20" spans="1:10" x14ac:dyDescent="0.25">
      <c r="A20">
        <v>1588</v>
      </c>
      <c r="B20" s="19">
        <f>'[5]2. 2012 Continuity Schedule'!$BR$29</f>
        <v>-352361.6</v>
      </c>
      <c r="C20" s="19">
        <f>'[5]2. 2012 Continuity Schedule'!$BS$29</f>
        <v>5013.3599999999997</v>
      </c>
      <c r="D20" s="19">
        <f>'[5]2. 2012 Continuity Schedule'!$BT$29</f>
        <v>-5179.72</v>
      </c>
      <c r="E20" s="19">
        <f>'[5]2. 2012 Continuity Schedule'!$BU29</f>
        <v>-1726.57</v>
      </c>
      <c r="F20" s="19">
        <v>-354254.52999999997</v>
      </c>
      <c r="I20" s="40"/>
      <c r="J20" s="40"/>
    </row>
    <row r="21" spans="1:10" x14ac:dyDescent="0.25">
      <c r="A21">
        <v>1590</v>
      </c>
      <c r="B21" s="19">
        <f>'[5]2. 2012 Continuity Schedule'!$BR$30</f>
        <v>-10704.339999999938</v>
      </c>
      <c r="C21" s="19">
        <f>'[5]2. 2012 Continuity Schedule'!$BS$30</f>
        <v>-3689.12</v>
      </c>
      <c r="D21" s="19">
        <f>'[5]2. 2012 Continuity Schedule'!$BT$30</f>
        <v>-157.35</v>
      </c>
      <c r="E21" s="19">
        <f>'[5]2. 2012 Continuity Schedule'!$BU30</f>
        <v>-52.45</v>
      </c>
      <c r="F21" s="19">
        <v>-14603.259999999938</v>
      </c>
      <c r="I21" s="40"/>
      <c r="J21" s="40"/>
    </row>
    <row r="22" spans="1:10" hidden="1" x14ac:dyDescent="0.25">
      <c r="A22">
        <v>1595</v>
      </c>
      <c r="F22">
        <v>0</v>
      </c>
      <c r="I22" s="40"/>
      <c r="J22" s="40"/>
    </row>
    <row r="23" spans="1:10" x14ac:dyDescent="0.25">
      <c r="A23" s="20" t="s">
        <v>37</v>
      </c>
      <c r="B23" s="9">
        <f t="shared" ref="B23:E23" si="2">SUM(B15:B22)</f>
        <v>-630378.1100000001</v>
      </c>
      <c r="C23" s="9">
        <f t="shared" si="2"/>
        <v>44151.17</v>
      </c>
      <c r="D23" s="9">
        <f t="shared" si="2"/>
        <v>-9266.56</v>
      </c>
      <c r="E23" s="9">
        <f t="shared" si="2"/>
        <v>-3088.8499999999995</v>
      </c>
      <c r="F23" s="9">
        <f>SUM(F15:F22)</f>
        <v>-598582.35</v>
      </c>
      <c r="I23" s="40"/>
      <c r="J23" s="40"/>
    </row>
    <row r="24" spans="1:10" x14ac:dyDescent="0.25">
      <c r="B24" s="19"/>
      <c r="C24" s="19"/>
      <c r="D24" s="19"/>
      <c r="E24" s="19"/>
      <c r="F24" s="19"/>
      <c r="I24" s="40"/>
      <c r="J24" s="40"/>
    </row>
    <row r="25" spans="1:10" x14ac:dyDescent="0.25">
      <c r="A25">
        <v>1508</v>
      </c>
      <c r="B25" s="19">
        <f>'[5]2. 2012 Continuity Schedule'!$BR$39</f>
        <v>80000</v>
      </c>
      <c r="C25" s="19">
        <f>'[5]2. 2012 Continuity Schedule'!$BS$39</f>
        <v>0</v>
      </c>
      <c r="D25" s="19">
        <f>'[5]2. 2012 Continuity Schedule'!BT39</f>
        <v>1176</v>
      </c>
      <c r="E25" s="19">
        <f>'[5]2. 2012 Continuity Schedule'!BU39</f>
        <v>392</v>
      </c>
      <c r="F25" s="19">
        <v>81568</v>
      </c>
      <c r="I25" s="40"/>
      <c r="J25" s="40"/>
    </row>
    <row r="26" spans="1:10" x14ac:dyDescent="0.25">
      <c r="A26">
        <v>1508</v>
      </c>
      <c r="B26" s="19">
        <f>'[5]2. 2012 Continuity Schedule'!$BR$40</f>
        <v>20801.150000000001</v>
      </c>
      <c r="C26" s="19">
        <f>'[5]2. 2012 Continuity Schedule'!$BS$40</f>
        <v>3197.29</v>
      </c>
      <c r="D26" s="19">
        <f>'[5]2. 2012 Continuity Schedule'!BT40</f>
        <v>305.77999999999997</v>
      </c>
      <c r="E26" s="19">
        <f>'[5]2. 2012 Continuity Schedule'!BU40</f>
        <v>101.93</v>
      </c>
      <c r="F26" s="19">
        <v>24406.15</v>
      </c>
      <c r="I26" s="40"/>
      <c r="J26" s="40"/>
    </row>
    <row r="27" spans="1:10" hidden="1" x14ac:dyDescent="0.25">
      <c r="A27">
        <v>1555</v>
      </c>
      <c r="B27" s="19">
        <f>'[5]2. 2012 Continuity Schedule'!$BR$53</f>
        <v>255546.93</v>
      </c>
      <c r="C27" s="19">
        <f>'[5]2. 2012 Continuity Schedule'!$BS$53</f>
        <v>1075.2399999999998</v>
      </c>
      <c r="D27" s="19">
        <f>'[5]2. 2012 Continuity Schedule'!$BT$53</f>
        <v>3786.96</v>
      </c>
      <c r="E27" s="19">
        <f>'[5]2. 2012 Continuity Schedule'!$BU$53</f>
        <v>1262.32</v>
      </c>
      <c r="F27" s="19">
        <v>261671.44999999998</v>
      </c>
      <c r="G27" s="7"/>
      <c r="I27" s="40"/>
      <c r="J27" s="40"/>
    </row>
    <row r="28" spans="1:10" hidden="1" x14ac:dyDescent="0.25">
      <c r="A28" s="5">
        <v>1556</v>
      </c>
      <c r="B28" s="6">
        <f>'[5]2. 2012 Continuity Schedule'!$BR$56</f>
        <v>26646.93</v>
      </c>
      <c r="C28" s="6">
        <f>'[5]2. 2012 Continuity Schedule'!$BS$56</f>
        <v>169.99</v>
      </c>
      <c r="D28" s="6">
        <f>'[5]2. 2012 Continuity Schedule'!$BT$56</f>
        <v>391.71</v>
      </c>
      <c r="E28" s="6">
        <f>'[5]2. 2012 Continuity Schedule'!$BU$56</f>
        <v>130.57</v>
      </c>
      <c r="F28" s="6">
        <v>27339.200000000001</v>
      </c>
      <c r="G28" s="7"/>
      <c r="I28" s="40"/>
      <c r="J28" s="40"/>
    </row>
    <row r="29" spans="1:10" x14ac:dyDescent="0.25">
      <c r="A29" s="5">
        <v>1582</v>
      </c>
      <c r="B29" s="6">
        <f>'[5]2. 2012 Continuity Schedule'!$BR$63</f>
        <v>6527.3300000000017</v>
      </c>
      <c r="C29" s="6">
        <f>'[5]2. 2012 Continuity Schedule'!$BS$63</f>
        <v>1050.5999999999999</v>
      </c>
      <c r="D29" s="6">
        <f>'[5]2. 2012 Continuity Schedule'!$BT$63</f>
        <v>95.95</v>
      </c>
      <c r="E29" s="6">
        <f>'[5]2. 2012 Continuity Schedule'!$BU$63</f>
        <v>31.98</v>
      </c>
      <c r="F29" s="6">
        <v>7705.8600000000015</v>
      </c>
      <c r="G29" s="6"/>
      <c r="I29" s="40"/>
      <c r="J29" s="40"/>
    </row>
    <row r="30" spans="1:10" x14ac:dyDescent="0.25">
      <c r="A30" s="5">
        <v>1521</v>
      </c>
      <c r="B30" s="6">
        <f>'[5]2. 2012 Continuity Schedule'!$BR$75</f>
        <v>0</v>
      </c>
      <c r="C30" s="6">
        <f>'[5]2. 2012 Continuity Schedule'!$BS$75</f>
        <v>0</v>
      </c>
      <c r="D30" s="6">
        <f>'[5]2. 2012 Continuity Schedule'!$BT$75</f>
        <v>113.09</v>
      </c>
      <c r="E30" s="6">
        <f>'[5]2. 2012 Continuity Schedule'!$BU$75</f>
        <v>37.700000000000003</v>
      </c>
      <c r="F30" s="6">
        <f>SUM(D30:E30)</f>
        <v>150.79000000000002</v>
      </c>
      <c r="G30" s="6"/>
      <c r="I30" s="40"/>
      <c r="J30" s="40"/>
    </row>
    <row r="31" spans="1:10" x14ac:dyDescent="0.25">
      <c r="A31" s="20" t="s">
        <v>37</v>
      </c>
      <c r="B31" s="9">
        <f>B25+B26+B29+B30</f>
        <v>107328.48</v>
      </c>
      <c r="C31" s="9">
        <f t="shared" ref="C31:F31" si="3">C25+C26+C29+C30</f>
        <v>4247.8899999999994</v>
      </c>
      <c r="D31" s="9">
        <f t="shared" si="3"/>
        <v>1690.82</v>
      </c>
      <c r="E31" s="9">
        <f t="shared" si="3"/>
        <v>563.61</v>
      </c>
      <c r="F31" s="9">
        <f t="shared" si="3"/>
        <v>113830.79999999999</v>
      </c>
      <c r="G31" s="6"/>
      <c r="I31" s="40"/>
      <c r="J31" s="40"/>
    </row>
    <row r="32" spans="1:10" x14ac:dyDescent="0.25">
      <c r="A32" s="20"/>
      <c r="B32" s="9"/>
      <c r="C32" s="9"/>
      <c r="D32" s="9"/>
      <c r="E32" s="9"/>
      <c r="F32" s="9"/>
      <c r="G32" s="6"/>
      <c r="J32" s="40"/>
    </row>
    <row r="33" spans="1:10" x14ac:dyDescent="0.25">
      <c r="A33" s="20" t="s">
        <v>39</v>
      </c>
      <c r="B33" s="9">
        <f>B23+B31</f>
        <v>-523049.63000000012</v>
      </c>
      <c r="C33" s="9">
        <f t="shared" ref="C33:E33" si="4">C23+C31</f>
        <v>48399.06</v>
      </c>
      <c r="D33" s="9">
        <f t="shared" si="4"/>
        <v>-7575.74</v>
      </c>
      <c r="E33" s="9">
        <f t="shared" si="4"/>
        <v>-2525.2399999999993</v>
      </c>
      <c r="F33" s="9">
        <f>F23+F31</f>
        <v>-484751.55</v>
      </c>
      <c r="G33" s="6"/>
      <c r="I33" s="40"/>
      <c r="J33" s="40"/>
    </row>
    <row r="34" spans="1:10" ht="15.75" x14ac:dyDescent="0.25">
      <c r="A34" s="21" t="s">
        <v>40</v>
      </c>
    </row>
    <row r="35" spans="1:10" x14ac:dyDescent="0.25">
      <c r="A35" s="20" t="s">
        <v>24</v>
      </c>
      <c r="B35" s="9">
        <f>F33-F20</f>
        <v>-130497.02000000002</v>
      </c>
      <c r="C35" s="6" t="s">
        <v>41</v>
      </c>
    </row>
    <row r="36" spans="1:10" x14ac:dyDescent="0.25">
      <c r="A36" s="20"/>
      <c r="B36" s="9"/>
      <c r="C36" s="6"/>
    </row>
    <row r="37" spans="1:10" x14ac:dyDescent="0.25">
      <c r="A37" s="20"/>
      <c r="B37" s="9"/>
      <c r="C37" s="6"/>
      <c r="F37" s="10" t="s">
        <v>10</v>
      </c>
    </row>
    <row r="38" spans="1:10" x14ac:dyDescent="0.25">
      <c r="A38" s="5"/>
      <c r="B38" s="5"/>
      <c r="C38" s="29"/>
      <c r="D38" s="10" t="s">
        <v>11</v>
      </c>
      <c r="E38" s="10" t="s">
        <v>12</v>
      </c>
      <c r="F38" s="10" t="s">
        <v>1</v>
      </c>
      <c r="H38" s="10" t="s">
        <v>1</v>
      </c>
    </row>
    <row r="39" spans="1:10" x14ac:dyDescent="0.25">
      <c r="A39" s="5"/>
      <c r="B39" s="5" t="s">
        <v>2</v>
      </c>
      <c r="C39" s="33">
        <f>F63</f>
        <v>0.27129036280960894</v>
      </c>
      <c r="D39" s="6">
        <f>C39*B$35</f>
        <v>-35402.583901372796</v>
      </c>
      <c r="E39" s="12">
        <v>27963560.419346917</v>
      </c>
      <c r="F39" s="13">
        <f>D39/E39</f>
        <v>-1.2660256194300316E-3</v>
      </c>
      <c r="G39" s="1" t="s">
        <v>3</v>
      </c>
      <c r="H39" s="4">
        <f>F39/2</f>
        <v>-6.3301280971501581E-4</v>
      </c>
    </row>
    <row r="40" spans="1:10" x14ac:dyDescent="0.25">
      <c r="A40" s="5"/>
      <c r="B40" s="5" t="s">
        <v>13</v>
      </c>
      <c r="C40" s="33">
        <f t="shared" ref="C40:C47" si="5">F64</f>
        <v>0.13032560004991267</v>
      </c>
      <c r="D40" s="6">
        <f t="shared" ref="D40:D47" si="6">C40*B$35</f>
        <v>-17007.102436225457</v>
      </c>
      <c r="E40" s="12">
        <v>16297711.537851723</v>
      </c>
      <c r="F40" s="13">
        <f t="shared" ref="F40:F47" si="7">D40/E40</f>
        <v>-1.0435270250504902E-3</v>
      </c>
      <c r="G40" s="1" t="s">
        <v>3</v>
      </c>
      <c r="H40" s="4">
        <f t="shared" ref="H40:H47" si="8">F40/2</f>
        <v>-5.2176351252524508E-4</v>
      </c>
    </row>
    <row r="41" spans="1:10" x14ac:dyDescent="0.25">
      <c r="A41" s="5"/>
      <c r="B41" s="5" t="s">
        <v>22</v>
      </c>
      <c r="C41" s="33">
        <f t="shared" si="5"/>
        <v>0.59042967224444654</v>
      </c>
      <c r="D41" s="6">
        <f t="shared" si="6"/>
        <v>-77049.312747477001</v>
      </c>
      <c r="E41" s="12">
        <v>78629.883226218706</v>
      </c>
      <c r="F41" s="13">
        <f t="shared" si="7"/>
        <v>-0.97989860325501954</v>
      </c>
      <c r="G41" s="1" t="s">
        <v>5</v>
      </c>
      <c r="H41" s="4">
        <f t="shared" si="8"/>
        <v>-0.48994930162750977</v>
      </c>
    </row>
    <row r="42" spans="1:10" hidden="1" x14ac:dyDescent="0.25">
      <c r="A42" s="5"/>
      <c r="B42" s="5" t="s">
        <v>14</v>
      </c>
      <c r="C42" s="33">
        <f t="shared" si="5"/>
        <v>0</v>
      </c>
      <c r="D42" s="6">
        <f t="shared" si="6"/>
        <v>0</v>
      </c>
      <c r="E42" s="12">
        <v>25094.867647058822</v>
      </c>
      <c r="F42" s="13">
        <f t="shared" si="7"/>
        <v>0</v>
      </c>
      <c r="G42" s="1" t="s">
        <v>5</v>
      </c>
      <c r="H42" s="4">
        <f t="shared" si="8"/>
        <v>0</v>
      </c>
    </row>
    <row r="43" spans="1:10" hidden="1" x14ac:dyDescent="0.25">
      <c r="A43" s="5"/>
      <c r="B43" s="5" t="s">
        <v>6</v>
      </c>
      <c r="C43" s="33">
        <f t="shared" si="5"/>
        <v>0</v>
      </c>
      <c r="D43" s="6">
        <f t="shared" si="6"/>
        <v>0</v>
      </c>
      <c r="E43" s="12">
        <v>155172</v>
      </c>
      <c r="F43" s="13">
        <f t="shared" si="7"/>
        <v>0</v>
      </c>
      <c r="G43" s="1" t="s">
        <v>5</v>
      </c>
      <c r="H43" s="4">
        <f t="shared" si="8"/>
        <v>0</v>
      </c>
    </row>
    <row r="44" spans="1:10" x14ac:dyDescent="0.25">
      <c r="A44" s="5"/>
      <c r="B44" s="5" t="s">
        <v>15</v>
      </c>
      <c r="C44" s="33">
        <f t="shared" si="5"/>
        <v>2.9675921673908898E-4</v>
      </c>
      <c r="D44" s="6">
        <f t="shared" si="6"/>
        <v>-38.726193441985238</v>
      </c>
      <c r="E44" s="12">
        <v>64.142857142857139</v>
      </c>
      <c r="F44" s="13">
        <f t="shared" si="7"/>
        <v>-0.60374911824921307</v>
      </c>
      <c r="G44" s="1" t="s">
        <v>5</v>
      </c>
      <c r="H44" s="4">
        <f t="shared" si="8"/>
        <v>-0.30187455912460653</v>
      </c>
    </row>
    <row r="45" spans="1:10" x14ac:dyDescent="0.25">
      <c r="A45" s="5"/>
      <c r="B45" s="5" t="s">
        <v>7</v>
      </c>
      <c r="C45" s="33">
        <f t="shared" si="5"/>
        <v>7.3855252679279866E-3</v>
      </c>
      <c r="D45" s="6">
        <f t="shared" si="6"/>
        <v>-963.78903859930392</v>
      </c>
      <c r="E45" s="12">
        <v>1195.9199999999998</v>
      </c>
      <c r="F45" s="13">
        <f t="shared" si="7"/>
        <v>-0.80589758395152189</v>
      </c>
      <c r="G45" s="1" t="s">
        <v>5</v>
      </c>
      <c r="H45" s="4">
        <f t="shared" si="8"/>
        <v>-0.40294879197576094</v>
      </c>
    </row>
    <row r="46" spans="1:10" hidden="1" x14ac:dyDescent="0.25">
      <c r="A46" s="5"/>
      <c r="B46" s="18" t="s">
        <v>20</v>
      </c>
      <c r="C46" s="33">
        <f t="shared" si="5"/>
        <v>0</v>
      </c>
      <c r="D46" s="6">
        <f t="shared" si="6"/>
        <v>0</v>
      </c>
      <c r="E46" s="12">
        <v>2896.0571428571429</v>
      </c>
      <c r="F46" s="13"/>
      <c r="G46" s="1" t="s">
        <v>5</v>
      </c>
      <c r="H46" s="4">
        <f t="shared" si="8"/>
        <v>0</v>
      </c>
    </row>
    <row r="47" spans="1:10" x14ac:dyDescent="0.25">
      <c r="A47" s="5"/>
      <c r="B47" s="5" t="s">
        <v>16</v>
      </c>
      <c r="C47" s="34">
        <f t="shared" si="5"/>
        <v>2.7208041136484752E-4</v>
      </c>
      <c r="D47" s="8">
        <f t="shared" si="6"/>
        <v>-35.505682883486742</v>
      </c>
      <c r="E47" s="14">
        <v>166486.66666666666</v>
      </c>
      <c r="F47" s="15">
        <f t="shared" si="7"/>
        <v>-2.132644228776283E-4</v>
      </c>
      <c r="G47" s="16" t="s">
        <v>3</v>
      </c>
      <c r="H47" s="15">
        <f t="shared" si="8"/>
        <v>-1.0663221143881415E-4</v>
      </c>
    </row>
    <row r="48" spans="1:10" x14ac:dyDescent="0.25">
      <c r="A48" s="5"/>
      <c r="B48" s="5" t="s">
        <v>17</v>
      </c>
      <c r="C48" s="11">
        <f>SUM(C39:C47)</f>
        <v>1.0000000000000002</v>
      </c>
      <c r="D48" s="17">
        <f>SUM(D39:D47)</f>
        <v>-130497.02000000003</v>
      </c>
      <c r="E48" s="6"/>
      <c r="F48" s="6"/>
    </row>
    <row r="50" spans="1:10" x14ac:dyDescent="0.25">
      <c r="A50" s="22" t="s">
        <v>25</v>
      </c>
      <c r="B50" s="5"/>
      <c r="C50" s="5"/>
      <c r="D50" s="10" t="s">
        <v>11</v>
      </c>
      <c r="E50" s="10" t="s">
        <v>12</v>
      </c>
      <c r="F50" s="10" t="s">
        <v>1</v>
      </c>
      <c r="H50" s="10" t="s">
        <v>1</v>
      </c>
    </row>
    <row r="51" spans="1:10" x14ac:dyDescent="0.25">
      <c r="A51" s="5"/>
      <c r="B51" s="5" t="s">
        <v>2</v>
      </c>
      <c r="C51" s="35">
        <f>D63</f>
        <v>0.22720234749210319</v>
      </c>
      <c r="D51" s="6">
        <f t="shared" ref="D51:D59" si="9">C51*F$20</f>
        <v>-80487.460825711692</v>
      </c>
      <c r="E51" s="12">
        <f>C63</f>
        <v>12257684.659999998</v>
      </c>
      <c r="F51" s="13">
        <f>D51/E51</f>
        <v>-6.5662858083111843E-3</v>
      </c>
      <c r="G51" s="1" t="s">
        <v>3</v>
      </c>
      <c r="H51" s="4">
        <f>F51/2</f>
        <v>-3.2831429041555922E-3</v>
      </c>
    </row>
    <row r="52" spans="1:10" x14ac:dyDescent="0.25">
      <c r="A52" s="5"/>
      <c r="B52" s="5" t="s">
        <v>13</v>
      </c>
      <c r="C52" s="35">
        <f t="shared" ref="C52:C59" si="10">D64</f>
        <v>0.10777607727997449</v>
      </c>
      <c r="D52" s="6">
        <f t="shared" si="9"/>
        <v>-38180.163602061039</v>
      </c>
      <c r="E52" s="12">
        <f>C64</f>
        <v>5814575.3500000006</v>
      </c>
      <c r="F52" s="13">
        <f t="shared" ref="F52:F59" si="11">D52/E52</f>
        <v>-6.5662858083111834E-3</v>
      </c>
      <c r="G52" s="1" t="s">
        <v>3</v>
      </c>
      <c r="H52" s="4">
        <f t="shared" ref="H52:H59" si="12">F52/2</f>
        <v>-3.2831429041555917E-3</v>
      </c>
    </row>
    <row r="53" spans="1:10" x14ac:dyDescent="0.25">
      <c r="A53" s="5"/>
      <c r="B53" s="5" t="s">
        <v>22</v>
      </c>
      <c r="C53" s="35">
        <f t="shared" si="10"/>
        <v>0.65640036152696701</v>
      </c>
      <c r="D53" s="6">
        <f t="shared" si="9"/>
        <v>-232532.80156456577</v>
      </c>
      <c r="E53" s="45">
        <f t="shared" ref="E53:E58" si="13">J65</f>
        <v>78629.883226218706</v>
      </c>
      <c r="F53" s="13">
        <f t="shared" si="11"/>
        <v>-2.9573082398655908</v>
      </c>
      <c r="G53" s="1" t="s">
        <v>5</v>
      </c>
      <c r="H53" s="4">
        <f t="shared" si="12"/>
        <v>-1.4786541199327954</v>
      </c>
    </row>
    <row r="54" spans="1:10" hidden="1" x14ac:dyDescent="0.25">
      <c r="A54" s="5"/>
      <c r="B54" s="5" t="s">
        <v>23</v>
      </c>
      <c r="C54" s="35">
        <f t="shared" si="10"/>
        <v>0</v>
      </c>
      <c r="D54" s="6">
        <f t="shared" si="9"/>
        <v>0</v>
      </c>
      <c r="E54" s="45" t="e">
        <f t="shared" si="13"/>
        <v>#DIV/0!</v>
      </c>
      <c r="F54" s="13" t="e">
        <f t="shared" si="11"/>
        <v>#DIV/0!</v>
      </c>
      <c r="G54" s="1" t="s">
        <v>5</v>
      </c>
      <c r="H54" s="4" t="e">
        <f t="shared" si="12"/>
        <v>#DIV/0!</v>
      </c>
    </row>
    <row r="55" spans="1:10" hidden="1" x14ac:dyDescent="0.25">
      <c r="A55" s="5"/>
      <c r="B55" s="5" t="s">
        <v>6</v>
      </c>
      <c r="C55" s="35">
        <f t="shared" si="10"/>
        <v>0</v>
      </c>
      <c r="D55" s="6">
        <f t="shared" si="9"/>
        <v>0</v>
      </c>
      <c r="E55" s="45" t="e">
        <f t="shared" si="13"/>
        <v>#DIV/0!</v>
      </c>
      <c r="F55" s="13" t="e">
        <f t="shared" si="11"/>
        <v>#DIV/0!</v>
      </c>
      <c r="G55" s="1" t="s">
        <v>5</v>
      </c>
      <c r="H55" s="4" t="e">
        <f t="shared" si="12"/>
        <v>#DIV/0!</v>
      </c>
    </row>
    <row r="56" spans="1:10" x14ac:dyDescent="0.25">
      <c r="A56" s="5"/>
      <c r="B56" s="5" t="s">
        <v>15</v>
      </c>
      <c r="C56" s="35">
        <f t="shared" si="10"/>
        <v>1.9902032669924996E-4</v>
      </c>
      <c r="D56" s="6">
        <f t="shared" si="9"/>
        <v>-70.503852295289235</v>
      </c>
      <c r="E56" s="45">
        <f t="shared" si="13"/>
        <v>38.693755497839383</v>
      </c>
      <c r="F56" s="13">
        <f t="shared" si="11"/>
        <v>-1.8220989766482112</v>
      </c>
      <c r="G56" s="1" t="s">
        <v>5</v>
      </c>
      <c r="H56" s="4">
        <f t="shared" si="12"/>
        <v>-0.91104948832410559</v>
      </c>
    </row>
    <row r="57" spans="1:10" x14ac:dyDescent="0.25">
      <c r="A57" s="5"/>
      <c r="B57" s="5" t="s">
        <v>7</v>
      </c>
      <c r="C57" s="35">
        <f t="shared" si="10"/>
        <v>8.2107347984492797E-3</v>
      </c>
      <c r="D57" s="6">
        <f t="shared" si="9"/>
        <v>-2908.6899969792939</v>
      </c>
      <c r="E57" s="45">
        <f t="shared" si="13"/>
        <v>1195.9199999999998</v>
      </c>
      <c r="F57" s="13">
        <f t="shared" si="11"/>
        <v>-2.4321777351154714</v>
      </c>
      <c r="G57" s="1" t="s">
        <v>5</v>
      </c>
      <c r="H57" s="4">
        <f t="shared" si="12"/>
        <v>-1.2160888675577357</v>
      </c>
    </row>
    <row r="58" spans="1:10" hidden="1" x14ac:dyDescent="0.25">
      <c r="A58" s="5"/>
      <c r="B58" s="18" t="s">
        <v>20</v>
      </c>
      <c r="C58" s="35">
        <f t="shared" si="10"/>
        <v>0</v>
      </c>
      <c r="D58" s="6">
        <f t="shared" si="9"/>
        <v>0</v>
      </c>
      <c r="E58" s="12" t="e">
        <f t="shared" si="13"/>
        <v>#DIV/0!</v>
      </c>
      <c r="F58" s="13" t="e">
        <f t="shared" si="11"/>
        <v>#DIV/0!</v>
      </c>
      <c r="G58" s="1" t="s">
        <v>5</v>
      </c>
      <c r="H58" s="4" t="e">
        <f t="shared" si="12"/>
        <v>#DIV/0!</v>
      </c>
    </row>
    <row r="59" spans="1:10" x14ac:dyDescent="0.25">
      <c r="A59" s="5"/>
      <c r="B59" s="5" t="s">
        <v>16</v>
      </c>
      <c r="C59" s="36">
        <f t="shared" si="10"/>
        <v>2.1145857580693884E-4</v>
      </c>
      <c r="D59" s="8">
        <f t="shared" si="9"/>
        <v>-74.910158386956482</v>
      </c>
      <c r="E59" s="14">
        <f>C71</f>
        <v>11408.300000000001</v>
      </c>
      <c r="F59" s="15">
        <f t="shared" si="11"/>
        <v>-6.5662858083111834E-3</v>
      </c>
      <c r="G59" s="16" t="s">
        <v>3</v>
      </c>
      <c r="H59" s="15">
        <f t="shared" si="12"/>
        <v>-3.2831429041555917E-3</v>
      </c>
    </row>
    <row r="60" spans="1:10" x14ac:dyDescent="0.25">
      <c r="A60" s="5"/>
      <c r="B60" s="5" t="s">
        <v>17</v>
      </c>
      <c r="C60" s="11">
        <f>SUM(C51:C59)</f>
        <v>1</v>
      </c>
      <c r="D60" s="17">
        <f>SUM(D51:D59)</f>
        <v>-354254.53000000009</v>
      </c>
      <c r="E60" s="6"/>
      <c r="F60" s="6"/>
    </row>
    <row r="62" spans="1:10" ht="45" x14ac:dyDescent="0.25">
      <c r="C62" s="26" t="s">
        <v>26</v>
      </c>
      <c r="D62" s="26" t="s">
        <v>27</v>
      </c>
      <c r="E62" s="26" t="s">
        <v>28</v>
      </c>
      <c r="F62" s="30" t="s">
        <v>27</v>
      </c>
      <c r="I62" s="30" t="s">
        <v>47</v>
      </c>
      <c r="J62" s="30" t="s">
        <v>48</v>
      </c>
    </row>
    <row r="63" spans="1:10" x14ac:dyDescent="0.25">
      <c r="B63" s="5" t="s">
        <v>2</v>
      </c>
      <c r="C63" s="23">
        <v>12257684.659999998</v>
      </c>
      <c r="D63" s="39">
        <f>C63/C$72</f>
        <v>0.22720234749210319</v>
      </c>
      <c r="E63" s="31">
        <v>16271613.999999985</v>
      </c>
      <c r="F63" s="38">
        <f>E63/E$72</f>
        <v>0.27129036280960894</v>
      </c>
      <c r="I63" s="46"/>
      <c r="J63" s="47"/>
    </row>
    <row r="64" spans="1:10" x14ac:dyDescent="0.25">
      <c r="B64" s="5" t="s">
        <v>13</v>
      </c>
      <c r="C64" s="23">
        <v>5814575.3500000006</v>
      </c>
      <c r="D64" s="39">
        <f t="shared" ref="D64:D71" si="14">C64/C$72</f>
        <v>0.10777607727997449</v>
      </c>
      <c r="E64" s="31">
        <v>7816745.9999999944</v>
      </c>
      <c r="F64" s="38">
        <f t="shared" ref="F64:F71" si="15">E64/E$72</f>
        <v>0.13032560004991267</v>
      </c>
      <c r="I64" s="46"/>
      <c r="J64" s="47"/>
    </row>
    <row r="65" spans="2:10" x14ac:dyDescent="0.25">
      <c r="B65" s="5" t="s">
        <v>22</v>
      </c>
      <c r="C65" s="23">
        <v>35413140.450000003</v>
      </c>
      <c r="D65" s="39">
        <f t="shared" si="14"/>
        <v>0.65640036152696701</v>
      </c>
      <c r="E65" s="31">
        <v>35413140.450000003</v>
      </c>
      <c r="F65" s="38">
        <f t="shared" si="15"/>
        <v>0.59042967224444654</v>
      </c>
      <c r="I65" s="25">
        <f t="shared" ref="I65:I70" si="16">C65/E65</f>
        <v>1</v>
      </c>
      <c r="J65" s="44">
        <f>I65*E41</f>
        <v>78629.883226218706</v>
      </c>
    </row>
    <row r="66" spans="2:10" hidden="1" x14ac:dyDescent="0.25">
      <c r="B66" s="5" t="s">
        <v>23</v>
      </c>
      <c r="C66" s="23"/>
      <c r="D66" s="39">
        <f t="shared" si="14"/>
        <v>0</v>
      </c>
      <c r="E66" s="31">
        <v>0</v>
      </c>
      <c r="F66" s="38">
        <f t="shared" si="15"/>
        <v>0</v>
      </c>
      <c r="I66" s="25" t="e">
        <f t="shared" si="16"/>
        <v>#DIV/0!</v>
      </c>
      <c r="J66" s="44" t="e">
        <f t="shared" ref="J66:J70" si="17">I66*E42</f>
        <v>#DIV/0!</v>
      </c>
    </row>
    <row r="67" spans="2:10" hidden="1" x14ac:dyDescent="0.25">
      <c r="B67" s="5" t="s">
        <v>6</v>
      </c>
      <c r="C67" s="23"/>
      <c r="D67" s="39">
        <f t="shared" si="14"/>
        <v>0</v>
      </c>
      <c r="E67" s="31">
        <v>0</v>
      </c>
      <c r="F67" s="38">
        <f t="shared" si="15"/>
        <v>0</v>
      </c>
      <c r="I67" s="25" t="e">
        <f t="shared" si="16"/>
        <v>#DIV/0!</v>
      </c>
      <c r="J67" s="44" t="e">
        <f t="shared" si="17"/>
        <v>#DIV/0!</v>
      </c>
    </row>
    <row r="68" spans="2:10" x14ac:dyDescent="0.25">
      <c r="B68" s="5" t="s">
        <v>15</v>
      </c>
      <c r="C68" s="23">
        <v>10737.249999999996</v>
      </c>
      <c r="D68" s="39">
        <f t="shared" si="14"/>
        <v>1.9902032669924996E-4</v>
      </c>
      <c r="E68" s="31">
        <v>17799.199999999997</v>
      </c>
      <c r="F68" s="38">
        <f t="shared" si="15"/>
        <v>2.9675921673908898E-4</v>
      </c>
      <c r="I68" s="25">
        <f t="shared" si="16"/>
        <v>0.60324340419794142</v>
      </c>
      <c r="J68" s="44">
        <f t="shared" si="17"/>
        <v>38.693755497839383</v>
      </c>
    </row>
    <row r="69" spans="2:10" x14ac:dyDescent="0.25">
      <c r="B69" s="5" t="s">
        <v>7</v>
      </c>
      <c r="C69" s="23">
        <v>442973.40717299585</v>
      </c>
      <c r="D69" s="39">
        <f t="shared" si="14"/>
        <v>8.2107347984492797E-3</v>
      </c>
      <c r="E69" s="31">
        <v>442973.40717299585</v>
      </c>
      <c r="F69" s="38">
        <f t="shared" si="15"/>
        <v>7.3855252679279866E-3</v>
      </c>
      <c r="I69" s="25">
        <f t="shared" si="16"/>
        <v>1</v>
      </c>
      <c r="J69" s="44">
        <f t="shared" si="17"/>
        <v>1195.9199999999998</v>
      </c>
    </row>
    <row r="70" spans="2:10" hidden="1" x14ac:dyDescent="0.25">
      <c r="B70" s="18" t="s">
        <v>20</v>
      </c>
      <c r="C70" s="23"/>
      <c r="D70" s="39">
        <f t="shared" si="14"/>
        <v>0</v>
      </c>
      <c r="E70" s="31">
        <v>0</v>
      </c>
      <c r="F70" s="38">
        <f t="shared" si="15"/>
        <v>0</v>
      </c>
      <c r="I70" s="25" t="e">
        <f t="shared" si="16"/>
        <v>#DIV/0!</v>
      </c>
      <c r="J70" s="44" t="e">
        <f t="shared" si="17"/>
        <v>#DIV/0!</v>
      </c>
    </row>
    <row r="71" spans="2:10" x14ac:dyDescent="0.25">
      <c r="B71" s="5" t="s">
        <v>16</v>
      </c>
      <c r="C71" s="23">
        <v>11408.300000000001</v>
      </c>
      <c r="D71" s="39">
        <f t="shared" si="14"/>
        <v>2.1145857580693884E-4</v>
      </c>
      <c r="E71" s="31">
        <v>16319</v>
      </c>
      <c r="F71" s="38">
        <f t="shared" si="15"/>
        <v>2.7208041136484752E-4</v>
      </c>
      <c r="I71" s="46"/>
      <c r="J71" s="47"/>
    </row>
    <row r="72" spans="2:10" x14ac:dyDescent="0.25">
      <c r="C72" s="27">
        <f>SUM(C63:C71)</f>
        <v>53950519.417172991</v>
      </c>
      <c r="D72" s="28">
        <f>SUM(D63:D71)</f>
        <v>1</v>
      </c>
      <c r="E72" s="32">
        <f>SUM(E63:E71)</f>
        <v>59978592.057172976</v>
      </c>
      <c r="F72" s="28">
        <f>E72/E$72</f>
        <v>1</v>
      </c>
    </row>
  </sheetData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5"/>
  <sheetViews>
    <sheetView tabSelected="1" workbookViewId="0">
      <selection activeCell="A6" sqref="A6:G22"/>
    </sheetView>
  </sheetViews>
  <sheetFormatPr defaultRowHeight="15" x14ac:dyDescent="0.25"/>
  <cols>
    <col min="1" max="1" width="11" bestFit="1" customWidth="1"/>
    <col min="2" max="2" width="14.85546875" bestFit="1" customWidth="1"/>
    <col min="3" max="3" width="6.85546875" bestFit="1" customWidth="1"/>
    <col min="4" max="4" width="15.5703125" bestFit="1" customWidth="1"/>
    <col min="5" max="5" width="6.85546875" bestFit="1" customWidth="1"/>
    <col min="6" max="6" width="14.85546875" bestFit="1" customWidth="1"/>
    <col min="7" max="7" width="6.85546875" bestFit="1" customWidth="1"/>
  </cols>
  <sheetData>
    <row r="6" spans="1:7" x14ac:dyDescent="0.25">
      <c r="A6" s="52" t="s">
        <v>57</v>
      </c>
      <c r="B6" s="53" t="s">
        <v>50</v>
      </c>
      <c r="C6" s="52" t="s">
        <v>52</v>
      </c>
      <c r="D6" s="53" t="s">
        <v>53</v>
      </c>
      <c r="E6" s="52" t="s">
        <v>52</v>
      </c>
      <c r="F6" s="53" t="s">
        <v>55</v>
      </c>
      <c r="G6" s="52" t="s">
        <v>52</v>
      </c>
    </row>
    <row r="7" spans="1:7" x14ac:dyDescent="0.25">
      <c r="A7" s="52"/>
      <c r="B7" s="53" t="s">
        <v>51</v>
      </c>
      <c r="C7" s="52"/>
      <c r="D7" s="53" t="s">
        <v>51</v>
      </c>
      <c r="E7" s="52"/>
      <c r="F7" s="53" t="s">
        <v>51</v>
      </c>
      <c r="G7" s="52"/>
    </row>
    <row r="8" spans="1:7" x14ac:dyDescent="0.25">
      <c r="A8" s="54">
        <v>1550</v>
      </c>
      <c r="B8" s="55">
        <f>ETPL!F16</f>
        <v>-324979.75999999995</v>
      </c>
      <c r="C8" s="54" t="s">
        <v>54</v>
      </c>
      <c r="D8" s="55">
        <f>WPPI!F15</f>
        <v>125204.01000000001</v>
      </c>
      <c r="E8" s="54" t="s">
        <v>54</v>
      </c>
      <c r="F8" s="55">
        <f>CPC!F16</f>
        <v>478080.22</v>
      </c>
      <c r="G8" s="54" t="s">
        <v>56</v>
      </c>
    </row>
    <row r="9" spans="1:7" x14ac:dyDescent="0.25">
      <c r="A9" s="54">
        <v>1580</v>
      </c>
      <c r="B9" s="55">
        <f>ETPL!F17</f>
        <v>-517339.76999999996</v>
      </c>
      <c r="C9" s="54" t="str">
        <f>C8</f>
        <v>1 Year</v>
      </c>
      <c r="D9" s="55">
        <f>WPPI!F16</f>
        <v>35724.630000000005</v>
      </c>
      <c r="E9" s="54" t="str">
        <f>E8</f>
        <v>1 Year</v>
      </c>
      <c r="F9" s="55">
        <f>CPC!F17</f>
        <v>-5045.1299999999937</v>
      </c>
      <c r="G9" s="54" t="str">
        <f>G8</f>
        <v>4 Years</v>
      </c>
    </row>
    <row r="10" spans="1:7" x14ac:dyDescent="0.25">
      <c r="A10" s="54">
        <v>1584</v>
      </c>
      <c r="B10" s="55">
        <f>ETPL!F18</f>
        <v>3762.739999999967</v>
      </c>
      <c r="C10" s="54" t="str">
        <f t="shared" ref="C10:E15" si="0">C9</f>
        <v>1 Year</v>
      </c>
      <c r="D10" s="55">
        <f>WPPI!F17</f>
        <v>-47167.369999999995</v>
      </c>
      <c r="E10" s="54" t="str">
        <f t="shared" si="0"/>
        <v>1 Year</v>
      </c>
      <c r="F10" s="55">
        <f>CPC!F18</f>
        <v>-43052.399999999987</v>
      </c>
      <c r="G10" s="54" t="str">
        <f t="shared" ref="G10:G14" si="1">G9</f>
        <v>4 Years</v>
      </c>
    </row>
    <row r="11" spans="1:7" x14ac:dyDescent="0.25">
      <c r="A11" s="54">
        <v>1586</v>
      </c>
      <c r="B11" s="55">
        <f>ETPL!F19</f>
        <v>-522146.70000000013</v>
      </c>
      <c r="C11" s="54" t="str">
        <f t="shared" si="0"/>
        <v>1 Year</v>
      </c>
      <c r="D11" s="55">
        <f>WPPI!F18</f>
        <v>-1117800.5900000001</v>
      </c>
      <c r="E11" s="54" t="str">
        <f t="shared" si="0"/>
        <v>1 Year</v>
      </c>
      <c r="F11" s="55">
        <f>CPC!F19</f>
        <v>-696642.01</v>
      </c>
      <c r="G11" s="54" t="str">
        <f t="shared" si="1"/>
        <v>4 Years</v>
      </c>
    </row>
    <row r="12" spans="1:7" x14ac:dyDescent="0.25">
      <c r="A12" s="54">
        <v>1588</v>
      </c>
      <c r="B12" s="55">
        <f>ETPL!F20</f>
        <v>669392.72999999975</v>
      </c>
      <c r="C12" s="54" t="str">
        <f t="shared" si="0"/>
        <v>1 Year</v>
      </c>
      <c r="D12" s="55">
        <f>WPPI!F19</f>
        <v>774314.75999999989</v>
      </c>
      <c r="E12" s="54" t="str">
        <f t="shared" si="0"/>
        <v>1 Year</v>
      </c>
      <c r="F12" s="55">
        <f>CPC!F20</f>
        <v>1018523.74</v>
      </c>
      <c r="G12" s="54" t="str">
        <f t="shared" si="1"/>
        <v>4 Years</v>
      </c>
    </row>
    <row r="13" spans="1:7" x14ac:dyDescent="0.25">
      <c r="A13" s="54">
        <v>1588</v>
      </c>
      <c r="B13" s="55">
        <f>ETPL!F21</f>
        <v>965208.15000000026</v>
      </c>
      <c r="C13" s="54" t="str">
        <f t="shared" si="0"/>
        <v>1 Year</v>
      </c>
      <c r="D13" s="55">
        <f>WPPI!F20</f>
        <v>-354254.52999999997</v>
      </c>
      <c r="E13" s="54" t="str">
        <f t="shared" si="0"/>
        <v>1 Year</v>
      </c>
      <c r="F13" s="55">
        <f>CPC!F21</f>
        <v>-376251.38</v>
      </c>
      <c r="G13" s="54" t="str">
        <f t="shared" si="1"/>
        <v>4 Years</v>
      </c>
    </row>
    <row r="14" spans="1:7" x14ac:dyDescent="0.25">
      <c r="A14" s="54">
        <v>1590</v>
      </c>
      <c r="B14" s="55">
        <f>ETPL!F22</f>
        <v>289395.16000000003</v>
      </c>
      <c r="C14" s="54" t="str">
        <f t="shared" si="0"/>
        <v>1 Year</v>
      </c>
      <c r="D14" s="55">
        <f>WPPI!F21</f>
        <v>-14603.259999999938</v>
      </c>
      <c r="E14" s="54" t="str">
        <f t="shared" si="0"/>
        <v>1 Year</v>
      </c>
      <c r="F14" s="55">
        <f>CPC!F22</f>
        <v>44815.880000000026</v>
      </c>
      <c r="G14" s="54" t="str">
        <f t="shared" si="1"/>
        <v>4 Years</v>
      </c>
    </row>
    <row r="15" spans="1:7" x14ac:dyDescent="0.25">
      <c r="A15" s="54">
        <v>1592</v>
      </c>
      <c r="B15" s="55">
        <f>ETPL!F23</f>
        <v>33247.039199999963</v>
      </c>
      <c r="C15" s="54" t="str">
        <f t="shared" si="0"/>
        <v>1 Year</v>
      </c>
      <c r="D15" s="54"/>
      <c r="E15" s="54"/>
      <c r="F15" s="54"/>
      <c r="G15" s="54"/>
    </row>
    <row r="16" spans="1:7" x14ac:dyDescent="0.25">
      <c r="A16" s="56" t="s">
        <v>37</v>
      </c>
      <c r="B16" s="57">
        <f>SUM(B8:B15)</f>
        <v>596539.58920000005</v>
      </c>
      <c r="C16" s="57"/>
      <c r="D16" s="57">
        <f t="shared" ref="D16" si="2">SUM(D8:D15)</f>
        <v>-598582.35</v>
      </c>
      <c r="E16" s="57"/>
      <c r="F16" s="57">
        <f t="shared" ref="F16" si="3">SUM(F8:F15)</f>
        <v>420428.91999999993</v>
      </c>
      <c r="G16" s="57"/>
    </row>
    <row r="17" spans="1:7" x14ac:dyDescent="0.25">
      <c r="A17" s="58">
        <v>1508</v>
      </c>
      <c r="B17" s="59"/>
      <c r="C17" s="59"/>
      <c r="D17" s="60">
        <f>WPPI!F25+WPPI!F26</f>
        <v>105974.15</v>
      </c>
      <c r="E17" s="54" t="s">
        <v>54</v>
      </c>
      <c r="F17" s="55">
        <f>CPC!F26</f>
        <v>76987.06</v>
      </c>
      <c r="G17" s="54" t="str">
        <f>G14</f>
        <v>4 Years</v>
      </c>
    </row>
    <row r="18" spans="1:7" x14ac:dyDescent="0.25">
      <c r="A18" s="54">
        <v>1582</v>
      </c>
      <c r="B18" s="55">
        <f>ETPL!F28</f>
        <v>58580.110000000008</v>
      </c>
      <c r="C18" s="54" t="str">
        <f>C15</f>
        <v>1 Year</v>
      </c>
      <c r="D18" s="55">
        <f>WPPI!F29</f>
        <v>7705.8600000000015</v>
      </c>
      <c r="E18" s="54" t="s">
        <v>54</v>
      </c>
      <c r="F18" s="55">
        <f>CPC!F29</f>
        <v>1557.82</v>
      </c>
      <c r="G18" s="54" t="str">
        <f>G17</f>
        <v>4 Years</v>
      </c>
    </row>
    <row r="19" spans="1:7" x14ac:dyDescent="0.25">
      <c r="A19" s="54">
        <v>1521</v>
      </c>
      <c r="B19" s="55">
        <f>ETPL!F29</f>
        <v>985.97</v>
      </c>
      <c r="C19" s="54" t="str">
        <f>C18</f>
        <v>1 Year</v>
      </c>
      <c r="D19" s="55">
        <f>WPPI!F30</f>
        <v>150.79000000000002</v>
      </c>
      <c r="E19" s="54" t="s">
        <v>54</v>
      </c>
      <c r="F19" s="55">
        <f>CPC!F30</f>
        <v>90.759999999999991</v>
      </c>
      <c r="G19" s="54" t="str">
        <f>G18</f>
        <v>4 Years</v>
      </c>
    </row>
    <row r="20" spans="1:7" x14ac:dyDescent="0.25">
      <c r="A20" s="56" t="s">
        <v>37</v>
      </c>
      <c r="B20" s="57">
        <f>SUM(B18:B19)</f>
        <v>59566.080000000009</v>
      </c>
      <c r="C20" s="57"/>
      <c r="D20" s="57">
        <f>SUM(D17:D19)</f>
        <v>113830.79999999999</v>
      </c>
      <c r="E20" s="57"/>
      <c r="F20" s="57">
        <f t="shared" ref="E20:F20" si="4">SUM(F17:F19)</f>
        <v>78635.64</v>
      </c>
      <c r="G20" s="57"/>
    </row>
    <row r="21" spans="1:7" ht="15.75" x14ac:dyDescent="0.25">
      <c r="A21" s="61" t="s">
        <v>36</v>
      </c>
      <c r="B21" s="62">
        <f>B16+B20</f>
        <v>656105.6692</v>
      </c>
      <c r="C21" s="62"/>
      <c r="D21" s="62">
        <f>D16+D20</f>
        <v>-484751.55</v>
      </c>
      <c r="E21" s="62"/>
      <c r="F21" s="62">
        <f>F16+F20</f>
        <v>499064.55999999994</v>
      </c>
      <c r="G21" s="54"/>
    </row>
    <row r="24" spans="1:7" x14ac:dyDescent="0.25">
      <c r="B24" s="40"/>
      <c r="D24" s="40"/>
      <c r="F24" s="40"/>
    </row>
    <row r="25" spans="1:7" x14ac:dyDescent="0.25">
      <c r="D25" s="40"/>
    </row>
  </sheetData>
  <mergeCells count="4">
    <mergeCell ref="A6:A7"/>
    <mergeCell ref="C6:C7"/>
    <mergeCell ref="E6:E7"/>
    <mergeCell ref="G6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ETPL</vt:lpstr>
      <vt:lpstr>CPC</vt:lpstr>
      <vt:lpstr>WPPI</vt:lpstr>
      <vt:lpstr>Sheet1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Graig P</cp:lastModifiedBy>
  <cp:lastPrinted>2012-11-01T15:10:28Z</cp:lastPrinted>
  <dcterms:created xsi:type="dcterms:W3CDTF">2012-04-05T15:04:37Z</dcterms:created>
  <dcterms:modified xsi:type="dcterms:W3CDTF">2012-11-02T16:55:02Z</dcterms:modified>
</cp:coreProperties>
</file>