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305" activeTab="0"/>
  </bookViews>
  <sheets>
    <sheet name="Residential (100 kWh)" sheetId="1" r:id="rId1"/>
    <sheet name="Residential (250 kWh)" sheetId="2" r:id="rId2"/>
    <sheet name="Residential (500 kWh)" sheetId="3" r:id="rId3"/>
    <sheet name="Residential (800 kWh)" sheetId="4" r:id="rId4"/>
    <sheet name="Residential (1000 kWh)" sheetId="5" r:id="rId5"/>
    <sheet name="Residential (1500 kWh)" sheetId="6" r:id="rId6"/>
    <sheet name="Residential (2000 kWh)" sheetId="7" r:id="rId7"/>
    <sheet name="GS &lt; 50 kW (1000 kWh)" sheetId="8" r:id="rId8"/>
    <sheet name="GS &lt; 50 kW (2000 kWh)" sheetId="9" r:id="rId9"/>
    <sheet name="GS &lt; 50 (5000 kWh)" sheetId="10" r:id="rId10"/>
    <sheet name="GS &lt; 50 (10000 kWh)" sheetId="11" r:id="rId11"/>
    <sheet name="GS &lt; 50 (15000 kWh)" sheetId="12" r:id="rId12"/>
    <sheet name="GS 50-999 kW (480-140000)" sheetId="13" r:id="rId13"/>
    <sheet name="GS 50-999 kW (600-180000)" sheetId="14" r:id="rId14"/>
    <sheet name="GS 1000-4999 (3000-1100000) " sheetId="15" r:id="rId15"/>
    <sheet name="GS 1000-4999 (5000-1800000)" sheetId="16" r:id="rId16"/>
    <sheet name="Large Use" sheetId="17" r:id="rId17"/>
    <sheet name="Unmetered Scattered Load" sheetId="18" r:id="rId18"/>
    <sheet name="Street Lighting" sheetId="19" r:id="rId19"/>
  </sheets>
  <externalReferences>
    <externalReference r:id="rId22"/>
  </externalReferences>
  <definedNames>
    <definedName name="BI_LDCLIST">'[1]3. Rate Class Selection'!$B$19:$B$27</definedName>
    <definedName name="_xlnm.Print_Area" localSheetId="10">'GS &lt; 50 (10000 kWh)'!$B$2:$K$53</definedName>
    <definedName name="_xlnm.Print_Area" localSheetId="11">'GS &lt; 50 (15000 kWh)'!$B$2:$K$53</definedName>
    <definedName name="_xlnm.Print_Area" localSheetId="9">'GS &lt; 50 (5000 kWh)'!$B$2:$K$53</definedName>
    <definedName name="_xlnm.Print_Area" localSheetId="7">'GS &lt; 50 kW (1000 kWh)'!$B$2:$K$55</definedName>
    <definedName name="_xlnm.Print_Area" localSheetId="8">'GS &lt; 50 kW (2000 kWh)'!$B$1:$K$54</definedName>
    <definedName name="_xlnm.Print_Area" localSheetId="14">'GS 1000-4999 (3000-1100000) '!$B$1:$K$52</definedName>
    <definedName name="_xlnm.Print_Area" localSheetId="15">'GS 1000-4999 (5000-1800000)'!$B$2:$K$52</definedName>
    <definedName name="_xlnm.Print_Area" localSheetId="12">'GS 50-999 kW (480-140000)'!$B$2:$K$52</definedName>
    <definedName name="_xlnm.Print_Area" localSheetId="13">'GS 50-999 kW (600-180000)'!$B$2:$K$52</definedName>
    <definedName name="_xlnm.Print_Area" localSheetId="16">'Large Use'!$B$2:$K$52</definedName>
    <definedName name="_xlnm.Print_Area" localSheetId="0">'Residential (100 kWh)'!$B$1:$K$54</definedName>
    <definedName name="_xlnm.Print_Area" localSheetId="4">'Residential (1000 kWh)'!$B$2:$K$55</definedName>
    <definedName name="_xlnm.Print_Area" localSheetId="5">'Residential (1500 kWh)'!$B$2:$K$55</definedName>
    <definedName name="_xlnm.Print_Area" localSheetId="6">'Residential (2000 kWh)'!$B$2:$K$55</definedName>
    <definedName name="_xlnm.Print_Area" localSheetId="1">'Residential (250 kWh)'!$B$1:$K$55</definedName>
    <definedName name="_xlnm.Print_Area" localSheetId="2">'Residential (500 kWh)'!$B$1:$K$55</definedName>
    <definedName name="_xlnm.Print_Area" localSheetId="3">'Residential (800 kWh)'!$B$1:$K$55</definedName>
    <definedName name="_xlnm.Print_Area" localSheetId="18">'Street Lighting'!$A$1:$K$48</definedName>
    <definedName name="_xlnm.Print_Area" localSheetId="17">'Unmetered Scattered Load'!$B$2:$K$48</definedName>
  </definedNames>
  <calcPr fullCalcOnLoad="1"/>
</workbook>
</file>

<file path=xl/sharedStrings.xml><?xml version="1.0" encoding="utf-8"?>
<sst xmlns="http://schemas.openxmlformats.org/spreadsheetml/2006/main" count="1485" uniqueCount="86">
  <si>
    <t>Residential</t>
  </si>
  <si>
    <t>Monthly Rates and Charges</t>
  </si>
  <si>
    <t>Metric</t>
  </si>
  <si>
    <t>Current Rate</t>
  </si>
  <si>
    <t>Applied For Rate</t>
  </si>
  <si>
    <t>Service Charge</t>
  </si>
  <si>
    <t>$</t>
  </si>
  <si>
    <t>Distribution Volumetric Rate</t>
  </si>
  <si>
    <t>Low Voltage Volumetric Rate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</si>
  <si>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</si>
  <si>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</si>
  <si>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</si>
  <si>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$/kWh</t>
  </si>
  <si>
    <t>Rural Rate Protection Charge</t>
  </si>
  <si>
    <t>Standard Supply Service – Administration Charge (if applicable)</t>
  </si>
  <si>
    <t>Consumption</t>
  </si>
  <si>
    <t>kWh</t>
  </si>
  <si>
    <t>kW</t>
  </si>
  <si>
    <t>Loss Factor</t>
  </si>
  <si>
    <t>RPP Tier One</t>
  </si>
  <si>
    <t>Load Factor</t>
  </si>
  <si>
    <t>Volume</t>
  </si>
  <si>
    <t>CHARGE
$</t>
  </si>
  <si>
    <t>%</t>
  </si>
  <si>
    <t>% of Total Bill</t>
  </si>
  <si>
    <t>Energy First Tier (kWh)</t>
  </si>
  <si>
    <t>Energy Second Tier (kWh)</t>
  </si>
  <si>
    <t>Sub-Total:  Energy</t>
  </si>
  <si>
    <t>Total:  Distribution</t>
  </si>
  <si>
    <t>Total:    Retail Transmission</t>
  </si>
  <si>
    <t>Sub-Total:  Delivery (Distribution and Retail Transmission)</t>
  </si>
  <si>
    <t>Sub-Total:  Regulatory</t>
  </si>
  <si>
    <t>Debt Retirement Charge (DRC)</t>
  </si>
  <si>
    <t>Total Bill before Taxes</t>
  </si>
  <si>
    <t>HST</t>
  </si>
  <si>
    <t>Total Bill</t>
  </si>
  <si>
    <t>Name of LDC:       Cambridge and North Dumfries Hydro Inc.</t>
  </si>
  <si>
    <t/>
  </si>
  <si>
    <t>General Service Less Than 50 kW</t>
  </si>
  <si>
    <t>General Service 50 to 999 kW</t>
  </si>
  <si>
    <t>$/kW</t>
  </si>
  <si>
    <t>General Service 1,000 to 4,999 kW</t>
  </si>
  <si>
    <t>Large Use</t>
  </si>
  <si>
    <t>Unmetered Scattered Load</t>
  </si>
  <si>
    <t>Street Lighting</t>
  </si>
  <si>
    <t>File Number:          EB-2011-0156</t>
  </si>
  <si>
    <t xml:space="preserve"> </t>
  </si>
  <si>
    <t xml:space="preserve">Rate Rider for Tax Change </t>
  </si>
  <si>
    <t>Ontario Clean Energy Benefit</t>
  </si>
  <si>
    <t>Total Bill after Taxes</t>
  </si>
  <si>
    <t>N/A</t>
  </si>
  <si>
    <t>LRAM Rate Rider - effective until April 30, 2013</t>
  </si>
  <si>
    <t>n/a</t>
  </si>
  <si>
    <t>Rate Rider for Tax Change</t>
  </si>
  <si>
    <t>Rate Rider for Deferral/Variance Account Disposition (2012) - effective until April 30, 2013</t>
  </si>
  <si>
    <t>Rate Rider for Recovery of Late Payment Penalty Litigation Costs - effecive until April 30, 2012</t>
  </si>
  <si>
    <t>CURRENT RATE                             $</t>
  </si>
  <si>
    <t>PROPOSED RATE                             $</t>
  </si>
  <si>
    <t xml:space="preserve">Residential </t>
  </si>
  <si>
    <t xml:space="preserve">General Service Less Than 50 kW </t>
  </si>
  <si>
    <t>PROPOSEDRATE                             $</t>
  </si>
  <si>
    <t>Total Bill After Taxes</t>
  </si>
  <si>
    <t>Ontario Clean Energy Benefits</t>
  </si>
  <si>
    <t>Rate Rider for Deferral/Variance Account Disposition (2010+2011)</t>
  </si>
  <si>
    <t>Rate Rider for Deferral/Variance Account Disposition (2012)</t>
  </si>
  <si>
    <t>File Number:          EB-2012-0111</t>
  </si>
  <si>
    <t>Effective Date:       May 01, 2013</t>
  </si>
  <si>
    <t>Rate Rider for Disposal of Residual Historical Smart Meter Costs - effective until April 30, 2014</t>
  </si>
  <si>
    <t>Rate Rider for Smart Meter Incremental Revenue Requirement</t>
  </si>
  <si>
    <t>Low Voltage Service Rate</t>
  </si>
  <si>
    <t>Rate Rider for Deferral/Variance Account Distribution (2012) - effective until April 30, 2013</t>
  </si>
  <si>
    <t>Rate Rider for Lost Revenue Adjustment Mechanism Recovery (2012)</t>
  </si>
  <si>
    <t>Rate Rider for Deferral/Variance Account Distribution (2013) - until April 30, 2014</t>
  </si>
  <si>
    <t xml:space="preserve">   Rate Rider for Deferral/Variance Account Distribution </t>
  </si>
  <si>
    <t xml:space="preserve">   Rate Rider for Lost Revenue Adjustment Mechanism Recovery (2012)</t>
  </si>
  <si>
    <t>Rate Rider for Disposition of Residual Historical Smart Meter Costs - effective until April 30, 2014</t>
  </si>
  <si>
    <t>Rate Rider for Lost Revenue Adjustment Mechanism (LRAM) - effective until April 30, 2013</t>
  </si>
  <si>
    <t>Rate Rider for Deferral/Variance Account Disposition (2013) - effective until April 30, 2014</t>
  </si>
  <si>
    <t>Rate Rider for Lost Revenue Adjustment Mechanisim (LRAM) effective until April 30, 2013</t>
  </si>
  <si>
    <t>Rate Rider for Deferral/Variance Account Disposition (2013) (GA) - effective until April 30, 2014</t>
  </si>
  <si>
    <t>Rate Rider for Deferral/Variance Account Disposition - effective until April 30, 2012</t>
  </si>
  <si>
    <t>Rate Rider for Deferral/Variance Account Disposition (2012 + 2013)</t>
  </si>
  <si>
    <t>Rate Rider for Deferral/Variance Account Disposition (2013)  (GA) - effective until April 30, 2014</t>
  </si>
  <si>
    <t>Rate Rider for Deferral/Variance Account Disposition (2013) (GA) - effective until April 30, 2013</t>
  </si>
  <si>
    <t>Rate Rider for Lost Revenue Mechanism Recovery - effective until April 30,2013</t>
  </si>
  <si>
    <t>Rate Rider for Deferral/Variance Account Disposition (2012+2013)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</si>
</sst>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_-* #,##0.00_-;\-* #,##0.00_-;_-* &quot;-&quot;??_-;_-@_-"/>
    <numFmt numFmtId="166" formatCode="_-* #,##0.0000_-;\-* #,##0.0000_-;_-* &quot;-&quot;??_-;_-@_-"/>
    <numFmt numFmtId="167" formatCode="_-* #,##0_-"/>
    <numFmt numFmtId="168" formatCode="0.0000"/>
    <numFmt numFmtId="169" formatCode="0.0%"/>
    <numFmt numFmtId="170" formatCode="0.0%;\(0.0\)%"/>
    <numFmt numFmtId="171" formatCode="#,##0.00_ ;\-#,##0.00\ "/>
    <numFmt numFmtId="172" formatCode="_-&quot;$&quot;* #,##0.00_-;\-&quot;$&quot;* #,##0.00_-;_-&quot;$&quot;* &quot;-&quot;??_-;_-@_-"/>
    <numFmt numFmtId="173" formatCode="#,##0.00000"/>
    <numFmt numFmtId="174" formatCode="_-* #,##0_-;\-* #,##0_-;_-* &quot;-&quot;??_-;_-@_-"/>
    <numFmt numFmtId="175" formatCode="#,##0.00\ ;\(##,#00.00\)"/>
    <numFmt numFmtId="176" formatCode="_(* #,##0.0000_);_(* \(#,##0.0000\);_(* &quot;-&quot;????_);_(@_)"/>
    <numFmt numFmtId="177" formatCode="&quot;$&quot;#,##0.00"/>
    <numFmt numFmtId="178" formatCode="#,##0.00;[Red]\(#,##0.00\)"/>
    <numFmt numFmtId="179" formatCode="_-* #,##0.0_-;\-* #,##0.0_-;_-* &quot;-&quot;??_-;_-@_-"/>
    <numFmt numFmtId="180" formatCode="0.00000;\(0.00000\)"/>
    <numFmt numFmtId="181" formatCode="#,##0.0000;[Red]\(#,##0.0000\)"/>
    <numFmt numFmtId="182" formatCode="0.0000;\(0.0000\)"/>
    <numFmt numFmtId="183" formatCode="0.00%;\(0.00\)%"/>
    <numFmt numFmtId="184" formatCode="0.00%;[Red]\ \(0.00%\)"/>
    <numFmt numFmtId="185" formatCode="#,##0.00_ ;\(#,##0.00\)"/>
    <numFmt numFmtId="186" formatCode="0.00%;[Red]\(0.00%\)"/>
    <numFmt numFmtId="187" formatCode="0%;\(0%\)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/>
    </xf>
    <xf numFmtId="164" fontId="2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43" fontId="0" fillId="35" borderId="13" xfId="42" applyFont="1" applyFill="1" applyBorder="1" applyAlignment="1" applyProtection="1">
      <alignment horizontal="center"/>
      <protection/>
    </xf>
    <xf numFmtId="43" fontId="0" fillId="35" borderId="12" xfId="42" applyFont="1" applyFill="1" applyBorder="1" applyAlignment="1" applyProtection="1">
      <alignment horizontal="center"/>
      <protection/>
    </xf>
    <xf numFmtId="0" fontId="0" fillId="36" borderId="14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43" fontId="0" fillId="35" borderId="15" xfId="42" applyFont="1" applyFill="1" applyBorder="1" applyAlignment="1" applyProtection="1">
      <alignment horizontal="center"/>
      <protection/>
    </xf>
    <xf numFmtId="43" fontId="0" fillId="35" borderId="14" xfId="42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66" fontId="0" fillId="35" borderId="14" xfId="42" applyNumberFormat="1" applyFont="1" applyFill="1" applyBorder="1" applyAlignment="1" applyProtection="1">
      <alignment horizontal="center"/>
      <protection/>
    </xf>
    <xf numFmtId="166" fontId="0" fillId="35" borderId="16" xfId="42" applyNumberFormat="1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43" fontId="0" fillId="35" borderId="17" xfId="42" applyFont="1" applyFill="1" applyBorder="1" applyAlignment="1" applyProtection="1">
      <alignment horizontal="center"/>
      <protection/>
    </xf>
    <xf numFmtId="0" fontId="3" fillId="36" borderId="18" xfId="0" applyFont="1" applyFill="1" applyBorder="1" applyAlignment="1" applyProtection="1">
      <alignment vertical="center"/>
      <protection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6" borderId="19" xfId="0" applyNumberFormat="1" applyFont="1" applyFill="1" applyBorder="1" applyAlignment="1" applyProtection="1">
      <alignment horizontal="center" vertical="center"/>
      <protection/>
    </xf>
    <xf numFmtId="167" fontId="4" fillId="0" borderId="20" xfId="42" applyNumberFormat="1" applyFont="1" applyFill="1" applyBorder="1" applyAlignment="1" applyProtection="1">
      <alignment vertical="center"/>
      <protection/>
    </xf>
    <xf numFmtId="3" fontId="4" fillId="36" borderId="21" xfId="0" applyNumberFormat="1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right" vertical="center"/>
      <protection/>
    </xf>
    <xf numFmtId="168" fontId="3" fillId="35" borderId="19" xfId="0" applyNumberFormat="1" applyFont="1" applyFill="1" applyBorder="1" applyAlignment="1" applyProtection="1">
      <alignment vertical="center"/>
      <protection/>
    </xf>
    <xf numFmtId="3" fontId="4" fillId="35" borderId="18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right" vertical="center"/>
      <protection/>
    </xf>
    <xf numFmtId="169" fontId="3" fillId="0" borderId="19" xfId="58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 horizontal="center" vertical="center" wrapText="1"/>
      <protection/>
    </xf>
    <xf numFmtId="2" fontId="2" fillId="36" borderId="25" xfId="0" applyNumberFormat="1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170" fontId="2" fillId="36" borderId="26" xfId="58" applyNumberFormat="1" applyFont="1" applyFill="1" applyBorder="1" applyAlignment="1" applyProtection="1">
      <alignment horizontal="center" vertical="center" wrapText="1"/>
      <protection/>
    </xf>
    <xf numFmtId="2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 applyProtection="1">
      <alignment horizontal="left" vertical="center" wrapText="1" indent="1"/>
      <protection/>
    </xf>
    <xf numFmtId="3" fontId="0" fillId="36" borderId="12" xfId="0" applyNumberFormat="1" applyFont="1" applyFill="1" applyBorder="1" applyAlignment="1" applyProtection="1">
      <alignment horizontal="center" vertical="center"/>
      <protection/>
    </xf>
    <xf numFmtId="164" fontId="0" fillId="35" borderId="27" xfId="44" applyNumberFormat="1" applyFont="1" applyFill="1" applyBorder="1" applyAlignment="1" applyProtection="1">
      <alignment horizontal="center" vertical="center"/>
      <protection/>
    </xf>
    <xf numFmtId="171" fontId="0" fillId="36" borderId="12" xfId="0" applyNumberFormat="1" applyFont="1" applyFill="1" applyBorder="1" applyAlignment="1" applyProtection="1">
      <alignment horizontal="center" vertical="center"/>
      <protection/>
    </xf>
    <xf numFmtId="164" fontId="0" fillId="0" borderId="27" xfId="44" applyNumberFormat="1" applyFont="1" applyFill="1" applyBorder="1" applyAlignment="1" applyProtection="1">
      <alignment horizontal="center" vertical="center"/>
      <protection/>
    </xf>
    <xf numFmtId="170" fontId="0" fillId="36" borderId="28" xfId="58" applyNumberFormat="1" applyFont="1" applyFill="1" applyBorder="1" applyAlignment="1" applyProtection="1">
      <alignment horizontal="center" vertical="center"/>
      <protection/>
    </xf>
    <xf numFmtId="10" fontId="0" fillId="36" borderId="28" xfId="58" applyNumberFormat="1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horizontal="left" vertical="center" wrapText="1" indent="1"/>
      <protection/>
    </xf>
    <xf numFmtId="3" fontId="0" fillId="36" borderId="17" xfId="0" applyNumberFormat="1" applyFont="1" applyFill="1" applyBorder="1" applyAlignment="1" applyProtection="1">
      <alignment horizontal="center" vertical="center"/>
      <protection/>
    </xf>
    <xf numFmtId="164" fontId="0" fillId="35" borderId="17" xfId="44" applyNumberFormat="1" applyFont="1" applyFill="1" applyBorder="1" applyAlignment="1" applyProtection="1">
      <alignment horizontal="center" vertical="center"/>
      <protection/>
    </xf>
    <xf numFmtId="171" fontId="0" fillId="36" borderId="17" xfId="0" applyNumberFormat="1" applyFont="1" applyFill="1" applyBorder="1" applyAlignment="1" applyProtection="1">
      <alignment horizontal="center" vertical="center"/>
      <protection/>
    </xf>
    <xf numFmtId="164" fontId="0" fillId="0" borderId="17" xfId="44" applyNumberFormat="1" applyFont="1" applyFill="1" applyBorder="1" applyAlignment="1" applyProtection="1">
      <alignment horizontal="center" vertical="center"/>
      <protection/>
    </xf>
    <xf numFmtId="170" fontId="0" fillId="36" borderId="29" xfId="58" applyNumberFormat="1" applyFont="1" applyFill="1" applyBorder="1" applyAlignment="1" applyProtection="1">
      <alignment horizontal="center" vertical="center"/>
      <protection/>
    </xf>
    <xf numFmtId="164" fontId="2" fillId="34" borderId="11" xfId="0" applyNumberFormat="1" applyFont="1" applyFill="1" applyBorder="1" applyAlignment="1" applyProtection="1">
      <alignment horizontal="left" vertical="center"/>
      <protection/>
    </xf>
    <xf numFmtId="171" fontId="2" fillId="34" borderId="11" xfId="46" applyNumberFormat="1" applyFont="1" applyFill="1" applyBorder="1" applyAlignment="1" applyProtection="1">
      <alignment horizontal="center" vertical="center"/>
      <protection/>
    </xf>
    <xf numFmtId="170" fontId="2" fillId="34" borderId="19" xfId="58" applyNumberFormat="1" applyFont="1" applyFill="1" applyBorder="1" applyAlignment="1" applyProtection="1">
      <alignment horizontal="center" vertical="center"/>
      <protection/>
    </xf>
    <xf numFmtId="10" fontId="2" fillId="34" borderId="19" xfId="58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inden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4" fontId="0" fillId="0" borderId="12" xfId="44" applyNumberFormat="1" applyFont="1" applyFill="1" applyBorder="1" applyAlignment="1" applyProtection="1">
      <alignment horizontal="center" vertical="center"/>
      <protection/>
    </xf>
    <xf numFmtId="171" fontId="0" fillId="36" borderId="12" xfId="46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4" fontId="0" fillId="0" borderId="15" xfId="44" applyNumberFormat="1" applyFont="1" applyFill="1" applyBorder="1" applyAlignment="1" applyProtection="1">
      <alignment horizontal="center" vertical="center"/>
      <protection/>
    </xf>
    <xf numFmtId="171" fontId="0" fillId="36" borderId="14" xfId="46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171" fontId="0" fillId="36" borderId="15" xfId="46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4" xfId="44" applyNumberFormat="1" applyFont="1" applyFill="1" applyBorder="1" applyAlignment="1" applyProtection="1">
      <alignment horizontal="center" vertical="center"/>
      <protection/>
    </xf>
    <xf numFmtId="3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indent="1"/>
      <protection/>
    </xf>
    <xf numFmtId="3" fontId="0" fillId="36" borderId="14" xfId="0" applyNumberFormat="1" applyFont="1" applyFill="1" applyBorder="1" applyAlignment="1" applyProtection="1">
      <alignment horizontal="center" vertical="center"/>
      <protection/>
    </xf>
    <xf numFmtId="164" fontId="0" fillId="0" borderId="14" xfId="44" applyNumberFormat="1" applyFont="1" applyFill="1" applyBorder="1" applyAlignment="1" applyProtection="1">
      <alignment horizontal="center" vertical="center"/>
      <protection/>
    </xf>
    <xf numFmtId="3" fontId="0" fillId="36" borderId="31" xfId="0" applyNumberFormat="1" applyFont="1" applyFill="1" applyBorder="1" applyAlignment="1" applyProtection="1">
      <alignment horizontal="center" vertical="center"/>
      <protection/>
    </xf>
    <xf numFmtId="3" fontId="0" fillId="36" borderId="16" xfId="0" applyNumberFormat="1" applyFont="1" applyFill="1" applyBorder="1" applyAlignment="1" applyProtection="1">
      <alignment horizontal="center" vertical="center"/>
      <protection/>
    </xf>
    <xf numFmtId="164" fontId="0" fillId="0" borderId="16" xfId="44" applyNumberFormat="1" applyFont="1" applyFill="1" applyBorder="1" applyAlignment="1" applyProtection="1">
      <alignment horizontal="center" vertical="center"/>
      <protection/>
    </xf>
    <xf numFmtId="3" fontId="0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171" fontId="0" fillId="36" borderId="17" xfId="46" applyNumberFormat="1" applyFont="1" applyFill="1" applyBorder="1" applyAlignment="1" applyProtection="1">
      <alignment horizontal="center" vertical="center"/>
      <protection/>
    </xf>
    <xf numFmtId="164" fontId="2" fillId="38" borderId="11" xfId="0" applyNumberFormat="1" applyFont="1" applyFill="1" applyBorder="1" applyAlignment="1" applyProtection="1">
      <alignment horizontal="left" vertical="center"/>
      <protection/>
    </xf>
    <xf numFmtId="3" fontId="2" fillId="38" borderId="11" xfId="0" applyNumberFormat="1" applyFont="1" applyFill="1" applyBorder="1" applyAlignment="1" applyProtection="1">
      <alignment horizontal="left" vertical="center"/>
      <protection/>
    </xf>
    <xf numFmtId="171" fontId="2" fillId="38" borderId="11" xfId="46" applyNumberFormat="1" applyFont="1" applyFill="1" applyBorder="1" applyAlignment="1" applyProtection="1">
      <alignment horizontal="center" vertical="center"/>
      <protection/>
    </xf>
    <xf numFmtId="170" fontId="2" fillId="38" borderId="19" xfId="58" applyNumberFormat="1" applyFont="1" applyFill="1" applyBorder="1" applyAlignment="1" applyProtection="1">
      <alignment horizontal="center" vertical="center"/>
      <protection/>
    </xf>
    <xf numFmtId="10" fontId="2" fillId="38" borderId="19" xfId="58" applyNumberFormat="1" applyFont="1" applyFill="1" applyBorder="1" applyAlignment="1" applyProtection="1">
      <alignment horizontal="center" vertical="center"/>
      <protection/>
    </xf>
    <xf numFmtId="3" fontId="0" fillId="36" borderId="15" xfId="0" applyNumberFormat="1" applyFont="1" applyFill="1" applyBorder="1" applyAlignment="1" applyProtection="1">
      <alignment horizontal="center" vertical="center"/>
      <protection/>
    </xf>
    <xf numFmtId="164" fontId="0" fillId="0" borderId="15" xfId="44" applyNumberFormat="1" applyFont="1" applyFill="1" applyBorder="1" applyAlignment="1" applyProtection="1">
      <alignment horizontal="center" vertical="center"/>
      <protection/>
    </xf>
    <xf numFmtId="171" fontId="0" fillId="36" borderId="16" xfId="46" applyNumberFormat="1" applyFont="1" applyFill="1" applyBorder="1" applyAlignment="1" applyProtection="1">
      <alignment horizontal="center" vertical="center"/>
      <protection/>
    </xf>
    <xf numFmtId="10" fontId="0" fillId="36" borderId="30" xfId="58" applyNumberFormat="1" applyFont="1" applyFill="1" applyBorder="1" applyAlignment="1" applyProtection="1">
      <alignment horizontal="center" vertical="center"/>
      <protection/>
    </xf>
    <xf numFmtId="171" fontId="0" fillId="36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4" fontId="0" fillId="0" borderId="17" xfId="42" applyNumberFormat="1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left" vertical="center" indent="1"/>
      <protection/>
    </xf>
    <xf numFmtId="3" fontId="0" fillId="36" borderId="11" xfId="0" applyNumberFormat="1" applyFont="1" applyFill="1" applyBorder="1" applyAlignment="1" applyProtection="1">
      <alignment horizontal="center" vertical="center"/>
      <protection/>
    </xf>
    <xf numFmtId="173" fontId="0" fillId="35" borderId="11" xfId="44" applyNumberFormat="1" applyFont="1" applyFill="1" applyBorder="1" applyAlignment="1" applyProtection="1">
      <alignment horizontal="center" vertical="center"/>
      <protection/>
    </xf>
    <xf numFmtId="171" fontId="2" fillId="0" borderId="22" xfId="46" applyNumberFormat="1" applyFont="1" applyFill="1" applyBorder="1" applyAlignment="1" applyProtection="1">
      <alignment horizontal="center" vertical="center"/>
      <protection/>
    </xf>
    <xf numFmtId="173" fontId="0" fillId="0" borderId="11" xfId="44" applyNumberFormat="1" applyFont="1" applyFill="1" applyBorder="1" applyAlignment="1" applyProtection="1">
      <alignment horizontal="center" vertical="center"/>
      <protection/>
    </xf>
    <xf numFmtId="171" fontId="2" fillId="0" borderId="11" xfId="46" applyNumberFormat="1" applyFont="1" applyFill="1" applyBorder="1" applyAlignment="1" applyProtection="1">
      <alignment horizontal="center" vertical="center"/>
      <protection/>
    </xf>
    <xf numFmtId="170" fontId="2" fillId="0" borderId="19" xfId="58" applyNumberFormat="1" applyFont="1" applyFill="1" applyBorder="1" applyAlignment="1" applyProtection="1">
      <alignment horizontal="center" vertical="center"/>
      <protection/>
    </xf>
    <xf numFmtId="10" fontId="2" fillId="0" borderId="19" xfId="58" applyNumberFormat="1" applyFont="1" applyFill="1" applyBorder="1" applyAlignment="1" applyProtection="1">
      <alignment horizontal="center" vertical="center"/>
      <protection/>
    </xf>
    <xf numFmtId="164" fontId="2" fillId="34" borderId="11" xfId="0" applyNumberFormat="1" applyFont="1" applyFill="1" applyBorder="1" applyAlignment="1" applyProtection="1">
      <alignment horizontal="left" vertical="center" indent="1"/>
      <protection/>
    </xf>
    <xf numFmtId="171" fontId="0" fillId="36" borderId="11" xfId="44" applyNumberFormat="1" applyFont="1" applyFill="1" applyBorder="1" applyAlignment="1" applyProtection="1">
      <alignment horizontal="center" vertical="center"/>
      <protection/>
    </xf>
    <xf numFmtId="9" fontId="0" fillId="35" borderId="11" xfId="58" applyFont="1" applyFill="1" applyBorder="1" applyAlignment="1" applyProtection="1">
      <alignment horizontal="center" vertical="center"/>
      <protection/>
    </xf>
    <xf numFmtId="171" fontId="2" fillId="34" borderId="22" xfId="46" applyNumberFormat="1" applyFont="1" applyFill="1" applyBorder="1" applyAlignment="1" applyProtection="1">
      <alignment horizontal="center" vertical="center"/>
      <protection/>
    </xf>
    <xf numFmtId="9" fontId="0" fillId="0" borderId="11" xfId="58" applyFont="1" applyFill="1" applyBorder="1" applyAlignment="1" applyProtection="1">
      <alignment horizontal="center" vertical="center"/>
      <protection/>
    </xf>
    <xf numFmtId="171" fontId="2" fillId="34" borderId="11" xfId="46" applyNumberFormat="1" applyFont="1" applyFill="1" applyBorder="1" applyAlignment="1" applyProtection="1">
      <alignment horizontal="center" vertical="center"/>
      <protection/>
    </xf>
    <xf numFmtId="170" fontId="2" fillId="34" borderId="19" xfId="58" applyNumberFormat="1" applyFont="1" applyFill="1" applyBorder="1" applyAlignment="1" applyProtection="1">
      <alignment horizontal="center" vertical="center"/>
      <protection/>
    </xf>
    <xf numFmtId="10" fontId="2" fillId="34" borderId="19" xfId="58" applyNumberFormat="1" applyFont="1" applyFill="1" applyBorder="1" applyAlignment="1" applyProtection="1">
      <alignment horizontal="center" vertical="center"/>
      <protection/>
    </xf>
    <xf numFmtId="167" fontId="4" fillId="37" borderId="20" xfId="42" applyNumberFormat="1" applyFont="1" applyFill="1" applyBorder="1" applyAlignment="1" applyProtection="1">
      <alignment vertical="center"/>
      <protection locked="0"/>
    </xf>
    <xf numFmtId="43" fontId="4" fillId="37" borderId="20" xfId="42" applyFont="1" applyFill="1" applyBorder="1" applyAlignment="1" applyProtection="1">
      <alignment vertical="center"/>
      <protection locked="0"/>
    </xf>
    <xf numFmtId="175" fontId="0" fillId="36" borderId="14" xfId="0" applyNumberFormat="1" applyFont="1" applyFill="1" applyBorder="1" applyAlignment="1" applyProtection="1">
      <alignment horizontal="center" vertical="center"/>
      <protection/>
    </xf>
    <xf numFmtId="175" fontId="0" fillId="36" borderId="31" xfId="0" applyNumberFormat="1" applyFont="1" applyFill="1" applyBorder="1" applyAlignment="1" applyProtection="1">
      <alignment horizontal="center" vertical="center"/>
      <protection/>
    </xf>
    <xf numFmtId="175" fontId="0" fillId="36" borderId="16" xfId="0" applyNumberFormat="1" applyFont="1" applyFill="1" applyBorder="1" applyAlignment="1" applyProtection="1">
      <alignment horizontal="center" vertical="center"/>
      <protection/>
    </xf>
    <xf numFmtId="175" fontId="0" fillId="36" borderId="32" xfId="0" applyNumberFormat="1" applyFont="1" applyFill="1" applyBorder="1" applyAlignment="1" applyProtection="1">
      <alignment horizontal="center" vertical="center"/>
      <protection/>
    </xf>
    <xf numFmtId="175" fontId="0" fillId="36" borderId="15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 quotePrefix="1">
      <alignment horizontal="left"/>
      <protection locked="0"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171" fontId="0" fillId="36" borderId="0" xfId="44" applyNumberFormat="1" applyFont="1" applyFill="1" applyBorder="1" applyAlignment="1" applyProtection="1">
      <alignment horizontal="center" vertical="center"/>
      <protection/>
    </xf>
    <xf numFmtId="9" fontId="0" fillId="0" borderId="0" xfId="58" applyFont="1" applyFill="1" applyBorder="1" applyAlignment="1" applyProtection="1">
      <alignment horizontal="center" vertical="center"/>
      <protection/>
    </xf>
    <xf numFmtId="170" fontId="0" fillId="36" borderId="28" xfId="58" applyNumberFormat="1" applyFont="1" applyFill="1" applyBorder="1" applyAlignment="1" applyProtection="1">
      <alignment horizontal="center" vertical="center"/>
      <protection/>
    </xf>
    <xf numFmtId="169" fontId="0" fillId="36" borderId="28" xfId="58" applyNumberFormat="1" applyFont="1" applyFill="1" applyBorder="1" applyAlignment="1" applyProtection="1">
      <alignment horizontal="center" vertical="center"/>
      <protection/>
    </xf>
    <xf numFmtId="3" fontId="0" fillId="36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9" fontId="0" fillId="0" borderId="11" xfId="0" applyNumberForma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 indent="1"/>
      <protection/>
    </xf>
    <xf numFmtId="10" fontId="2" fillId="34" borderId="11" xfId="58" applyNumberFormat="1" applyFont="1" applyFill="1" applyBorder="1" applyAlignment="1" applyProtection="1">
      <alignment horizontal="center" vertical="center"/>
      <protection/>
    </xf>
    <xf numFmtId="164" fontId="0" fillId="0" borderId="16" xfId="44" applyNumberFormat="1" applyFont="1" applyFill="1" applyBorder="1" applyAlignment="1" applyProtection="1">
      <alignment horizontal="center" vertical="center"/>
      <protection/>
    </xf>
    <xf numFmtId="164" fontId="0" fillId="0" borderId="33" xfId="44" applyNumberFormat="1" applyFont="1" applyFill="1" applyBorder="1" applyAlignment="1" applyProtection="1">
      <alignment horizontal="center" vertical="center"/>
      <protection/>
    </xf>
    <xf numFmtId="171" fontId="0" fillId="36" borderId="33" xfId="46" applyNumberFormat="1" applyFont="1" applyFill="1" applyBorder="1" applyAlignment="1" applyProtection="1">
      <alignment horizontal="center" vertical="center"/>
      <protection/>
    </xf>
    <xf numFmtId="171" fontId="2" fillId="0" borderId="11" xfId="46" applyNumberFormat="1" applyFont="1" applyFill="1" applyBorder="1" applyAlignment="1" applyProtection="1">
      <alignment horizontal="center" vertical="center"/>
      <protection/>
    </xf>
    <xf numFmtId="166" fontId="0" fillId="35" borderId="14" xfId="42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36" borderId="16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171" fontId="0" fillId="36" borderId="34" xfId="46" applyNumberFormat="1" applyFont="1" applyFill="1" applyBorder="1" applyAlignment="1" applyProtection="1">
      <alignment horizontal="center" vertical="center"/>
      <protection/>
    </xf>
    <xf numFmtId="10" fontId="2" fillId="34" borderId="11" xfId="46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3" fontId="0" fillId="36" borderId="17" xfId="0" applyNumberFormat="1" applyFont="1" applyFill="1" applyBorder="1" applyAlignment="1" applyProtection="1">
      <alignment horizontal="center" vertical="center"/>
      <protection/>
    </xf>
    <xf numFmtId="3" fontId="2" fillId="36" borderId="23" xfId="0" applyNumberFormat="1" applyFont="1" applyFill="1" applyBorder="1" applyAlignment="1" applyProtection="1">
      <alignment horizontal="center" vertical="center" wrapText="1"/>
      <protection/>
    </xf>
    <xf numFmtId="164" fontId="0" fillId="39" borderId="27" xfId="44" applyNumberFormat="1" applyFont="1" applyFill="1" applyBorder="1" applyAlignment="1" applyProtection="1">
      <alignment horizontal="center" vertical="center"/>
      <protection/>
    </xf>
    <xf numFmtId="164" fontId="0" fillId="39" borderId="17" xfId="44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0" fontId="0" fillId="0" borderId="14" xfId="0" applyFont="1" applyBorder="1" applyAlignment="1" applyProtection="1">
      <alignment horizontal="left" indent="1"/>
      <protection/>
    </xf>
    <xf numFmtId="0" fontId="0" fillId="0" borderId="16" xfId="44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Final - 2004 RAM for rate schedule - milton_2008_IRM_Model_Final Model_Version2.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EB%20Rate%20Applications\2013%20IRM\First%20Draft%20and%20backup%20documents\2013_IRM_Rate_Generator_V2.3_201207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2">
        <row r="19">
          <cell r="B19" t="str">
            <v>Residential</v>
          </cell>
        </row>
        <row r="20">
          <cell r="B20" t="str">
            <v>General Service Less Than 50 kW</v>
          </cell>
        </row>
        <row r="21">
          <cell r="B21" t="str">
            <v>General Service 50 to 999 kW</v>
          </cell>
        </row>
        <row r="22">
          <cell r="B22" t="str">
            <v>General Service 1,000 to 4,999 kW</v>
          </cell>
        </row>
        <row r="23">
          <cell r="B23" t="str">
            <v>Large Use</v>
          </cell>
        </row>
        <row r="24">
          <cell r="B24" t="str">
            <v>Unmetered Scattered Load</v>
          </cell>
        </row>
        <row r="25">
          <cell r="B25" t="str">
            <v>Street Lighting</v>
          </cell>
        </row>
        <row r="26">
          <cell r="B26" t="str">
            <v>Embedded Distributor</v>
          </cell>
        </row>
        <row r="27">
          <cell r="B27" t="str">
            <v>MicroFit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2" max="2" width="82.00390625" style="0" customWidth="1"/>
    <col min="3" max="3" width="8.00390625" style="0" bestFit="1" customWidth="1"/>
    <col min="4" max="4" width="12.421875" style="0" bestFit="1" customWidth="1"/>
    <col min="5" max="5" width="18.421875" style="0" bestFit="1" customWidth="1"/>
    <col min="6" max="6" width="8.00390625" style="0" bestFit="1" customWidth="1"/>
    <col min="7" max="7" width="11.7109375" style="0" customWidth="1"/>
    <col min="9" max="9" width="10.71093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65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111" t="s">
        <v>58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10.04</v>
      </c>
      <c r="E10" s="9">
        <v>10.13</v>
      </c>
      <c r="F10" s="1"/>
      <c r="G10" s="1"/>
      <c r="H10" s="1"/>
      <c r="I10" s="1"/>
      <c r="J10" s="1"/>
      <c r="K10" s="1"/>
    </row>
    <row r="11" spans="1:11" ht="12.75" customHeight="1">
      <c r="A11" s="1"/>
      <c r="B11" s="10" t="s">
        <v>67</v>
      </c>
      <c r="C11" s="11" t="s">
        <v>6</v>
      </c>
      <c r="D11" s="12">
        <v>0.01</v>
      </c>
      <c r="E11" s="12">
        <v>0.01</v>
      </c>
      <c r="F11" s="1"/>
      <c r="G11" s="1"/>
      <c r="H11" s="1"/>
      <c r="I11" s="1"/>
      <c r="J11" s="1"/>
      <c r="K11" s="1"/>
    </row>
    <row r="12" spans="1:11" ht="12.75" customHeight="1">
      <c r="A12" s="1"/>
      <c r="B12" s="10" t="s">
        <v>68</v>
      </c>
      <c r="C12" s="11" t="s">
        <v>6</v>
      </c>
      <c r="D12" s="13">
        <v>2.22</v>
      </c>
      <c r="E12" s="13">
        <v>2.22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12</v>
      </c>
      <c r="D13" s="15">
        <v>0.0162</v>
      </c>
      <c r="E13" s="15">
        <v>0.0163</v>
      </c>
      <c r="F13" s="1"/>
      <c r="G13" s="1"/>
      <c r="H13" s="1"/>
      <c r="I13" s="1"/>
      <c r="J13" s="1"/>
      <c r="K13" s="1"/>
    </row>
    <row r="14" spans="1:11" ht="12.75" customHeight="1">
      <c r="A14" s="1"/>
      <c r="B14" s="10" t="s">
        <v>69</v>
      </c>
      <c r="C14" s="11" t="s">
        <v>12</v>
      </c>
      <c r="D14" s="15">
        <v>0.0001</v>
      </c>
      <c r="E14" s="15">
        <v>0.0001</v>
      </c>
      <c r="F14" s="1"/>
      <c r="G14" s="1"/>
      <c r="H14" s="1"/>
      <c r="I14" s="1"/>
      <c r="J14" s="1"/>
      <c r="K14" s="1"/>
    </row>
    <row r="15" spans="1:11" ht="12.75">
      <c r="A15" s="1"/>
      <c r="B15" s="128" t="s">
        <v>70</v>
      </c>
      <c r="C15" s="11" t="s">
        <v>12</v>
      </c>
      <c r="D15" s="15">
        <v>0.0003</v>
      </c>
      <c r="E15" s="15">
        <v>0</v>
      </c>
      <c r="F15" s="1"/>
      <c r="G15" s="1"/>
      <c r="H15" s="1"/>
      <c r="I15" s="1"/>
      <c r="J15" s="1"/>
      <c r="K15" s="1"/>
    </row>
    <row r="16" spans="1:11" ht="12.75" customHeight="1">
      <c r="A16" s="1"/>
      <c r="B16" s="10" t="s">
        <v>72</v>
      </c>
      <c r="C16" s="11" t="s">
        <v>12</v>
      </c>
      <c r="D16" s="15">
        <v>0</v>
      </c>
      <c r="E16" s="15">
        <v>0.0003</v>
      </c>
      <c r="F16" s="1"/>
      <c r="G16" s="1"/>
      <c r="H16" s="1"/>
      <c r="I16" s="1"/>
      <c r="J16" s="1"/>
      <c r="K16" s="1"/>
    </row>
    <row r="17" spans="1:11" ht="12.75" customHeight="1">
      <c r="A17" s="1"/>
      <c r="B17" s="129" t="s">
        <v>71</v>
      </c>
      <c r="C17" s="130" t="s">
        <v>12</v>
      </c>
      <c r="D17" s="16">
        <v>0.0003</v>
      </c>
      <c r="E17" s="16">
        <v>0</v>
      </c>
      <c r="F17" s="1"/>
      <c r="G17" s="1"/>
      <c r="H17" s="1"/>
      <c r="I17" s="1"/>
      <c r="J17" s="1"/>
      <c r="K17" s="1"/>
    </row>
    <row r="18" spans="1:11" ht="12.75">
      <c r="A18" s="1"/>
      <c r="B18" s="131" t="s">
        <v>47</v>
      </c>
      <c r="C18" s="11" t="s">
        <v>12</v>
      </c>
      <c r="D18" s="16">
        <v>-0.0002</v>
      </c>
      <c r="E18" s="16">
        <v>-0.0001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9</v>
      </c>
      <c r="C19" s="11" t="s">
        <v>12</v>
      </c>
      <c r="D19" s="15">
        <v>0.0063</v>
      </c>
      <c r="E19" s="15">
        <v>0.006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10</v>
      </c>
      <c r="C20" s="11" t="s">
        <v>12</v>
      </c>
      <c r="D20" s="15">
        <v>0.0038</v>
      </c>
      <c r="E20" s="15">
        <v>0.0037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11</v>
      </c>
      <c r="C21" s="11" t="s">
        <v>12</v>
      </c>
      <c r="D21" s="15">
        <v>0.005200000014156103</v>
      </c>
      <c r="E21" s="15">
        <v>0.0052</v>
      </c>
      <c r="F21" s="1"/>
      <c r="G21" s="1"/>
      <c r="H21" s="1"/>
      <c r="I21" s="1"/>
      <c r="J21" s="1"/>
      <c r="K21" s="1"/>
    </row>
    <row r="22" spans="1:11" ht="12.75">
      <c r="A22" s="1"/>
      <c r="B22" s="14" t="s">
        <v>13</v>
      </c>
      <c r="C22" s="11" t="s">
        <v>12</v>
      </c>
      <c r="D22" s="15">
        <v>0.0011</v>
      </c>
      <c r="E22" s="15">
        <v>0.0011</v>
      </c>
      <c r="F22" s="1"/>
      <c r="G22" s="1"/>
      <c r="H22" s="1"/>
      <c r="I22" s="1"/>
      <c r="J22" s="1"/>
      <c r="K22" s="1"/>
    </row>
    <row r="23" spans="1:11" ht="13.5" thickBot="1">
      <c r="A23" s="1"/>
      <c r="B23" s="17" t="s">
        <v>14</v>
      </c>
      <c r="C23" s="18" t="s">
        <v>12</v>
      </c>
      <c r="D23" s="19">
        <v>0.25</v>
      </c>
      <c r="E23" s="19">
        <v>0.25</v>
      </c>
      <c r="F23" s="1"/>
      <c r="G23" s="1"/>
      <c r="H23" s="1"/>
      <c r="I23" s="1"/>
      <c r="J23" s="1"/>
      <c r="K23" s="1"/>
    </row>
    <row r="24" spans="1:11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9.5" thickBot="1">
      <c r="A25" s="1"/>
      <c r="B25" s="20" t="s">
        <v>15</v>
      </c>
      <c r="C25" s="21">
        <v>100</v>
      </c>
      <c r="D25" s="22" t="s">
        <v>16</v>
      </c>
      <c r="E25" s="23">
        <v>0</v>
      </c>
      <c r="F25" s="24" t="s">
        <v>17</v>
      </c>
      <c r="G25" s="134"/>
      <c r="H25" s="25" t="s">
        <v>18</v>
      </c>
      <c r="I25" s="26">
        <v>1.0286</v>
      </c>
      <c r="J25" s="1"/>
      <c r="K25" s="1"/>
    </row>
    <row r="26" spans="1:11" ht="19.5" thickBot="1">
      <c r="A26" s="1"/>
      <c r="B26" s="20" t="s">
        <v>19</v>
      </c>
      <c r="C26" s="27">
        <v>100</v>
      </c>
      <c r="D26" s="22" t="s">
        <v>16</v>
      </c>
      <c r="E26" s="28" t="s">
        <v>20</v>
      </c>
      <c r="F26" s="29" t="s">
        <v>37</v>
      </c>
      <c r="G26" s="1"/>
      <c r="H26" s="1"/>
      <c r="I26" s="1"/>
      <c r="J26" s="1"/>
      <c r="K26" s="1"/>
    </row>
    <row r="27" spans="1:11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39" thickBot="1">
      <c r="A28" s="1"/>
      <c r="B28" s="30" t="s">
        <v>0</v>
      </c>
      <c r="C28" s="31" t="s">
        <v>21</v>
      </c>
      <c r="D28" s="32" t="s">
        <v>56</v>
      </c>
      <c r="E28" s="33" t="s">
        <v>22</v>
      </c>
      <c r="F28" s="32" t="s">
        <v>21</v>
      </c>
      <c r="G28" s="32" t="s">
        <v>57</v>
      </c>
      <c r="H28" s="33" t="s">
        <v>22</v>
      </c>
      <c r="I28" s="34" t="s">
        <v>6</v>
      </c>
      <c r="J28" s="35" t="s">
        <v>23</v>
      </c>
      <c r="K28" s="36" t="s">
        <v>24</v>
      </c>
    </row>
    <row r="29" spans="1:11" ht="12.75" customHeight="1">
      <c r="A29" s="1"/>
      <c r="B29" s="37" t="s">
        <v>25</v>
      </c>
      <c r="C29" s="38">
        <f>C26</f>
        <v>100</v>
      </c>
      <c r="D29" s="137">
        <v>0.074</v>
      </c>
      <c r="E29" s="40">
        <f>D29*C29</f>
        <v>7.3999999999999995</v>
      </c>
      <c r="F29" s="38">
        <f>C26</f>
        <v>100</v>
      </c>
      <c r="G29" s="41">
        <f>D29</f>
        <v>0.074</v>
      </c>
      <c r="H29" s="40">
        <f>F29*G29</f>
        <v>7.3999999999999995</v>
      </c>
      <c r="I29" s="40">
        <f>H29-E29</f>
        <v>0</v>
      </c>
      <c r="J29" s="42">
        <v>0</v>
      </c>
      <c r="K29" s="43">
        <f>H29/H54</f>
        <v>0.3029803283978558</v>
      </c>
    </row>
    <row r="30" spans="1:11" ht="12.75" customHeight="1" thickBot="1">
      <c r="A30" s="1"/>
      <c r="B30" s="44" t="s">
        <v>26</v>
      </c>
      <c r="C30" s="45">
        <v>0</v>
      </c>
      <c r="D30" s="138">
        <v>0.087</v>
      </c>
      <c r="E30" s="47">
        <f>C30*D30</f>
        <v>0</v>
      </c>
      <c r="F30" s="45">
        <v>0</v>
      </c>
      <c r="G30" s="48">
        <f>D30</f>
        <v>0.087</v>
      </c>
      <c r="H30" s="47">
        <f>F30*G30</f>
        <v>0</v>
      </c>
      <c r="I30" s="47">
        <f>H30-E30</f>
        <v>0</v>
      </c>
      <c r="J30" s="49">
        <v>0</v>
      </c>
      <c r="K30" s="43">
        <f>H30/H54</f>
        <v>0</v>
      </c>
    </row>
    <row r="31" spans="1:11" ht="13.5" thickBot="1">
      <c r="A31" s="1"/>
      <c r="B31" s="50" t="s">
        <v>27</v>
      </c>
      <c r="C31" s="50"/>
      <c r="D31" s="50"/>
      <c r="E31" s="51">
        <f>E29+E30</f>
        <v>7.3999999999999995</v>
      </c>
      <c r="F31" s="50"/>
      <c r="G31" s="50"/>
      <c r="H31" s="51">
        <f>H29+H30</f>
        <v>7.3999999999999995</v>
      </c>
      <c r="I31" s="51">
        <v>0</v>
      </c>
      <c r="J31" s="52">
        <v>0</v>
      </c>
      <c r="K31" s="53">
        <f>H31/H54</f>
        <v>0.3029803283978558</v>
      </c>
    </row>
    <row r="32" spans="1:11" ht="13.5" thickBot="1">
      <c r="A32" s="1"/>
      <c r="B32" s="54" t="s">
        <v>5</v>
      </c>
      <c r="C32" s="55">
        <v>1</v>
      </c>
      <c r="D32" s="56">
        <f>D10</f>
        <v>10.04</v>
      </c>
      <c r="E32" s="57">
        <f aca="true" t="shared" si="0" ref="E32:E39">C32*D32</f>
        <v>10.04</v>
      </c>
      <c r="F32" s="58">
        <v>1</v>
      </c>
      <c r="G32" s="56">
        <f>E10</f>
        <v>10.13</v>
      </c>
      <c r="H32" s="57">
        <f aca="true" t="shared" si="1" ref="H32:H39">F32*G32</f>
        <v>10.13</v>
      </c>
      <c r="I32" s="57">
        <f aca="true" t="shared" si="2" ref="I32:I42">H32-E32</f>
        <v>0.09000000000000163</v>
      </c>
      <c r="J32" s="116">
        <f>I32/E32</f>
        <v>0.008964143426294984</v>
      </c>
      <c r="K32" s="43">
        <f>H32/H54</f>
        <v>0.41475550360409186</v>
      </c>
    </row>
    <row r="33" spans="1:11" ht="12.75" customHeight="1" thickBot="1">
      <c r="A33" s="1"/>
      <c r="B33" s="44" t="str">
        <f>B11</f>
        <v>Rate Rider for Disposal of Residual Historical Smart Meter Costs - effective until April 30, 2014</v>
      </c>
      <c r="C33" s="59">
        <v>1</v>
      </c>
      <c r="D33" s="60">
        <f>D11</f>
        <v>0.01</v>
      </c>
      <c r="E33" s="60">
        <f t="shared" si="0"/>
        <v>0.01</v>
      </c>
      <c r="F33" s="62">
        <v>1</v>
      </c>
      <c r="G33" s="60">
        <f>E11</f>
        <v>0.01</v>
      </c>
      <c r="H33" s="63">
        <f t="shared" si="1"/>
        <v>0.01</v>
      </c>
      <c r="I33" s="57">
        <f t="shared" si="2"/>
        <v>0</v>
      </c>
      <c r="J33" s="116">
        <f>I33/E33</f>
        <v>0</v>
      </c>
      <c r="K33" s="43">
        <f>H33/H54</f>
        <v>0.0004094328762133187</v>
      </c>
    </row>
    <row r="34" spans="1:11" ht="12.75" customHeight="1" thickBot="1">
      <c r="A34" s="1"/>
      <c r="B34" s="44" t="str">
        <f>B12</f>
        <v>Rate Rider for Smart Meter Incremental Revenue Requirement</v>
      </c>
      <c r="C34" s="64">
        <v>1</v>
      </c>
      <c r="D34" s="65">
        <f>D12</f>
        <v>2.22</v>
      </c>
      <c r="E34" s="57">
        <f t="shared" si="0"/>
        <v>2.22</v>
      </c>
      <c r="F34" s="66">
        <v>1</v>
      </c>
      <c r="G34" s="65">
        <f>E12</f>
        <v>2.22</v>
      </c>
      <c r="H34" s="61">
        <f t="shared" si="1"/>
        <v>2.22</v>
      </c>
      <c r="I34" s="57">
        <f t="shared" si="2"/>
        <v>0</v>
      </c>
      <c r="J34" s="116">
        <f>I34/E34</f>
        <v>0</v>
      </c>
      <c r="K34" s="43">
        <f>H34/H54</f>
        <v>0.09089409851935676</v>
      </c>
    </row>
    <row r="35" spans="1:11" ht="13.5" thickBot="1">
      <c r="A35" s="1"/>
      <c r="B35" s="67" t="s">
        <v>7</v>
      </c>
      <c r="C35" s="68">
        <f>C25</f>
        <v>100</v>
      </c>
      <c r="D35" s="69">
        <f>D13</f>
        <v>0.0162</v>
      </c>
      <c r="E35" s="61">
        <f t="shared" si="0"/>
        <v>1.6199999999999999</v>
      </c>
      <c r="F35" s="70">
        <f>C35</f>
        <v>100</v>
      </c>
      <c r="G35" s="69">
        <f>E13</f>
        <v>0.0163</v>
      </c>
      <c r="H35" s="61">
        <f t="shared" si="1"/>
        <v>1.63</v>
      </c>
      <c r="I35" s="57">
        <f t="shared" si="2"/>
        <v>0.010000000000000009</v>
      </c>
      <c r="J35" s="116">
        <f>I35/E35</f>
        <v>0.006172839506172845</v>
      </c>
      <c r="K35" s="43">
        <f>H35/H54</f>
        <v>0.06673755882277095</v>
      </c>
    </row>
    <row r="36" spans="1:11" ht="13.5" thickBot="1">
      <c r="A36" s="1"/>
      <c r="B36" s="74" t="s">
        <v>8</v>
      </c>
      <c r="C36" s="71">
        <f>C35</f>
        <v>100</v>
      </c>
      <c r="D36" s="72">
        <v>0.0001</v>
      </c>
      <c r="E36" s="61">
        <f>C36*D36</f>
        <v>0.01</v>
      </c>
      <c r="F36" s="73">
        <f>C36</f>
        <v>100</v>
      </c>
      <c r="G36" s="72">
        <v>0.0001</v>
      </c>
      <c r="H36" s="61">
        <f t="shared" si="1"/>
        <v>0.01</v>
      </c>
      <c r="I36" s="57">
        <f>H36-E36</f>
        <v>0</v>
      </c>
      <c r="J36" s="116">
        <f>I36/E36</f>
        <v>0</v>
      </c>
      <c r="K36" s="43">
        <f>H36/H54</f>
        <v>0.0004094328762133187</v>
      </c>
    </row>
    <row r="37" spans="1:11" ht="12.75">
      <c r="A37" s="1"/>
      <c r="B37" s="128" t="s">
        <v>73</v>
      </c>
      <c r="C37" s="71">
        <f>C35</f>
        <v>100</v>
      </c>
      <c r="D37" s="72">
        <f>D15</f>
        <v>0.0003</v>
      </c>
      <c r="E37" s="61">
        <f t="shared" si="0"/>
        <v>0.03</v>
      </c>
      <c r="F37" s="73">
        <f>C37</f>
        <v>100</v>
      </c>
      <c r="G37" s="72">
        <f>E16</f>
        <v>0.0003</v>
      </c>
      <c r="H37" s="61">
        <f t="shared" si="1"/>
        <v>0.03</v>
      </c>
      <c r="I37" s="57">
        <f t="shared" si="2"/>
        <v>0</v>
      </c>
      <c r="J37" s="117" t="s">
        <v>50</v>
      </c>
      <c r="K37" s="43">
        <f>H37/H54</f>
        <v>0.0012282986286399561</v>
      </c>
    </row>
    <row r="38" spans="2:11" ht="12.75" customHeight="1" thickBot="1">
      <c r="B38" s="129" t="s">
        <v>74</v>
      </c>
      <c r="C38" s="68">
        <f>C35</f>
        <v>100</v>
      </c>
      <c r="D38" s="69">
        <f>D17</f>
        <v>0.0003</v>
      </c>
      <c r="E38" s="61">
        <f t="shared" si="0"/>
        <v>0.03</v>
      </c>
      <c r="F38" s="73">
        <f>C38</f>
        <v>100</v>
      </c>
      <c r="G38" s="72"/>
      <c r="H38" s="132">
        <f t="shared" si="1"/>
        <v>0</v>
      </c>
      <c r="I38" s="132">
        <f t="shared" si="2"/>
        <v>-0.03</v>
      </c>
      <c r="J38" s="116">
        <f>I38/E38</f>
        <v>-1</v>
      </c>
      <c r="K38" s="43" t="e">
        <f>H38/H58</f>
        <v>#DIV/0!</v>
      </c>
    </row>
    <row r="39" spans="1:11" ht="12.75" customHeight="1" thickBot="1">
      <c r="A39" s="1"/>
      <c r="B39" s="44" t="s">
        <v>47</v>
      </c>
      <c r="C39" s="71">
        <f>C35</f>
        <v>100</v>
      </c>
      <c r="D39" s="124">
        <f>D18</f>
        <v>-0.0002</v>
      </c>
      <c r="E39" s="125">
        <f t="shared" si="0"/>
        <v>-0.02</v>
      </c>
      <c r="F39" s="73">
        <f>C39</f>
        <v>100</v>
      </c>
      <c r="G39" s="72">
        <f>E18</f>
        <v>-0.0001</v>
      </c>
      <c r="H39" s="61">
        <f t="shared" si="1"/>
        <v>-0.01</v>
      </c>
      <c r="I39" s="57">
        <f t="shared" si="2"/>
        <v>0.01</v>
      </c>
      <c r="J39" s="116">
        <f aca="true" t="shared" si="3" ref="J39:J54">I39/E39</f>
        <v>-0.5</v>
      </c>
      <c r="K39" s="43">
        <f>H39/H54</f>
        <v>-0.0004094328762133187</v>
      </c>
    </row>
    <row r="40" spans="1:11" ht="13.5" thickBot="1">
      <c r="A40" s="1"/>
      <c r="B40" s="76" t="s">
        <v>28</v>
      </c>
      <c r="C40" s="77"/>
      <c r="D40" s="76"/>
      <c r="E40" s="78">
        <f>SUM(E32:E39)</f>
        <v>13.939999999999998</v>
      </c>
      <c r="F40" s="77"/>
      <c r="G40" s="78">
        <f>SUM(G32:G39)</f>
        <v>12.3766</v>
      </c>
      <c r="H40" s="78">
        <f>SUM(H32:H39)</f>
        <v>14.020000000000001</v>
      </c>
      <c r="I40" s="78">
        <f t="shared" si="2"/>
        <v>0.08000000000000362</v>
      </c>
      <c r="J40" s="79">
        <f t="shared" si="3"/>
        <v>0.005738880918221207</v>
      </c>
      <c r="K40" s="80">
        <f>H40/H54</f>
        <v>0.5740248924510729</v>
      </c>
    </row>
    <row r="41" spans="1:11" ht="13.5" thickBot="1">
      <c r="A41" s="1"/>
      <c r="B41" s="67" t="s">
        <v>9</v>
      </c>
      <c r="C41" s="81">
        <f>C25*I25</f>
        <v>102.86</v>
      </c>
      <c r="D41" s="82">
        <f>D19</f>
        <v>0.0063</v>
      </c>
      <c r="E41" s="61">
        <f>C41*D41</f>
        <v>0.648018</v>
      </c>
      <c r="F41" s="81">
        <f>C41</f>
        <v>102.86</v>
      </c>
      <c r="G41" s="82">
        <f>E19</f>
        <v>0.006</v>
      </c>
      <c r="H41" s="61">
        <f>F41*G41</f>
        <v>0.61716</v>
      </c>
      <c r="I41" s="57">
        <f t="shared" si="2"/>
        <v>-0.03085799999999994</v>
      </c>
      <c r="J41" s="116">
        <f t="shared" si="3"/>
        <v>-0.047619047619047526</v>
      </c>
      <c r="K41" s="43">
        <f>H41/H54</f>
        <v>0.025268559388381177</v>
      </c>
    </row>
    <row r="42" spans="1:11" ht="13.5" thickBot="1">
      <c r="A42" s="1"/>
      <c r="B42" s="67" t="s">
        <v>10</v>
      </c>
      <c r="C42" s="68">
        <f>C41</f>
        <v>102.86</v>
      </c>
      <c r="D42" s="69">
        <f>D20</f>
        <v>0.0038</v>
      </c>
      <c r="E42" s="61">
        <f>C42*D42</f>
        <v>0.390868</v>
      </c>
      <c r="F42" s="68">
        <f>C42</f>
        <v>102.86</v>
      </c>
      <c r="G42" s="69">
        <f>E20</f>
        <v>0.0037</v>
      </c>
      <c r="H42" s="83">
        <f>F42*G42</f>
        <v>0.38058200000000003</v>
      </c>
      <c r="I42" s="57">
        <f t="shared" si="2"/>
        <v>-0.010285999999999962</v>
      </c>
      <c r="J42" s="116">
        <f t="shared" si="3"/>
        <v>-0.026315789473684112</v>
      </c>
      <c r="K42" s="43">
        <f>H42/H54</f>
        <v>0.015582278289501728</v>
      </c>
    </row>
    <row r="43" spans="1:11" ht="13.5" thickBot="1">
      <c r="A43" s="1"/>
      <c r="B43" s="76" t="s">
        <v>29</v>
      </c>
      <c r="C43" s="76"/>
      <c r="D43" s="76"/>
      <c r="E43" s="78">
        <f>E41+E42</f>
        <v>1.038886</v>
      </c>
      <c r="F43" s="76"/>
      <c r="G43" s="76"/>
      <c r="H43" s="78">
        <f>H41+H42</f>
        <v>0.9977420000000001</v>
      </c>
      <c r="I43" s="78">
        <f>I41+I42</f>
        <v>-0.0411439999999999</v>
      </c>
      <c r="J43" s="79">
        <f t="shared" si="3"/>
        <v>-0.039603960396039514</v>
      </c>
      <c r="K43" s="80">
        <f>H43/H54</f>
        <v>0.04085083767788291</v>
      </c>
    </row>
    <row r="44" spans="1:11" ht="13.5" thickBot="1">
      <c r="A44" s="1"/>
      <c r="B44" s="50" t="s">
        <v>30</v>
      </c>
      <c r="C44" s="50"/>
      <c r="D44" s="50"/>
      <c r="E44" s="51">
        <f>E40+E43</f>
        <v>14.978885999999997</v>
      </c>
      <c r="F44" s="50"/>
      <c r="G44" s="50"/>
      <c r="H44" s="51">
        <f>H40+H43</f>
        <v>15.017742000000002</v>
      </c>
      <c r="I44" s="51">
        <f>I40+I43</f>
        <v>0.03885600000000372</v>
      </c>
      <c r="J44" s="52">
        <f t="shared" si="3"/>
        <v>0.0025940513867322127</v>
      </c>
      <c r="K44" s="53">
        <f>H44/H54</f>
        <v>0.6148757301289558</v>
      </c>
    </row>
    <row r="45" spans="1:11" ht="13.5" thickBot="1">
      <c r="A45" s="1"/>
      <c r="B45" s="44" t="s">
        <v>11</v>
      </c>
      <c r="C45" s="81">
        <f>C41</f>
        <v>102.86</v>
      </c>
      <c r="D45" s="82">
        <f>D21</f>
        <v>0.005200000014156103</v>
      </c>
      <c r="E45" s="40">
        <f>C45*D45</f>
        <v>0.5348720014560968</v>
      </c>
      <c r="F45" s="81">
        <f>C45</f>
        <v>102.86</v>
      </c>
      <c r="G45" s="82">
        <v>0.0052</v>
      </c>
      <c r="H45" s="85">
        <f>F45*G45</f>
        <v>0.534872</v>
      </c>
      <c r="I45" s="57">
        <f>H45-E45</f>
        <v>-1.4560967986909645E-09</v>
      </c>
      <c r="J45" s="42">
        <f t="shared" si="3"/>
        <v>-2.7223275750590645E-09</v>
      </c>
      <c r="K45" s="84">
        <f>H45/H54</f>
        <v>0.021899418136597022</v>
      </c>
    </row>
    <row r="46" spans="1:11" ht="13.5" thickBot="1">
      <c r="A46" s="1"/>
      <c r="B46" s="44" t="s">
        <v>13</v>
      </c>
      <c r="C46" s="68">
        <f>C41</f>
        <v>102.86</v>
      </c>
      <c r="D46" s="69">
        <f>D22</f>
        <v>0.0011</v>
      </c>
      <c r="E46" s="85">
        <f>C46*D46</f>
        <v>0.11314600000000001</v>
      </c>
      <c r="F46" s="68">
        <f>C46</f>
        <v>102.86</v>
      </c>
      <c r="G46" s="69">
        <f>E22</f>
        <v>0.0011</v>
      </c>
      <c r="H46" s="85">
        <f>F46*G46</f>
        <v>0.11314600000000001</v>
      </c>
      <c r="I46" s="57">
        <f>H46-E46</f>
        <v>0</v>
      </c>
      <c r="J46" s="42">
        <f t="shared" si="3"/>
        <v>0</v>
      </c>
      <c r="K46" s="43">
        <f>H46/H54</f>
        <v>0.004632569221203216</v>
      </c>
    </row>
    <row r="47" spans="1:11" ht="12.75" customHeight="1" thickBot="1">
      <c r="A47" s="1"/>
      <c r="B47" s="44" t="s">
        <v>14</v>
      </c>
      <c r="C47" s="86">
        <v>1</v>
      </c>
      <c r="D47" s="65">
        <f>D23</f>
        <v>0.25</v>
      </c>
      <c r="E47" s="75">
        <f>D23</f>
        <v>0.25</v>
      </c>
      <c r="F47" s="86">
        <v>1</v>
      </c>
      <c r="G47" s="87">
        <v>0.25</v>
      </c>
      <c r="H47" s="75">
        <v>0.25</v>
      </c>
      <c r="I47" s="57">
        <f>H47-E47</f>
        <v>0</v>
      </c>
      <c r="J47" s="42">
        <f t="shared" si="3"/>
        <v>0</v>
      </c>
      <c r="K47" s="43">
        <f>H47/H54</f>
        <v>0.010235821905332967</v>
      </c>
    </row>
    <row r="48" spans="1:11" ht="13.5" thickBot="1">
      <c r="A48" s="1"/>
      <c r="B48" s="50" t="s">
        <v>31</v>
      </c>
      <c r="C48" s="50"/>
      <c r="D48" s="50"/>
      <c r="E48" s="51">
        <f>SUM(E45:E47)</f>
        <v>0.8980180014560968</v>
      </c>
      <c r="F48" s="50"/>
      <c r="G48" s="50"/>
      <c r="H48" s="51">
        <f>SUM(H45:H47)</f>
        <v>0.898018</v>
      </c>
      <c r="I48" s="51">
        <f>SUM(I45:I47)</f>
        <v>-1.4560967986909645E-09</v>
      </c>
      <c r="J48" s="52">
        <f t="shared" si="3"/>
        <v>-1.6214561359905564E-09</v>
      </c>
      <c r="K48" s="53">
        <f>H48/H54</f>
        <v>0.0367678092631332</v>
      </c>
    </row>
    <row r="49" spans="1:11" ht="13.5" thickBot="1">
      <c r="A49" s="1"/>
      <c r="B49" s="88" t="s">
        <v>32</v>
      </c>
      <c r="C49" s="89">
        <f>C35</f>
        <v>100</v>
      </c>
      <c r="D49" s="92">
        <v>0.007</v>
      </c>
      <c r="E49" s="51">
        <f>C49*D49</f>
        <v>0.7000000000000001</v>
      </c>
      <c r="F49" s="89">
        <f>C49</f>
        <v>100</v>
      </c>
      <c r="G49" s="92">
        <v>0.007</v>
      </c>
      <c r="H49" s="51">
        <f>F49*G49</f>
        <v>0.7000000000000001</v>
      </c>
      <c r="I49" s="51">
        <f aca="true" t="shared" si="4" ref="I49:I54">H49-E49</f>
        <v>0</v>
      </c>
      <c r="J49" s="52">
        <f t="shared" si="3"/>
        <v>0</v>
      </c>
      <c r="K49" s="53">
        <f>H49/H54</f>
        <v>0.02866030133493231</v>
      </c>
    </row>
    <row r="50" spans="1:11" ht="13.5" thickBot="1">
      <c r="A50" s="1"/>
      <c r="B50" s="50" t="s">
        <v>33</v>
      </c>
      <c r="C50" s="50"/>
      <c r="D50" s="50"/>
      <c r="E50" s="93">
        <f>E31+E44+E48+E49</f>
        <v>23.976904001456095</v>
      </c>
      <c r="F50" s="93"/>
      <c r="G50" s="93"/>
      <c r="H50" s="93">
        <f>H31+H44+H48+H49</f>
        <v>24.01576</v>
      </c>
      <c r="I50" s="93">
        <f t="shared" si="4"/>
        <v>0.0388559985439052</v>
      </c>
      <c r="J50" s="94">
        <f t="shared" si="3"/>
        <v>0.0016205594576157753</v>
      </c>
      <c r="K50" s="95">
        <f>H50/H54</f>
        <v>0.983284169124877</v>
      </c>
    </row>
    <row r="51" spans="1:11" ht="13.5" thickBot="1">
      <c r="A51" s="1"/>
      <c r="B51" s="88" t="s">
        <v>34</v>
      </c>
      <c r="C51" s="114" t="s">
        <v>46</v>
      </c>
      <c r="D51" s="100">
        <v>0.13</v>
      </c>
      <c r="E51" s="51">
        <f>E50*D51</f>
        <v>3.1169975201892925</v>
      </c>
      <c r="F51" s="101" t="s">
        <v>46</v>
      </c>
      <c r="G51" s="133">
        <v>0.13</v>
      </c>
      <c r="H51" s="51">
        <f>H50*G51</f>
        <v>3.1220488</v>
      </c>
      <c r="I51" s="51">
        <f t="shared" si="4"/>
        <v>0.00505127981070741</v>
      </c>
      <c r="J51" s="52">
        <f t="shared" si="3"/>
        <v>0.0016205594576156896</v>
      </c>
      <c r="K51" s="53">
        <f>H51/H54</f>
        <v>0.127826941986234</v>
      </c>
    </row>
    <row r="52" spans="1:11" ht="13.5" thickBot="1">
      <c r="A52" s="1"/>
      <c r="B52" s="50" t="s">
        <v>49</v>
      </c>
      <c r="C52" s="114"/>
      <c r="D52" s="115"/>
      <c r="E52" s="93">
        <f>E50+E51</f>
        <v>27.09390152164539</v>
      </c>
      <c r="F52" s="114"/>
      <c r="G52" s="115"/>
      <c r="H52" s="93">
        <f>H50+H51</f>
        <v>27.137808800000002</v>
      </c>
      <c r="I52" s="93">
        <f t="shared" si="4"/>
        <v>0.043907278354613055</v>
      </c>
      <c r="J52" s="94">
        <f t="shared" si="3"/>
        <v>0.0016205594576157818</v>
      </c>
      <c r="K52" s="95">
        <f>H52/H54</f>
        <v>1.1111111111111112</v>
      </c>
    </row>
    <row r="53" spans="1:11" ht="13.5" thickBot="1">
      <c r="A53" s="1"/>
      <c r="B53" s="88" t="s">
        <v>48</v>
      </c>
      <c r="C53" s="114"/>
      <c r="D53" s="100">
        <v>-0.1</v>
      </c>
      <c r="E53" s="51">
        <f>D53*E52</f>
        <v>-2.709390152164539</v>
      </c>
      <c r="F53" s="114"/>
      <c r="G53" s="115"/>
      <c r="H53" s="51">
        <f>D53*H52</f>
        <v>-2.7137808800000003</v>
      </c>
      <c r="I53" s="51">
        <f t="shared" si="4"/>
        <v>-0.004390727835461128</v>
      </c>
      <c r="J53" s="52">
        <f t="shared" si="3"/>
        <v>0.001620559457615716</v>
      </c>
      <c r="K53" s="53">
        <f>H53/H54</f>
        <v>-0.11111111111111112</v>
      </c>
    </row>
    <row r="54" spans="1:11" ht="13.5" thickBot="1">
      <c r="A54" s="1"/>
      <c r="B54" s="50" t="s">
        <v>35</v>
      </c>
      <c r="C54" s="1"/>
      <c r="D54" s="1"/>
      <c r="E54" s="101">
        <f>E52+E53</f>
        <v>24.38451136948085</v>
      </c>
      <c r="F54" s="1"/>
      <c r="G54" s="1"/>
      <c r="H54" s="101">
        <f>H52+H53</f>
        <v>24.42402792</v>
      </c>
      <c r="I54" s="101">
        <f t="shared" si="4"/>
        <v>0.03951655051914926</v>
      </c>
      <c r="J54" s="52">
        <f t="shared" si="3"/>
        <v>0.0016205594576156797</v>
      </c>
      <c r="K54" s="103">
        <f>K52+K53</f>
        <v>1</v>
      </c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G13" sqref="G13"/>
    </sheetView>
  </sheetViews>
  <sheetFormatPr defaultColWidth="9.140625" defaultRowHeight="12.75"/>
  <cols>
    <col min="2" max="2" width="83.00390625" style="0" bestFit="1" customWidth="1"/>
    <col min="3" max="3" width="8.28125" style="0" bestFit="1" customWidth="1"/>
    <col min="4" max="4" width="13.8515625" style="0" customWidth="1"/>
    <col min="5" max="5" width="16.00390625" style="0" customWidth="1"/>
    <col min="9" max="9" width="10.71093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111" t="s">
        <v>59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11.86</v>
      </c>
      <c r="E10" s="9">
        <v>11.96</v>
      </c>
      <c r="F10" s="1"/>
      <c r="G10" s="1"/>
      <c r="H10" s="1"/>
      <c r="I10" s="1"/>
      <c r="J10" s="1"/>
      <c r="K10" s="1"/>
    </row>
    <row r="11" spans="1:11" ht="12.75" customHeight="1">
      <c r="A11" s="1"/>
      <c r="B11" s="10" t="s">
        <v>75</v>
      </c>
      <c r="C11" s="11" t="s">
        <v>6</v>
      </c>
      <c r="D11" s="12">
        <v>4.89</v>
      </c>
      <c r="E11" s="12">
        <v>4.89</v>
      </c>
      <c r="F11" s="1"/>
      <c r="G11" s="1"/>
      <c r="H11" s="1"/>
      <c r="I11" s="1"/>
      <c r="J11" s="1"/>
      <c r="K11" s="1"/>
    </row>
    <row r="12" spans="1:11" ht="12.75" customHeight="1">
      <c r="A12" s="1"/>
      <c r="B12" s="10" t="s">
        <v>68</v>
      </c>
      <c r="C12" s="11" t="s">
        <v>6</v>
      </c>
      <c r="D12" s="13">
        <v>6.2</v>
      </c>
      <c r="E12" s="13">
        <v>6.2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12</v>
      </c>
      <c r="D13" s="15">
        <v>0.0126</v>
      </c>
      <c r="E13" s="15">
        <v>0.0127</v>
      </c>
      <c r="F13" s="1"/>
      <c r="G13" s="1"/>
      <c r="H13" s="1"/>
      <c r="I13" s="1"/>
      <c r="J13" s="1"/>
      <c r="K13" s="1"/>
    </row>
    <row r="14" spans="1:11" ht="12.75">
      <c r="A14" s="1"/>
      <c r="B14" s="128" t="s">
        <v>54</v>
      </c>
      <c r="C14" s="11" t="s">
        <v>12</v>
      </c>
      <c r="D14" s="15">
        <v>0.0002</v>
      </c>
      <c r="E14" s="15"/>
      <c r="F14" s="1"/>
      <c r="G14" s="1"/>
      <c r="H14" s="1"/>
      <c r="I14" s="1"/>
      <c r="J14" s="1"/>
      <c r="K14" s="1"/>
    </row>
    <row r="15" spans="1:11" ht="12.75" customHeight="1">
      <c r="A15" s="1"/>
      <c r="B15" s="10" t="s">
        <v>77</v>
      </c>
      <c r="C15" s="11" t="s">
        <v>12</v>
      </c>
      <c r="D15" s="15">
        <v>0</v>
      </c>
      <c r="E15" s="15">
        <v>0.0003</v>
      </c>
      <c r="F15" s="1"/>
      <c r="G15" s="1"/>
      <c r="H15" s="1"/>
      <c r="I15" s="1"/>
      <c r="J15" s="1"/>
      <c r="K15" s="1"/>
    </row>
    <row r="16" spans="1:11" ht="12.75">
      <c r="A16" s="1"/>
      <c r="B16" s="128" t="s">
        <v>76</v>
      </c>
      <c r="C16" s="113" t="s">
        <v>12</v>
      </c>
      <c r="D16" s="15">
        <v>0.0002</v>
      </c>
      <c r="E16" s="15">
        <v>0</v>
      </c>
      <c r="F16" s="1"/>
      <c r="G16" s="1"/>
      <c r="H16" s="1"/>
      <c r="I16" s="1"/>
      <c r="J16" s="1"/>
      <c r="K16" s="1"/>
    </row>
    <row r="17" spans="1:11" ht="12.75" customHeight="1">
      <c r="A17" s="1"/>
      <c r="B17" s="10" t="s">
        <v>53</v>
      </c>
      <c r="C17" s="113" t="s">
        <v>12</v>
      </c>
      <c r="D17" s="15">
        <v>-0.0001</v>
      </c>
      <c r="E17" s="15">
        <v>-0.0001</v>
      </c>
      <c r="F17" s="1"/>
      <c r="G17" s="1"/>
      <c r="H17" s="1"/>
      <c r="I17" s="1"/>
      <c r="J17" s="1"/>
      <c r="K17" s="1"/>
    </row>
    <row r="18" spans="1:11" ht="12.75">
      <c r="A18" s="1"/>
      <c r="B18" s="14" t="s">
        <v>9</v>
      </c>
      <c r="C18" s="11" t="s">
        <v>12</v>
      </c>
      <c r="D18" s="15">
        <v>0.0055</v>
      </c>
      <c r="E18" s="15">
        <v>0.0053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10</v>
      </c>
      <c r="C19" s="11" t="s">
        <v>12</v>
      </c>
      <c r="D19" s="15">
        <v>0.0036</v>
      </c>
      <c r="E19" s="15">
        <v>0.0035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11</v>
      </c>
      <c r="C20" s="11" t="s">
        <v>12</v>
      </c>
      <c r="D20" s="15">
        <v>0.005200000014156103</v>
      </c>
      <c r="E20" s="15">
        <v>0.0052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13</v>
      </c>
      <c r="C21" s="11" t="s">
        <v>12</v>
      </c>
      <c r="D21" s="15">
        <v>0.0011</v>
      </c>
      <c r="E21" s="15">
        <v>0.0011</v>
      </c>
      <c r="F21" s="1"/>
      <c r="G21" s="1"/>
      <c r="H21" s="1"/>
      <c r="I21" s="1"/>
      <c r="J21" s="1"/>
      <c r="K21" s="1"/>
    </row>
    <row r="22" spans="1:11" ht="13.5" thickBot="1">
      <c r="A22" s="1"/>
      <c r="B22" s="17" t="s">
        <v>14</v>
      </c>
      <c r="C22" s="18" t="s">
        <v>12</v>
      </c>
      <c r="D22" s="19">
        <v>0.25</v>
      </c>
      <c r="E22" s="19">
        <v>0.25</v>
      </c>
      <c r="F22" s="1"/>
      <c r="G22" s="1"/>
      <c r="H22" s="1"/>
      <c r="I22" s="1"/>
      <c r="J22" s="1"/>
      <c r="K22" s="1"/>
    </row>
    <row r="23" spans="1:11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9.5" thickBot="1">
      <c r="A24" s="1"/>
      <c r="B24" s="20" t="s">
        <v>15</v>
      </c>
      <c r="C24" s="21">
        <v>5000</v>
      </c>
      <c r="D24" s="22" t="s">
        <v>16</v>
      </c>
      <c r="E24" s="23">
        <v>0</v>
      </c>
      <c r="F24" s="24" t="s">
        <v>17</v>
      </c>
      <c r="G24" s="134"/>
      <c r="H24" s="25" t="s">
        <v>18</v>
      </c>
      <c r="I24" s="26">
        <v>1.0286</v>
      </c>
      <c r="J24" s="1"/>
      <c r="K24" s="1"/>
    </row>
    <row r="25" spans="1:11" ht="19.5" thickBot="1">
      <c r="A25" s="1"/>
      <c r="B25" s="20" t="s">
        <v>19</v>
      </c>
      <c r="C25" s="27">
        <v>750</v>
      </c>
      <c r="D25" s="22" t="s">
        <v>16</v>
      </c>
      <c r="E25" s="28" t="s">
        <v>20</v>
      </c>
      <c r="F25" s="29" t="s">
        <v>37</v>
      </c>
      <c r="G25" s="1"/>
      <c r="H25" s="1"/>
      <c r="I25" s="1"/>
      <c r="J25" s="1"/>
      <c r="K25" s="1"/>
    </row>
    <row r="26" spans="1:11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9" thickBot="1">
      <c r="A27" s="1"/>
      <c r="B27" s="30" t="s">
        <v>38</v>
      </c>
      <c r="C27" s="136">
        <f>C25</f>
        <v>750</v>
      </c>
      <c r="D27" s="32" t="s">
        <v>56</v>
      </c>
      <c r="E27" s="33" t="s">
        <v>22</v>
      </c>
      <c r="F27" s="32" t="s">
        <v>21</v>
      </c>
      <c r="G27" s="32" t="s">
        <v>57</v>
      </c>
      <c r="H27" s="33" t="s">
        <v>22</v>
      </c>
      <c r="I27" s="34" t="s">
        <v>6</v>
      </c>
      <c r="J27" s="35" t="s">
        <v>23</v>
      </c>
      <c r="K27" s="36" t="s">
        <v>24</v>
      </c>
    </row>
    <row r="28" spans="1:11" ht="12.75" customHeight="1">
      <c r="A28" s="1"/>
      <c r="B28" s="37" t="s">
        <v>25</v>
      </c>
      <c r="C28" s="38">
        <f>C25</f>
        <v>750</v>
      </c>
      <c r="D28" s="137">
        <v>0.074</v>
      </c>
      <c r="E28" s="40">
        <f>C28*D28</f>
        <v>55.5</v>
      </c>
      <c r="F28" s="38">
        <f>C28</f>
        <v>750</v>
      </c>
      <c r="G28" s="41">
        <f>D28</f>
        <v>0.074</v>
      </c>
      <c r="H28" s="40">
        <f>F28*G28</f>
        <v>55.5</v>
      </c>
      <c r="I28" s="40">
        <f>H28-E28</f>
        <v>0</v>
      </c>
      <c r="J28" s="42">
        <v>0</v>
      </c>
      <c r="K28" s="43">
        <f>H28/H52</f>
        <v>0.08551632959575618</v>
      </c>
    </row>
    <row r="29" spans="1:11" ht="12.75" customHeight="1" thickBot="1">
      <c r="A29" s="1"/>
      <c r="B29" s="44" t="s">
        <v>26</v>
      </c>
      <c r="C29" s="45">
        <f>C24*I24-C28</f>
        <v>4393</v>
      </c>
      <c r="D29" s="138">
        <v>0.087</v>
      </c>
      <c r="E29" s="47">
        <f>C29*D29</f>
        <v>382.191</v>
      </c>
      <c r="F29" s="45">
        <f>C29</f>
        <v>4393</v>
      </c>
      <c r="G29" s="48">
        <f>D29</f>
        <v>0.087</v>
      </c>
      <c r="H29" s="47">
        <f>F29*G29</f>
        <v>382.191</v>
      </c>
      <c r="I29" s="47">
        <f>H29-E29</f>
        <v>0</v>
      </c>
      <c r="J29" s="49">
        <v>0</v>
      </c>
      <c r="K29" s="43">
        <f>H29/H52</f>
        <v>0.5888931806221919</v>
      </c>
    </row>
    <row r="30" spans="1:11" ht="13.5" thickBot="1">
      <c r="A30" s="1"/>
      <c r="B30" s="50" t="s">
        <v>27</v>
      </c>
      <c r="C30" s="50"/>
      <c r="D30" s="50"/>
      <c r="E30" s="51">
        <f>SUM(E28:E29)</f>
        <v>437.691</v>
      </c>
      <c r="F30" s="50"/>
      <c r="G30" s="50"/>
      <c r="H30" s="51">
        <f>SUM(H28:H29)</f>
        <v>437.691</v>
      </c>
      <c r="I30" s="51">
        <f>I28+I29</f>
        <v>0</v>
      </c>
      <c r="J30" s="52">
        <v>0</v>
      </c>
      <c r="K30" s="53">
        <f>H30/H52</f>
        <v>0.674409510217948</v>
      </c>
    </row>
    <row r="31" spans="1:11" ht="13.5" thickBot="1">
      <c r="A31" s="1"/>
      <c r="B31" s="54" t="s">
        <v>5</v>
      </c>
      <c r="C31" s="55">
        <v>1</v>
      </c>
      <c r="D31" s="56">
        <f>D10</f>
        <v>11.86</v>
      </c>
      <c r="E31" s="57">
        <f>C31*D31</f>
        <v>11.86</v>
      </c>
      <c r="F31" s="58">
        <v>1</v>
      </c>
      <c r="G31" s="56">
        <f>E10</f>
        <v>11.96</v>
      </c>
      <c r="H31" s="57">
        <f aca="true" t="shared" si="0" ref="H31:H37">F31*G31</f>
        <v>11.96</v>
      </c>
      <c r="I31" s="40">
        <f aca="true" t="shared" si="1" ref="I31:I40">H31-E31</f>
        <v>0.10000000000000142</v>
      </c>
      <c r="J31" s="42">
        <f>I31/D31</f>
        <v>0.008431703204047339</v>
      </c>
      <c r="K31" s="43">
        <f>H31/H52</f>
        <v>0.018428383819193588</v>
      </c>
    </row>
    <row r="32" spans="1:11" ht="12.75" customHeight="1" thickBot="1">
      <c r="A32" s="1"/>
      <c r="B32" s="44" t="str">
        <f>B11</f>
        <v>Rate Rider for Disposition of Residual Historical Smart Meter Costs - effective until April 30, 2014</v>
      </c>
      <c r="C32" s="59">
        <v>1</v>
      </c>
      <c r="D32" s="60">
        <f>D11</f>
        <v>4.89</v>
      </c>
      <c r="E32" s="57">
        <f aca="true" t="shared" si="2" ref="E32:E37">C32*D32</f>
        <v>4.89</v>
      </c>
      <c r="F32" s="62">
        <v>1</v>
      </c>
      <c r="G32" s="60">
        <f>E11</f>
        <v>4.89</v>
      </c>
      <c r="H32" s="57">
        <f t="shared" si="0"/>
        <v>4.89</v>
      </c>
      <c r="I32" s="40">
        <f t="shared" si="1"/>
        <v>0</v>
      </c>
      <c r="J32" s="42">
        <f>I32/D32</f>
        <v>0</v>
      </c>
      <c r="K32" s="43">
        <f>H32/H52</f>
        <v>0.00753468201303149</v>
      </c>
    </row>
    <row r="33" spans="1:11" ht="12.75" customHeight="1" thickBot="1">
      <c r="A33" s="1"/>
      <c r="B33" s="44" t="s">
        <v>55</v>
      </c>
      <c r="C33" s="64">
        <v>1</v>
      </c>
      <c r="D33" s="65">
        <f>D12</f>
        <v>6.2</v>
      </c>
      <c r="E33" s="57">
        <f t="shared" si="2"/>
        <v>6.2</v>
      </c>
      <c r="F33" s="66">
        <v>1</v>
      </c>
      <c r="G33" s="65">
        <f>E12</f>
        <v>6.2</v>
      </c>
      <c r="H33" s="57">
        <f t="shared" si="0"/>
        <v>6.2</v>
      </c>
      <c r="I33" s="40">
        <f t="shared" si="1"/>
        <v>0</v>
      </c>
      <c r="J33" s="42">
        <v>0</v>
      </c>
      <c r="K33" s="43">
        <f>H33/H52</f>
        <v>0.009553175558444834</v>
      </c>
    </row>
    <row r="34" spans="1:11" ht="13.5" thickBot="1">
      <c r="A34" s="1"/>
      <c r="B34" s="67" t="s">
        <v>7</v>
      </c>
      <c r="C34" s="68">
        <f>C24</f>
        <v>5000</v>
      </c>
      <c r="D34" s="69">
        <f>D13</f>
        <v>0.0126</v>
      </c>
      <c r="E34" s="57">
        <f t="shared" si="2"/>
        <v>63</v>
      </c>
      <c r="F34" s="70">
        <f>C34</f>
        <v>5000</v>
      </c>
      <c r="G34" s="69">
        <f>E13</f>
        <v>0.0127</v>
      </c>
      <c r="H34" s="61">
        <f t="shared" si="0"/>
        <v>63.5</v>
      </c>
      <c r="I34" s="40">
        <f t="shared" si="1"/>
        <v>0.5</v>
      </c>
      <c r="J34" s="42">
        <v>-0.045801526717557224</v>
      </c>
      <c r="K34" s="43">
        <f>H34/H52</f>
        <v>0.09784300773568501</v>
      </c>
    </row>
    <row r="35" spans="1:11" ht="13.5" thickBot="1">
      <c r="A35" s="1"/>
      <c r="B35" s="67" t="s">
        <v>51</v>
      </c>
      <c r="C35" s="71">
        <f>C24</f>
        <v>5000</v>
      </c>
      <c r="D35" s="72">
        <f>D16</f>
        <v>0.0002</v>
      </c>
      <c r="E35" s="57">
        <f t="shared" si="2"/>
        <v>1</v>
      </c>
      <c r="F35" s="73">
        <f>C35</f>
        <v>5000</v>
      </c>
      <c r="G35" s="72">
        <f>E16</f>
        <v>0</v>
      </c>
      <c r="H35" s="61">
        <f t="shared" si="0"/>
        <v>0</v>
      </c>
      <c r="I35" s="40">
        <f t="shared" si="1"/>
        <v>-1</v>
      </c>
      <c r="J35" s="42">
        <v>0</v>
      </c>
      <c r="K35" s="43">
        <f>H35/H52</f>
        <v>0</v>
      </c>
    </row>
    <row r="36" spans="1:11" ht="13.5" thickBot="1">
      <c r="A36" s="1"/>
      <c r="B36" s="121" t="s">
        <v>63</v>
      </c>
      <c r="C36" s="71">
        <f>C24</f>
        <v>5000</v>
      </c>
      <c r="D36" s="72">
        <f>D14+D15</f>
        <v>0.0002</v>
      </c>
      <c r="E36" s="57">
        <f t="shared" si="2"/>
        <v>1</v>
      </c>
      <c r="F36" s="73">
        <f>C36</f>
        <v>5000</v>
      </c>
      <c r="G36" s="72">
        <f>E14+E15</f>
        <v>0.0003</v>
      </c>
      <c r="H36" s="61">
        <f t="shared" si="0"/>
        <v>1.4999999999999998</v>
      </c>
      <c r="I36" s="40">
        <f t="shared" si="1"/>
        <v>0.4999999999999998</v>
      </c>
      <c r="J36" s="42">
        <v>0</v>
      </c>
      <c r="K36" s="43">
        <f>H36/H52</f>
        <v>0.002311252151236653</v>
      </c>
    </row>
    <row r="37" spans="1:11" ht="13.5" thickBot="1">
      <c r="A37" s="1"/>
      <c r="B37" s="121" t="s">
        <v>53</v>
      </c>
      <c r="C37" s="71">
        <f>C24</f>
        <v>5000</v>
      </c>
      <c r="D37" s="48">
        <f>D17</f>
        <v>-0.0001</v>
      </c>
      <c r="E37" s="57">
        <f t="shared" si="2"/>
        <v>-0.5</v>
      </c>
      <c r="F37" s="73">
        <f>C37</f>
        <v>5000</v>
      </c>
      <c r="G37" s="72">
        <f>E17</f>
        <v>-0.0001</v>
      </c>
      <c r="H37" s="61">
        <f t="shared" si="0"/>
        <v>-0.5</v>
      </c>
      <c r="I37" s="40">
        <f t="shared" si="1"/>
        <v>0</v>
      </c>
      <c r="J37" s="42">
        <v>0.5555555555555555</v>
      </c>
      <c r="K37" s="43">
        <f>H37/H52</f>
        <v>-0.0007704173837455512</v>
      </c>
    </row>
    <row r="38" spans="1:11" ht="13.5" thickBot="1">
      <c r="A38" s="1"/>
      <c r="B38" s="76" t="s">
        <v>28</v>
      </c>
      <c r="C38" s="77"/>
      <c r="D38" s="76"/>
      <c r="E38" s="78">
        <f>SUM(E31:E37)</f>
        <v>87.45</v>
      </c>
      <c r="F38" s="77"/>
      <c r="G38" s="76"/>
      <c r="H38" s="78">
        <f>SUM(H31:H37)</f>
        <v>87.55</v>
      </c>
      <c r="I38" s="78">
        <f>SUM(I31:I37)</f>
        <v>0.1000000000000012</v>
      </c>
      <c r="J38" s="79">
        <v>-0.12279616455304668</v>
      </c>
      <c r="K38" s="80">
        <f>H38/H52</f>
        <v>0.134900083893846</v>
      </c>
    </row>
    <row r="39" spans="1:11" ht="13.5" thickBot="1">
      <c r="A39" s="1"/>
      <c r="B39" s="67" t="s">
        <v>9</v>
      </c>
      <c r="C39" s="81">
        <f>C24*I24</f>
        <v>5143</v>
      </c>
      <c r="D39" s="82">
        <f>D18</f>
        <v>0.0055</v>
      </c>
      <c r="E39" s="61">
        <f>C39*D39</f>
        <v>28.286499999999997</v>
      </c>
      <c r="F39" s="81">
        <f>C39</f>
        <v>5143</v>
      </c>
      <c r="G39" s="82">
        <f>E18</f>
        <v>0.0053</v>
      </c>
      <c r="H39" s="61">
        <f>F39*G39</f>
        <v>27.2579</v>
      </c>
      <c r="I39" s="40">
        <f t="shared" si="1"/>
        <v>-1.0285999999999973</v>
      </c>
      <c r="J39" s="42">
        <v>0.025516403402187006</v>
      </c>
      <c r="K39" s="43">
        <f>H39/H52</f>
        <v>0.04199992000879572</v>
      </c>
    </row>
    <row r="40" spans="1:11" ht="13.5" thickBot="1">
      <c r="A40" s="1"/>
      <c r="B40" s="67" t="s">
        <v>10</v>
      </c>
      <c r="C40" s="68">
        <f>C39</f>
        <v>5143</v>
      </c>
      <c r="D40" s="69">
        <f>D19</f>
        <v>0.0036</v>
      </c>
      <c r="E40" s="61">
        <f>C40*D40</f>
        <v>18.5148</v>
      </c>
      <c r="F40" s="68">
        <f>C40</f>
        <v>5143</v>
      </c>
      <c r="G40" s="69">
        <f>E19</f>
        <v>0.0035</v>
      </c>
      <c r="H40" s="61">
        <f>F40*G40</f>
        <v>18.0005</v>
      </c>
      <c r="I40" s="40">
        <f t="shared" si="1"/>
        <v>-0.5143000000000022</v>
      </c>
      <c r="J40" s="42">
        <v>0.10048622366288494</v>
      </c>
      <c r="K40" s="43">
        <f>H40/H52</f>
        <v>0.027735796232223588</v>
      </c>
    </row>
    <row r="41" spans="1:11" ht="13.5" thickBot="1">
      <c r="A41" s="1"/>
      <c r="B41" s="76" t="s">
        <v>29</v>
      </c>
      <c r="C41" s="76"/>
      <c r="D41" s="76"/>
      <c r="E41" s="78">
        <f>SUM(E39:E40)</f>
        <v>46.8013</v>
      </c>
      <c r="F41" s="76"/>
      <c r="G41" s="76"/>
      <c r="H41" s="78">
        <f>SUM(H39:H40)</f>
        <v>45.258399999999995</v>
      </c>
      <c r="I41" s="78">
        <f>SUM(I39:I40)</f>
        <v>-1.5428999999999995</v>
      </c>
      <c r="J41" s="79">
        <v>0.05763888888888883</v>
      </c>
      <c r="K41" s="80">
        <f>H41/H52</f>
        <v>0.0697357162410193</v>
      </c>
    </row>
    <row r="42" spans="1:11" ht="13.5" thickBot="1">
      <c r="A42" s="1"/>
      <c r="B42" s="50" t="s">
        <v>30</v>
      </c>
      <c r="C42" s="50"/>
      <c r="D42" s="50"/>
      <c r="E42" s="51">
        <f>E38+E41</f>
        <v>134.25130000000001</v>
      </c>
      <c r="F42" s="50"/>
      <c r="G42" s="50"/>
      <c r="H42" s="51">
        <f>H38+H41</f>
        <v>132.8084</v>
      </c>
      <c r="I42" s="51">
        <f>+I38+I41</f>
        <v>-1.4428999999999983</v>
      </c>
      <c r="J42" s="52">
        <v>-0.06719452172052215</v>
      </c>
      <c r="K42" s="53">
        <f>H42/H52</f>
        <v>0.20463580013486532</v>
      </c>
    </row>
    <row r="43" spans="1:11" ht="12.75" customHeight="1" thickBot="1">
      <c r="A43" s="1"/>
      <c r="B43" s="44" t="s">
        <v>11</v>
      </c>
      <c r="C43" s="81">
        <f>C39</f>
        <v>5143</v>
      </c>
      <c r="D43" s="82">
        <f>D20</f>
        <v>0.005200000014156103</v>
      </c>
      <c r="E43" s="40">
        <f>C43*D43</f>
        <v>26.74360007280484</v>
      </c>
      <c r="F43" s="81">
        <f>C43</f>
        <v>5143</v>
      </c>
      <c r="G43" s="82">
        <f>E20</f>
        <v>0.0052</v>
      </c>
      <c r="H43" s="40">
        <f>F43*G43</f>
        <v>26.743599999999997</v>
      </c>
      <c r="I43" s="40">
        <f aca="true" t="shared" si="3" ref="I43:I51">H43-E43</f>
        <v>-7.280484126681586E-08</v>
      </c>
      <c r="J43" s="42">
        <v>0</v>
      </c>
      <c r="K43" s="84">
        <f>H43/H52</f>
        <v>0.04120746868787504</v>
      </c>
    </row>
    <row r="44" spans="1:11" ht="12.75" customHeight="1" thickBot="1">
      <c r="A44" s="1"/>
      <c r="B44" s="44" t="s">
        <v>13</v>
      </c>
      <c r="C44" s="68">
        <f>C39</f>
        <v>5143</v>
      </c>
      <c r="D44" s="69">
        <f>D21</f>
        <v>0.0011</v>
      </c>
      <c r="E44" s="40">
        <f>C44*D44</f>
        <v>5.6573</v>
      </c>
      <c r="F44" s="68">
        <f>C44</f>
        <v>5143</v>
      </c>
      <c r="G44" s="69">
        <f>E21</f>
        <v>0.0011</v>
      </c>
      <c r="H44" s="40">
        <f>F44*G44</f>
        <v>5.6573</v>
      </c>
      <c r="I44" s="40">
        <f t="shared" si="3"/>
        <v>0</v>
      </c>
      <c r="J44" s="42">
        <v>0</v>
      </c>
      <c r="K44" s="43">
        <f>H44/H52</f>
        <v>0.008716964530127413</v>
      </c>
    </row>
    <row r="45" spans="1:11" ht="12.75" customHeight="1" thickBot="1">
      <c r="A45" s="1"/>
      <c r="B45" s="44" t="s">
        <v>14</v>
      </c>
      <c r="C45" s="86">
        <v>1</v>
      </c>
      <c r="D45" s="65">
        <f>D22</f>
        <v>0.25</v>
      </c>
      <c r="E45" s="40">
        <f>C45*D45</f>
        <v>0.25</v>
      </c>
      <c r="F45" s="86">
        <v>1</v>
      </c>
      <c r="G45" s="87">
        <f>E22</f>
        <v>0.25</v>
      </c>
      <c r="H45" s="40">
        <f>F45*G45</f>
        <v>0.25</v>
      </c>
      <c r="I45" s="40">
        <f t="shared" si="3"/>
        <v>0</v>
      </c>
      <c r="J45" s="42">
        <v>0</v>
      </c>
      <c r="K45" s="43">
        <f>H45/H52</f>
        <v>0.0003852086918727756</v>
      </c>
    </row>
    <row r="46" spans="1:11" ht="13.5" thickBot="1">
      <c r="A46" s="1"/>
      <c r="B46" s="50" t="s">
        <v>31</v>
      </c>
      <c r="C46" s="50"/>
      <c r="D46" s="50"/>
      <c r="E46" s="51">
        <f>SUM(E43:E45)</f>
        <v>32.65090007280484</v>
      </c>
      <c r="F46" s="50"/>
      <c r="G46" s="50"/>
      <c r="H46" s="51">
        <f>SUM(H43:H45)</f>
        <v>32.6509</v>
      </c>
      <c r="I46" s="51">
        <f>SUM(I43:I45)</f>
        <v>-7.280484126681586E-08</v>
      </c>
      <c r="J46" s="52">
        <v>0</v>
      </c>
      <c r="K46" s="53">
        <f>H46/H52</f>
        <v>0.05030964190987523</v>
      </c>
    </row>
    <row r="47" spans="1:11" ht="13.5" thickBot="1">
      <c r="A47" s="1"/>
      <c r="B47" s="88" t="s">
        <v>32</v>
      </c>
      <c r="C47" s="89">
        <f>C24</f>
        <v>5000</v>
      </c>
      <c r="D47" s="92">
        <v>0.007</v>
      </c>
      <c r="E47" s="40">
        <f>C47*D47</f>
        <v>35</v>
      </c>
      <c r="F47" s="89">
        <f>C47</f>
        <v>5000</v>
      </c>
      <c r="G47" s="92">
        <v>0.007</v>
      </c>
      <c r="H47" s="40">
        <f>F47*G47</f>
        <v>35</v>
      </c>
      <c r="I47" s="40">
        <f t="shared" si="3"/>
        <v>0</v>
      </c>
      <c r="J47" s="94">
        <v>0</v>
      </c>
      <c r="K47" s="95">
        <f>H47/H52</f>
        <v>0.053929216862188586</v>
      </c>
    </row>
    <row r="48" spans="1:11" ht="13.5" thickBot="1">
      <c r="A48" s="1"/>
      <c r="B48" s="50" t="s">
        <v>33</v>
      </c>
      <c r="C48" s="50"/>
      <c r="D48" s="50"/>
      <c r="E48" s="51">
        <f>E30+E42+E46+E47</f>
        <v>639.5932000728047</v>
      </c>
      <c r="F48" s="50"/>
      <c r="G48" s="50"/>
      <c r="H48" s="51">
        <f>H30+H42+H46+H47</f>
        <v>638.1502999999999</v>
      </c>
      <c r="I48" s="51">
        <f>H48-E48</f>
        <v>-1.4429000728048322</v>
      </c>
      <c r="J48" s="52">
        <f>I48/E48</f>
        <v>-0.002255965311452009</v>
      </c>
      <c r="K48" s="53">
        <f>H48/H52</f>
        <v>0.983284169124877</v>
      </c>
    </row>
    <row r="49" spans="1:11" ht="13.5" thickBot="1">
      <c r="A49" s="1"/>
      <c r="B49" s="88" t="s">
        <v>34</v>
      </c>
      <c r="C49" s="97">
        <f>E48</f>
        <v>639.5932000728047</v>
      </c>
      <c r="D49" s="100">
        <v>0.13</v>
      </c>
      <c r="E49" s="51">
        <f>C49*D49</f>
        <v>83.14711600946463</v>
      </c>
      <c r="F49" s="97">
        <f>H48</f>
        <v>638.1502999999999</v>
      </c>
      <c r="G49" s="100">
        <v>0.13</v>
      </c>
      <c r="H49" s="51">
        <f>F49*G49</f>
        <v>82.95953899999999</v>
      </c>
      <c r="I49" s="40">
        <f t="shared" si="3"/>
        <v>-0.18757700946463274</v>
      </c>
      <c r="J49" s="94">
        <f>I49/E49</f>
        <v>-0.0022559653114520638</v>
      </c>
      <c r="K49" s="95">
        <f>H49/H52</f>
        <v>0.12782694198623404</v>
      </c>
    </row>
    <row r="50" spans="1:11" ht="13.5" thickBot="1">
      <c r="A50" s="1"/>
      <c r="B50" s="50" t="s">
        <v>61</v>
      </c>
      <c r="C50" s="1"/>
      <c r="D50" s="1"/>
      <c r="E50" s="126">
        <f>E48+E49</f>
        <v>722.7403160822694</v>
      </c>
      <c r="F50" s="1"/>
      <c r="G50" s="1"/>
      <c r="H50" s="126">
        <f>H48+H49</f>
        <v>721.1098389999999</v>
      </c>
      <c r="I50" s="40">
        <f>I48+I49</f>
        <v>-1.630477082269465</v>
      </c>
      <c r="J50" s="94">
        <f>I50/E50</f>
        <v>-0.0022559653114520156</v>
      </c>
      <c r="K50" s="95">
        <f>H50/H52</f>
        <v>1.1111111111111112</v>
      </c>
    </row>
    <row r="51" spans="1:11" ht="13.5" thickBot="1">
      <c r="A51" s="1"/>
      <c r="B51" s="88" t="s">
        <v>62</v>
      </c>
      <c r="C51" s="1"/>
      <c r="D51" s="120">
        <v>-0.1</v>
      </c>
      <c r="E51" s="101">
        <f>E50*D51</f>
        <v>-72.27403160822693</v>
      </c>
      <c r="F51" s="1"/>
      <c r="G51" s="1"/>
      <c r="H51" s="51">
        <f>H50*D51</f>
        <v>-72.1109839</v>
      </c>
      <c r="I51" s="51">
        <f t="shared" si="3"/>
        <v>0.1630477082269408</v>
      </c>
      <c r="J51" s="52">
        <f>I51/E51</f>
        <v>-0.002255965311451937</v>
      </c>
      <c r="K51" s="53">
        <f>H51/H52</f>
        <v>-0.11111111111111112</v>
      </c>
    </row>
    <row r="52" spans="2:11" ht="13.5" thickBot="1">
      <c r="B52" s="50" t="s">
        <v>35</v>
      </c>
      <c r="E52" s="101">
        <f>E50+E51</f>
        <v>650.4662844740425</v>
      </c>
      <c r="H52" s="101">
        <f>H50+H51</f>
        <v>648.9988550999999</v>
      </c>
      <c r="I52" s="101">
        <f>H52-E52</f>
        <v>-1.467429374042581</v>
      </c>
      <c r="J52" s="102">
        <f>I52/E52</f>
        <v>-0.0022559653114521115</v>
      </c>
      <c r="K52" s="122">
        <f>K50+K51</f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82.00390625" style="0" bestFit="1" customWidth="1"/>
    <col min="3" max="3" width="9.8515625" style="0" bestFit="1" customWidth="1"/>
    <col min="4" max="4" width="12.421875" style="0" bestFit="1" customWidth="1"/>
    <col min="5" max="5" width="18.421875" style="0" bestFit="1" customWidth="1"/>
    <col min="7" max="7" width="13.7109375" style="0" customWidth="1"/>
    <col min="9" max="9" width="11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111" t="s">
        <v>59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11.86</v>
      </c>
      <c r="E10" s="9">
        <v>11.96</v>
      </c>
      <c r="F10" s="1"/>
      <c r="G10" s="1"/>
      <c r="H10" s="1"/>
      <c r="I10" s="1"/>
      <c r="J10" s="1"/>
      <c r="K10" s="1"/>
    </row>
    <row r="11" spans="1:11" ht="12.75" customHeight="1">
      <c r="A11" s="1"/>
      <c r="B11" s="10" t="s">
        <v>75</v>
      </c>
      <c r="C11" s="11" t="s">
        <v>6</v>
      </c>
      <c r="D11" s="12">
        <v>4.89</v>
      </c>
      <c r="E11" s="12">
        <v>4.89</v>
      </c>
      <c r="F11" s="1"/>
      <c r="G11" s="1"/>
      <c r="H11" s="1"/>
      <c r="I11" s="1"/>
      <c r="J11" s="1"/>
      <c r="K11" s="1"/>
    </row>
    <row r="12" spans="1:11" ht="12.75" customHeight="1">
      <c r="A12" s="1"/>
      <c r="B12" s="10" t="s">
        <v>68</v>
      </c>
      <c r="C12" s="11" t="s">
        <v>6</v>
      </c>
      <c r="D12" s="13">
        <v>6.2</v>
      </c>
      <c r="E12" s="13">
        <v>6.2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12</v>
      </c>
      <c r="D13" s="15">
        <v>0.0126</v>
      </c>
      <c r="E13" s="15">
        <v>0.0127</v>
      </c>
      <c r="F13" s="1"/>
      <c r="G13" s="1"/>
      <c r="H13" s="1"/>
      <c r="I13" s="1"/>
      <c r="J13" s="1"/>
      <c r="K13" s="1"/>
    </row>
    <row r="14" spans="1:11" ht="12.75">
      <c r="A14" s="1"/>
      <c r="B14" s="128" t="s">
        <v>54</v>
      </c>
      <c r="C14" s="11" t="s">
        <v>12</v>
      </c>
      <c r="D14" s="15">
        <v>0.0002</v>
      </c>
      <c r="E14" s="15"/>
      <c r="F14" s="1"/>
      <c r="G14" s="1"/>
      <c r="H14" s="1"/>
      <c r="I14" s="1"/>
      <c r="J14" s="1"/>
      <c r="K14" s="1"/>
    </row>
    <row r="15" spans="1:11" ht="12.75" customHeight="1">
      <c r="A15" s="1"/>
      <c r="B15" s="10" t="s">
        <v>77</v>
      </c>
      <c r="C15" s="11" t="s">
        <v>12</v>
      </c>
      <c r="D15" s="15">
        <v>0</v>
      </c>
      <c r="E15" s="15">
        <v>0.0003</v>
      </c>
      <c r="F15" s="1"/>
      <c r="G15" s="1"/>
      <c r="H15" s="1"/>
      <c r="I15" s="1"/>
      <c r="J15" s="1"/>
      <c r="K15" s="1"/>
    </row>
    <row r="16" spans="1:11" ht="12.75">
      <c r="A16" s="1"/>
      <c r="B16" s="128" t="s">
        <v>76</v>
      </c>
      <c r="C16" s="113" t="s">
        <v>12</v>
      </c>
      <c r="D16" s="15">
        <v>0.0002</v>
      </c>
      <c r="E16" s="15">
        <v>0</v>
      </c>
      <c r="F16" s="1"/>
      <c r="G16" s="1"/>
      <c r="H16" s="1"/>
      <c r="I16" s="1"/>
      <c r="J16" s="1"/>
      <c r="K16" s="1"/>
    </row>
    <row r="17" spans="1:11" ht="12.75" customHeight="1">
      <c r="A17" s="1"/>
      <c r="B17" s="10" t="s">
        <v>53</v>
      </c>
      <c r="C17" s="113" t="s">
        <v>12</v>
      </c>
      <c r="D17" s="15">
        <v>-0.0001</v>
      </c>
      <c r="E17" s="15">
        <v>-0.0001</v>
      </c>
      <c r="F17" s="1"/>
      <c r="G17" s="1"/>
      <c r="H17" s="1"/>
      <c r="I17" s="1"/>
      <c r="J17" s="1"/>
      <c r="K17" s="1"/>
    </row>
    <row r="18" spans="1:11" ht="12.75">
      <c r="A18" s="1"/>
      <c r="B18" s="14" t="s">
        <v>9</v>
      </c>
      <c r="C18" s="11" t="s">
        <v>12</v>
      </c>
      <c r="D18" s="15">
        <v>0.0055</v>
      </c>
      <c r="E18" s="15">
        <v>0.0053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10</v>
      </c>
      <c r="C19" s="11" t="s">
        <v>12</v>
      </c>
      <c r="D19" s="15">
        <v>0.0036</v>
      </c>
      <c r="E19" s="15">
        <v>0.0035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11</v>
      </c>
      <c r="C20" s="11" t="s">
        <v>12</v>
      </c>
      <c r="D20" s="15">
        <v>0.005200000014156103</v>
      </c>
      <c r="E20" s="15">
        <v>0.0052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13</v>
      </c>
      <c r="C21" s="11" t="s">
        <v>12</v>
      </c>
      <c r="D21" s="15">
        <v>0.0011</v>
      </c>
      <c r="E21" s="15">
        <v>0.0011</v>
      </c>
      <c r="F21" s="1"/>
      <c r="G21" s="1"/>
      <c r="H21" s="1"/>
      <c r="I21" s="1"/>
      <c r="J21" s="1"/>
      <c r="K21" s="1"/>
    </row>
    <row r="22" spans="1:11" ht="13.5" thickBot="1">
      <c r="A22" s="1"/>
      <c r="B22" s="17" t="s">
        <v>14</v>
      </c>
      <c r="C22" s="18" t="s">
        <v>12</v>
      </c>
      <c r="D22" s="19">
        <v>0.25</v>
      </c>
      <c r="E22" s="19">
        <v>0.25</v>
      </c>
      <c r="F22" s="1"/>
      <c r="G22" s="1"/>
      <c r="H22" s="1"/>
      <c r="I22" s="1"/>
      <c r="J22" s="1"/>
      <c r="K22" s="1"/>
    </row>
    <row r="23" spans="1:11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9.5" thickBot="1">
      <c r="A24" s="1"/>
      <c r="B24" s="20" t="s">
        <v>15</v>
      </c>
      <c r="C24" s="21">
        <v>10000</v>
      </c>
      <c r="D24" s="22" t="s">
        <v>16</v>
      </c>
      <c r="E24" s="23">
        <v>0</v>
      </c>
      <c r="F24" s="24" t="s">
        <v>17</v>
      </c>
      <c r="G24" s="134"/>
      <c r="H24" s="25" t="s">
        <v>18</v>
      </c>
      <c r="I24" s="26">
        <v>1.0286</v>
      </c>
      <c r="J24" s="1"/>
      <c r="K24" s="1"/>
    </row>
    <row r="25" spans="1:11" ht="19.5" thickBot="1">
      <c r="A25" s="1"/>
      <c r="B25" s="20" t="s">
        <v>19</v>
      </c>
      <c r="C25" s="27">
        <v>750</v>
      </c>
      <c r="D25" s="22" t="s">
        <v>16</v>
      </c>
      <c r="E25" s="28" t="s">
        <v>20</v>
      </c>
      <c r="F25" s="29" t="s">
        <v>37</v>
      </c>
      <c r="G25" s="1"/>
      <c r="H25" s="1"/>
      <c r="I25" s="1"/>
      <c r="J25" s="1"/>
      <c r="K25" s="1"/>
    </row>
    <row r="26" spans="1:11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9" thickBot="1">
      <c r="A27" s="1"/>
      <c r="B27" s="30" t="s">
        <v>38</v>
      </c>
      <c r="C27" s="136">
        <f>C25</f>
        <v>750</v>
      </c>
      <c r="D27" s="32" t="s">
        <v>56</v>
      </c>
      <c r="E27" s="33" t="s">
        <v>22</v>
      </c>
      <c r="F27" s="32" t="s">
        <v>21</v>
      </c>
      <c r="G27" s="32" t="s">
        <v>57</v>
      </c>
      <c r="H27" s="33" t="s">
        <v>22</v>
      </c>
      <c r="I27" s="34" t="s">
        <v>6</v>
      </c>
      <c r="J27" s="35" t="s">
        <v>23</v>
      </c>
      <c r="K27" s="36" t="s">
        <v>24</v>
      </c>
    </row>
    <row r="28" spans="1:11" ht="12.75" customHeight="1">
      <c r="A28" s="1"/>
      <c r="B28" s="37" t="s">
        <v>25</v>
      </c>
      <c r="C28" s="38">
        <f>C25</f>
        <v>750</v>
      </c>
      <c r="D28" s="137">
        <v>0.074</v>
      </c>
      <c r="E28" s="40">
        <f>C28*D28</f>
        <v>55.5</v>
      </c>
      <c r="F28" s="38">
        <f>C28</f>
        <v>750</v>
      </c>
      <c r="G28" s="41">
        <f>D28</f>
        <v>0.074</v>
      </c>
      <c r="H28" s="40">
        <f>F28*G28</f>
        <v>55.5</v>
      </c>
      <c r="I28" s="40">
        <f>H28-E28</f>
        <v>0</v>
      </c>
      <c r="J28" s="42">
        <v>0</v>
      </c>
      <c r="K28" s="43">
        <f>H28/H52</f>
        <v>0.04321698313699529</v>
      </c>
    </row>
    <row r="29" spans="1:11" ht="12.75" customHeight="1" thickBot="1">
      <c r="A29" s="1"/>
      <c r="B29" s="44" t="s">
        <v>26</v>
      </c>
      <c r="C29" s="45">
        <f>C24*I24-C28</f>
        <v>9536</v>
      </c>
      <c r="D29" s="138">
        <v>0.087</v>
      </c>
      <c r="E29" s="47">
        <f>C29*D29</f>
        <v>829.632</v>
      </c>
      <c r="F29" s="45">
        <f>C29</f>
        <v>9536</v>
      </c>
      <c r="G29" s="48">
        <f>D29</f>
        <v>0.087</v>
      </c>
      <c r="H29" s="47">
        <f>F29*G29</f>
        <v>829.632</v>
      </c>
      <c r="I29" s="47">
        <f>H29-E29</f>
        <v>0</v>
      </c>
      <c r="J29" s="49">
        <v>0</v>
      </c>
      <c r="K29" s="43">
        <f>H29/H52</f>
        <v>0.6460214802506609</v>
      </c>
    </row>
    <row r="30" spans="1:11" ht="13.5" thickBot="1">
      <c r="A30" s="1"/>
      <c r="B30" s="50" t="s">
        <v>27</v>
      </c>
      <c r="C30" s="50"/>
      <c r="D30" s="50"/>
      <c r="E30" s="51">
        <f>SUM(E28:E29)</f>
        <v>885.132</v>
      </c>
      <c r="F30" s="50"/>
      <c r="G30" s="50"/>
      <c r="H30" s="51">
        <f>SUM(H28:H29)</f>
        <v>885.132</v>
      </c>
      <c r="I30" s="51">
        <f>I28+I29</f>
        <v>0</v>
      </c>
      <c r="J30" s="52">
        <v>0</v>
      </c>
      <c r="K30" s="53">
        <f>H30/H52</f>
        <v>0.6892384633876562</v>
      </c>
    </row>
    <row r="31" spans="1:11" ht="13.5" thickBot="1">
      <c r="A31" s="1"/>
      <c r="B31" s="54" t="s">
        <v>5</v>
      </c>
      <c r="C31" s="55">
        <v>1</v>
      </c>
      <c r="D31" s="56">
        <f>D10</f>
        <v>11.86</v>
      </c>
      <c r="E31" s="57">
        <f>C31*D31</f>
        <v>11.86</v>
      </c>
      <c r="F31" s="58">
        <v>1</v>
      </c>
      <c r="G31" s="56">
        <f>E10</f>
        <v>11.96</v>
      </c>
      <c r="H31" s="57">
        <f aca="true" t="shared" si="0" ref="H31:H37">F31*G31</f>
        <v>11.96</v>
      </c>
      <c r="I31" s="40">
        <f aca="true" t="shared" si="1" ref="I31:I40">H31-E31</f>
        <v>0.10000000000000142</v>
      </c>
      <c r="J31" s="42">
        <f>I31/D31</f>
        <v>0.008431703204047339</v>
      </c>
      <c r="K31" s="43">
        <f>H31/H52</f>
        <v>0.009313065194927275</v>
      </c>
    </row>
    <row r="32" spans="1:11" ht="12.75" customHeight="1" thickBot="1">
      <c r="A32" s="1"/>
      <c r="B32" s="44" t="str">
        <f>B11</f>
        <v>Rate Rider for Disposition of Residual Historical Smart Meter Costs - effective until April 30, 2014</v>
      </c>
      <c r="C32" s="59">
        <v>1</v>
      </c>
      <c r="D32" s="60">
        <f>D11</f>
        <v>4.89</v>
      </c>
      <c r="E32" s="57">
        <f aca="true" t="shared" si="2" ref="E32:E37">C32*D32</f>
        <v>4.89</v>
      </c>
      <c r="F32" s="62">
        <v>1</v>
      </c>
      <c r="G32" s="60">
        <f>E11</f>
        <v>4.89</v>
      </c>
      <c r="H32" s="57">
        <f t="shared" si="0"/>
        <v>4.89</v>
      </c>
      <c r="I32" s="40">
        <f t="shared" si="1"/>
        <v>0</v>
      </c>
      <c r="J32" s="42">
        <f>I32/D32</f>
        <v>0</v>
      </c>
      <c r="K32" s="43">
        <f>H32/H52</f>
        <v>0.003807766622340666</v>
      </c>
    </row>
    <row r="33" spans="1:11" ht="12.75" customHeight="1" thickBot="1">
      <c r="A33" s="1"/>
      <c r="B33" s="44" t="s">
        <v>55</v>
      </c>
      <c r="C33" s="64">
        <v>1</v>
      </c>
      <c r="D33" s="65">
        <f>D12</f>
        <v>6.2</v>
      </c>
      <c r="E33" s="57">
        <f t="shared" si="2"/>
        <v>6.2</v>
      </c>
      <c r="F33" s="66">
        <v>1</v>
      </c>
      <c r="G33" s="65">
        <f>E12</f>
        <v>6.2</v>
      </c>
      <c r="H33" s="57">
        <f t="shared" si="0"/>
        <v>6.2</v>
      </c>
      <c r="I33" s="40">
        <f t="shared" si="1"/>
        <v>0</v>
      </c>
      <c r="J33" s="42">
        <v>0</v>
      </c>
      <c r="K33" s="43">
        <f>H33/H52</f>
        <v>0.004827843161249925</v>
      </c>
    </row>
    <row r="34" spans="1:11" ht="13.5" thickBot="1">
      <c r="A34" s="1"/>
      <c r="B34" s="67" t="s">
        <v>7</v>
      </c>
      <c r="C34" s="68">
        <f>C24</f>
        <v>10000</v>
      </c>
      <c r="D34" s="69">
        <f>D13</f>
        <v>0.0126</v>
      </c>
      <c r="E34" s="57">
        <f t="shared" si="2"/>
        <v>126</v>
      </c>
      <c r="F34" s="70">
        <f>C34</f>
        <v>10000</v>
      </c>
      <c r="G34" s="69">
        <f>E13</f>
        <v>0.0127</v>
      </c>
      <c r="H34" s="61">
        <f t="shared" si="0"/>
        <v>127</v>
      </c>
      <c r="I34" s="40">
        <f t="shared" si="1"/>
        <v>1</v>
      </c>
      <c r="J34" s="42">
        <v>-0.045801526717557224</v>
      </c>
      <c r="K34" s="43">
        <f>H34/H52</f>
        <v>0.09889291636753877</v>
      </c>
    </row>
    <row r="35" spans="1:11" ht="13.5" thickBot="1">
      <c r="A35" s="1"/>
      <c r="B35" s="67" t="s">
        <v>51</v>
      </c>
      <c r="C35" s="71">
        <f>C24</f>
        <v>10000</v>
      </c>
      <c r="D35" s="72">
        <f>D16</f>
        <v>0.0002</v>
      </c>
      <c r="E35" s="57">
        <f t="shared" si="2"/>
        <v>2</v>
      </c>
      <c r="F35" s="73">
        <f>C35</f>
        <v>10000</v>
      </c>
      <c r="G35" s="72">
        <f>E16</f>
        <v>0</v>
      </c>
      <c r="H35" s="61">
        <f t="shared" si="0"/>
        <v>0</v>
      </c>
      <c r="I35" s="40">
        <f t="shared" si="1"/>
        <v>-2</v>
      </c>
      <c r="J35" s="42">
        <v>0</v>
      </c>
      <c r="K35" s="43">
        <f>H35/H52</f>
        <v>0</v>
      </c>
    </row>
    <row r="36" spans="1:11" ht="13.5" thickBot="1">
      <c r="A36" s="1"/>
      <c r="B36" s="121" t="s">
        <v>63</v>
      </c>
      <c r="C36" s="71">
        <f>C24</f>
        <v>10000</v>
      </c>
      <c r="D36" s="72">
        <f>D14+D15</f>
        <v>0.0002</v>
      </c>
      <c r="E36" s="57">
        <f t="shared" si="2"/>
        <v>2</v>
      </c>
      <c r="F36" s="73">
        <f>C36</f>
        <v>10000</v>
      </c>
      <c r="G36" s="72">
        <f>E14+E15</f>
        <v>0.0003</v>
      </c>
      <c r="H36" s="61">
        <f t="shared" si="0"/>
        <v>2.9999999999999996</v>
      </c>
      <c r="I36" s="40">
        <f t="shared" si="1"/>
        <v>0.9999999999999996</v>
      </c>
      <c r="J36" s="42">
        <v>0</v>
      </c>
      <c r="K36" s="43">
        <f>H36/H52</f>
        <v>0.002336053142540286</v>
      </c>
    </row>
    <row r="37" spans="1:11" ht="13.5" thickBot="1">
      <c r="A37" s="1"/>
      <c r="B37" s="121" t="s">
        <v>53</v>
      </c>
      <c r="C37" s="71">
        <f>C24</f>
        <v>10000</v>
      </c>
      <c r="D37" s="48">
        <f>D17</f>
        <v>-0.0001</v>
      </c>
      <c r="E37" s="57">
        <f t="shared" si="2"/>
        <v>-1</v>
      </c>
      <c r="F37" s="73">
        <f>C37</f>
        <v>10000</v>
      </c>
      <c r="G37" s="72">
        <f>E17</f>
        <v>-0.0001</v>
      </c>
      <c r="H37" s="61">
        <f t="shared" si="0"/>
        <v>-1</v>
      </c>
      <c r="I37" s="40">
        <f t="shared" si="1"/>
        <v>0</v>
      </c>
      <c r="J37" s="42">
        <v>0.5555555555555555</v>
      </c>
      <c r="K37" s="43">
        <f>H37/H52</f>
        <v>-0.000778684380846762</v>
      </c>
    </row>
    <row r="38" spans="1:11" ht="13.5" thickBot="1">
      <c r="A38" s="1"/>
      <c r="B38" s="76" t="s">
        <v>28</v>
      </c>
      <c r="C38" s="77"/>
      <c r="D38" s="76"/>
      <c r="E38" s="78">
        <f>SUM(E31:E37)</f>
        <v>151.95</v>
      </c>
      <c r="F38" s="77"/>
      <c r="G38" s="76"/>
      <c r="H38" s="78">
        <f>SUM(H31:H37)</f>
        <v>152.05</v>
      </c>
      <c r="I38" s="78">
        <f>SUM(I31:I37)</f>
        <v>0.10000000000000098</v>
      </c>
      <c r="J38" s="79">
        <v>-0.12279616455304668</v>
      </c>
      <c r="K38" s="80">
        <f>H38/H52</f>
        <v>0.11839896010775017</v>
      </c>
    </row>
    <row r="39" spans="1:11" ht="13.5" thickBot="1">
      <c r="A39" s="1"/>
      <c r="B39" s="67" t="s">
        <v>9</v>
      </c>
      <c r="C39" s="81">
        <f>C24*I24</f>
        <v>10286</v>
      </c>
      <c r="D39" s="82">
        <f>D18</f>
        <v>0.0055</v>
      </c>
      <c r="E39" s="61">
        <f>C39*D39</f>
        <v>56.57299999999999</v>
      </c>
      <c r="F39" s="81">
        <f>C39</f>
        <v>10286</v>
      </c>
      <c r="G39" s="82">
        <f>E18</f>
        <v>0.0053</v>
      </c>
      <c r="H39" s="61">
        <f>F39*G39</f>
        <v>54.5158</v>
      </c>
      <c r="I39" s="40">
        <f t="shared" si="1"/>
        <v>-2.0571999999999946</v>
      </c>
      <c r="J39" s="42">
        <v>0.025516403402187006</v>
      </c>
      <c r="K39" s="43">
        <f>H39/H52</f>
        <v>0.042450601969365905</v>
      </c>
    </row>
    <row r="40" spans="1:11" ht="13.5" thickBot="1">
      <c r="A40" s="1"/>
      <c r="B40" s="67" t="s">
        <v>10</v>
      </c>
      <c r="C40" s="68">
        <f>C39</f>
        <v>10286</v>
      </c>
      <c r="D40" s="69">
        <f>D19</f>
        <v>0.0036</v>
      </c>
      <c r="E40" s="61">
        <f>C40*D40</f>
        <v>37.0296</v>
      </c>
      <c r="F40" s="68">
        <f>C40</f>
        <v>10286</v>
      </c>
      <c r="G40" s="69">
        <f>E19</f>
        <v>0.0035</v>
      </c>
      <c r="H40" s="61">
        <f>F40*G40</f>
        <v>36.001</v>
      </c>
      <c r="I40" s="40">
        <f t="shared" si="1"/>
        <v>-1.0286000000000044</v>
      </c>
      <c r="J40" s="42">
        <v>0.10048622366288494</v>
      </c>
      <c r="K40" s="43">
        <f>H40/H52</f>
        <v>0.02803341639486428</v>
      </c>
    </row>
    <row r="41" spans="1:11" ht="13.5" thickBot="1">
      <c r="A41" s="1"/>
      <c r="B41" s="76" t="s">
        <v>29</v>
      </c>
      <c r="C41" s="76"/>
      <c r="D41" s="76"/>
      <c r="E41" s="78">
        <f>SUM(E39:E40)</f>
        <v>93.6026</v>
      </c>
      <c r="F41" s="76"/>
      <c r="G41" s="76"/>
      <c r="H41" s="78">
        <f>SUM(H39:H40)</f>
        <v>90.51679999999999</v>
      </c>
      <c r="I41" s="78">
        <f>SUM(I39:I40)</f>
        <v>-3.085799999999999</v>
      </c>
      <c r="J41" s="79">
        <v>0.05763888888888883</v>
      </c>
      <c r="K41" s="80">
        <f>H41/H52</f>
        <v>0.07048401836423018</v>
      </c>
    </row>
    <row r="42" spans="1:11" ht="13.5" thickBot="1">
      <c r="A42" s="1"/>
      <c r="B42" s="50" t="s">
        <v>30</v>
      </c>
      <c r="C42" s="50"/>
      <c r="D42" s="50"/>
      <c r="E42" s="51">
        <f>E38+E41</f>
        <v>245.55259999999998</v>
      </c>
      <c r="F42" s="50"/>
      <c r="G42" s="50"/>
      <c r="H42" s="51">
        <f>H38+H41</f>
        <v>242.5668</v>
      </c>
      <c r="I42" s="51">
        <f>+I38+I41</f>
        <v>-2.985799999999998</v>
      </c>
      <c r="J42" s="52">
        <v>-0.06719452172052215</v>
      </c>
      <c r="K42" s="53">
        <f>H42/H52</f>
        <v>0.18888297847198035</v>
      </c>
    </row>
    <row r="43" spans="1:11" ht="12.75" customHeight="1" thickBot="1">
      <c r="A43" s="1"/>
      <c r="B43" s="44" t="s">
        <v>11</v>
      </c>
      <c r="C43" s="81">
        <f>C39</f>
        <v>10286</v>
      </c>
      <c r="D43" s="82">
        <v>0.0052</v>
      </c>
      <c r="E43" s="40">
        <f>C43*D43</f>
        <v>53.487199999999994</v>
      </c>
      <c r="F43" s="81">
        <f>C43</f>
        <v>10286</v>
      </c>
      <c r="G43" s="82">
        <f>E20</f>
        <v>0.0052</v>
      </c>
      <c r="H43" s="40">
        <f>F43*G43</f>
        <v>53.487199999999994</v>
      </c>
      <c r="I43" s="40">
        <f aca="true" t="shared" si="3" ref="I43:I51">H43-E43</f>
        <v>0</v>
      </c>
      <c r="J43" s="42">
        <v>0</v>
      </c>
      <c r="K43" s="84">
        <f>H43/H52</f>
        <v>0.041649647215226925</v>
      </c>
    </row>
    <row r="44" spans="1:11" ht="12.75" customHeight="1" thickBot="1">
      <c r="A44" s="1"/>
      <c r="B44" s="44" t="s">
        <v>13</v>
      </c>
      <c r="C44" s="68">
        <f>C39</f>
        <v>10286</v>
      </c>
      <c r="D44" s="69">
        <f>D21</f>
        <v>0.0011</v>
      </c>
      <c r="E44" s="40">
        <f>C44*D44</f>
        <v>11.3146</v>
      </c>
      <c r="F44" s="68">
        <f>C44</f>
        <v>10286</v>
      </c>
      <c r="G44" s="69">
        <f>E21</f>
        <v>0.0011</v>
      </c>
      <c r="H44" s="40">
        <f>F44*G44</f>
        <v>11.3146</v>
      </c>
      <c r="I44" s="40">
        <f t="shared" si="3"/>
        <v>0</v>
      </c>
      <c r="J44" s="42">
        <v>0</v>
      </c>
      <c r="K44" s="43">
        <f>H44/H52</f>
        <v>0.008810502295528775</v>
      </c>
    </row>
    <row r="45" spans="1:11" ht="12.75" customHeight="1" thickBot="1">
      <c r="A45" s="1"/>
      <c r="B45" s="44" t="s">
        <v>14</v>
      </c>
      <c r="C45" s="86">
        <v>1</v>
      </c>
      <c r="D45" s="65">
        <v>0.25</v>
      </c>
      <c r="E45" s="40">
        <f>C45*D45</f>
        <v>0.25</v>
      </c>
      <c r="F45" s="86">
        <v>1</v>
      </c>
      <c r="G45" s="87">
        <f>E22</f>
        <v>0.25</v>
      </c>
      <c r="H45" s="40">
        <f>F45*G45</f>
        <v>0.25</v>
      </c>
      <c r="I45" s="40">
        <f t="shared" si="3"/>
        <v>0</v>
      </c>
      <c r="J45" s="42">
        <v>0</v>
      </c>
      <c r="K45" s="43">
        <f>H45/H52</f>
        <v>0.0001946710952116905</v>
      </c>
    </row>
    <row r="46" spans="1:11" ht="13.5" thickBot="1">
      <c r="A46" s="1"/>
      <c r="B46" s="50" t="s">
        <v>31</v>
      </c>
      <c r="C46" s="50"/>
      <c r="D46" s="50"/>
      <c r="E46" s="51">
        <f>SUM(E43:E45)</f>
        <v>65.0518</v>
      </c>
      <c r="F46" s="50"/>
      <c r="G46" s="50"/>
      <c r="H46" s="51">
        <f>SUM(H43:H45)</f>
        <v>65.0518</v>
      </c>
      <c r="I46" s="51">
        <f>SUM(I43:I45)</f>
        <v>0</v>
      </c>
      <c r="J46" s="52">
        <v>0</v>
      </c>
      <c r="K46" s="53">
        <f>H46/H52</f>
        <v>0.05065482060596739</v>
      </c>
    </row>
    <row r="47" spans="1:11" ht="13.5" thickBot="1">
      <c r="A47" s="1"/>
      <c r="B47" s="88" t="s">
        <v>32</v>
      </c>
      <c r="C47" s="89">
        <f>C24</f>
        <v>10000</v>
      </c>
      <c r="D47" s="92">
        <v>0.007</v>
      </c>
      <c r="E47" s="40">
        <f>C47*D47</f>
        <v>70</v>
      </c>
      <c r="F47" s="89">
        <f>C47</f>
        <v>10000</v>
      </c>
      <c r="G47" s="92">
        <v>0.007</v>
      </c>
      <c r="H47" s="40">
        <f>F47*G47</f>
        <v>70</v>
      </c>
      <c r="I47" s="40">
        <f t="shared" si="3"/>
        <v>0</v>
      </c>
      <c r="J47" s="94">
        <v>0</v>
      </c>
      <c r="K47" s="95">
        <f>H47/H52</f>
        <v>0.05450790665927334</v>
      </c>
    </row>
    <row r="48" spans="1:11" ht="13.5" thickBot="1">
      <c r="A48" s="1"/>
      <c r="B48" s="50" t="s">
        <v>33</v>
      </c>
      <c r="C48" s="50"/>
      <c r="D48" s="50"/>
      <c r="E48" s="51">
        <f>E30+E42+E46+E47</f>
        <v>1265.7364</v>
      </c>
      <c r="F48" s="50"/>
      <c r="G48" s="50"/>
      <c r="H48" s="51">
        <f>H30+H42+H46+H47</f>
        <v>1262.7505999999998</v>
      </c>
      <c r="I48" s="51">
        <f>H48-E48</f>
        <v>-2.985800000000154</v>
      </c>
      <c r="J48" s="52">
        <f>I48/E48</f>
        <v>-0.0023589429837051015</v>
      </c>
      <c r="K48" s="53">
        <f>H48/H52</f>
        <v>0.9832841691248771</v>
      </c>
    </row>
    <row r="49" spans="1:11" ht="13.5" thickBot="1">
      <c r="A49" s="1"/>
      <c r="B49" s="88" t="s">
        <v>34</v>
      </c>
      <c r="C49" s="97">
        <f>E48</f>
        <v>1265.7364</v>
      </c>
      <c r="D49" s="100">
        <v>0.13</v>
      </c>
      <c r="E49" s="51">
        <f>C49*D49</f>
        <v>164.54573200000002</v>
      </c>
      <c r="F49" s="97">
        <f>H48</f>
        <v>1262.7505999999998</v>
      </c>
      <c r="G49" s="100">
        <v>0.13</v>
      </c>
      <c r="H49" s="51">
        <f>F49*G49</f>
        <v>164.15757799999997</v>
      </c>
      <c r="I49" s="40">
        <f t="shared" si="3"/>
        <v>-0.38815400000004274</v>
      </c>
      <c r="J49" s="94">
        <f>I49/E49</f>
        <v>-0.0023589429837052394</v>
      </c>
      <c r="K49" s="95">
        <f>H49/H52</f>
        <v>0.127826941986234</v>
      </c>
    </row>
    <row r="50" spans="1:11" ht="13.5" thickBot="1">
      <c r="A50" s="1"/>
      <c r="B50" s="50" t="s">
        <v>61</v>
      </c>
      <c r="C50" s="1"/>
      <c r="D50" s="1"/>
      <c r="E50" s="126">
        <f>E48+E49</f>
        <v>1430.282132</v>
      </c>
      <c r="F50" s="1"/>
      <c r="G50" s="1"/>
      <c r="H50" s="126">
        <f>H48+H49</f>
        <v>1426.908178</v>
      </c>
      <c r="I50" s="40">
        <f>I48+I49</f>
        <v>-3.3739540000001966</v>
      </c>
      <c r="J50" s="94">
        <f>I50/E50</f>
        <v>-0.0023589429837051175</v>
      </c>
      <c r="K50" s="95">
        <f>H50/H52</f>
        <v>1.1111111111111112</v>
      </c>
    </row>
    <row r="51" spans="1:11" ht="13.5" thickBot="1">
      <c r="A51" s="1"/>
      <c r="B51" s="88" t="s">
        <v>62</v>
      </c>
      <c r="C51" s="1"/>
      <c r="D51" s="120">
        <v>-0.1</v>
      </c>
      <c r="E51" s="101">
        <f>E50*D51</f>
        <v>-143.0282132</v>
      </c>
      <c r="F51" s="1"/>
      <c r="G51" s="1"/>
      <c r="H51" s="51">
        <f>H50*D51</f>
        <v>-142.6908178</v>
      </c>
      <c r="I51" s="51">
        <f t="shared" si="3"/>
        <v>0.33739540000001966</v>
      </c>
      <c r="J51" s="52">
        <f>I51/E51</f>
        <v>-0.002358942983705117</v>
      </c>
      <c r="K51" s="53">
        <f>H51/H52</f>
        <v>-0.11111111111111112</v>
      </c>
    </row>
    <row r="52" spans="2:11" ht="13.5" thickBot="1">
      <c r="B52" s="50" t="s">
        <v>35</v>
      </c>
      <c r="E52" s="101">
        <f>E50+E51</f>
        <v>1287.2539188</v>
      </c>
      <c r="H52" s="101">
        <f>H50+H51</f>
        <v>1284.2173601999998</v>
      </c>
      <c r="I52" s="101">
        <f>H52-E52</f>
        <v>-3.0365586000002622</v>
      </c>
      <c r="J52" s="102">
        <f>I52/E52</f>
        <v>-0.0023589429837051834</v>
      </c>
      <c r="K52" s="122">
        <f>K50+K51</f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2" width="82.00390625" style="0" bestFit="1" customWidth="1"/>
    <col min="3" max="3" width="9.8515625" style="0" bestFit="1" customWidth="1"/>
    <col min="4" max="4" width="12.421875" style="0" bestFit="1" customWidth="1"/>
    <col min="5" max="5" width="18.421875" style="0" bestFit="1" customWidth="1"/>
    <col min="7" max="7" width="13.00390625" style="0" customWidth="1"/>
    <col min="9" max="9" width="10.71093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111" t="s">
        <v>59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11.86</v>
      </c>
      <c r="E10" s="9">
        <v>11.96</v>
      </c>
      <c r="F10" s="1"/>
      <c r="G10" s="1"/>
      <c r="H10" s="1"/>
      <c r="I10" s="1"/>
      <c r="J10" s="1"/>
      <c r="K10" s="1"/>
    </row>
    <row r="11" spans="1:11" ht="12.75" customHeight="1">
      <c r="A11" s="1"/>
      <c r="B11" s="10" t="s">
        <v>75</v>
      </c>
      <c r="C11" s="11" t="s">
        <v>6</v>
      </c>
      <c r="D11" s="12">
        <v>4.89</v>
      </c>
      <c r="E11" s="12">
        <v>4.89</v>
      </c>
      <c r="F11" s="1"/>
      <c r="G11" s="1"/>
      <c r="H11" s="1"/>
      <c r="I11" s="1"/>
      <c r="J11" s="1"/>
      <c r="K11" s="1"/>
    </row>
    <row r="12" spans="1:11" ht="12.75" customHeight="1">
      <c r="A12" s="1"/>
      <c r="B12" s="10" t="s">
        <v>68</v>
      </c>
      <c r="C12" s="11" t="s">
        <v>6</v>
      </c>
      <c r="D12" s="13">
        <v>6.2</v>
      </c>
      <c r="E12" s="13">
        <v>6.2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12</v>
      </c>
      <c r="D13" s="15">
        <v>0.0126</v>
      </c>
      <c r="E13" s="15">
        <v>0.0127</v>
      </c>
      <c r="F13" s="1"/>
      <c r="G13" s="1"/>
      <c r="H13" s="1"/>
      <c r="I13" s="1"/>
      <c r="J13" s="1"/>
      <c r="K13" s="1"/>
    </row>
    <row r="14" spans="1:11" ht="12.75">
      <c r="A14" s="1"/>
      <c r="B14" s="128" t="s">
        <v>54</v>
      </c>
      <c r="C14" s="11" t="s">
        <v>12</v>
      </c>
      <c r="D14" s="15">
        <v>0.0002</v>
      </c>
      <c r="E14" s="15"/>
      <c r="F14" s="1"/>
      <c r="G14" s="1"/>
      <c r="H14" s="1"/>
      <c r="I14" s="1"/>
      <c r="J14" s="1"/>
      <c r="K14" s="1"/>
    </row>
    <row r="15" spans="1:11" ht="12.75" customHeight="1">
      <c r="A15" s="1"/>
      <c r="B15" s="10" t="s">
        <v>77</v>
      </c>
      <c r="C15" s="11" t="s">
        <v>12</v>
      </c>
      <c r="D15" s="15">
        <v>0</v>
      </c>
      <c r="E15" s="15">
        <v>0.0003</v>
      </c>
      <c r="F15" s="1"/>
      <c r="G15" s="1"/>
      <c r="H15" s="1"/>
      <c r="I15" s="1"/>
      <c r="J15" s="1"/>
      <c r="K15" s="1"/>
    </row>
    <row r="16" spans="1:11" ht="12.75">
      <c r="A16" s="1"/>
      <c r="B16" s="128" t="s">
        <v>76</v>
      </c>
      <c r="C16" s="113" t="s">
        <v>12</v>
      </c>
      <c r="D16" s="15">
        <v>0.0002</v>
      </c>
      <c r="E16" s="15">
        <v>0</v>
      </c>
      <c r="F16" s="1"/>
      <c r="G16" s="1"/>
      <c r="H16" s="1"/>
      <c r="I16" s="1"/>
      <c r="J16" s="1"/>
      <c r="K16" s="1"/>
    </row>
    <row r="17" spans="1:11" ht="12.75" customHeight="1">
      <c r="A17" s="1"/>
      <c r="B17" s="10" t="s">
        <v>53</v>
      </c>
      <c r="C17" s="113" t="s">
        <v>12</v>
      </c>
      <c r="D17" s="15">
        <v>-0.0001</v>
      </c>
      <c r="E17" s="15">
        <v>-0.0001</v>
      </c>
      <c r="F17" s="1"/>
      <c r="G17" s="1"/>
      <c r="H17" s="1"/>
      <c r="I17" s="1"/>
      <c r="J17" s="1"/>
      <c r="K17" s="1"/>
    </row>
    <row r="18" spans="1:11" ht="12.75">
      <c r="A18" s="1"/>
      <c r="B18" s="14" t="s">
        <v>9</v>
      </c>
      <c r="C18" s="11" t="s">
        <v>12</v>
      </c>
      <c r="D18" s="15">
        <v>0.0055</v>
      </c>
      <c r="E18" s="15">
        <v>0.0053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10</v>
      </c>
      <c r="C19" s="11" t="s">
        <v>12</v>
      </c>
      <c r="D19" s="15">
        <v>0.0036</v>
      </c>
      <c r="E19" s="15">
        <v>0.0035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11</v>
      </c>
      <c r="C20" s="11" t="s">
        <v>12</v>
      </c>
      <c r="D20" s="15">
        <v>0.005200000014156103</v>
      </c>
      <c r="E20" s="15">
        <v>0.0052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13</v>
      </c>
      <c r="C21" s="11" t="s">
        <v>12</v>
      </c>
      <c r="D21" s="15">
        <v>0.0011</v>
      </c>
      <c r="E21" s="15">
        <v>0.0011</v>
      </c>
      <c r="F21" s="1"/>
      <c r="G21" s="1"/>
      <c r="H21" s="1"/>
      <c r="I21" s="1"/>
      <c r="J21" s="1"/>
      <c r="K21" s="1"/>
    </row>
    <row r="22" spans="1:11" ht="13.5" thickBot="1">
      <c r="A22" s="1"/>
      <c r="B22" s="17" t="s">
        <v>14</v>
      </c>
      <c r="C22" s="18" t="s">
        <v>12</v>
      </c>
      <c r="D22" s="19">
        <v>0.25</v>
      </c>
      <c r="E22" s="19">
        <v>0.25</v>
      </c>
      <c r="F22" s="1"/>
      <c r="G22" s="1"/>
      <c r="H22" s="1"/>
      <c r="I22" s="1"/>
      <c r="J22" s="1"/>
      <c r="K22" s="1"/>
    </row>
    <row r="23" spans="1:11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9.5" thickBot="1">
      <c r="A24" s="1"/>
      <c r="B24" s="20" t="s">
        <v>15</v>
      </c>
      <c r="C24" s="21">
        <v>15000</v>
      </c>
      <c r="D24" s="22" t="s">
        <v>16</v>
      </c>
      <c r="E24" s="23">
        <v>0</v>
      </c>
      <c r="F24" s="24" t="s">
        <v>17</v>
      </c>
      <c r="G24" s="134"/>
      <c r="H24" s="25" t="s">
        <v>18</v>
      </c>
      <c r="I24" s="26">
        <v>1.0286</v>
      </c>
      <c r="J24" s="1"/>
      <c r="K24" s="1"/>
    </row>
    <row r="25" spans="1:11" ht="19.5" thickBot="1">
      <c r="A25" s="1"/>
      <c r="B25" s="20" t="s">
        <v>19</v>
      </c>
      <c r="C25" s="27">
        <v>750</v>
      </c>
      <c r="D25" s="22" t="s">
        <v>16</v>
      </c>
      <c r="E25" s="28" t="s">
        <v>20</v>
      </c>
      <c r="F25" s="29" t="s">
        <v>37</v>
      </c>
      <c r="G25" s="1"/>
      <c r="H25" s="1"/>
      <c r="I25" s="1"/>
      <c r="J25" s="1"/>
      <c r="K25" s="1"/>
    </row>
    <row r="26" spans="1:11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9" thickBot="1">
      <c r="A27" s="1"/>
      <c r="B27" s="30" t="s">
        <v>38</v>
      </c>
      <c r="C27" s="136">
        <f>C25</f>
        <v>750</v>
      </c>
      <c r="D27" s="32" t="s">
        <v>56</v>
      </c>
      <c r="E27" s="33" t="s">
        <v>22</v>
      </c>
      <c r="F27" s="32" t="s">
        <v>21</v>
      </c>
      <c r="G27" s="32" t="s">
        <v>57</v>
      </c>
      <c r="H27" s="33" t="s">
        <v>22</v>
      </c>
      <c r="I27" s="34" t="s">
        <v>6</v>
      </c>
      <c r="J27" s="35" t="s">
        <v>23</v>
      </c>
      <c r="K27" s="36" t="s">
        <v>24</v>
      </c>
    </row>
    <row r="28" spans="1:11" ht="12.75" customHeight="1">
      <c r="A28" s="1"/>
      <c r="B28" s="37" t="s">
        <v>25</v>
      </c>
      <c r="C28" s="38">
        <f>C25</f>
        <v>750</v>
      </c>
      <c r="D28" s="137">
        <v>0.074</v>
      </c>
      <c r="E28" s="40">
        <f>C28*D28</f>
        <v>55.5</v>
      </c>
      <c r="F28" s="38">
        <f>C28</f>
        <v>750</v>
      </c>
      <c r="G28" s="41">
        <f>D28</f>
        <v>0.074</v>
      </c>
      <c r="H28" s="40">
        <f>F28*G28</f>
        <v>55.5</v>
      </c>
      <c r="I28" s="40">
        <f>H28-E28</f>
        <v>0</v>
      </c>
      <c r="J28" s="42">
        <v>0</v>
      </c>
      <c r="K28" s="43">
        <f>H28/H52</f>
        <v>0.02891474573510982</v>
      </c>
    </row>
    <row r="29" spans="1:11" ht="12.75" customHeight="1" thickBot="1">
      <c r="A29" s="1"/>
      <c r="B29" s="44" t="s">
        <v>26</v>
      </c>
      <c r="C29" s="45">
        <f>C24*I24-C28</f>
        <v>14679</v>
      </c>
      <c r="D29" s="138">
        <v>0.087</v>
      </c>
      <c r="E29" s="47">
        <f>C29*D29</f>
        <v>1277.0729999999999</v>
      </c>
      <c r="F29" s="45">
        <f>C29</f>
        <v>14679</v>
      </c>
      <c r="G29" s="48">
        <f>D29</f>
        <v>0.087</v>
      </c>
      <c r="H29" s="47">
        <f>F29*G29</f>
        <v>1277.0729999999999</v>
      </c>
      <c r="I29" s="47">
        <f>H29-E29</f>
        <v>0</v>
      </c>
      <c r="J29" s="49">
        <v>0</v>
      </c>
      <c r="K29" s="43">
        <f>H29/H52</f>
        <v>0.6653376771202505</v>
      </c>
    </row>
    <row r="30" spans="1:11" ht="13.5" thickBot="1">
      <c r="A30" s="1"/>
      <c r="B30" s="50" t="s">
        <v>27</v>
      </c>
      <c r="C30" s="50"/>
      <c r="D30" s="50"/>
      <c r="E30" s="51">
        <f>SUM(E28:E29)</f>
        <v>1332.5729999999999</v>
      </c>
      <c r="F30" s="50"/>
      <c r="G30" s="50"/>
      <c r="H30" s="51">
        <f>SUM(H28:H29)</f>
        <v>1332.5729999999999</v>
      </c>
      <c r="I30" s="51">
        <f>I28+I29</f>
        <v>0</v>
      </c>
      <c r="J30" s="52">
        <v>0</v>
      </c>
      <c r="K30" s="53">
        <f>H30/H52</f>
        <v>0.6942524228553603</v>
      </c>
    </row>
    <row r="31" spans="1:11" ht="13.5" thickBot="1">
      <c r="A31" s="1"/>
      <c r="B31" s="54" t="s">
        <v>5</v>
      </c>
      <c r="C31" s="55">
        <v>1</v>
      </c>
      <c r="D31" s="56">
        <f>D10</f>
        <v>11.86</v>
      </c>
      <c r="E31" s="57">
        <f>C31*D31</f>
        <v>11.86</v>
      </c>
      <c r="F31" s="58">
        <v>1</v>
      </c>
      <c r="G31" s="56">
        <f>E10</f>
        <v>11.96</v>
      </c>
      <c r="H31" s="57">
        <f aca="true" t="shared" si="0" ref="H31:H37">F31*G31</f>
        <v>11.96</v>
      </c>
      <c r="I31" s="40">
        <f aca="true" t="shared" si="1" ref="I31:I40">H31-E31</f>
        <v>0.10000000000000142</v>
      </c>
      <c r="J31" s="42">
        <f>I31/D31</f>
        <v>0.008431703204047339</v>
      </c>
      <c r="K31" s="43">
        <f>H31/H52</f>
        <v>0.006230997459313757</v>
      </c>
    </row>
    <row r="32" spans="1:11" ht="12.75" customHeight="1" thickBot="1">
      <c r="A32" s="1"/>
      <c r="B32" s="44" t="str">
        <f>B11</f>
        <v>Rate Rider for Disposition of Residual Historical Smart Meter Costs - effective until April 30, 2014</v>
      </c>
      <c r="C32" s="59">
        <v>1</v>
      </c>
      <c r="D32" s="60">
        <f>D11</f>
        <v>4.89</v>
      </c>
      <c r="E32" s="57">
        <f aca="true" t="shared" si="2" ref="E32:E37">C32*D32</f>
        <v>4.89</v>
      </c>
      <c r="F32" s="62">
        <v>1</v>
      </c>
      <c r="G32" s="60">
        <f>E11</f>
        <v>4.89</v>
      </c>
      <c r="H32" s="57">
        <f t="shared" si="0"/>
        <v>4.89</v>
      </c>
      <c r="I32" s="40">
        <f t="shared" si="1"/>
        <v>0</v>
      </c>
      <c r="J32" s="42">
        <f>I32/D32</f>
        <v>0</v>
      </c>
      <c r="K32" s="43">
        <f>H32/H52</f>
        <v>0.0025476235431475137</v>
      </c>
    </row>
    <row r="33" spans="1:11" ht="12.75" customHeight="1" thickBot="1">
      <c r="A33" s="1"/>
      <c r="B33" s="44" t="s">
        <v>55</v>
      </c>
      <c r="C33" s="64">
        <v>1</v>
      </c>
      <c r="D33" s="65">
        <f>D12</f>
        <v>6.2</v>
      </c>
      <c r="E33" s="57">
        <f t="shared" si="2"/>
        <v>6.2</v>
      </c>
      <c r="F33" s="66">
        <v>1</v>
      </c>
      <c r="G33" s="65">
        <f>E12</f>
        <v>6.2</v>
      </c>
      <c r="H33" s="57">
        <f t="shared" si="0"/>
        <v>6.2</v>
      </c>
      <c r="I33" s="40">
        <f t="shared" si="1"/>
        <v>0</v>
      </c>
      <c r="J33" s="42">
        <v>0</v>
      </c>
      <c r="K33" s="43">
        <f>H33/H52</f>
        <v>0.003230115739778034</v>
      </c>
    </row>
    <row r="34" spans="1:11" ht="13.5" thickBot="1">
      <c r="A34" s="1"/>
      <c r="B34" s="67" t="s">
        <v>7</v>
      </c>
      <c r="C34" s="68">
        <f>C24</f>
        <v>15000</v>
      </c>
      <c r="D34" s="69">
        <f>D13</f>
        <v>0.0126</v>
      </c>
      <c r="E34" s="57">
        <f t="shared" si="2"/>
        <v>189</v>
      </c>
      <c r="F34" s="70">
        <f>C34</f>
        <v>15000</v>
      </c>
      <c r="G34" s="69">
        <f>E13</f>
        <v>0.0127</v>
      </c>
      <c r="H34" s="61">
        <f t="shared" si="0"/>
        <v>190.5</v>
      </c>
      <c r="I34" s="40">
        <f t="shared" si="1"/>
        <v>1.5</v>
      </c>
      <c r="J34" s="42">
        <v>-0.045801526717557224</v>
      </c>
      <c r="K34" s="43">
        <f>H34/H52</f>
        <v>0.0992479110367283</v>
      </c>
    </row>
    <row r="35" spans="1:11" ht="13.5" thickBot="1">
      <c r="A35" s="1"/>
      <c r="B35" s="67" t="s">
        <v>51</v>
      </c>
      <c r="C35" s="71">
        <f>C24</f>
        <v>15000</v>
      </c>
      <c r="D35" s="72">
        <f>D16</f>
        <v>0.0002</v>
      </c>
      <c r="E35" s="57">
        <f t="shared" si="2"/>
        <v>3</v>
      </c>
      <c r="F35" s="73">
        <f>C35</f>
        <v>15000</v>
      </c>
      <c r="G35" s="72">
        <f>E16</f>
        <v>0</v>
      </c>
      <c r="H35" s="61">
        <f t="shared" si="0"/>
        <v>0</v>
      </c>
      <c r="I35" s="40">
        <f t="shared" si="1"/>
        <v>-3</v>
      </c>
      <c r="J35" s="42">
        <v>0</v>
      </c>
      <c r="K35" s="43">
        <f>H35/H52</f>
        <v>0</v>
      </c>
    </row>
    <row r="36" spans="1:11" ht="13.5" thickBot="1">
      <c r="A36" s="1"/>
      <c r="B36" s="121" t="s">
        <v>63</v>
      </c>
      <c r="C36" s="71">
        <f>C24</f>
        <v>15000</v>
      </c>
      <c r="D36" s="72">
        <f>D14+D15</f>
        <v>0.0002</v>
      </c>
      <c r="E36" s="57">
        <f t="shared" si="2"/>
        <v>3</v>
      </c>
      <c r="F36" s="73">
        <f>C36</f>
        <v>15000</v>
      </c>
      <c r="G36" s="72">
        <f>E14+E15</f>
        <v>0.0003</v>
      </c>
      <c r="H36" s="61">
        <f t="shared" si="0"/>
        <v>4.5</v>
      </c>
      <c r="I36" s="40">
        <f t="shared" si="1"/>
        <v>1.5</v>
      </c>
      <c r="J36" s="42">
        <v>0</v>
      </c>
      <c r="K36" s="43">
        <f>H36/H52</f>
        <v>0.0023444388433872827</v>
      </c>
    </row>
    <row r="37" spans="1:11" ht="13.5" thickBot="1">
      <c r="A37" s="1"/>
      <c r="B37" s="121" t="s">
        <v>53</v>
      </c>
      <c r="C37" s="71">
        <f>C24</f>
        <v>15000</v>
      </c>
      <c r="D37" s="48">
        <f>D17</f>
        <v>-0.0001</v>
      </c>
      <c r="E37" s="57">
        <f t="shared" si="2"/>
        <v>-1.5</v>
      </c>
      <c r="F37" s="73">
        <f>C37</f>
        <v>15000</v>
      </c>
      <c r="G37" s="72">
        <f>E17</f>
        <v>-0.0001</v>
      </c>
      <c r="H37" s="61">
        <f t="shared" si="0"/>
        <v>-1.5</v>
      </c>
      <c r="I37" s="40">
        <f t="shared" si="1"/>
        <v>0</v>
      </c>
      <c r="J37" s="42">
        <v>0.5555555555555555</v>
      </c>
      <c r="K37" s="43">
        <f>H37/H52</f>
        <v>-0.0007814796144624275</v>
      </c>
    </row>
    <row r="38" spans="1:11" ht="13.5" thickBot="1">
      <c r="A38" s="1"/>
      <c r="B38" s="76" t="s">
        <v>28</v>
      </c>
      <c r="C38" s="77"/>
      <c r="D38" s="76"/>
      <c r="E38" s="78">
        <f>SUM(E31:E37)</f>
        <v>216.45</v>
      </c>
      <c r="F38" s="77"/>
      <c r="G38" s="76"/>
      <c r="H38" s="78">
        <f>SUM(H31:H37)</f>
        <v>216.55</v>
      </c>
      <c r="I38" s="78">
        <f>SUM(I31:I37)</f>
        <v>0.10000000000000142</v>
      </c>
      <c r="J38" s="79">
        <v>-0.12279616455304668</v>
      </c>
      <c r="K38" s="80">
        <f>H38/H52</f>
        <v>0.11281960700789247</v>
      </c>
    </row>
    <row r="39" spans="1:11" ht="13.5" thickBot="1">
      <c r="A39" s="1"/>
      <c r="B39" s="67" t="s">
        <v>9</v>
      </c>
      <c r="C39" s="81">
        <f>C24*I24</f>
        <v>15429</v>
      </c>
      <c r="D39" s="82">
        <f>D18</f>
        <v>0.0055</v>
      </c>
      <c r="E39" s="61">
        <f>C39*D39</f>
        <v>84.8595</v>
      </c>
      <c r="F39" s="81">
        <f>C39</f>
        <v>15429</v>
      </c>
      <c r="G39" s="82">
        <f>E18</f>
        <v>0.0053</v>
      </c>
      <c r="H39" s="61">
        <f>F39*G39</f>
        <v>81.7737</v>
      </c>
      <c r="I39" s="40">
        <f t="shared" si="1"/>
        <v>-3.085799999999992</v>
      </c>
      <c r="J39" s="42">
        <v>0.025516403402187006</v>
      </c>
      <c r="K39" s="43">
        <f>H39/H52</f>
        <v>0.04260298636611081</v>
      </c>
    </row>
    <row r="40" spans="1:11" ht="13.5" thickBot="1">
      <c r="A40" s="1"/>
      <c r="B40" s="67" t="s">
        <v>10</v>
      </c>
      <c r="C40" s="68">
        <f>C39</f>
        <v>15429</v>
      </c>
      <c r="D40" s="69">
        <f>D19</f>
        <v>0.0036</v>
      </c>
      <c r="E40" s="61">
        <f>C40*D40</f>
        <v>55.544399999999996</v>
      </c>
      <c r="F40" s="68">
        <f>C40</f>
        <v>15429</v>
      </c>
      <c r="G40" s="69">
        <f>E19</f>
        <v>0.0035</v>
      </c>
      <c r="H40" s="61">
        <f>F40*G40</f>
        <v>54.0015</v>
      </c>
      <c r="I40" s="40">
        <f t="shared" si="1"/>
        <v>-1.542899999999996</v>
      </c>
      <c r="J40" s="42">
        <v>0.10048622366288494</v>
      </c>
      <c r="K40" s="43">
        <f>H40/H52</f>
        <v>0.028134047600261856</v>
      </c>
    </row>
    <row r="41" spans="1:11" ht="13.5" thickBot="1">
      <c r="A41" s="1"/>
      <c r="B41" s="76" t="s">
        <v>29</v>
      </c>
      <c r="C41" s="76"/>
      <c r="D41" s="76"/>
      <c r="E41" s="78">
        <f>SUM(E39:E40)</f>
        <v>140.4039</v>
      </c>
      <c r="F41" s="76"/>
      <c r="G41" s="76"/>
      <c r="H41" s="78">
        <f>SUM(H39:H40)</f>
        <v>135.7752</v>
      </c>
      <c r="I41" s="78">
        <f>SUM(I39:I40)</f>
        <v>-4.628699999999988</v>
      </c>
      <c r="J41" s="79">
        <v>0.05763888888888883</v>
      </c>
      <c r="K41" s="80">
        <f>H41/H52</f>
        <v>0.07073703396637267</v>
      </c>
    </row>
    <row r="42" spans="1:11" ht="13.5" thickBot="1">
      <c r="A42" s="1"/>
      <c r="B42" s="50" t="s">
        <v>30</v>
      </c>
      <c r="C42" s="50"/>
      <c r="D42" s="50"/>
      <c r="E42" s="51">
        <f>E38+E41</f>
        <v>356.85389999999995</v>
      </c>
      <c r="F42" s="50"/>
      <c r="G42" s="50"/>
      <c r="H42" s="51">
        <f>H38+H41</f>
        <v>352.3252</v>
      </c>
      <c r="I42" s="51">
        <f>+I38+I41</f>
        <v>-4.528699999999986</v>
      </c>
      <c r="J42" s="52">
        <v>-0.06719452172052215</v>
      </c>
      <c r="K42" s="53">
        <f>H42/H52</f>
        <v>0.18355664097426513</v>
      </c>
    </row>
    <row r="43" spans="1:11" ht="12.75" customHeight="1" thickBot="1">
      <c r="A43" s="1"/>
      <c r="B43" s="44" t="s">
        <v>11</v>
      </c>
      <c r="C43" s="81">
        <f>C39</f>
        <v>15429</v>
      </c>
      <c r="D43" s="82">
        <f>D20</f>
        <v>0.005200000014156103</v>
      </c>
      <c r="E43" s="40">
        <f>C43*D43</f>
        <v>80.23080021841452</v>
      </c>
      <c r="F43" s="81">
        <f>C43</f>
        <v>15429</v>
      </c>
      <c r="G43" s="82">
        <f>E20</f>
        <v>0.0052</v>
      </c>
      <c r="H43" s="40">
        <f>F43*G43</f>
        <v>80.2308</v>
      </c>
      <c r="I43" s="40">
        <f aca="true" t="shared" si="3" ref="I43:I51">H43-E43</f>
        <v>-2.1841451314230653E-07</v>
      </c>
      <c r="J43" s="42">
        <v>0</v>
      </c>
      <c r="K43" s="84">
        <f>H43/H52</f>
        <v>0.04179915643467476</v>
      </c>
    </row>
    <row r="44" spans="1:11" ht="12.75" customHeight="1" thickBot="1">
      <c r="A44" s="1"/>
      <c r="B44" s="44" t="s">
        <v>13</v>
      </c>
      <c r="C44" s="68">
        <f>C39</f>
        <v>15429</v>
      </c>
      <c r="D44" s="69">
        <f>D21</f>
        <v>0.0011</v>
      </c>
      <c r="E44" s="40">
        <f>C44*D44</f>
        <v>16.9719</v>
      </c>
      <c r="F44" s="68">
        <f>C44</f>
        <v>15429</v>
      </c>
      <c r="G44" s="69">
        <f>E21</f>
        <v>0.0011</v>
      </c>
      <c r="H44" s="40">
        <f>F44*G44</f>
        <v>16.9719</v>
      </c>
      <c r="I44" s="40">
        <f t="shared" si="3"/>
        <v>0</v>
      </c>
      <c r="J44" s="42">
        <v>0</v>
      </c>
      <c r="K44" s="43">
        <f>H44/H52</f>
        <v>0.008842129245796583</v>
      </c>
    </row>
    <row r="45" spans="1:11" ht="12.75" customHeight="1" thickBot="1">
      <c r="A45" s="1"/>
      <c r="B45" s="44" t="s">
        <v>14</v>
      </c>
      <c r="C45" s="86">
        <v>1</v>
      </c>
      <c r="D45" s="65">
        <v>0.25</v>
      </c>
      <c r="E45" s="40">
        <f>C45*D45</f>
        <v>0.25</v>
      </c>
      <c r="F45" s="86">
        <v>1</v>
      </c>
      <c r="G45" s="87">
        <f>E22</f>
        <v>0.25</v>
      </c>
      <c r="H45" s="40">
        <f>F45*G45</f>
        <v>0.25</v>
      </c>
      <c r="I45" s="40">
        <f t="shared" si="3"/>
        <v>0</v>
      </c>
      <c r="J45" s="42">
        <v>0</v>
      </c>
      <c r="K45" s="43">
        <f>H45/H52</f>
        <v>0.00013024660241040459</v>
      </c>
    </row>
    <row r="46" spans="1:11" ht="13.5" thickBot="1">
      <c r="A46" s="1"/>
      <c r="B46" s="50" t="s">
        <v>31</v>
      </c>
      <c r="C46" s="50"/>
      <c r="D46" s="50"/>
      <c r="E46" s="51">
        <f>SUM(E43:E45)</f>
        <v>97.45270021841452</v>
      </c>
      <c r="F46" s="50"/>
      <c r="G46" s="50"/>
      <c r="H46" s="51">
        <f>SUM(H43:H45)</f>
        <v>97.45270000000001</v>
      </c>
      <c r="I46" s="51">
        <f>SUM(I43:I45)</f>
        <v>-2.1841451314230653E-07</v>
      </c>
      <c r="J46" s="52">
        <v>0</v>
      </c>
      <c r="K46" s="53">
        <f>H46/H52</f>
        <v>0.05077153228288175</v>
      </c>
    </row>
    <row r="47" spans="1:11" ht="13.5" thickBot="1">
      <c r="A47" s="1"/>
      <c r="B47" s="88" t="s">
        <v>32</v>
      </c>
      <c r="C47" s="89">
        <f>C24</f>
        <v>15000</v>
      </c>
      <c r="D47" s="92">
        <v>0.007</v>
      </c>
      <c r="E47" s="40">
        <f>C47*D47</f>
        <v>105</v>
      </c>
      <c r="F47" s="89">
        <f>C47</f>
        <v>15000</v>
      </c>
      <c r="G47" s="92">
        <v>0.007</v>
      </c>
      <c r="H47" s="40">
        <f>F47*G47</f>
        <v>105</v>
      </c>
      <c r="I47" s="40">
        <f t="shared" si="3"/>
        <v>0</v>
      </c>
      <c r="J47" s="94">
        <v>0</v>
      </c>
      <c r="K47" s="95">
        <f>H47/H52</f>
        <v>0.05470357301236993</v>
      </c>
    </row>
    <row r="48" spans="1:11" ht="13.5" thickBot="1">
      <c r="A48" s="1"/>
      <c r="B48" s="50" t="s">
        <v>33</v>
      </c>
      <c r="C48" s="50"/>
      <c r="D48" s="50"/>
      <c r="E48" s="51">
        <f>E30+E42+E46+E47</f>
        <v>1891.8796002184145</v>
      </c>
      <c r="F48" s="50"/>
      <c r="G48" s="50"/>
      <c r="H48" s="51">
        <f>H30+H42+H46+H47</f>
        <v>1887.3509</v>
      </c>
      <c r="I48" s="51">
        <f>H48-E48</f>
        <v>-4.528700218414542</v>
      </c>
      <c r="J48" s="52">
        <f>I48/E48</f>
        <v>-0.002393757096324582</v>
      </c>
      <c r="K48" s="53">
        <f>H48/H52</f>
        <v>0.983284169124877</v>
      </c>
    </row>
    <row r="49" spans="1:11" ht="13.5" thickBot="1">
      <c r="A49" s="1"/>
      <c r="B49" s="88" t="s">
        <v>34</v>
      </c>
      <c r="C49" s="97">
        <f>E48</f>
        <v>1891.8796002184145</v>
      </c>
      <c r="D49" s="100">
        <v>0.13</v>
      </c>
      <c r="E49" s="51">
        <f>C49*D49</f>
        <v>245.94434802839388</v>
      </c>
      <c r="F49" s="97">
        <f>H48</f>
        <v>1887.3509</v>
      </c>
      <c r="G49" s="100">
        <v>0.13</v>
      </c>
      <c r="H49" s="51">
        <f>F49*G49</f>
        <v>245.355617</v>
      </c>
      <c r="I49" s="40">
        <f t="shared" si="3"/>
        <v>-0.5887310283938803</v>
      </c>
      <c r="J49" s="94">
        <f>I49/E49</f>
        <v>-0.00239375709632454</v>
      </c>
      <c r="K49" s="95">
        <f>H49/H52</f>
        <v>0.127826941986234</v>
      </c>
    </row>
    <row r="50" spans="1:11" ht="13.5" thickBot="1">
      <c r="A50" s="1"/>
      <c r="B50" s="50" t="s">
        <v>61</v>
      </c>
      <c r="C50" s="1"/>
      <c r="D50" s="1"/>
      <c r="E50" s="126">
        <f>E48+E49</f>
        <v>2137.8239482468084</v>
      </c>
      <c r="F50" s="1"/>
      <c r="G50" s="1"/>
      <c r="H50" s="126">
        <f>H48+H49</f>
        <v>2132.706517</v>
      </c>
      <c r="I50" s="40">
        <f>I48+I49</f>
        <v>-5.117431246808422</v>
      </c>
      <c r="J50" s="94">
        <f>I50/E50</f>
        <v>-0.0023937570963245766</v>
      </c>
      <c r="K50" s="95">
        <f>H50/H52</f>
        <v>1.1111111111111112</v>
      </c>
    </row>
    <row r="51" spans="1:11" ht="13.5" thickBot="1">
      <c r="A51" s="1"/>
      <c r="B51" s="88" t="s">
        <v>62</v>
      </c>
      <c r="C51" s="1"/>
      <c r="D51" s="120">
        <v>-0.1</v>
      </c>
      <c r="E51" s="101">
        <f>E50*D51</f>
        <v>-213.78239482468086</v>
      </c>
      <c r="F51" s="1"/>
      <c r="G51" s="1"/>
      <c r="H51" s="51">
        <f>H50*D51</f>
        <v>-213.27065170000003</v>
      </c>
      <c r="I51" s="51">
        <f t="shared" si="3"/>
        <v>0.5117431246808337</v>
      </c>
      <c r="J51" s="52">
        <f>I51/E51</f>
        <v>-0.0023937570963245367</v>
      </c>
      <c r="K51" s="53">
        <f>H51/H52</f>
        <v>-0.11111111111111113</v>
      </c>
    </row>
    <row r="52" spans="2:11" ht="13.5" thickBot="1">
      <c r="B52" s="50" t="s">
        <v>35</v>
      </c>
      <c r="E52" s="101">
        <f>E50+E51</f>
        <v>1924.0415534221274</v>
      </c>
      <c r="H52" s="101">
        <f>H50+H51</f>
        <v>1919.4358653</v>
      </c>
      <c r="I52" s="101">
        <f>H52-E52</f>
        <v>-4.6056881221275034</v>
      </c>
      <c r="J52" s="102">
        <f>I52/E52</f>
        <v>-0.002393757096324537</v>
      </c>
      <c r="K52" s="122">
        <f>K50+K51</f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PageLayoutView="0" workbookViewId="0" topLeftCell="A1">
      <selection activeCell="G12" sqref="G12"/>
    </sheetView>
  </sheetViews>
  <sheetFormatPr defaultColWidth="9.140625" defaultRowHeight="12.75"/>
  <cols>
    <col min="2" max="2" width="82.00390625" style="0" bestFit="1" customWidth="1"/>
    <col min="3" max="3" width="11.421875" style="0" bestFit="1" customWidth="1"/>
    <col min="4" max="4" width="12.421875" style="0" bestFit="1" customWidth="1"/>
    <col min="5" max="5" width="18.421875" style="0" bestFit="1" customWidth="1"/>
    <col min="6" max="7" width="11.28125" style="0" bestFit="1" customWidth="1"/>
    <col min="8" max="8" width="18.28125" style="0" bestFit="1" customWidth="1"/>
    <col min="9" max="9" width="10.7109375" style="0" bestFit="1" customWidth="1"/>
    <col min="10" max="10" width="8.4218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3" t="s">
        <v>39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108.83</v>
      </c>
      <c r="E10" s="9">
        <v>109.79</v>
      </c>
      <c r="F10" s="1"/>
      <c r="G10" s="1"/>
      <c r="H10" s="1"/>
      <c r="I10" s="1"/>
      <c r="J10" s="1"/>
      <c r="K10" s="1"/>
    </row>
    <row r="11" spans="1:11" ht="12.75">
      <c r="A11" s="1"/>
      <c r="B11" s="14" t="s">
        <v>7</v>
      </c>
      <c r="C11" s="11" t="s">
        <v>40</v>
      </c>
      <c r="D11" s="15">
        <v>3.6658</v>
      </c>
      <c r="E11" s="15">
        <v>3.6981</v>
      </c>
      <c r="F11" s="1"/>
      <c r="G11" s="1"/>
      <c r="H11" s="1"/>
      <c r="I11" s="1"/>
      <c r="J11" s="1"/>
      <c r="K11" s="1"/>
    </row>
    <row r="12" spans="1:11" ht="12.75">
      <c r="A12" s="1"/>
      <c r="B12" s="128" t="s">
        <v>69</v>
      </c>
      <c r="C12" s="11" t="s">
        <v>40</v>
      </c>
      <c r="D12" s="15">
        <v>0.029</v>
      </c>
      <c r="E12" s="15">
        <v>0.029</v>
      </c>
      <c r="F12" s="1"/>
      <c r="G12" s="1"/>
      <c r="H12" s="1"/>
      <c r="I12" s="1"/>
      <c r="J12" s="1"/>
      <c r="K12" s="1"/>
    </row>
    <row r="13" spans="2:11" ht="12.75">
      <c r="B13" s="128" t="s">
        <v>54</v>
      </c>
      <c r="C13" s="113" t="s">
        <v>40</v>
      </c>
      <c r="D13" s="15">
        <v>0.0383</v>
      </c>
      <c r="E13" s="15">
        <v>0</v>
      </c>
      <c r="F13" s="1"/>
      <c r="G13" s="1"/>
      <c r="H13" s="1"/>
      <c r="I13" s="1"/>
      <c r="J13" s="1"/>
      <c r="K13" s="1"/>
    </row>
    <row r="14" spans="2:11" ht="12.75">
      <c r="B14" s="10" t="s">
        <v>77</v>
      </c>
      <c r="C14" s="11" t="s">
        <v>40</v>
      </c>
      <c r="D14" s="15">
        <v>0</v>
      </c>
      <c r="E14" s="15">
        <v>0.1225</v>
      </c>
      <c r="F14" s="1"/>
      <c r="G14" s="1"/>
      <c r="H14" s="1"/>
      <c r="I14" s="1"/>
      <c r="J14" s="1"/>
      <c r="K14" s="1"/>
    </row>
    <row r="15" spans="2:11" ht="12.75">
      <c r="B15" s="10" t="s">
        <v>79</v>
      </c>
      <c r="C15" s="130" t="s">
        <v>40</v>
      </c>
      <c r="D15" s="15">
        <v>0</v>
      </c>
      <c r="E15" s="15">
        <v>1.2458</v>
      </c>
      <c r="F15" s="1"/>
      <c r="G15" s="1"/>
      <c r="H15" s="1"/>
      <c r="I15" s="1"/>
      <c r="J15" s="1"/>
      <c r="K15" s="1"/>
    </row>
    <row r="16" spans="1:11" ht="12.75" customHeight="1">
      <c r="A16" s="1"/>
      <c r="B16" s="128" t="s">
        <v>78</v>
      </c>
      <c r="C16" s="113" t="s">
        <v>40</v>
      </c>
      <c r="D16" s="15">
        <v>0.0149</v>
      </c>
      <c r="E16" s="127">
        <v>0</v>
      </c>
      <c r="F16" s="1"/>
      <c r="G16" s="1"/>
      <c r="H16" s="1"/>
      <c r="I16" s="1"/>
      <c r="J16" s="1"/>
      <c r="K16" s="1"/>
    </row>
    <row r="17" spans="1:11" ht="12.75">
      <c r="A17" s="1"/>
      <c r="B17" s="10" t="s">
        <v>53</v>
      </c>
      <c r="C17" s="113" t="s">
        <v>40</v>
      </c>
      <c r="D17" s="15">
        <v>-0.0255</v>
      </c>
      <c r="E17" s="127">
        <v>-0.0188</v>
      </c>
      <c r="F17" s="1"/>
      <c r="G17" s="1"/>
      <c r="H17" s="1"/>
      <c r="I17" s="1"/>
      <c r="J17" s="1"/>
      <c r="K17" s="1"/>
    </row>
    <row r="18" spans="1:11" ht="12.75">
      <c r="A18" s="1"/>
      <c r="B18" s="14" t="s">
        <v>9</v>
      </c>
      <c r="C18" s="11" t="s">
        <v>40</v>
      </c>
      <c r="D18" s="15">
        <v>3.5962</v>
      </c>
      <c r="E18" s="15">
        <v>3.4424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10</v>
      </c>
      <c r="C19" s="11" t="s">
        <v>40</v>
      </c>
      <c r="D19" s="15">
        <v>2.2128</v>
      </c>
      <c r="E19" s="15">
        <v>2.1313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11</v>
      </c>
      <c r="C20" s="11" t="s">
        <v>12</v>
      </c>
      <c r="D20" s="15">
        <v>0.005200000014156103</v>
      </c>
      <c r="E20" s="15">
        <v>0.0052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13</v>
      </c>
      <c r="C21" s="11" t="s">
        <v>12</v>
      </c>
      <c r="D21" s="15">
        <v>0.0011</v>
      </c>
      <c r="E21" s="15">
        <v>0.0011</v>
      </c>
      <c r="F21" s="1"/>
      <c r="G21" s="1"/>
      <c r="H21" s="1"/>
      <c r="I21" s="1"/>
      <c r="J21" s="1"/>
      <c r="K21" s="1"/>
    </row>
    <row r="22" spans="1:11" ht="13.5" thickBot="1">
      <c r="A22" s="1"/>
      <c r="B22" s="17" t="s">
        <v>14</v>
      </c>
      <c r="C22" s="18" t="s">
        <v>12</v>
      </c>
      <c r="D22" s="19">
        <v>0.25</v>
      </c>
      <c r="E22" s="19">
        <v>0.25</v>
      </c>
      <c r="F22" s="1"/>
      <c r="G22" s="1"/>
      <c r="H22" s="1"/>
      <c r="I22" s="1"/>
      <c r="J22" s="1"/>
      <c r="K22" s="1"/>
    </row>
    <row r="23" spans="1:11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9.5" thickBot="1">
      <c r="A24" s="1"/>
      <c r="B24" s="20" t="s">
        <v>15</v>
      </c>
      <c r="C24" s="21">
        <v>140000</v>
      </c>
      <c r="D24" s="22" t="s">
        <v>16</v>
      </c>
      <c r="E24" s="104">
        <v>480</v>
      </c>
      <c r="F24" s="24" t="s">
        <v>17</v>
      </c>
      <c r="G24" s="1"/>
      <c r="H24" s="25" t="s">
        <v>18</v>
      </c>
      <c r="I24" s="26">
        <v>1.0286</v>
      </c>
      <c r="J24" s="1"/>
      <c r="K24" s="1"/>
    </row>
    <row r="25" spans="1:11" ht="19.5" thickBot="1">
      <c r="A25" s="1"/>
      <c r="B25" s="20" t="s">
        <v>46</v>
      </c>
      <c r="C25" s="27" t="s">
        <v>46</v>
      </c>
      <c r="D25" s="22" t="s">
        <v>16</v>
      </c>
      <c r="E25" s="28" t="s">
        <v>20</v>
      </c>
      <c r="F25" s="29">
        <v>0.3997624269005848</v>
      </c>
      <c r="G25" s="1"/>
      <c r="H25" s="1"/>
      <c r="I25" s="1"/>
      <c r="J25" s="1"/>
      <c r="K25" s="1"/>
    </row>
    <row r="26" spans="1:11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9" thickBot="1">
      <c r="A27" s="1"/>
      <c r="B27" s="30" t="s">
        <v>39</v>
      </c>
      <c r="C27" s="31" t="s">
        <v>21</v>
      </c>
      <c r="D27" s="32" t="s">
        <v>56</v>
      </c>
      <c r="E27" s="33" t="s">
        <v>22</v>
      </c>
      <c r="F27" s="32" t="s">
        <v>21</v>
      </c>
      <c r="G27" s="32" t="s">
        <v>60</v>
      </c>
      <c r="H27" s="33" t="s">
        <v>22</v>
      </c>
      <c r="I27" s="34" t="s">
        <v>6</v>
      </c>
      <c r="J27" s="35" t="s">
        <v>23</v>
      </c>
      <c r="K27" s="36" t="s">
        <v>24</v>
      </c>
    </row>
    <row r="28" spans="1:11" ht="12.75">
      <c r="A28" s="1"/>
      <c r="B28" s="37" t="s">
        <v>25</v>
      </c>
      <c r="C28" s="38">
        <f>C24*I24</f>
        <v>144004</v>
      </c>
      <c r="D28" s="137">
        <v>0.074</v>
      </c>
      <c r="E28" s="40">
        <f>C28*D28</f>
        <v>10656.296</v>
      </c>
      <c r="F28" s="38">
        <f>C28</f>
        <v>144004</v>
      </c>
      <c r="G28" s="41">
        <f>D28</f>
        <v>0.074</v>
      </c>
      <c r="H28" s="40">
        <f>F28*G28</f>
        <v>10656.296</v>
      </c>
      <c r="I28" s="40">
        <f>H28-E28</f>
        <v>0</v>
      </c>
      <c r="J28" s="42">
        <f>I28/E28</f>
        <v>0</v>
      </c>
      <c r="K28" s="43">
        <f>H28/H51</f>
        <v>0.5897974237638903</v>
      </c>
    </row>
    <row r="29" spans="1:11" ht="13.5" thickBot="1">
      <c r="A29" s="1"/>
      <c r="B29" s="44" t="s">
        <v>26</v>
      </c>
      <c r="C29" s="45">
        <v>0</v>
      </c>
      <c r="D29" s="138">
        <v>0.087</v>
      </c>
      <c r="E29" s="47">
        <f>C29*D29</f>
        <v>0</v>
      </c>
      <c r="F29" s="45">
        <f>C29</f>
        <v>0</v>
      </c>
      <c r="G29" s="48">
        <f>D29</f>
        <v>0.087</v>
      </c>
      <c r="H29" s="47">
        <f>G29*F29</f>
        <v>0</v>
      </c>
      <c r="I29" s="47">
        <f>H29-E29</f>
        <v>0</v>
      </c>
      <c r="J29" s="116" t="s">
        <v>52</v>
      </c>
      <c r="K29" s="43">
        <f>H29/H51</f>
        <v>0</v>
      </c>
    </row>
    <row r="30" spans="1:11" ht="13.5" thickBot="1">
      <c r="A30" s="1"/>
      <c r="B30" s="50" t="s">
        <v>27</v>
      </c>
      <c r="C30" s="50"/>
      <c r="D30" s="50"/>
      <c r="E30" s="51">
        <f>E28+E29</f>
        <v>10656.296</v>
      </c>
      <c r="F30" s="50"/>
      <c r="G30" s="50"/>
      <c r="H30" s="51">
        <f>SUM(H28:H29)</f>
        <v>10656.296</v>
      </c>
      <c r="I30" s="51">
        <f>SUM(I28:I29)</f>
        <v>0</v>
      </c>
      <c r="J30" s="52">
        <f>I30/E30</f>
        <v>0</v>
      </c>
      <c r="K30" s="53">
        <f>H30/H51</f>
        <v>0.5897974237638903</v>
      </c>
    </row>
    <row r="31" spans="1:11" ht="13.5" thickBot="1">
      <c r="A31" s="1"/>
      <c r="B31" s="54" t="s">
        <v>5</v>
      </c>
      <c r="C31" s="55">
        <v>1</v>
      </c>
      <c r="D31" s="56">
        <f>D10</f>
        <v>108.83</v>
      </c>
      <c r="E31" s="57">
        <f>C31*D31</f>
        <v>108.83</v>
      </c>
      <c r="F31" s="58">
        <v>1</v>
      </c>
      <c r="G31" s="56">
        <f>E10</f>
        <v>109.79</v>
      </c>
      <c r="H31" s="57">
        <f aca="true" t="shared" si="0" ref="H31:H36">F31*G31</f>
        <v>109.79</v>
      </c>
      <c r="I31" s="57">
        <f>H31-E31</f>
        <v>0.960000000000008</v>
      </c>
      <c r="J31" s="42">
        <f>I31/E31</f>
        <v>0.008821097123954865</v>
      </c>
      <c r="K31" s="43">
        <f>H31/H51</f>
        <v>0.0060765822528801305</v>
      </c>
    </row>
    <row r="32" spans="1:11" ht="13.5" thickBot="1">
      <c r="A32" s="1"/>
      <c r="B32" s="67" t="s">
        <v>7</v>
      </c>
      <c r="C32" s="68">
        <v>480</v>
      </c>
      <c r="D32" s="69">
        <f>D11</f>
        <v>3.6658</v>
      </c>
      <c r="E32" s="57">
        <f aca="true" t="shared" si="1" ref="E32:E39">C32*D32</f>
        <v>1759.584</v>
      </c>
      <c r="F32" s="70">
        <v>480</v>
      </c>
      <c r="G32" s="69">
        <f>E11</f>
        <v>3.6981</v>
      </c>
      <c r="H32" s="63">
        <f t="shared" si="0"/>
        <v>1775.0880000000002</v>
      </c>
      <c r="I32" s="57">
        <f aca="true" t="shared" si="2" ref="I32:I39">H32-E32</f>
        <v>15.504000000000133</v>
      </c>
      <c r="J32" s="42">
        <f>I32/E32</f>
        <v>0.00881117355011192</v>
      </c>
      <c r="K32" s="43">
        <f>H32/H51</f>
        <v>0.09824636340377525</v>
      </c>
    </row>
    <row r="33" spans="1:11" ht="13.5" thickBot="1">
      <c r="A33" s="1"/>
      <c r="B33" s="74" t="s">
        <v>8</v>
      </c>
      <c r="C33" s="71">
        <v>480</v>
      </c>
      <c r="D33" s="72">
        <f>D12</f>
        <v>0.029</v>
      </c>
      <c r="E33" s="57">
        <f>C33*D33</f>
        <v>13.92</v>
      </c>
      <c r="F33" s="73">
        <v>480</v>
      </c>
      <c r="G33" s="72">
        <v>0.029</v>
      </c>
      <c r="H33" s="63">
        <f t="shared" si="0"/>
        <v>13.92</v>
      </c>
      <c r="I33" s="57">
        <f>H33-E33</f>
        <v>0</v>
      </c>
      <c r="J33" s="42">
        <f>I33/E33</f>
        <v>0</v>
      </c>
      <c r="K33" s="43">
        <f>H33/H51</f>
        <v>0.0007704346931422844</v>
      </c>
    </row>
    <row r="34" spans="1:11" ht="13.5" thickBot="1">
      <c r="A34" s="1"/>
      <c r="B34" s="74" t="s">
        <v>51</v>
      </c>
      <c r="C34" s="71">
        <v>480</v>
      </c>
      <c r="D34" s="72">
        <f>D16</f>
        <v>0.0149</v>
      </c>
      <c r="E34" s="57">
        <f>C34*D34</f>
        <v>7.152</v>
      </c>
      <c r="F34" s="73">
        <v>480</v>
      </c>
      <c r="G34" s="72">
        <f>E16</f>
        <v>0</v>
      </c>
      <c r="H34" s="63">
        <f t="shared" si="0"/>
        <v>0</v>
      </c>
      <c r="I34" s="57">
        <f>H34-E34</f>
        <v>-7.152</v>
      </c>
      <c r="J34" s="116" t="s">
        <v>52</v>
      </c>
      <c r="K34" s="43">
        <f>H34/H51</f>
        <v>0</v>
      </c>
    </row>
    <row r="35" spans="1:11" ht="13.5" thickBot="1">
      <c r="A35" s="1"/>
      <c r="B35" s="139" t="s">
        <v>80</v>
      </c>
      <c r="C35" s="71">
        <v>480</v>
      </c>
      <c r="D35" s="72">
        <f>D13+D14</f>
        <v>0.0383</v>
      </c>
      <c r="E35" s="57">
        <f t="shared" si="1"/>
        <v>18.384</v>
      </c>
      <c r="F35" s="73">
        <v>480</v>
      </c>
      <c r="G35" s="72">
        <f>E13+E14+E15</f>
        <v>1.3683</v>
      </c>
      <c r="H35" s="63">
        <f t="shared" si="0"/>
        <v>656.784</v>
      </c>
      <c r="I35" s="57">
        <f t="shared" si="2"/>
        <v>638.4</v>
      </c>
      <c r="J35" s="42">
        <f>I35/E35</f>
        <v>34.72584856396867</v>
      </c>
      <c r="K35" s="43">
        <f>H35/H51</f>
        <v>0.03635123415953751</v>
      </c>
    </row>
    <row r="36" spans="1:11" ht="13.5" thickBot="1">
      <c r="A36" s="1"/>
      <c r="B36" s="119" t="s">
        <v>53</v>
      </c>
      <c r="C36" s="71">
        <v>480</v>
      </c>
      <c r="D36" s="48">
        <f>D17</f>
        <v>-0.0255</v>
      </c>
      <c r="E36" s="57">
        <f t="shared" si="1"/>
        <v>-12.239999999999998</v>
      </c>
      <c r="F36" s="73">
        <v>480</v>
      </c>
      <c r="G36" s="72">
        <f>E17</f>
        <v>-0.0188</v>
      </c>
      <c r="H36" s="63">
        <f t="shared" si="0"/>
        <v>-9.024000000000001</v>
      </c>
      <c r="I36" s="57">
        <f t="shared" si="2"/>
        <v>3.2159999999999975</v>
      </c>
      <c r="J36" s="42">
        <f>I36/E36</f>
        <v>-0.26274509803921553</v>
      </c>
      <c r="K36" s="43">
        <f>H36/H51</f>
        <v>-0.0004994542148646534</v>
      </c>
    </row>
    <row r="37" spans="1:11" ht="13.5" thickBot="1">
      <c r="A37" s="1"/>
      <c r="B37" s="76" t="s">
        <v>28</v>
      </c>
      <c r="C37" s="77"/>
      <c r="D37" s="76"/>
      <c r="E37" s="78">
        <f>SUM(E31:E36)</f>
        <v>1895.63</v>
      </c>
      <c r="F37" s="77"/>
      <c r="G37" s="76"/>
      <c r="H37" s="78">
        <f>SUM(H31:H36)</f>
        <v>2546.5580000000004</v>
      </c>
      <c r="I37" s="78">
        <v>-456.7</v>
      </c>
      <c r="J37" s="79">
        <f aca="true" t="shared" si="3" ref="J37:J51">I37/E37</f>
        <v>-0.24092254290130455</v>
      </c>
      <c r="K37" s="80">
        <f>H37/H51</f>
        <v>0.14094516029447055</v>
      </c>
    </row>
    <row r="38" spans="1:11" ht="13.5" thickBot="1">
      <c r="A38" s="1"/>
      <c r="B38" s="67" t="s">
        <v>9</v>
      </c>
      <c r="C38" s="81">
        <v>480</v>
      </c>
      <c r="D38" s="82">
        <f>D18</f>
        <v>3.5962</v>
      </c>
      <c r="E38" s="57">
        <f t="shared" si="1"/>
        <v>1726.176</v>
      </c>
      <c r="F38" s="81">
        <v>480</v>
      </c>
      <c r="G38" s="82">
        <f>E18</f>
        <v>3.4424</v>
      </c>
      <c r="H38" s="61">
        <f>F38*G38</f>
        <v>1652.352</v>
      </c>
      <c r="I38" s="57">
        <f t="shared" si="2"/>
        <v>-73.82399999999984</v>
      </c>
      <c r="J38" s="42">
        <f t="shared" si="3"/>
        <v>-0.04276736555252758</v>
      </c>
      <c r="K38" s="43">
        <f>H38/H51</f>
        <v>0.09145325474734484</v>
      </c>
    </row>
    <row r="39" spans="1:11" ht="13.5" thickBot="1">
      <c r="A39" s="1"/>
      <c r="B39" s="67" t="s">
        <v>10</v>
      </c>
      <c r="C39" s="68">
        <v>480</v>
      </c>
      <c r="D39" s="69">
        <f>D19</f>
        <v>2.2128</v>
      </c>
      <c r="E39" s="57">
        <f t="shared" si="1"/>
        <v>1062.144</v>
      </c>
      <c r="F39" s="68">
        <v>480</v>
      </c>
      <c r="G39" s="69">
        <f>E19</f>
        <v>2.1313</v>
      </c>
      <c r="H39" s="61">
        <f>F39*G39</f>
        <v>1023.024</v>
      </c>
      <c r="I39" s="57">
        <f t="shared" si="2"/>
        <v>-39.120000000000005</v>
      </c>
      <c r="J39" s="42">
        <f t="shared" si="3"/>
        <v>-0.03683116413593637</v>
      </c>
      <c r="K39" s="43">
        <f>H39/H51</f>
        <v>0.05662163660324658</v>
      </c>
    </row>
    <row r="40" spans="1:11" ht="13.5" thickBot="1">
      <c r="A40" s="1"/>
      <c r="B40" s="76" t="s">
        <v>29</v>
      </c>
      <c r="C40" s="76"/>
      <c r="D40" s="76"/>
      <c r="E40" s="78">
        <f>SUM(E38:E39)</f>
        <v>2788.3199999999997</v>
      </c>
      <c r="F40" s="76"/>
      <c r="G40" s="76"/>
      <c r="H40" s="78">
        <f>SUM(H38:H39)</f>
        <v>2675.376</v>
      </c>
      <c r="I40" s="78">
        <f>I38+I39</f>
        <v>-112.94399999999985</v>
      </c>
      <c r="J40" s="79">
        <f t="shared" si="3"/>
        <v>-0.040506111206748095</v>
      </c>
      <c r="K40" s="43">
        <f>H40/H51</f>
        <v>0.14807489135059143</v>
      </c>
    </row>
    <row r="41" spans="1:11" ht="13.5" thickBot="1">
      <c r="A41" s="1"/>
      <c r="B41" s="50" t="s">
        <v>30</v>
      </c>
      <c r="C41" s="50"/>
      <c r="D41" s="50"/>
      <c r="E41" s="51">
        <f>E37+E40</f>
        <v>4683.95</v>
      </c>
      <c r="F41" s="50"/>
      <c r="G41" s="50"/>
      <c r="H41" s="51">
        <f>H37+H40</f>
        <v>5221.934000000001</v>
      </c>
      <c r="I41" s="51">
        <f>I37+I40</f>
        <v>-569.6439999999998</v>
      </c>
      <c r="J41" s="52">
        <f t="shared" si="3"/>
        <v>-0.12161615730313086</v>
      </c>
      <c r="K41" s="53">
        <f>H41/H51</f>
        <v>0.289020051645062</v>
      </c>
    </row>
    <row r="42" spans="1:11" ht="13.5" thickBot="1">
      <c r="A42" s="1"/>
      <c r="B42" s="44" t="s">
        <v>11</v>
      </c>
      <c r="C42" s="81">
        <f>C28</f>
        <v>144004</v>
      </c>
      <c r="D42" s="82">
        <f>D20</f>
        <v>0.005200000014156103</v>
      </c>
      <c r="E42" s="57">
        <f>C42*D42</f>
        <v>748.8208020385355</v>
      </c>
      <c r="F42" s="81">
        <f>C42</f>
        <v>144004</v>
      </c>
      <c r="G42" s="82">
        <f>E20</f>
        <v>0.0052</v>
      </c>
      <c r="H42" s="63">
        <f>F42*G42</f>
        <v>748.8208</v>
      </c>
      <c r="I42" s="57">
        <f>H42-E42</f>
        <v>-2.03853551283828E-06</v>
      </c>
      <c r="J42" s="42">
        <f t="shared" si="3"/>
        <v>-2.7223275679424484E-09</v>
      </c>
      <c r="K42" s="84">
        <f>H42/H51</f>
        <v>0.0414452243725977</v>
      </c>
    </row>
    <row r="43" spans="1:11" ht="13.5" thickBot="1">
      <c r="A43" s="1"/>
      <c r="B43" s="44" t="s">
        <v>13</v>
      </c>
      <c r="C43" s="68">
        <f>C28</f>
        <v>144004</v>
      </c>
      <c r="D43" s="69">
        <f>D21</f>
        <v>0.0011</v>
      </c>
      <c r="E43" s="57">
        <f>C43*D43</f>
        <v>158.4044</v>
      </c>
      <c r="F43" s="68">
        <f>C43</f>
        <v>144004</v>
      </c>
      <c r="G43" s="69">
        <f>E21</f>
        <v>0.0011</v>
      </c>
      <c r="H43" s="63">
        <f>F43*G43</f>
        <v>158.4044</v>
      </c>
      <c r="I43" s="57">
        <f>H43-E43</f>
        <v>0</v>
      </c>
      <c r="J43" s="42">
        <f t="shared" si="3"/>
        <v>0</v>
      </c>
      <c r="K43" s="43">
        <f>H43/H51</f>
        <v>0.008767259001895667</v>
      </c>
    </row>
    <row r="44" spans="1:11" ht="13.5" thickBot="1">
      <c r="A44" s="1"/>
      <c r="B44" s="44" t="s">
        <v>14</v>
      </c>
      <c r="C44" s="86">
        <v>1</v>
      </c>
      <c r="D44" s="65">
        <f>D22</f>
        <v>0.25</v>
      </c>
      <c r="E44" s="57">
        <f>C44*D44</f>
        <v>0.25</v>
      </c>
      <c r="F44" s="86">
        <v>1</v>
      </c>
      <c r="G44" s="87">
        <f>E22</f>
        <v>0.25</v>
      </c>
      <c r="H44" s="63">
        <f>F44*G44</f>
        <v>0.25</v>
      </c>
      <c r="I44" s="57">
        <f>H44-E44</f>
        <v>0</v>
      </c>
      <c r="J44" s="42">
        <f t="shared" si="3"/>
        <v>0</v>
      </c>
      <c r="K44" s="43">
        <f>H44/H51</f>
        <v>1.3836829977411718E-05</v>
      </c>
    </row>
    <row r="45" spans="1:11" ht="13.5" thickBot="1">
      <c r="A45" s="1"/>
      <c r="B45" s="50" t="s">
        <v>31</v>
      </c>
      <c r="C45" s="50"/>
      <c r="D45" s="50"/>
      <c r="E45" s="51">
        <f>E42+E43+E44</f>
        <v>907.4752020385355</v>
      </c>
      <c r="F45" s="50"/>
      <c r="G45" s="50"/>
      <c r="H45" s="51">
        <f>SUM(H42:H44)</f>
        <v>907.4752</v>
      </c>
      <c r="I45" s="51">
        <f>I42+I43+I44</f>
        <v>-2.03853551283828E-06</v>
      </c>
      <c r="J45" s="52">
        <f t="shared" si="3"/>
        <v>-2.246381508011405E-09</v>
      </c>
      <c r="K45" s="53">
        <f>H45/H51</f>
        <v>0.05022632020447077</v>
      </c>
    </row>
    <row r="46" spans="1:11" ht="13.5" thickBot="1">
      <c r="A46" s="1"/>
      <c r="B46" s="88" t="s">
        <v>32</v>
      </c>
      <c r="C46" s="89">
        <v>140000</v>
      </c>
      <c r="D46" s="90">
        <v>0.007</v>
      </c>
      <c r="E46" s="51">
        <f>C46*D46</f>
        <v>980</v>
      </c>
      <c r="F46" s="89">
        <v>140000</v>
      </c>
      <c r="G46" s="92">
        <v>0.007</v>
      </c>
      <c r="H46" s="51">
        <f>F46*G46</f>
        <v>980</v>
      </c>
      <c r="I46" s="93">
        <f aca="true" t="shared" si="4" ref="I46:I51">H46-E46</f>
        <v>0</v>
      </c>
      <c r="J46" s="94">
        <f t="shared" si="3"/>
        <v>0</v>
      </c>
      <c r="K46" s="95">
        <f>H46/H51</f>
        <v>0.054240373511453936</v>
      </c>
    </row>
    <row r="47" spans="1:11" ht="13.5" thickBot="1">
      <c r="A47" s="1"/>
      <c r="B47" s="50" t="s">
        <v>33</v>
      </c>
      <c r="C47" s="50"/>
      <c r="D47" s="50"/>
      <c r="E47" s="51">
        <f>E30+E41+E45+E46</f>
        <v>17227.721202038534</v>
      </c>
      <c r="F47" s="50"/>
      <c r="G47" s="50"/>
      <c r="H47" s="51">
        <f>H30+H41+H45+H46</f>
        <v>17765.7052</v>
      </c>
      <c r="I47" s="51">
        <f t="shared" si="4"/>
        <v>537.9839979614662</v>
      </c>
      <c r="J47" s="52">
        <f t="shared" si="3"/>
        <v>0.031227809624514196</v>
      </c>
      <c r="K47" s="53">
        <f>H47/H51</f>
        <v>0.9832841691248769</v>
      </c>
    </row>
    <row r="48" spans="1:11" ht="13.5" thickBot="1">
      <c r="A48" s="1"/>
      <c r="B48" s="96" t="s">
        <v>34</v>
      </c>
      <c r="C48" s="97">
        <f>E47</f>
        <v>17227.721202038534</v>
      </c>
      <c r="D48" s="98">
        <v>0.13</v>
      </c>
      <c r="E48" s="99">
        <f>C48*D48</f>
        <v>2239.6037562650095</v>
      </c>
      <c r="F48" s="97">
        <f>H47</f>
        <v>17765.7052</v>
      </c>
      <c r="G48" s="100">
        <v>0.13</v>
      </c>
      <c r="H48" s="99">
        <f>F48*G48</f>
        <v>2309.5416760000003</v>
      </c>
      <c r="I48" s="51">
        <f t="shared" si="4"/>
        <v>69.93791973499083</v>
      </c>
      <c r="J48" s="52">
        <f t="shared" si="3"/>
        <v>0.031227809624514293</v>
      </c>
      <c r="K48" s="53">
        <f>H48/H51</f>
        <v>0.127826941986234</v>
      </c>
    </row>
    <row r="49" spans="1:11" ht="13.5" thickBot="1">
      <c r="A49" s="1"/>
      <c r="B49" s="50" t="s">
        <v>49</v>
      </c>
      <c r="C49" s="114"/>
      <c r="D49" s="115"/>
      <c r="E49" s="51">
        <f>E47+E48</f>
        <v>19467.324958303543</v>
      </c>
      <c r="F49" s="114"/>
      <c r="G49" s="115"/>
      <c r="H49" s="51">
        <f>H47+H48</f>
        <v>20075.246876</v>
      </c>
      <c r="I49" s="51">
        <f t="shared" si="4"/>
        <v>607.921917696458</v>
      </c>
      <c r="J49" s="52">
        <f t="shared" si="3"/>
        <v>0.031227809624514255</v>
      </c>
      <c r="K49" s="53">
        <f>H49/H51</f>
        <v>1.111111111111111</v>
      </c>
    </row>
    <row r="50" spans="1:11" ht="13.5" thickBot="1">
      <c r="A50" s="1"/>
      <c r="B50" s="88" t="s">
        <v>48</v>
      </c>
      <c r="C50" s="114"/>
      <c r="D50" s="100">
        <v>-0.1</v>
      </c>
      <c r="E50" s="51">
        <f>D50*E49</f>
        <v>-1946.7324958303543</v>
      </c>
      <c r="F50" s="114"/>
      <c r="G50" s="115"/>
      <c r="H50" s="51">
        <f>D50*H49</f>
        <v>-2007.5246876</v>
      </c>
      <c r="I50" s="51">
        <f t="shared" si="4"/>
        <v>-60.7921917696458</v>
      </c>
      <c r="J50" s="94">
        <f t="shared" si="3"/>
        <v>0.031227809624514255</v>
      </c>
      <c r="K50" s="95">
        <f>H50/H51</f>
        <v>-0.1111111111111111</v>
      </c>
    </row>
    <row r="51" spans="1:11" ht="13.5" thickBot="1">
      <c r="A51" s="1"/>
      <c r="B51" s="50" t="s">
        <v>35</v>
      </c>
      <c r="C51" s="1"/>
      <c r="D51" s="1"/>
      <c r="E51" s="101">
        <f>E49+E50</f>
        <v>17520.59246247319</v>
      </c>
      <c r="F51" s="1"/>
      <c r="G51" s="1"/>
      <c r="H51" s="101">
        <f>H49+H50</f>
        <v>18067.722188400003</v>
      </c>
      <c r="I51" s="101">
        <f t="shared" si="4"/>
        <v>547.129725926814</v>
      </c>
      <c r="J51" s="102">
        <f t="shared" si="3"/>
        <v>0.03122780962451436</v>
      </c>
      <c r="K51" s="103">
        <f>K49+K50</f>
        <v>0.9999999999999998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G16" sqref="G16"/>
    </sheetView>
  </sheetViews>
  <sheetFormatPr defaultColWidth="9.140625" defaultRowHeight="12.75"/>
  <cols>
    <col min="2" max="2" width="82.00390625" style="0" bestFit="1" customWidth="1"/>
    <col min="3" max="3" width="11.421875" style="0" bestFit="1" customWidth="1"/>
    <col min="4" max="4" width="12.421875" style="0" bestFit="1" customWidth="1"/>
    <col min="5" max="5" width="18.421875" style="0" bestFit="1" customWidth="1"/>
    <col min="6" max="6" width="9.8515625" style="0" bestFit="1" customWidth="1"/>
    <col min="7" max="7" width="11.140625" style="0" customWidth="1"/>
    <col min="8" max="8" width="18.28125" style="0" bestFit="1" customWidth="1"/>
    <col min="9" max="9" width="10.71093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3" t="s">
        <v>39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108.83</v>
      </c>
      <c r="E10" s="9">
        <v>109.79</v>
      </c>
      <c r="F10" s="1"/>
      <c r="G10" s="1"/>
      <c r="H10" s="1"/>
      <c r="I10" s="1"/>
      <c r="J10" s="1"/>
      <c r="K10" s="1"/>
    </row>
    <row r="11" spans="1:11" ht="12.75">
      <c r="A11" s="1"/>
      <c r="B11" s="14" t="s">
        <v>7</v>
      </c>
      <c r="C11" s="11" t="s">
        <v>40</v>
      </c>
      <c r="D11" s="15">
        <v>3.6658</v>
      </c>
      <c r="E11" s="15">
        <v>3.6981</v>
      </c>
      <c r="F11" s="1"/>
      <c r="G11" s="1"/>
      <c r="H11" s="1"/>
      <c r="I11" s="1"/>
      <c r="J11" s="1"/>
      <c r="K11" s="1"/>
    </row>
    <row r="12" spans="1:11" ht="12.75">
      <c r="A12" s="1"/>
      <c r="B12" s="128" t="s">
        <v>69</v>
      </c>
      <c r="C12" s="11" t="s">
        <v>40</v>
      </c>
      <c r="D12" s="15">
        <v>0.029</v>
      </c>
      <c r="E12" s="15">
        <v>0.029</v>
      </c>
      <c r="F12" s="1"/>
      <c r="G12" s="1"/>
      <c r="H12" s="1"/>
      <c r="I12" s="1"/>
      <c r="J12" s="1"/>
      <c r="K12" s="1"/>
    </row>
    <row r="13" spans="2:11" ht="12.75">
      <c r="B13" s="128" t="s">
        <v>54</v>
      </c>
      <c r="C13" s="113" t="s">
        <v>40</v>
      </c>
      <c r="D13" s="15">
        <v>0.0383</v>
      </c>
      <c r="E13" s="15">
        <v>0</v>
      </c>
      <c r="F13" s="1"/>
      <c r="G13" s="1"/>
      <c r="H13" s="1"/>
      <c r="I13" s="1"/>
      <c r="J13" s="1"/>
      <c r="K13" s="1"/>
    </row>
    <row r="14" spans="2:11" ht="12.75" customHeight="1">
      <c r="B14" s="10" t="s">
        <v>77</v>
      </c>
      <c r="C14" s="11" t="s">
        <v>40</v>
      </c>
      <c r="D14" s="15">
        <v>0</v>
      </c>
      <c r="E14" s="15">
        <v>0.1225</v>
      </c>
      <c r="F14" s="1"/>
      <c r="G14" s="1"/>
      <c r="H14" s="1"/>
      <c r="I14" s="1"/>
      <c r="J14" s="1"/>
      <c r="K14" s="1"/>
    </row>
    <row r="15" spans="2:11" ht="12.75" customHeight="1">
      <c r="B15" s="10" t="s">
        <v>79</v>
      </c>
      <c r="C15" s="130" t="s">
        <v>40</v>
      </c>
      <c r="D15" s="15">
        <v>0</v>
      </c>
      <c r="E15" s="15">
        <v>1.2458</v>
      </c>
      <c r="F15" s="1"/>
      <c r="G15" s="1"/>
      <c r="H15" s="1"/>
      <c r="I15" s="1"/>
      <c r="J15" s="1"/>
      <c r="K15" s="1"/>
    </row>
    <row r="16" spans="1:11" ht="12.75">
      <c r="A16" s="1"/>
      <c r="B16" s="128" t="s">
        <v>78</v>
      </c>
      <c r="C16" s="113" t="s">
        <v>40</v>
      </c>
      <c r="D16" s="15">
        <v>0.0149</v>
      </c>
      <c r="E16" s="127">
        <v>0</v>
      </c>
      <c r="F16" s="1"/>
      <c r="G16" s="1"/>
      <c r="H16" s="1"/>
      <c r="I16" s="1"/>
      <c r="J16" s="1"/>
      <c r="K16" s="1"/>
    </row>
    <row r="17" spans="1:11" ht="12.75" customHeight="1">
      <c r="A17" s="1"/>
      <c r="B17" s="10" t="s">
        <v>53</v>
      </c>
      <c r="C17" s="113" t="s">
        <v>40</v>
      </c>
      <c r="D17" s="15">
        <v>-0.0255</v>
      </c>
      <c r="E17" s="127">
        <v>-0.0188</v>
      </c>
      <c r="F17" s="1"/>
      <c r="G17" s="1"/>
      <c r="H17" s="1"/>
      <c r="I17" s="1"/>
      <c r="J17" s="1"/>
      <c r="K17" s="1"/>
    </row>
    <row r="18" spans="1:11" ht="12.75">
      <c r="A18" s="1"/>
      <c r="B18" s="14" t="s">
        <v>9</v>
      </c>
      <c r="C18" s="11" t="s">
        <v>40</v>
      </c>
      <c r="D18" s="15">
        <v>3.5962</v>
      </c>
      <c r="E18" s="15">
        <v>3.4424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10</v>
      </c>
      <c r="C19" s="11" t="s">
        <v>40</v>
      </c>
      <c r="D19" s="15">
        <v>2.2128</v>
      </c>
      <c r="E19" s="15">
        <v>2.1313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11</v>
      </c>
      <c r="C20" s="11" t="s">
        <v>12</v>
      </c>
      <c r="D20" s="15">
        <v>0.005200000014156103</v>
      </c>
      <c r="E20" s="15">
        <v>0.0052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13</v>
      </c>
      <c r="C21" s="11" t="s">
        <v>12</v>
      </c>
      <c r="D21" s="15">
        <v>0.0011</v>
      </c>
      <c r="E21" s="15">
        <v>0.0011</v>
      </c>
      <c r="F21" s="1"/>
      <c r="G21" s="1"/>
      <c r="H21" s="1"/>
      <c r="I21" s="1"/>
      <c r="J21" s="1"/>
      <c r="K21" s="1"/>
    </row>
    <row r="22" spans="1:11" ht="13.5" thickBot="1">
      <c r="A22" s="1"/>
      <c r="B22" s="17" t="s">
        <v>14</v>
      </c>
      <c r="C22" s="18" t="s">
        <v>12</v>
      </c>
      <c r="D22" s="19">
        <v>0.25</v>
      </c>
      <c r="E22" s="19">
        <v>0.25</v>
      </c>
      <c r="F22" s="1"/>
      <c r="G22" s="1"/>
      <c r="H22" s="1"/>
      <c r="I22" s="1"/>
      <c r="J22" s="1"/>
      <c r="K22" s="1"/>
    </row>
    <row r="23" spans="1:11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9.5" thickBot="1">
      <c r="A24" s="1"/>
      <c r="B24" s="20" t="s">
        <v>15</v>
      </c>
      <c r="C24" s="21">
        <v>180000</v>
      </c>
      <c r="D24" s="22" t="s">
        <v>16</v>
      </c>
      <c r="E24" s="104">
        <v>600</v>
      </c>
      <c r="F24" s="24" t="s">
        <v>17</v>
      </c>
      <c r="G24" s="134"/>
      <c r="H24" s="25" t="s">
        <v>18</v>
      </c>
      <c r="I24" s="26">
        <v>1.0286</v>
      </c>
      <c r="J24" s="1"/>
      <c r="K24" s="1"/>
    </row>
    <row r="25" spans="1:11" ht="19.5" thickBot="1">
      <c r="A25" s="1"/>
      <c r="B25" s="20" t="s">
        <v>46</v>
      </c>
      <c r="C25" s="27" t="s">
        <v>46</v>
      </c>
      <c r="D25" s="22" t="s">
        <v>16</v>
      </c>
      <c r="E25" s="28" t="s">
        <v>20</v>
      </c>
      <c r="F25" s="29">
        <v>0.3997624269005848</v>
      </c>
      <c r="G25" s="1"/>
      <c r="H25" s="1"/>
      <c r="I25" s="1"/>
      <c r="J25" s="1"/>
      <c r="K25" s="1"/>
    </row>
    <row r="26" spans="1:11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9" thickBot="1">
      <c r="A27" s="1"/>
      <c r="B27" s="30" t="s">
        <v>39</v>
      </c>
      <c r="C27" s="31" t="s">
        <v>21</v>
      </c>
      <c r="D27" s="32" t="s">
        <v>56</v>
      </c>
      <c r="E27" s="33" t="s">
        <v>22</v>
      </c>
      <c r="F27" s="32" t="s">
        <v>21</v>
      </c>
      <c r="G27" s="32" t="s">
        <v>60</v>
      </c>
      <c r="H27" s="33" t="s">
        <v>22</v>
      </c>
      <c r="I27" s="34" t="s">
        <v>6</v>
      </c>
      <c r="J27" s="35" t="s">
        <v>23</v>
      </c>
      <c r="K27" s="36" t="s">
        <v>24</v>
      </c>
    </row>
    <row r="28" spans="1:11" ht="12.75" customHeight="1">
      <c r="A28" s="1"/>
      <c r="B28" s="37" t="s">
        <v>25</v>
      </c>
      <c r="C28" s="38">
        <f>C24*I24</f>
        <v>185148</v>
      </c>
      <c r="D28" s="137">
        <v>0.074</v>
      </c>
      <c r="E28" s="40">
        <f>C28*D28</f>
        <v>13700.952</v>
      </c>
      <c r="F28" s="38">
        <f>C28</f>
        <v>185148</v>
      </c>
      <c r="G28" s="41">
        <f>D28</f>
        <v>0.074</v>
      </c>
      <c r="H28" s="40">
        <f>F28*G28</f>
        <v>13700.952</v>
      </c>
      <c r="I28" s="40">
        <f>H28-E28</f>
        <v>0</v>
      </c>
      <c r="J28" s="42">
        <f>I28/E28</f>
        <v>0</v>
      </c>
      <c r="K28" s="43">
        <f>H28/H51</f>
        <v>0.5953758500188301</v>
      </c>
    </row>
    <row r="29" spans="1:11" ht="12.75" customHeight="1" thickBot="1">
      <c r="A29" s="1"/>
      <c r="B29" s="44" t="s">
        <v>26</v>
      </c>
      <c r="C29" s="45">
        <v>0</v>
      </c>
      <c r="D29" s="138">
        <v>0.087</v>
      </c>
      <c r="E29" s="47">
        <f>C29*D29</f>
        <v>0</v>
      </c>
      <c r="F29" s="45">
        <f>C29</f>
        <v>0</v>
      </c>
      <c r="G29" s="48">
        <f>D29</f>
        <v>0.087</v>
      </c>
      <c r="H29" s="47">
        <f>G29*F29</f>
        <v>0</v>
      </c>
      <c r="I29" s="47">
        <f>H29-E29</f>
        <v>0</v>
      </c>
      <c r="J29" s="116" t="s">
        <v>52</v>
      </c>
      <c r="K29" s="43">
        <f>H29/H51</f>
        <v>0</v>
      </c>
    </row>
    <row r="30" spans="1:11" ht="13.5" thickBot="1">
      <c r="A30" s="1"/>
      <c r="B30" s="50" t="s">
        <v>27</v>
      </c>
      <c r="C30" s="50"/>
      <c r="D30" s="50"/>
      <c r="E30" s="51">
        <f>E28+E29</f>
        <v>13700.952</v>
      </c>
      <c r="F30" s="50"/>
      <c r="G30" s="50"/>
      <c r="H30" s="51">
        <f>SUM(H28:H29)</f>
        <v>13700.952</v>
      </c>
      <c r="I30" s="51">
        <f>SUM(I28:I29)</f>
        <v>0</v>
      </c>
      <c r="J30" s="52">
        <f>I30/E30</f>
        <v>0</v>
      </c>
      <c r="K30" s="53">
        <f>H30/H51</f>
        <v>0.5953758500188301</v>
      </c>
    </row>
    <row r="31" spans="1:11" ht="13.5" thickBot="1">
      <c r="A31" s="1"/>
      <c r="B31" s="54" t="s">
        <v>5</v>
      </c>
      <c r="C31" s="55">
        <v>1</v>
      </c>
      <c r="D31" s="56">
        <f>D10</f>
        <v>108.83</v>
      </c>
      <c r="E31" s="57">
        <f>C31*D31</f>
        <v>108.83</v>
      </c>
      <c r="F31" s="58">
        <v>1</v>
      </c>
      <c r="G31" s="56">
        <f>E10</f>
        <v>109.79</v>
      </c>
      <c r="H31" s="57">
        <f aca="true" t="shared" si="0" ref="H31:H36">F31*G31</f>
        <v>109.79</v>
      </c>
      <c r="I31" s="57">
        <f>H31-E31</f>
        <v>0.960000000000008</v>
      </c>
      <c r="J31" s="42">
        <f>I31/E31</f>
        <v>0.008821097123954865</v>
      </c>
      <c r="K31" s="43">
        <f>H31/H51</f>
        <v>0.004770932309927614</v>
      </c>
    </row>
    <row r="32" spans="1:11" ht="13.5" thickBot="1">
      <c r="A32" s="1"/>
      <c r="B32" s="67" t="s">
        <v>7</v>
      </c>
      <c r="C32" s="68">
        <f>E24</f>
        <v>600</v>
      </c>
      <c r="D32" s="69">
        <f>D11</f>
        <v>3.6658</v>
      </c>
      <c r="E32" s="57">
        <f aca="true" t="shared" si="1" ref="E32:E39">C32*D32</f>
        <v>2199.48</v>
      </c>
      <c r="F32" s="70">
        <f>C32</f>
        <v>600</v>
      </c>
      <c r="G32" s="69">
        <f>E11</f>
        <v>3.6981</v>
      </c>
      <c r="H32" s="63">
        <f t="shared" si="0"/>
        <v>2218.86</v>
      </c>
      <c r="I32" s="57">
        <f aca="true" t="shared" si="2" ref="I32:I39">H32-E32</f>
        <v>19.38000000000011</v>
      </c>
      <c r="J32" s="42">
        <f>I32/E32</f>
        <v>0.008811173550111894</v>
      </c>
      <c r="K32" s="43">
        <f>H32/H51</f>
        <v>0.09642072014943061</v>
      </c>
    </row>
    <row r="33" spans="1:11" ht="13.5" thickBot="1">
      <c r="A33" s="1"/>
      <c r="B33" s="74" t="s">
        <v>8</v>
      </c>
      <c r="C33" s="71">
        <f>C32</f>
        <v>600</v>
      </c>
      <c r="D33" s="72">
        <f>D12</f>
        <v>0.029</v>
      </c>
      <c r="E33" s="57">
        <f>C33*D33</f>
        <v>17.400000000000002</v>
      </c>
      <c r="F33" s="70">
        <f>C33</f>
        <v>600</v>
      </c>
      <c r="G33" s="72">
        <v>0.029</v>
      </c>
      <c r="H33" s="63">
        <f t="shared" si="0"/>
        <v>17.400000000000002</v>
      </c>
      <c r="I33" s="57">
        <f>H33-E33</f>
        <v>0</v>
      </c>
      <c r="J33" s="42">
        <f>I33/E33</f>
        <v>0</v>
      </c>
      <c r="K33" s="43">
        <f>H33/H51</f>
        <v>0.0007561182456757491</v>
      </c>
    </row>
    <row r="34" spans="1:11" ht="13.5" thickBot="1">
      <c r="A34" s="1"/>
      <c r="B34" s="74" t="s">
        <v>51</v>
      </c>
      <c r="C34" s="71">
        <f>C32</f>
        <v>600</v>
      </c>
      <c r="D34" s="72">
        <f>D16</f>
        <v>0.0149</v>
      </c>
      <c r="E34" s="57">
        <f>C34*D34</f>
        <v>8.94</v>
      </c>
      <c r="F34" s="70">
        <f>C34</f>
        <v>600</v>
      </c>
      <c r="G34" s="72">
        <f>E16</f>
        <v>0</v>
      </c>
      <c r="H34" s="63">
        <f t="shared" si="0"/>
        <v>0</v>
      </c>
      <c r="I34" s="57">
        <f>H34-E34</f>
        <v>-8.94</v>
      </c>
      <c r="J34" s="116" t="s">
        <v>52</v>
      </c>
      <c r="K34" s="43">
        <f>H34/H51</f>
        <v>0</v>
      </c>
    </row>
    <row r="35" spans="1:11" ht="13.5" thickBot="1">
      <c r="A35" s="1"/>
      <c r="B35" s="139" t="s">
        <v>80</v>
      </c>
      <c r="C35" s="71">
        <f>C32</f>
        <v>600</v>
      </c>
      <c r="D35" s="72">
        <f>D13+D14</f>
        <v>0.0383</v>
      </c>
      <c r="E35" s="57">
        <f t="shared" si="1"/>
        <v>22.98</v>
      </c>
      <c r="F35" s="70">
        <f>C35</f>
        <v>600</v>
      </c>
      <c r="G35" s="72">
        <f>E13+E14+E15</f>
        <v>1.3683</v>
      </c>
      <c r="H35" s="63">
        <f t="shared" si="0"/>
        <v>820.98</v>
      </c>
      <c r="I35" s="57">
        <f t="shared" si="2"/>
        <v>798</v>
      </c>
      <c r="J35" s="42">
        <f>I35/E35</f>
        <v>34.72584856396867</v>
      </c>
      <c r="K35" s="43">
        <f>H35/H51</f>
        <v>0.03567574467441818</v>
      </c>
    </row>
    <row r="36" spans="1:11" ht="13.5" thickBot="1">
      <c r="A36" s="1"/>
      <c r="B36" s="119" t="s">
        <v>53</v>
      </c>
      <c r="C36" s="71">
        <f>C32</f>
        <v>600</v>
      </c>
      <c r="D36" s="48">
        <f>D17</f>
        <v>-0.0255</v>
      </c>
      <c r="E36" s="57">
        <f t="shared" si="1"/>
        <v>-15.299999999999999</v>
      </c>
      <c r="F36" s="73">
        <f>C36</f>
        <v>600</v>
      </c>
      <c r="G36" s="72">
        <f>E17</f>
        <v>-0.0188</v>
      </c>
      <c r="H36" s="63">
        <f t="shared" si="0"/>
        <v>-11.280000000000001</v>
      </c>
      <c r="I36" s="57">
        <f t="shared" si="2"/>
        <v>4.019999999999998</v>
      </c>
      <c r="J36" s="42">
        <f>I36/E36</f>
        <v>-0.2627450980392156</v>
      </c>
      <c r="K36" s="43">
        <f>H36/H51</f>
        <v>-0.0004901732075415201</v>
      </c>
    </row>
    <row r="37" spans="1:11" ht="13.5" thickBot="1">
      <c r="A37" s="1"/>
      <c r="B37" s="76" t="s">
        <v>28</v>
      </c>
      <c r="C37" s="77"/>
      <c r="D37" s="76"/>
      <c r="E37" s="78">
        <f>SUM(E31:E36)</f>
        <v>2342.33</v>
      </c>
      <c r="F37" s="77"/>
      <c r="G37" s="76"/>
      <c r="H37" s="78">
        <f>SUM(H31:H36)</f>
        <v>3155.75</v>
      </c>
      <c r="I37" s="78">
        <v>-456.7</v>
      </c>
      <c r="J37" s="79">
        <f aca="true" t="shared" si="3" ref="J37:J51">I37/E37</f>
        <v>-0.1949767966085052</v>
      </c>
      <c r="K37" s="80">
        <f>H37/H51</f>
        <v>0.13713334217191064</v>
      </c>
    </row>
    <row r="38" spans="1:11" ht="13.5" thickBot="1">
      <c r="A38" s="1"/>
      <c r="B38" s="67" t="s">
        <v>9</v>
      </c>
      <c r="C38" s="81">
        <f>C32</f>
        <v>600</v>
      </c>
      <c r="D38" s="82">
        <f>D18</f>
        <v>3.5962</v>
      </c>
      <c r="E38" s="57">
        <f t="shared" si="1"/>
        <v>2157.7200000000003</v>
      </c>
      <c r="F38" s="81">
        <f>C38</f>
        <v>600</v>
      </c>
      <c r="G38" s="82">
        <f>E18</f>
        <v>3.4424</v>
      </c>
      <c r="H38" s="61">
        <f>F38*G38</f>
        <v>2065.44</v>
      </c>
      <c r="I38" s="57">
        <f t="shared" si="2"/>
        <v>-92.2800000000002</v>
      </c>
      <c r="J38" s="42">
        <f t="shared" si="3"/>
        <v>-0.042767365552527754</v>
      </c>
      <c r="K38" s="43">
        <f>H38/H51</f>
        <v>0.08975384306600684</v>
      </c>
    </row>
    <row r="39" spans="1:11" ht="13.5" thickBot="1">
      <c r="A39" s="1"/>
      <c r="B39" s="67" t="s">
        <v>10</v>
      </c>
      <c r="C39" s="68">
        <f>C32</f>
        <v>600</v>
      </c>
      <c r="D39" s="69">
        <f>D19</f>
        <v>2.2128</v>
      </c>
      <c r="E39" s="57">
        <f t="shared" si="1"/>
        <v>1327.68</v>
      </c>
      <c r="F39" s="68">
        <f>C39</f>
        <v>600</v>
      </c>
      <c r="G39" s="69">
        <f>E19</f>
        <v>2.1313</v>
      </c>
      <c r="H39" s="61">
        <f>F39*G39</f>
        <v>1278.78</v>
      </c>
      <c r="I39" s="57">
        <f t="shared" si="2"/>
        <v>-48.90000000000009</v>
      </c>
      <c r="J39" s="42">
        <f t="shared" si="3"/>
        <v>-0.036831164135936435</v>
      </c>
      <c r="K39" s="43">
        <f>H39/H51</f>
        <v>0.05556947644857668</v>
      </c>
    </row>
    <row r="40" spans="1:11" ht="13.5" thickBot="1">
      <c r="A40" s="1"/>
      <c r="B40" s="76" t="s">
        <v>29</v>
      </c>
      <c r="C40" s="76"/>
      <c r="D40" s="76"/>
      <c r="E40" s="78">
        <f>SUM(E38:E39)</f>
        <v>3485.4000000000005</v>
      </c>
      <c r="F40" s="76"/>
      <c r="G40" s="76"/>
      <c r="H40" s="78">
        <f>SUM(H38:H39)</f>
        <v>3344.2200000000003</v>
      </c>
      <c r="I40" s="78">
        <f>I38+I39</f>
        <v>-141.1800000000003</v>
      </c>
      <c r="J40" s="79">
        <f t="shared" si="3"/>
        <v>-0.04050611120674823</v>
      </c>
      <c r="K40" s="43">
        <f>H40/H51</f>
        <v>0.14532331951458355</v>
      </c>
    </row>
    <row r="41" spans="1:11" ht="13.5" thickBot="1">
      <c r="A41" s="1"/>
      <c r="B41" s="50" t="s">
        <v>30</v>
      </c>
      <c r="C41" s="50"/>
      <c r="D41" s="50"/>
      <c r="E41" s="51">
        <f>E37+E40</f>
        <v>5827.7300000000005</v>
      </c>
      <c r="F41" s="50"/>
      <c r="G41" s="50"/>
      <c r="H41" s="51">
        <f>H37+H40</f>
        <v>6499.97</v>
      </c>
      <c r="I41" s="51">
        <f>I37+I40</f>
        <v>-597.8800000000003</v>
      </c>
      <c r="J41" s="52">
        <f t="shared" si="3"/>
        <v>-0.1025922614808854</v>
      </c>
      <c r="K41" s="53">
        <f>H41/H51</f>
        <v>0.2824566616864942</v>
      </c>
    </row>
    <row r="42" spans="1:11" ht="12.75" customHeight="1" thickBot="1">
      <c r="A42" s="1"/>
      <c r="B42" s="44" t="s">
        <v>11</v>
      </c>
      <c r="C42" s="81">
        <f>C28</f>
        <v>185148</v>
      </c>
      <c r="D42" s="82">
        <f>D20</f>
        <v>0.005200000014156103</v>
      </c>
      <c r="E42" s="57">
        <f>C42*D42</f>
        <v>962.7696026209742</v>
      </c>
      <c r="F42" s="81">
        <f>C42</f>
        <v>185148</v>
      </c>
      <c r="G42" s="82">
        <f>E20</f>
        <v>0.0052</v>
      </c>
      <c r="H42" s="63">
        <f>F42*G42</f>
        <v>962.7696</v>
      </c>
      <c r="I42" s="57">
        <f>H42-E42</f>
        <v>-2.6209742145510972E-06</v>
      </c>
      <c r="J42" s="42">
        <f t="shared" si="3"/>
        <v>-2.722327551073431E-09</v>
      </c>
      <c r="K42" s="84">
        <f>H42/H51</f>
        <v>0.04183722189321509</v>
      </c>
    </row>
    <row r="43" spans="1:11" ht="12.75" customHeight="1" thickBot="1">
      <c r="A43" s="1"/>
      <c r="B43" s="44" t="s">
        <v>13</v>
      </c>
      <c r="C43" s="68">
        <f>C28</f>
        <v>185148</v>
      </c>
      <c r="D43" s="69">
        <f>D21</f>
        <v>0.0011</v>
      </c>
      <c r="E43" s="57">
        <f>C43*D43</f>
        <v>203.6628</v>
      </c>
      <c r="F43" s="68">
        <f>C43</f>
        <v>185148</v>
      </c>
      <c r="G43" s="69">
        <f>E21</f>
        <v>0.0011</v>
      </c>
      <c r="H43" s="63">
        <f>F43*G43</f>
        <v>203.6628</v>
      </c>
      <c r="I43" s="57">
        <f>H43-E43</f>
        <v>0</v>
      </c>
      <c r="J43" s="42">
        <f t="shared" si="3"/>
        <v>0</v>
      </c>
      <c r="K43" s="43">
        <f>H43/H51</f>
        <v>0.008850181554333963</v>
      </c>
    </row>
    <row r="44" spans="1:11" ht="12.75" customHeight="1" thickBot="1">
      <c r="A44" s="1"/>
      <c r="B44" s="44" t="s">
        <v>14</v>
      </c>
      <c r="C44" s="86">
        <v>1</v>
      </c>
      <c r="D44" s="65">
        <f>D22</f>
        <v>0.25</v>
      </c>
      <c r="E44" s="57">
        <f>C44*D44</f>
        <v>0.25</v>
      </c>
      <c r="F44" s="86">
        <v>1</v>
      </c>
      <c r="G44" s="87">
        <f>E22</f>
        <v>0.25</v>
      </c>
      <c r="H44" s="63">
        <f>F44*G44</f>
        <v>0.25</v>
      </c>
      <c r="I44" s="57">
        <f>H44-E44</f>
        <v>0</v>
      </c>
      <c r="J44" s="42">
        <f t="shared" si="3"/>
        <v>0</v>
      </c>
      <c r="K44" s="43">
        <f>H44/H51</f>
        <v>1.0863767897640071E-05</v>
      </c>
    </row>
    <row r="45" spans="1:11" ht="13.5" thickBot="1">
      <c r="A45" s="1"/>
      <c r="B45" s="50" t="s">
        <v>31</v>
      </c>
      <c r="C45" s="50"/>
      <c r="D45" s="50"/>
      <c r="E45" s="51">
        <f>E42+E43+E44</f>
        <v>1166.6824026209742</v>
      </c>
      <c r="F45" s="50"/>
      <c r="G45" s="50"/>
      <c r="H45" s="51">
        <f>SUM(H42:H44)</f>
        <v>1166.6824</v>
      </c>
      <c r="I45" s="51">
        <f>I42+I43+I44</f>
        <v>-2.6209742145510972E-06</v>
      </c>
      <c r="J45" s="52">
        <f t="shared" si="3"/>
        <v>-2.2465190257974483E-09</v>
      </c>
      <c r="K45" s="53">
        <f>H45/H51</f>
        <v>0.05069826721544669</v>
      </c>
    </row>
    <row r="46" spans="1:11" ht="13.5" thickBot="1">
      <c r="A46" s="1"/>
      <c r="B46" s="88" t="s">
        <v>32</v>
      </c>
      <c r="C46" s="89">
        <f>C24</f>
        <v>180000</v>
      </c>
      <c r="D46" s="90">
        <v>0.007</v>
      </c>
      <c r="E46" s="51">
        <f>C46*D46</f>
        <v>1260</v>
      </c>
      <c r="F46" s="89">
        <f>C46</f>
        <v>180000</v>
      </c>
      <c r="G46" s="92">
        <v>0.007</v>
      </c>
      <c r="H46" s="51">
        <f>F46*G46</f>
        <v>1260</v>
      </c>
      <c r="I46" s="93">
        <f aca="true" t="shared" si="4" ref="I46:I51">H46-E46</f>
        <v>0</v>
      </c>
      <c r="J46" s="94">
        <f t="shared" si="3"/>
        <v>0</v>
      </c>
      <c r="K46" s="95">
        <f>H46/H51</f>
        <v>0.05475339020410596</v>
      </c>
    </row>
    <row r="47" spans="1:11" ht="13.5" thickBot="1">
      <c r="A47" s="1"/>
      <c r="B47" s="50" t="s">
        <v>33</v>
      </c>
      <c r="C47" s="50"/>
      <c r="D47" s="50"/>
      <c r="E47" s="51">
        <f>E30+E41+E45+E46</f>
        <v>21955.364402620973</v>
      </c>
      <c r="F47" s="50"/>
      <c r="G47" s="50"/>
      <c r="H47" s="51">
        <f>H30+H41+H45+H46</f>
        <v>22627.6044</v>
      </c>
      <c r="I47" s="51">
        <f t="shared" si="4"/>
        <v>672.239997379027</v>
      </c>
      <c r="J47" s="52">
        <f t="shared" si="3"/>
        <v>0.030618485079608918</v>
      </c>
      <c r="K47" s="53">
        <f>H47/H51</f>
        <v>0.983284169124877</v>
      </c>
    </row>
    <row r="48" spans="1:11" ht="13.5" thickBot="1">
      <c r="A48" s="1"/>
      <c r="B48" s="96" t="s">
        <v>34</v>
      </c>
      <c r="C48" s="97">
        <f>E47</f>
        <v>21955.364402620973</v>
      </c>
      <c r="D48" s="98">
        <v>0.13</v>
      </c>
      <c r="E48" s="99">
        <f>C48*D48</f>
        <v>2854.197372340727</v>
      </c>
      <c r="F48" s="97">
        <f>H47</f>
        <v>22627.6044</v>
      </c>
      <c r="G48" s="100">
        <v>0.13</v>
      </c>
      <c r="H48" s="99">
        <f>F48*G48</f>
        <v>2941.588572</v>
      </c>
      <c r="I48" s="51">
        <f t="shared" si="4"/>
        <v>87.3911996592733</v>
      </c>
      <c r="J48" s="52">
        <f t="shared" si="3"/>
        <v>0.030618485079608838</v>
      </c>
      <c r="K48" s="53">
        <f>H48/H51</f>
        <v>0.127826941986234</v>
      </c>
    </row>
    <row r="49" spans="1:11" ht="13.5" thickBot="1">
      <c r="A49" s="1"/>
      <c r="B49" s="50" t="s">
        <v>49</v>
      </c>
      <c r="C49" s="114"/>
      <c r="D49" s="115"/>
      <c r="E49" s="51">
        <f>E47+E48</f>
        <v>24809.5617749617</v>
      </c>
      <c r="F49" s="114"/>
      <c r="G49" s="115"/>
      <c r="H49" s="51">
        <f>H47+H48</f>
        <v>25569.192972</v>
      </c>
      <c r="I49" s="51">
        <f t="shared" si="4"/>
        <v>759.6311970382994</v>
      </c>
      <c r="J49" s="52">
        <f t="shared" si="3"/>
        <v>0.030618485079608872</v>
      </c>
      <c r="K49" s="53">
        <f>H49/H51</f>
        <v>1.111111111111111</v>
      </c>
    </row>
    <row r="50" spans="1:11" ht="13.5" thickBot="1">
      <c r="A50" s="1"/>
      <c r="B50" s="88" t="s">
        <v>48</v>
      </c>
      <c r="C50" s="114"/>
      <c r="D50" s="100">
        <v>-0.1</v>
      </c>
      <c r="E50" s="51">
        <f>D50*E49</f>
        <v>-2480.9561774961703</v>
      </c>
      <c r="F50" s="114"/>
      <c r="G50" s="115"/>
      <c r="H50" s="51">
        <f>D50*H49</f>
        <v>-2556.9192972</v>
      </c>
      <c r="I50" s="51">
        <f t="shared" si="4"/>
        <v>-75.96311970382976</v>
      </c>
      <c r="J50" s="94">
        <f t="shared" si="3"/>
        <v>0.030618485079608796</v>
      </c>
      <c r="K50" s="95">
        <f>H50/H51</f>
        <v>-0.1111111111111111</v>
      </c>
    </row>
    <row r="51" spans="1:11" ht="13.5" thickBot="1">
      <c r="A51" s="1"/>
      <c r="B51" s="50" t="s">
        <v>35</v>
      </c>
      <c r="C51" s="1"/>
      <c r="D51" s="1"/>
      <c r="E51" s="101">
        <f>E49+E50</f>
        <v>22328.605597465532</v>
      </c>
      <c r="F51" s="1"/>
      <c r="G51" s="1"/>
      <c r="H51" s="101">
        <f>H49+H50</f>
        <v>23012.273674800002</v>
      </c>
      <c r="I51" s="101">
        <f t="shared" si="4"/>
        <v>683.6680773344706</v>
      </c>
      <c r="J51" s="102">
        <f t="shared" si="3"/>
        <v>0.030618485079608918</v>
      </c>
      <c r="K51" s="103">
        <f>K49+K50</f>
        <v>0.9999999999999998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2" max="2" width="82.00390625" style="0" bestFit="1" customWidth="1"/>
    <col min="3" max="3" width="14.00390625" style="0" bestFit="1" customWidth="1"/>
    <col min="4" max="4" width="12.57421875" style="0" bestFit="1" customWidth="1"/>
    <col min="5" max="5" width="18.57421875" style="0" bestFit="1" customWidth="1"/>
    <col min="6" max="7" width="12.421875" style="0" bestFit="1" customWidth="1"/>
    <col min="8" max="8" width="18.421875" style="0" bestFit="1" customWidth="1"/>
    <col min="9" max="9" width="13.28125" style="0" bestFit="1" customWidth="1"/>
    <col min="10" max="10" width="10.421875" style="0" bestFit="1" customWidth="1"/>
    <col min="11" max="11" width="9.4218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3" t="s">
        <v>41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904.41</v>
      </c>
      <c r="E10" s="9">
        <v>912.37</v>
      </c>
      <c r="F10" s="1"/>
      <c r="G10" s="1"/>
      <c r="H10" s="1"/>
      <c r="I10" s="1"/>
      <c r="J10" s="1"/>
      <c r="K10" s="1"/>
    </row>
    <row r="11" spans="1:11" ht="12.75">
      <c r="A11" s="1"/>
      <c r="B11" s="14" t="s">
        <v>7</v>
      </c>
      <c r="C11" s="11" t="s">
        <v>40</v>
      </c>
      <c r="D11" s="15">
        <v>3.1933</v>
      </c>
      <c r="E11" s="15">
        <v>3.2214</v>
      </c>
      <c r="F11" s="1"/>
      <c r="G11" s="1"/>
      <c r="H11" s="1"/>
      <c r="I11" s="1"/>
      <c r="J11" s="1"/>
      <c r="K11" s="1"/>
    </row>
    <row r="12" spans="1:11" ht="12.75">
      <c r="A12" s="1"/>
      <c r="B12" s="14" t="s">
        <v>8</v>
      </c>
      <c r="C12" s="11" t="s">
        <v>40</v>
      </c>
      <c r="D12" s="15">
        <v>0.0228</v>
      </c>
      <c r="E12" s="15">
        <v>0.0228</v>
      </c>
      <c r="F12" s="1"/>
      <c r="G12" s="1"/>
      <c r="H12" s="1"/>
      <c r="I12" s="1"/>
      <c r="J12" s="1"/>
      <c r="K12" s="1"/>
    </row>
    <row r="13" spans="1:11" ht="12.75">
      <c r="A13" s="1"/>
      <c r="B13" s="10" t="s">
        <v>54</v>
      </c>
      <c r="C13" s="11" t="s">
        <v>40</v>
      </c>
      <c r="D13" s="15">
        <v>0.0173</v>
      </c>
      <c r="E13" s="15">
        <v>0</v>
      </c>
      <c r="F13" s="1"/>
      <c r="G13" s="1"/>
      <c r="H13" s="1"/>
      <c r="I13" s="1"/>
      <c r="J13" s="1"/>
      <c r="K13" s="1"/>
    </row>
    <row r="14" spans="1:11" ht="12.75">
      <c r="A14" s="1"/>
      <c r="B14" s="10" t="s">
        <v>77</v>
      </c>
      <c r="C14" s="113" t="s">
        <v>40</v>
      </c>
      <c r="D14" s="127">
        <v>0</v>
      </c>
      <c r="E14" s="15">
        <v>0.1467</v>
      </c>
      <c r="F14" s="1"/>
      <c r="G14" s="1"/>
      <c r="H14" s="1"/>
      <c r="I14" s="1"/>
      <c r="J14" s="1"/>
      <c r="K14" s="1"/>
    </row>
    <row r="15" spans="1:11" ht="12.75">
      <c r="A15" s="1"/>
      <c r="B15" s="10" t="s">
        <v>82</v>
      </c>
      <c r="C15" s="130" t="s">
        <v>40</v>
      </c>
      <c r="D15" s="127"/>
      <c r="E15" s="15">
        <v>1.4915</v>
      </c>
      <c r="F15" s="1"/>
      <c r="G15" s="1"/>
      <c r="H15" s="1"/>
      <c r="I15" s="1"/>
      <c r="J15" s="1"/>
      <c r="K15" s="1"/>
    </row>
    <row r="16" spans="1:11" ht="12.75">
      <c r="A16" s="1"/>
      <c r="B16" s="112" t="s">
        <v>51</v>
      </c>
      <c r="C16" s="113" t="s">
        <v>40</v>
      </c>
      <c r="D16" s="15">
        <v>0.0255</v>
      </c>
      <c r="E16" s="15">
        <v>0</v>
      </c>
      <c r="F16" s="1"/>
      <c r="G16" s="1"/>
      <c r="H16" s="1"/>
      <c r="I16" s="1"/>
      <c r="J16" s="1"/>
      <c r="K16" s="1"/>
    </row>
    <row r="17" spans="1:11" ht="12.75">
      <c r="A17" s="1"/>
      <c r="B17" s="10" t="s">
        <v>53</v>
      </c>
      <c r="C17" s="113" t="s">
        <v>40</v>
      </c>
      <c r="D17" s="15">
        <v>-0.0219</v>
      </c>
      <c r="E17" s="15">
        <v>-0.0161</v>
      </c>
      <c r="F17" s="1"/>
      <c r="G17" s="1"/>
      <c r="H17" s="1"/>
      <c r="I17" s="1"/>
      <c r="J17" s="1"/>
      <c r="K17" s="1"/>
    </row>
    <row r="18" spans="1:11" ht="12.75">
      <c r="A18" s="1"/>
      <c r="B18" s="14" t="s">
        <v>9</v>
      </c>
      <c r="C18" s="11" t="s">
        <v>40</v>
      </c>
      <c r="D18" s="15">
        <v>2.7313</v>
      </c>
      <c r="E18" s="15">
        <v>2.6145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10</v>
      </c>
      <c r="C19" s="11" t="s">
        <v>40</v>
      </c>
      <c r="D19" s="15">
        <v>1.7366</v>
      </c>
      <c r="E19" s="15">
        <v>1.6727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11</v>
      </c>
      <c r="C20" s="11" t="s">
        <v>12</v>
      </c>
      <c r="D20" s="15">
        <v>0.005200000014156103</v>
      </c>
      <c r="E20" s="15">
        <v>0.0052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13</v>
      </c>
      <c r="C21" s="11" t="s">
        <v>12</v>
      </c>
      <c r="D21" s="15">
        <v>0.0011</v>
      </c>
      <c r="E21" s="15">
        <v>0.0011</v>
      </c>
      <c r="F21" s="1"/>
      <c r="G21" s="1"/>
      <c r="H21" s="1"/>
      <c r="I21" s="1"/>
      <c r="J21" s="1"/>
      <c r="K21" s="1"/>
    </row>
    <row r="22" spans="1:11" ht="13.5" thickBot="1">
      <c r="A22" s="1"/>
      <c r="B22" s="17" t="s">
        <v>14</v>
      </c>
      <c r="C22" s="18" t="s">
        <v>12</v>
      </c>
      <c r="D22" s="19">
        <v>0.25</v>
      </c>
      <c r="E22" s="19">
        <v>0.25</v>
      </c>
      <c r="F22" s="1"/>
      <c r="G22" s="1"/>
      <c r="H22" s="1"/>
      <c r="I22" s="1"/>
      <c r="J22" s="1"/>
      <c r="K22" s="1"/>
    </row>
    <row r="23" spans="1:11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9.5" thickBot="1">
      <c r="A24" s="1"/>
      <c r="B24" s="20" t="s">
        <v>15</v>
      </c>
      <c r="C24" s="21">
        <v>1100000</v>
      </c>
      <c r="D24" s="22" t="s">
        <v>16</v>
      </c>
      <c r="E24" s="104">
        <v>3000</v>
      </c>
      <c r="F24" s="24" t="s">
        <v>17</v>
      </c>
      <c r="G24" s="1"/>
      <c r="H24" s="25" t="s">
        <v>18</v>
      </c>
      <c r="I24" s="26">
        <v>1.0286</v>
      </c>
      <c r="J24" s="1"/>
      <c r="K24" s="1"/>
    </row>
    <row r="25" spans="1:11" ht="19.5" thickBot="1">
      <c r="A25" s="1"/>
      <c r="B25" s="20" t="s">
        <v>46</v>
      </c>
      <c r="C25" s="27" t="s">
        <v>46</v>
      </c>
      <c r="D25" s="22" t="s">
        <v>16</v>
      </c>
      <c r="E25" s="28" t="s">
        <v>20</v>
      </c>
      <c r="F25" s="29">
        <v>0.5025584795321637</v>
      </c>
      <c r="G25" s="1"/>
      <c r="H25" s="1"/>
      <c r="I25" s="1"/>
      <c r="J25" s="1"/>
      <c r="K25" s="1"/>
    </row>
    <row r="26" spans="1:11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9" thickBot="1">
      <c r="A27" s="1"/>
      <c r="B27" s="30" t="s">
        <v>41</v>
      </c>
      <c r="C27" s="31" t="s">
        <v>21</v>
      </c>
      <c r="D27" s="32" t="s">
        <v>56</v>
      </c>
      <c r="E27" s="33" t="s">
        <v>22</v>
      </c>
      <c r="F27" s="32" t="s">
        <v>21</v>
      </c>
      <c r="G27" s="32" t="s">
        <v>57</v>
      </c>
      <c r="H27" s="33" t="s">
        <v>22</v>
      </c>
      <c r="I27" s="34" t="s">
        <v>6</v>
      </c>
      <c r="J27" s="35" t="s">
        <v>23</v>
      </c>
      <c r="K27" s="36" t="s">
        <v>24</v>
      </c>
    </row>
    <row r="28" spans="1:11" ht="13.5" thickBot="1">
      <c r="A28" s="1"/>
      <c r="B28" s="37" t="s">
        <v>25</v>
      </c>
      <c r="C28" s="38">
        <f>C24*I24</f>
        <v>1131460</v>
      </c>
      <c r="D28" s="137">
        <v>0.074</v>
      </c>
      <c r="E28" s="40">
        <f>C28*D28</f>
        <v>83728.04</v>
      </c>
      <c r="F28" s="38">
        <f>C28</f>
        <v>1131460</v>
      </c>
      <c r="G28" s="41">
        <f>D28</f>
        <v>0.074</v>
      </c>
      <c r="H28" s="40">
        <f>F28*G28</f>
        <v>83728.04</v>
      </c>
      <c r="I28" s="40">
        <f>H28-E28</f>
        <v>0</v>
      </c>
      <c r="J28" s="42">
        <f>I28/E28</f>
        <v>0</v>
      </c>
      <c r="K28" s="43">
        <f>H28/H51</f>
        <v>0.6486163448794444</v>
      </c>
    </row>
    <row r="29" spans="1:11" ht="13.5" thickBot="1">
      <c r="A29" s="1"/>
      <c r="B29" s="44" t="s">
        <v>26</v>
      </c>
      <c r="C29" s="45">
        <v>0</v>
      </c>
      <c r="D29" s="138">
        <v>0.087</v>
      </c>
      <c r="E29" s="47">
        <f>C29*D29</f>
        <v>0</v>
      </c>
      <c r="F29" s="45">
        <v>0</v>
      </c>
      <c r="G29" s="48">
        <f>D29</f>
        <v>0.087</v>
      </c>
      <c r="H29" s="47">
        <f>F29*G29</f>
        <v>0</v>
      </c>
      <c r="I29" s="40">
        <f>H29-E29</f>
        <v>0</v>
      </c>
      <c r="J29" s="116" t="s">
        <v>52</v>
      </c>
      <c r="K29" s="43">
        <f>H29/H51</f>
        <v>0</v>
      </c>
    </row>
    <row r="30" spans="1:11" ht="13.5" thickBot="1">
      <c r="A30" s="1"/>
      <c r="B30" s="50" t="s">
        <v>27</v>
      </c>
      <c r="C30" s="50"/>
      <c r="D30" s="50"/>
      <c r="E30" s="51">
        <f>E28+E29</f>
        <v>83728.04</v>
      </c>
      <c r="F30" s="50"/>
      <c r="G30" s="50"/>
      <c r="H30" s="51">
        <f>H28+H29</f>
        <v>83728.04</v>
      </c>
      <c r="I30" s="51">
        <f>I28+I29</f>
        <v>0</v>
      </c>
      <c r="J30" s="52">
        <f>I30/E30</f>
        <v>0</v>
      </c>
      <c r="K30" s="53">
        <f>H30/H51</f>
        <v>0.6486163448794444</v>
      </c>
    </row>
    <row r="31" spans="1:11" ht="13.5" thickBot="1">
      <c r="A31" s="1"/>
      <c r="B31" s="54" t="s">
        <v>5</v>
      </c>
      <c r="C31" s="55">
        <v>1</v>
      </c>
      <c r="D31" s="56">
        <f>D10</f>
        <v>904.41</v>
      </c>
      <c r="E31" s="57">
        <f aca="true" t="shared" si="0" ref="E31:E36">C31*D31</f>
        <v>904.41</v>
      </c>
      <c r="F31" s="58">
        <v>1</v>
      </c>
      <c r="G31" s="56">
        <f>E10</f>
        <v>912.37</v>
      </c>
      <c r="H31" s="57">
        <f aca="true" t="shared" si="1" ref="H31:H36">F31*G31</f>
        <v>912.37</v>
      </c>
      <c r="I31" s="40">
        <f>H31-E31</f>
        <v>7.960000000000036</v>
      </c>
      <c r="J31" s="42">
        <f>I31/E31</f>
        <v>0.008801317986311558</v>
      </c>
      <c r="K31" s="43">
        <f>H31/H51</f>
        <v>0.007067860355714271</v>
      </c>
    </row>
    <row r="32" spans="1:11" ht="13.5" thickBot="1">
      <c r="A32" s="1"/>
      <c r="B32" s="67" t="s">
        <v>7</v>
      </c>
      <c r="C32" s="68">
        <f>E24</f>
        <v>3000</v>
      </c>
      <c r="D32" s="69">
        <f>D11</f>
        <v>3.1933</v>
      </c>
      <c r="E32" s="57">
        <f t="shared" si="0"/>
        <v>9579.9</v>
      </c>
      <c r="F32" s="70">
        <f>E24</f>
        <v>3000</v>
      </c>
      <c r="G32" s="69">
        <f>E11</f>
        <v>3.2214</v>
      </c>
      <c r="H32" s="57">
        <f t="shared" si="1"/>
        <v>9664.2</v>
      </c>
      <c r="I32" s="40">
        <f aca="true" t="shared" si="2" ref="I32:I39">H32-E32</f>
        <v>84.30000000000109</v>
      </c>
      <c r="J32" s="42">
        <f aca="true" t="shared" si="3" ref="J32:J39">I32/E32</f>
        <v>0.008799674318103643</v>
      </c>
      <c r="K32" s="43">
        <f>H32/H51</f>
        <v>0.07486569708527666</v>
      </c>
    </row>
    <row r="33" spans="1:11" ht="13.5" thickBot="1">
      <c r="A33" s="1"/>
      <c r="B33" s="67" t="s">
        <v>8</v>
      </c>
      <c r="C33" s="71">
        <f>E24</f>
        <v>3000</v>
      </c>
      <c r="D33" s="72">
        <f>D12</f>
        <v>0.0228</v>
      </c>
      <c r="E33" s="57">
        <f t="shared" si="0"/>
        <v>68.4</v>
      </c>
      <c r="F33" s="73">
        <f>E24</f>
        <v>3000</v>
      </c>
      <c r="G33" s="72">
        <f>E12</f>
        <v>0.0228</v>
      </c>
      <c r="H33" s="57">
        <f t="shared" si="1"/>
        <v>68.4</v>
      </c>
      <c r="I33" s="40">
        <f t="shared" si="2"/>
        <v>0</v>
      </c>
      <c r="J33" s="42">
        <f t="shared" si="3"/>
        <v>0</v>
      </c>
      <c r="K33" s="43">
        <f>H33/H51</f>
        <v>0.0005298745556417421</v>
      </c>
    </row>
    <row r="34" spans="1:11" ht="13.5" thickBot="1">
      <c r="A34" s="1"/>
      <c r="B34" s="140" t="s">
        <v>81</v>
      </c>
      <c r="C34" s="71">
        <f>E24</f>
        <v>3000</v>
      </c>
      <c r="D34" s="141">
        <f>D13+D14</f>
        <v>0.0173</v>
      </c>
      <c r="E34" s="57">
        <f t="shared" si="0"/>
        <v>51.9</v>
      </c>
      <c r="F34" s="73">
        <f>E24</f>
        <v>3000</v>
      </c>
      <c r="G34" s="72">
        <f>E13+E14+E15</f>
        <v>1.6382</v>
      </c>
      <c r="H34" s="57">
        <f t="shared" si="1"/>
        <v>4914.6</v>
      </c>
      <c r="I34" s="40">
        <f>H34-E34</f>
        <v>4862.700000000001</v>
      </c>
      <c r="J34" s="42">
        <f>I34/E34</f>
        <v>93.69364161849713</v>
      </c>
      <c r="K34" s="43">
        <f>H34/H51</f>
        <v>0.03807195162510096</v>
      </c>
    </row>
    <row r="35" spans="1:11" ht="13.5" thickBot="1">
      <c r="A35" s="1"/>
      <c r="B35" s="67" t="s">
        <v>51</v>
      </c>
      <c r="C35" s="71">
        <f>E24</f>
        <v>3000</v>
      </c>
      <c r="D35" s="72">
        <f>D16</f>
        <v>0.0255</v>
      </c>
      <c r="E35" s="57">
        <f t="shared" si="0"/>
        <v>76.5</v>
      </c>
      <c r="F35" s="73">
        <f>E24</f>
        <v>3000</v>
      </c>
      <c r="G35" s="72">
        <f>E16</f>
        <v>0</v>
      </c>
      <c r="H35" s="57">
        <f t="shared" si="1"/>
        <v>0</v>
      </c>
      <c r="I35" s="40">
        <f t="shared" si="2"/>
        <v>-76.5</v>
      </c>
      <c r="J35" s="116" t="s">
        <v>52</v>
      </c>
      <c r="K35" s="43">
        <f>H35/H51</f>
        <v>0</v>
      </c>
    </row>
    <row r="36" spans="1:11" ht="13.5" thickBot="1">
      <c r="A36" s="1"/>
      <c r="B36" s="121" t="s">
        <v>53</v>
      </c>
      <c r="C36" s="71">
        <f>E24</f>
        <v>3000</v>
      </c>
      <c r="D36" s="48">
        <f>D17</f>
        <v>-0.0219</v>
      </c>
      <c r="E36" s="57">
        <f t="shared" si="0"/>
        <v>-65.7</v>
      </c>
      <c r="F36" s="73">
        <f>E24</f>
        <v>3000</v>
      </c>
      <c r="G36" s="72">
        <f>E17</f>
        <v>-0.0161</v>
      </c>
      <c r="H36" s="57">
        <f t="shared" si="1"/>
        <v>-48.3</v>
      </c>
      <c r="I36" s="40">
        <f t="shared" si="2"/>
        <v>17.400000000000006</v>
      </c>
      <c r="J36" s="42">
        <f t="shared" si="3"/>
        <v>-0.2648401826484019</v>
      </c>
      <c r="K36" s="43">
        <f>H36/H51</f>
        <v>-0.00037416580464175636</v>
      </c>
    </row>
    <row r="37" spans="1:11" ht="13.5" thickBot="1">
      <c r="A37" s="1"/>
      <c r="B37" s="76" t="s">
        <v>28</v>
      </c>
      <c r="C37" s="77"/>
      <c r="D37" s="76"/>
      <c r="E37" s="78">
        <f>SUM(E31:E36)</f>
        <v>10615.409999999998</v>
      </c>
      <c r="F37" s="77"/>
      <c r="G37" s="76"/>
      <c r="H37" s="78">
        <f>SUM(H31:H36)</f>
        <v>15511.270000000002</v>
      </c>
      <c r="I37" s="78">
        <f>SUM(I31:I36)</f>
        <v>4895.8600000000015</v>
      </c>
      <c r="J37" s="79">
        <f>I37/E37</f>
        <v>0.46120310002157267</v>
      </c>
      <c r="K37" s="80">
        <f>H37/H51</f>
        <v>0.12016121781709188</v>
      </c>
    </row>
    <row r="38" spans="1:11" ht="13.5" thickBot="1">
      <c r="A38" s="1"/>
      <c r="B38" s="67" t="s">
        <v>9</v>
      </c>
      <c r="C38" s="81">
        <f>C32</f>
        <v>3000</v>
      </c>
      <c r="D38" s="82">
        <f>D18</f>
        <v>2.7313</v>
      </c>
      <c r="E38" s="61">
        <f>C38*D38</f>
        <v>8193.9</v>
      </c>
      <c r="F38" s="81">
        <f>F32</f>
        <v>3000</v>
      </c>
      <c r="G38" s="82">
        <f>E18</f>
        <v>2.6145</v>
      </c>
      <c r="H38" s="61">
        <f>F38*G38</f>
        <v>7843.5</v>
      </c>
      <c r="I38" s="40">
        <f t="shared" si="2"/>
        <v>-350.39999999999964</v>
      </c>
      <c r="J38" s="42">
        <f t="shared" si="3"/>
        <v>-0.04276351920330974</v>
      </c>
      <c r="K38" s="43">
        <f>H38/H51</f>
        <v>0.0607612730581287</v>
      </c>
    </row>
    <row r="39" spans="1:11" ht="13.5" thickBot="1">
      <c r="A39" s="1"/>
      <c r="B39" s="67" t="s">
        <v>10</v>
      </c>
      <c r="C39" s="68">
        <f>C32</f>
        <v>3000</v>
      </c>
      <c r="D39" s="69">
        <f>D19</f>
        <v>1.7366</v>
      </c>
      <c r="E39" s="61">
        <f>C39*D39</f>
        <v>5209.8</v>
      </c>
      <c r="F39" s="68">
        <f>F32</f>
        <v>3000</v>
      </c>
      <c r="G39" s="69">
        <f>E19</f>
        <v>1.6727</v>
      </c>
      <c r="H39" s="61">
        <f>F39*G39</f>
        <v>5018.1</v>
      </c>
      <c r="I39" s="40">
        <f t="shared" si="2"/>
        <v>-191.69999999999982</v>
      </c>
      <c r="J39" s="42">
        <f t="shared" si="3"/>
        <v>-0.03679603823563281</v>
      </c>
      <c r="K39" s="43">
        <f>H39/H51</f>
        <v>0.038873735492190434</v>
      </c>
    </row>
    <row r="40" spans="1:11" ht="13.5" thickBot="1">
      <c r="A40" s="1"/>
      <c r="B40" s="76" t="s">
        <v>29</v>
      </c>
      <c r="C40" s="76"/>
      <c r="D40" s="76"/>
      <c r="E40" s="78">
        <f>SUM(E38:E39)</f>
        <v>13403.7</v>
      </c>
      <c r="F40" s="76"/>
      <c r="G40" s="76"/>
      <c r="H40" s="78">
        <f>H38+H39</f>
        <v>12861.6</v>
      </c>
      <c r="I40" s="78">
        <f>SUM(I38:I39)</f>
        <v>-542.0999999999995</v>
      </c>
      <c r="J40" s="79">
        <f>SUM(J38:J39)</f>
        <v>-0.07955955743894255</v>
      </c>
      <c r="K40" s="80">
        <f>H40/H51</f>
        <v>0.09963500855031913</v>
      </c>
    </row>
    <row r="41" spans="1:11" ht="13.5" thickBot="1">
      <c r="A41" s="1"/>
      <c r="B41" s="50" t="s">
        <v>30</v>
      </c>
      <c r="C41" s="50"/>
      <c r="D41" s="50"/>
      <c r="E41" s="51">
        <f>E37+E40</f>
        <v>24019.11</v>
      </c>
      <c r="F41" s="50"/>
      <c r="G41" s="50"/>
      <c r="H41" s="51">
        <f>H37+H40</f>
        <v>28372.870000000003</v>
      </c>
      <c r="I41" s="51">
        <f>I37+I40</f>
        <v>4353.760000000002</v>
      </c>
      <c r="J41" s="52">
        <f>J37+J40</f>
        <v>0.3816435425826301</v>
      </c>
      <c r="K41" s="53">
        <f>H41/H51</f>
        <v>0.21979622636741103</v>
      </c>
    </row>
    <row r="42" spans="1:11" ht="13.5" thickBot="1">
      <c r="A42" s="1"/>
      <c r="B42" s="44" t="s">
        <v>11</v>
      </c>
      <c r="C42" s="81">
        <f>C24*I24</f>
        <v>1131460</v>
      </c>
      <c r="D42" s="82">
        <f>D20</f>
        <v>0.005200000014156103</v>
      </c>
      <c r="E42" s="40">
        <f>C42*D42</f>
        <v>5883.592016017064</v>
      </c>
      <c r="F42" s="81">
        <f>C42</f>
        <v>1131460</v>
      </c>
      <c r="G42" s="82">
        <f>E20</f>
        <v>0.0052</v>
      </c>
      <c r="H42" s="40">
        <f>F42*G42</f>
        <v>5883.592</v>
      </c>
      <c r="I42" s="40">
        <f>H42-E42</f>
        <v>-1.601706480869325E-05</v>
      </c>
      <c r="J42" s="42">
        <f>I42/E42</f>
        <v>-2.722327578983987E-09</v>
      </c>
      <c r="K42" s="84">
        <f>H42/H51</f>
        <v>0.04557844585639339</v>
      </c>
    </row>
    <row r="43" spans="1:11" ht="13.5" thickBot="1">
      <c r="A43" s="1"/>
      <c r="B43" s="44" t="s">
        <v>13</v>
      </c>
      <c r="C43" s="68">
        <f>C42</f>
        <v>1131460</v>
      </c>
      <c r="D43" s="69">
        <f>D21</f>
        <v>0.0011</v>
      </c>
      <c r="E43" s="40">
        <f>C43*D43</f>
        <v>1244.606</v>
      </c>
      <c r="F43" s="68">
        <f>C43</f>
        <v>1131460</v>
      </c>
      <c r="G43" s="69">
        <f>E21</f>
        <v>0.0011</v>
      </c>
      <c r="H43" s="40">
        <f>F43*G43</f>
        <v>1244.606</v>
      </c>
      <c r="I43" s="40">
        <f>H43-E43</f>
        <v>0</v>
      </c>
      <c r="J43" s="42">
        <f>I43/E43</f>
        <v>0</v>
      </c>
      <c r="K43" s="43">
        <f>H43/H51</f>
        <v>0.009641594315775525</v>
      </c>
    </row>
    <row r="44" spans="1:11" ht="13.5" thickBot="1">
      <c r="A44" s="1"/>
      <c r="B44" s="44" t="s">
        <v>14</v>
      </c>
      <c r="C44" s="86">
        <v>1</v>
      </c>
      <c r="D44" s="65">
        <f>D22</f>
        <v>0.25</v>
      </c>
      <c r="E44" s="40">
        <f>C44*D44</f>
        <v>0.25</v>
      </c>
      <c r="F44" s="86">
        <v>1</v>
      </c>
      <c r="G44" s="87">
        <f>E22</f>
        <v>0.25</v>
      </c>
      <c r="H44" s="40">
        <f>F44*G44</f>
        <v>0.25</v>
      </c>
      <c r="I44" s="40">
        <f>H44-E44</f>
        <v>0</v>
      </c>
      <c r="J44" s="42">
        <f>I44/E44</f>
        <v>0</v>
      </c>
      <c r="K44" s="43">
        <f>H44/H51</f>
        <v>1.9366760074625074E-06</v>
      </c>
    </row>
    <row r="45" spans="1:11" ht="13.5" thickBot="1">
      <c r="A45" s="1"/>
      <c r="B45" s="50" t="s">
        <v>31</v>
      </c>
      <c r="C45" s="50"/>
      <c r="D45" s="50"/>
      <c r="E45" s="51">
        <f>SUM(E42:E44)</f>
        <v>7128.448016017064</v>
      </c>
      <c r="F45" s="50"/>
      <c r="G45" s="50"/>
      <c r="H45" s="51">
        <f>SUM(H42:H44)</f>
        <v>7128.447999999999</v>
      </c>
      <c r="I45" s="51">
        <f>SUM(I42:I44)</f>
        <v>-1.601706480869325E-05</v>
      </c>
      <c r="J45" s="51">
        <f>SUM(J42:J44)</f>
        <v>-2.722327578983987E-09</v>
      </c>
      <c r="K45" s="53">
        <f>H45/H51</f>
        <v>0.055221976848176375</v>
      </c>
    </row>
    <row r="46" spans="1:11" ht="13.5" thickBot="1">
      <c r="A46" s="1"/>
      <c r="B46" s="88" t="s">
        <v>32</v>
      </c>
      <c r="C46" s="89">
        <v>1100000</v>
      </c>
      <c r="D46" s="90">
        <v>0.007</v>
      </c>
      <c r="E46" s="51">
        <f>C46*D46</f>
        <v>7700</v>
      </c>
      <c r="F46" s="89">
        <f>C46</f>
        <v>1100000</v>
      </c>
      <c r="G46" s="92">
        <v>0.007</v>
      </c>
      <c r="H46" s="51">
        <f>F46*G46</f>
        <v>7700</v>
      </c>
      <c r="I46" s="40">
        <f aca="true" t="shared" si="4" ref="I46:I51">H46-E46</f>
        <v>0</v>
      </c>
      <c r="J46" s="42">
        <f aca="true" t="shared" si="5" ref="J46:J51">I46/E46</f>
        <v>0</v>
      </c>
      <c r="K46" s="95">
        <f>H46/H51</f>
        <v>0.05964962102984522</v>
      </c>
    </row>
    <row r="47" spans="1:11" ht="13.5" thickBot="1">
      <c r="A47" s="1"/>
      <c r="B47" s="50" t="s">
        <v>33</v>
      </c>
      <c r="C47" s="50"/>
      <c r="D47" s="50"/>
      <c r="E47" s="51">
        <f>E30+E41+E45+E46</f>
        <v>122575.59801601706</v>
      </c>
      <c r="F47" s="50"/>
      <c r="G47" s="50"/>
      <c r="H47" s="51">
        <f>H30+H41+H45+H46</f>
        <v>126929.35800000001</v>
      </c>
      <c r="I47" s="51">
        <f t="shared" si="4"/>
        <v>4353.759983982949</v>
      </c>
      <c r="J47" s="52">
        <f t="shared" si="5"/>
        <v>0.035518978120049956</v>
      </c>
      <c r="K47" s="53">
        <f>H47/H51</f>
        <v>0.9832841691248771</v>
      </c>
    </row>
    <row r="48" spans="1:11" ht="13.5" thickBot="1">
      <c r="A48" s="1"/>
      <c r="B48" s="96" t="s">
        <v>34</v>
      </c>
      <c r="C48" s="97">
        <f>E47</f>
        <v>122575.59801601706</v>
      </c>
      <c r="D48" s="98">
        <v>0.13</v>
      </c>
      <c r="E48" s="99">
        <f>E47*D48</f>
        <v>15934.827742082218</v>
      </c>
      <c r="F48" s="97">
        <f>H47</f>
        <v>126929.35800000001</v>
      </c>
      <c r="G48" s="100">
        <v>0.13</v>
      </c>
      <c r="H48" s="99">
        <f>H47*G48</f>
        <v>16500.81654</v>
      </c>
      <c r="I48" s="51">
        <f t="shared" si="4"/>
        <v>565.988797917782</v>
      </c>
      <c r="J48" s="52">
        <f t="shared" si="5"/>
        <v>0.03551897812004987</v>
      </c>
      <c r="K48" s="53">
        <f>H48/H51</f>
        <v>0.127826941986234</v>
      </c>
    </row>
    <row r="49" spans="1:11" ht="13.5" thickBot="1">
      <c r="A49" s="1"/>
      <c r="B49" s="50" t="s">
        <v>49</v>
      </c>
      <c r="C49" s="114"/>
      <c r="D49" s="115"/>
      <c r="E49" s="51">
        <f>E47+E48</f>
        <v>138510.42575809927</v>
      </c>
      <c r="F49" s="114"/>
      <c r="G49" s="115"/>
      <c r="H49" s="51">
        <f>H47+H48</f>
        <v>143430.17454</v>
      </c>
      <c r="I49" s="51">
        <f t="shared" si="4"/>
        <v>4919.7487819007365</v>
      </c>
      <c r="J49" s="52">
        <f t="shared" si="5"/>
        <v>0.03551897812004999</v>
      </c>
      <c r="K49" s="53">
        <f>H49/H51</f>
        <v>1.1111111111111112</v>
      </c>
    </row>
    <row r="50" spans="1:11" ht="13.5" thickBot="1">
      <c r="A50" s="1"/>
      <c r="B50" s="88" t="s">
        <v>48</v>
      </c>
      <c r="C50" s="114"/>
      <c r="D50" s="100">
        <v>-0.1</v>
      </c>
      <c r="E50" s="51">
        <f>D50*E49</f>
        <v>-13851.042575809928</v>
      </c>
      <c r="F50" s="114"/>
      <c r="G50" s="115"/>
      <c r="H50" s="51">
        <f>D50*H49</f>
        <v>-14343.017454</v>
      </c>
      <c r="I50" s="93">
        <f t="shared" si="4"/>
        <v>-491.97487819007256</v>
      </c>
      <c r="J50" s="94">
        <f t="shared" si="5"/>
        <v>0.03551897812004991</v>
      </c>
      <c r="K50" s="95">
        <f>H50/H51</f>
        <v>-0.1111111111111111</v>
      </c>
    </row>
    <row r="51" spans="1:11" ht="13.5" thickBot="1">
      <c r="A51" s="1"/>
      <c r="B51" s="50" t="s">
        <v>35</v>
      </c>
      <c r="C51" s="1"/>
      <c r="D51" s="1"/>
      <c r="E51" s="101">
        <f>E49+E50</f>
        <v>124659.38318228934</v>
      </c>
      <c r="F51" s="1"/>
      <c r="G51" s="1"/>
      <c r="H51" s="101">
        <f>H49+H50</f>
        <v>129087.157086</v>
      </c>
      <c r="I51" s="101">
        <f t="shared" si="4"/>
        <v>4427.773903710666</v>
      </c>
      <c r="J51" s="102">
        <f t="shared" si="5"/>
        <v>0.03551897812005001</v>
      </c>
      <c r="K51" s="103">
        <f>K49+K50</f>
        <v>1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F15" sqref="F15"/>
    </sheetView>
  </sheetViews>
  <sheetFormatPr defaultColWidth="9.140625" defaultRowHeight="12.75"/>
  <cols>
    <col min="2" max="2" width="82.00390625" style="0" bestFit="1" customWidth="1"/>
    <col min="3" max="3" width="13.8515625" style="0" bestFit="1" customWidth="1"/>
    <col min="4" max="4" width="12.421875" style="0" bestFit="1" customWidth="1"/>
    <col min="5" max="5" width="18.421875" style="0" bestFit="1" customWidth="1"/>
    <col min="6" max="6" width="10.7109375" style="0" bestFit="1" customWidth="1"/>
    <col min="7" max="7" width="11.7109375" style="0" customWidth="1"/>
    <col min="8" max="8" width="18.28125" style="0" bestFit="1" customWidth="1"/>
    <col min="9" max="9" width="10.71093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3" t="s">
        <v>41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904.41</v>
      </c>
      <c r="E10" s="9">
        <v>912.37</v>
      </c>
      <c r="F10" s="1"/>
      <c r="G10" s="1"/>
      <c r="H10" s="1"/>
      <c r="I10" s="1"/>
      <c r="J10" s="1"/>
      <c r="K10" s="1"/>
    </row>
    <row r="11" spans="1:11" ht="12.75">
      <c r="A11" s="1"/>
      <c r="B11" s="14" t="s">
        <v>7</v>
      </c>
      <c r="C11" s="11" t="s">
        <v>40</v>
      </c>
      <c r="D11" s="15">
        <v>3.1933</v>
      </c>
      <c r="E11" s="15">
        <v>3.2214</v>
      </c>
      <c r="F11" s="1"/>
      <c r="G11" s="1"/>
      <c r="H11" s="1"/>
      <c r="I11" s="1"/>
      <c r="J11" s="1"/>
      <c r="K11" s="1"/>
    </row>
    <row r="12" spans="1:11" ht="12.75">
      <c r="A12" s="1"/>
      <c r="B12" s="14" t="s">
        <v>8</v>
      </c>
      <c r="C12" s="11" t="s">
        <v>40</v>
      </c>
      <c r="D12" s="15">
        <v>0.0228</v>
      </c>
      <c r="E12" s="15">
        <v>0.0228</v>
      </c>
      <c r="F12" s="1"/>
      <c r="G12" s="1"/>
      <c r="H12" s="1"/>
      <c r="I12" s="1"/>
      <c r="J12" s="1"/>
      <c r="K12" s="1"/>
    </row>
    <row r="13" spans="1:11" ht="12.75" customHeight="1">
      <c r="A13" s="1"/>
      <c r="B13" s="10" t="s">
        <v>54</v>
      </c>
      <c r="C13" s="11" t="s">
        <v>40</v>
      </c>
      <c r="D13" s="15">
        <v>0.0173</v>
      </c>
      <c r="E13" s="15">
        <v>0</v>
      </c>
      <c r="F13" s="1"/>
      <c r="G13" s="1"/>
      <c r="H13" s="1"/>
      <c r="I13" s="1"/>
      <c r="J13" s="1"/>
      <c r="K13" s="1"/>
    </row>
    <row r="14" spans="1:11" ht="12.75" customHeight="1">
      <c r="A14" s="1"/>
      <c r="B14" s="10" t="s">
        <v>77</v>
      </c>
      <c r="C14" s="113" t="s">
        <v>40</v>
      </c>
      <c r="D14" s="127">
        <v>0</v>
      </c>
      <c r="E14" s="15">
        <v>0.1467</v>
      </c>
      <c r="F14" s="1"/>
      <c r="G14" s="1"/>
      <c r="H14" s="1"/>
      <c r="I14" s="1"/>
      <c r="J14" s="1"/>
      <c r="K14" s="1"/>
    </row>
    <row r="15" spans="1:11" ht="12.75" customHeight="1">
      <c r="A15" s="1"/>
      <c r="B15" s="10" t="s">
        <v>82</v>
      </c>
      <c r="C15" s="130" t="s">
        <v>40</v>
      </c>
      <c r="D15" s="127"/>
      <c r="E15" s="15">
        <v>1.4915</v>
      </c>
      <c r="F15" s="1"/>
      <c r="G15" s="1"/>
      <c r="H15" s="1"/>
      <c r="I15" s="1"/>
      <c r="J15" s="1"/>
      <c r="K15" s="1"/>
    </row>
    <row r="16" spans="1:11" ht="12.75">
      <c r="A16" s="1"/>
      <c r="B16" s="112" t="s">
        <v>51</v>
      </c>
      <c r="C16" s="113" t="s">
        <v>40</v>
      </c>
      <c r="D16" s="15">
        <v>0.0255</v>
      </c>
      <c r="E16" s="15">
        <v>0</v>
      </c>
      <c r="F16" s="1"/>
      <c r="G16" s="1"/>
      <c r="H16" s="1"/>
      <c r="I16" s="1"/>
      <c r="J16" s="1"/>
      <c r="K16" s="1"/>
    </row>
    <row r="17" spans="1:11" ht="12.75" customHeight="1">
      <c r="A17" s="1"/>
      <c r="B17" s="10" t="s">
        <v>53</v>
      </c>
      <c r="C17" s="113" t="s">
        <v>40</v>
      </c>
      <c r="D17" s="15">
        <v>-0.0219</v>
      </c>
      <c r="E17" s="15">
        <v>-0.0161</v>
      </c>
      <c r="F17" s="1"/>
      <c r="G17" s="1"/>
      <c r="H17" s="1"/>
      <c r="I17" s="1"/>
      <c r="J17" s="1"/>
      <c r="K17" s="1"/>
    </row>
    <row r="18" spans="1:11" ht="12.75">
      <c r="A18" s="1"/>
      <c r="B18" s="14" t="s">
        <v>9</v>
      </c>
      <c r="C18" s="11" t="s">
        <v>40</v>
      </c>
      <c r="D18" s="15">
        <v>2.7313</v>
      </c>
      <c r="E18" s="15">
        <v>2.6145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10</v>
      </c>
      <c r="C19" s="11" t="s">
        <v>40</v>
      </c>
      <c r="D19" s="15">
        <v>1.7366</v>
      </c>
      <c r="E19" s="15">
        <v>1.6727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11</v>
      </c>
      <c r="C20" s="11" t="s">
        <v>12</v>
      </c>
      <c r="D20" s="15">
        <v>0.005200000014156103</v>
      </c>
      <c r="E20" s="15">
        <v>0.0052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13</v>
      </c>
      <c r="C21" s="11" t="s">
        <v>12</v>
      </c>
      <c r="D21" s="15">
        <v>0.0011</v>
      </c>
      <c r="E21" s="15">
        <v>0.0011</v>
      </c>
      <c r="F21" s="1"/>
      <c r="G21" s="1"/>
      <c r="H21" s="1"/>
      <c r="I21" s="1"/>
      <c r="J21" s="1"/>
      <c r="K21" s="1"/>
    </row>
    <row r="22" spans="1:11" ht="13.5" thickBot="1">
      <c r="A22" s="1"/>
      <c r="B22" s="17" t="s">
        <v>14</v>
      </c>
      <c r="C22" s="18" t="s">
        <v>12</v>
      </c>
      <c r="D22" s="19">
        <v>0.25</v>
      </c>
      <c r="E22" s="19">
        <v>0.25</v>
      </c>
      <c r="F22" s="1"/>
      <c r="G22" s="1"/>
      <c r="H22" s="1"/>
      <c r="I22" s="1"/>
      <c r="J22" s="1"/>
      <c r="K22" s="1"/>
    </row>
    <row r="23" spans="1:11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9.5" thickBot="1">
      <c r="A24" s="1"/>
      <c r="B24" s="20" t="s">
        <v>15</v>
      </c>
      <c r="C24" s="21">
        <v>1800000</v>
      </c>
      <c r="D24" s="22" t="s">
        <v>16</v>
      </c>
      <c r="E24" s="104">
        <v>5000</v>
      </c>
      <c r="F24" s="24" t="s">
        <v>17</v>
      </c>
      <c r="G24" s="1"/>
      <c r="H24" s="25" t="s">
        <v>18</v>
      </c>
      <c r="I24" s="26">
        <v>1.0286</v>
      </c>
      <c r="J24" s="1"/>
      <c r="K24" s="1"/>
    </row>
    <row r="25" spans="1:11" ht="19.5" thickBot="1">
      <c r="A25" s="1"/>
      <c r="B25" s="20" t="s">
        <v>46</v>
      </c>
      <c r="C25" s="27" t="s">
        <v>46</v>
      </c>
      <c r="D25" s="22" t="s">
        <v>16</v>
      </c>
      <c r="E25" s="28" t="s">
        <v>20</v>
      </c>
      <c r="F25" s="29">
        <v>0.5025584795321637</v>
      </c>
      <c r="G25" s="1"/>
      <c r="H25" s="1"/>
      <c r="I25" s="1"/>
      <c r="J25" s="1"/>
      <c r="K25" s="1"/>
    </row>
    <row r="26" spans="1:11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9" thickBot="1">
      <c r="A27" s="1"/>
      <c r="B27" s="30" t="s">
        <v>41</v>
      </c>
      <c r="C27" s="31" t="s">
        <v>21</v>
      </c>
      <c r="D27" s="32" t="s">
        <v>56</v>
      </c>
      <c r="E27" s="33" t="s">
        <v>22</v>
      </c>
      <c r="F27" s="32" t="s">
        <v>21</v>
      </c>
      <c r="G27" s="32" t="s">
        <v>57</v>
      </c>
      <c r="H27" s="33" t="s">
        <v>22</v>
      </c>
      <c r="I27" s="34" t="s">
        <v>6</v>
      </c>
      <c r="J27" s="35" t="s">
        <v>23</v>
      </c>
      <c r="K27" s="36" t="s">
        <v>24</v>
      </c>
    </row>
    <row r="28" spans="1:11" ht="12.75" customHeight="1" thickBot="1">
      <c r="A28" s="1"/>
      <c r="B28" s="37" t="s">
        <v>25</v>
      </c>
      <c r="C28" s="38">
        <f>C24*I24</f>
        <v>1851480</v>
      </c>
      <c r="D28" s="137">
        <v>0.074</v>
      </c>
      <c r="E28" s="40">
        <f>C28*D28</f>
        <v>137009.52</v>
      </c>
      <c r="F28" s="38">
        <f>C28</f>
        <v>1851480</v>
      </c>
      <c r="G28" s="41">
        <f>D28</f>
        <v>0.074</v>
      </c>
      <c r="H28" s="40">
        <f>F28*G28</f>
        <v>137009.52</v>
      </c>
      <c r="I28" s="40">
        <f>H28-E28</f>
        <v>0</v>
      </c>
      <c r="J28" s="42">
        <f>I28/E28</f>
        <v>0</v>
      </c>
      <c r="K28" s="43">
        <f>H28/H51</f>
        <v>0.663465461996094</v>
      </c>
    </row>
    <row r="29" spans="1:11" ht="12.75" customHeight="1" thickBot="1">
      <c r="A29" s="1"/>
      <c r="B29" s="44" t="s">
        <v>26</v>
      </c>
      <c r="C29" s="45">
        <v>0</v>
      </c>
      <c r="D29" s="138">
        <v>0.087</v>
      </c>
      <c r="E29" s="47">
        <f>C29*D29</f>
        <v>0</v>
      </c>
      <c r="F29" s="45">
        <v>0</v>
      </c>
      <c r="G29" s="48">
        <f>D29</f>
        <v>0.087</v>
      </c>
      <c r="H29" s="47">
        <f>F29*G29</f>
        <v>0</v>
      </c>
      <c r="I29" s="40">
        <f>H29-E29</f>
        <v>0</v>
      </c>
      <c r="J29" s="116" t="s">
        <v>52</v>
      </c>
      <c r="K29" s="43">
        <f>H29/H51</f>
        <v>0</v>
      </c>
    </row>
    <row r="30" spans="1:11" ht="13.5" thickBot="1">
      <c r="A30" s="1"/>
      <c r="B30" s="50" t="s">
        <v>27</v>
      </c>
      <c r="C30" s="50"/>
      <c r="D30" s="50"/>
      <c r="E30" s="51">
        <f>E28+E29</f>
        <v>137009.52</v>
      </c>
      <c r="F30" s="50"/>
      <c r="G30" s="50"/>
      <c r="H30" s="51">
        <f>H28+H29</f>
        <v>137009.52</v>
      </c>
      <c r="I30" s="51">
        <f>I28+I29</f>
        <v>0</v>
      </c>
      <c r="J30" s="52">
        <f>I30/E30</f>
        <v>0</v>
      </c>
      <c r="K30" s="53">
        <f>H30/H51</f>
        <v>0.663465461996094</v>
      </c>
    </row>
    <row r="31" spans="1:11" ht="13.5" thickBot="1">
      <c r="A31" s="1"/>
      <c r="B31" s="54" t="s">
        <v>5</v>
      </c>
      <c r="C31" s="55">
        <v>1</v>
      </c>
      <c r="D31" s="56">
        <f>D10</f>
        <v>904.41</v>
      </c>
      <c r="E31" s="57">
        <f aca="true" t="shared" si="0" ref="E31:E36">C31*D31</f>
        <v>904.41</v>
      </c>
      <c r="F31" s="58">
        <v>1</v>
      </c>
      <c r="G31" s="56">
        <f>E10</f>
        <v>912.37</v>
      </c>
      <c r="H31" s="57">
        <f aca="true" t="shared" si="1" ref="H31:H36">F31*G31</f>
        <v>912.37</v>
      </c>
      <c r="I31" s="40">
        <f>H31-E31</f>
        <v>7.960000000000036</v>
      </c>
      <c r="J31" s="42">
        <f>I31/E31</f>
        <v>0.008801317986311558</v>
      </c>
      <c r="K31" s="43">
        <f>H31/H51</f>
        <v>0.004418130824495818</v>
      </c>
    </row>
    <row r="32" spans="1:11" ht="13.5" thickBot="1">
      <c r="A32" s="1"/>
      <c r="B32" s="67" t="s">
        <v>7</v>
      </c>
      <c r="C32" s="68">
        <f>E24</f>
        <v>5000</v>
      </c>
      <c r="D32" s="69">
        <f>D11</f>
        <v>3.1933</v>
      </c>
      <c r="E32" s="57">
        <f t="shared" si="0"/>
        <v>15966.499999999998</v>
      </c>
      <c r="F32" s="70">
        <f>E24</f>
        <v>5000</v>
      </c>
      <c r="G32" s="69">
        <f>E11</f>
        <v>3.2214</v>
      </c>
      <c r="H32" s="57">
        <f t="shared" si="1"/>
        <v>16107</v>
      </c>
      <c r="I32" s="40">
        <f aca="true" t="shared" si="2" ref="I32:I39">H32-E32</f>
        <v>140.50000000000182</v>
      </c>
      <c r="J32" s="42">
        <f aca="true" t="shared" si="3" ref="J32:J39">I32/E32</f>
        <v>0.008799674318103645</v>
      </c>
      <c r="K32" s="43">
        <f>H32/H51</f>
        <v>0.07799777852204055</v>
      </c>
    </row>
    <row r="33" spans="1:11" ht="13.5" thickBot="1">
      <c r="A33" s="1"/>
      <c r="B33" s="67" t="s">
        <v>8</v>
      </c>
      <c r="C33" s="71">
        <f>E24</f>
        <v>5000</v>
      </c>
      <c r="D33" s="72">
        <f>D12</f>
        <v>0.0228</v>
      </c>
      <c r="E33" s="57">
        <f t="shared" si="0"/>
        <v>114</v>
      </c>
      <c r="F33" s="73">
        <f>E24</f>
        <v>5000</v>
      </c>
      <c r="G33" s="72">
        <f>E12</f>
        <v>0.0228</v>
      </c>
      <c r="H33" s="57">
        <f t="shared" si="1"/>
        <v>114</v>
      </c>
      <c r="I33" s="40">
        <f t="shared" si="2"/>
        <v>0</v>
      </c>
      <c r="J33" s="42">
        <f t="shared" si="3"/>
        <v>0</v>
      </c>
      <c r="K33" s="43">
        <f>H33/H51</f>
        <v>0.0005520423884964688</v>
      </c>
    </row>
    <row r="34" spans="1:11" ht="13.5" thickBot="1">
      <c r="A34" s="1"/>
      <c r="B34" s="140" t="s">
        <v>81</v>
      </c>
      <c r="C34" s="71">
        <f>E24</f>
        <v>5000</v>
      </c>
      <c r="D34" s="141">
        <f>D13+D14</f>
        <v>0.0173</v>
      </c>
      <c r="E34" s="57">
        <f t="shared" si="0"/>
        <v>86.5</v>
      </c>
      <c r="F34" s="73">
        <f>E24</f>
        <v>5000</v>
      </c>
      <c r="G34" s="72">
        <f>E13+E14+E15</f>
        <v>1.6382</v>
      </c>
      <c r="H34" s="57">
        <f t="shared" si="1"/>
        <v>8191.000000000001</v>
      </c>
      <c r="I34" s="40">
        <f>H34-E34</f>
        <v>8104.500000000001</v>
      </c>
      <c r="J34" s="42">
        <f>I34/E34</f>
        <v>93.69364161849713</v>
      </c>
      <c r="K34" s="43">
        <f>H34/H51</f>
        <v>0.0396647298611805</v>
      </c>
    </row>
    <row r="35" spans="1:11" ht="13.5" thickBot="1">
      <c r="A35" s="1"/>
      <c r="B35" s="67" t="s">
        <v>51</v>
      </c>
      <c r="C35" s="71">
        <f>E24</f>
        <v>5000</v>
      </c>
      <c r="D35" s="72">
        <f>D16</f>
        <v>0.0255</v>
      </c>
      <c r="E35" s="57">
        <f t="shared" si="0"/>
        <v>127.49999999999999</v>
      </c>
      <c r="F35" s="73">
        <f>E24</f>
        <v>5000</v>
      </c>
      <c r="G35" s="72">
        <f>E16</f>
        <v>0</v>
      </c>
      <c r="H35" s="57">
        <f t="shared" si="1"/>
        <v>0</v>
      </c>
      <c r="I35" s="40">
        <f t="shared" si="2"/>
        <v>-127.49999999999999</v>
      </c>
      <c r="J35" s="116" t="s">
        <v>52</v>
      </c>
      <c r="K35" s="43">
        <f>H35/H51</f>
        <v>0</v>
      </c>
    </row>
    <row r="36" spans="1:11" ht="13.5" thickBot="1">
      <c r="A36" s="1"/>
      <c r="B36" s="121" t="s">
        <v>53</v>
      </c>
      <c r="C36" s="71">
        <f>E24</f>
        <v>5000</v>
      </c>
      <c r="D36" s="48">
        <f>D17</f>
        <v>-0.0219</v>
      </c>
      <c r="E36" s="57">
        <f t="shared" si="0"/>
        <v>-109.5</v>
      </c>
      <c r="F36" s="73">
        <f>E24</f>
        <v>5000</v>
      </c>
      <c r="G36" s="72">
        <f>E17</f>
        <v>-0.0161</v>
      </c>
      <c r="H36" s="57">
        <f t="shared" si="1"/>
        <v>-80.5</v>
      </c>
      <c r="I36" s="40">
        <f t="shared" si="2"/>
        <v>29</v>
      </c>
      <c r="J36" s="42">
        <f t="shared" si="3"/>
        <v>-0.2648401826484018</v>
      </c>
      <c r="K36" s="43">
        <f>H36/H51</f>
        <v>-0.0003898194059119802</v>
      </c>
    </row>
    <row r="37" spans="1:11" ht="13.5" thickBot="1">
      <c r="A37" s="1"/>
      <c r="B37" s="76" t="s">
        <v>28</v>
      </c>
      <c r="C37" s="77"/>
      <c r="D37" s="76"/>
      <c r="E37" s="78">
        <f>SUM(E31:E36)</f>
        <v>17089.41</v>
      </c>
      <c r="F37" s="77"/>
      <c r="G37" s="76"/>
      <c r="H37" s="78">
        <f>SUM(H31:H36)</f>
        <v>25243.87</v>
      </c>
      <c r="I37" s="78">
        <f>SUM(I31:I36)</f>
        <v>8154.460000000003</v>
      </c>
      <c r="J37" s="79">
        <f>I37/E37</f>
        <v>0.47716451299371965</v>
      </c>
      <c r="K37" s="80">
        <f>H37/H51</f>
        <v>0.12224286219030135</v>
      </c>
    </row>
    <row r="38" spans="1:11" ht="13.5" thickBot="1">
      <c r="A38" s="1"/>
      <c r="B38" s="67" t="s">
        <v>9</v>
      </c>
      <c r="C38" s="81">
        <f>C32</f>
        <v>5000</v>
      </c>
      <c r="D38" s="82">
        <f>D18</f>
        <v>2.7313</v>
      </c>
      <c r="E38" s="61">
        <f>C38*D38</f>
        <v>13656.5</v>
      </c>
      <c r="F38" s="81">
        <f>F32</f>
        <v>5000</v>
      </c>
      <c r="G38" s="82">
        <f>E18</f>
        <v>2.6145</v>
      </c>
      <c r="H38" s="61">
        <f>F38*G38</f>
        <v>13072.5</v>
      </c>
      <c r="I38" s="40">
        <f t="shared" si="2"/>
        <v>-584</v>
      </c>
      <c r="J38" s="42">
        <f t="shared" si="3"/>
        <v>-0.04276351920330978</v>
      </c>
      <c r="K38" s="43">
        <f>H38/H51</f>
        <v>0.06330328178614113</v>
      </c>
    </row>
    <row r="39" spans="1:11" ht="13.5" thickBot="1">
      <c r="A39" s="1"/>
      <c r="B39" s="67" t="s">
        <v>10</v>
      </c>
      <c r="C39" s="68">
        <f>C32</f>
        <v>5000</v>
      </c>
      <c r="D39" s="69">
        <f>D19</f>
        <v>1.7366</v>
      </c>
      <c r="E39" s="61">
        <f>C39*D39</f>
        <v>8683</v>
      </c>
      <c r="F39" s="68">
        <f>F32</f>
        <v>5000</v>
      </c>
      <c r="G39" s="69">
        <f>E19</f>
        <v>1.6727</v>
      </c>
      <c r="H39" s="61">
        <f>F39*G39</f>
        <v>8363.5</v>
      </c>
      <c r="I39" s="40">
        <f t="shared" si="2"/>
        <v>-319.5</v>
      </c>
      <c r="J39" s="42">
        <f t="shared" si="3"/>
        <v>-0.03679603823563284</v>
      </c>
      <c r="K39" s="43">
        <f>H39/H51</f>
        <v>0.040500057159563306</v>
      </c>
    </row>
    <row r="40" spans="1:11" ht="13.5" thickBot="1">
      <c r="A40" s="1"/>
      <c r="B40" s="76" t="s">
        <v>29</v>
      </c>
      <c r="C40" s="76"/>
      <c r="D40" s="76"/>
      <c r="E40" s="78">
        <f>SUM(E38:E39)</f>
        <v>22339.5</v>
      </c>
      <c r="F40" s="76"/>
      <c r="G40" s="76"/>
      <c r="H40" s="78">
        <f>H38+H39</f>
        <v>21436</v>
      </c>
      <c r="I40" s="78">
        <f>SUM(I38:I39)</f>
        <v>-903.5</v>
      </c>
      <c r="J40" s="79">
        <f>SUM(J38:J39)</f>
        <v>-0.07955955743894262</v>
      </c>
      <c r="K40" s="80">
        <f>H40/H51</f>
        <v>0.10380333894570444</v>
      </c>
    </row>
    <row r="41" spans="1:11" ht="13.5" thickBot="1">
      <c r="A41" s="1"/>
      <c r="B41" s="50" t="s">
        <v>30</v>
      </c>
      <c r="C41" s="50"/>
      <c r="D41" s="50"/>
      <c r="E41" s="51">
        <f>E37+E40</f>
        <v>39428.91</v>
      </c>
      <c r="F41" s="50"/>
      <c r="G41" s="50"/>
      <c r="H41" s="51">
        <f>H37+H40</f>
        <v>46679.869999999995</v>
      </c>
      <c r="I41" s="51">
        <f>I37+I40</f>
        <v>7250.960000000003</v>
      </c>
      <c r="J41" s="52">
        <f>J37+J40</f>
        <v>0.39760495555477704</v>
      </c>
      <c r="K41" s="53">
        <f>H41/H51</f>
        <v>0.22604620113600576</v>
      </c>
    </row>
    <row r="42" spans="1:11" ht="12.75" customHeight="1" thickBot="1">
      <c r="A42" s="1"/>
      <c r="B42" s="44" t="s">
        <v>11</v>
      </c>
      <c r="C42" s="81">
        <f>C24*I24</f>
        <v>1851480</v>
      </c>
      <c r="D42" s="82">
        <f>D20</f>
        <v>0.005200000014156103</v>
      </c>
      <c r="E42" s="40">
        <f>C42*D42</f>
        <v>9627.696026209742</v>
      </c>
      <c r="F42" s="81">
        <f>C42</f>
        <v>1851480</v>
      </c>
      <c r="G42" s="82">
        <f>E20</f>
        <v>0.0052</v>
      </c>
      <c r="H42" s="40">
        <f>F42*G42</f>
        <v>9627.696</v>
      </c>
      <c r="I42" s="40">
        <f>H42-E42</f>
        <v>-2.6209741918137297E-05</v>
      </c>
      <c r="J42" s="42">
        <f>I42/E42</f>
        <v>-2.7223275274568076E-09</v>
      </c>
      <c r="K42" s="84">
        <f>H42/H51</f>
        <v>0.04662189732945526</v>
      </c>
    </row>
    <row r="43" spans="1:11" ht="12.75" customHeight="1" thickBot="1">
      <c r="A43" s="1"/>
      <c r="B43" s="44" t="s">
        <v>13</v>
      </c>
      <c r="C43" s="68">
        <f>C42</f>
        <v>1851480</v>
      </c>
      <c r="D43" s="69">
        <f>D21</f>
        <v>0.0011</v>
      </c>
      <c r="E43" s="40">
        <f>C43*D43</f>
        <v>2036.6280000000002</v>
      </c>
      <c r="F43" s="68">
        <f>C43</f>
        <v>1851480</v>
      </c>
      <c r="G43" s="69">
        <f>E21</f>
        <v>0.0011</v>
      </c>
      <c r="H43" s="40">
        <f>F43*G43</f>
        <v>2036.6280000000002</v>
      </c>
      <c r="I43" s="40">
        <f>H43-E43</f>
        <v>0</v>
      </c>
      <c r="J43" s="42">
        <f>I43/E43</f>
        <v>0</v>
      </c>
      <c r="K43" s="43">
        <f>H43/H51</f>
        <v>0.009862324435077074</v>
      </c>
    </row>
    <row r="44" spans="1:11" ht="12.75" customHeight="1" thickBot="1">
      <c r="A44" s="1"/>
      <c r="B44" s="44" t="s">
        <v>14</v>
      </c>
      <c r="C44" s="86">
        <v>1</v>
      </c>
      <c r="D44" s="65">
        <f>D22</f>
        <v>0.25</v>
      </c>
      <c r="E44" s="40">
        <f>C44*D44</f>
        <v>0.25</v>
      </c>
      <c r="F44" s="86">
        <v>1</v>
      </c>
      <c r="G44" s="87">
        <f>E22</f>
        <v>0.25</v>
      </c>
      <c r="H44" s="40">
        <f>F44*G44</f>
        <v>0.25</v>
      </c>
      <c r="I44" s="40">
        <f>H44-E44</f>
        <v>0</v>
      </c>
      <c r="J44" s="42">
        <f>I44/E44</f>
        <v>0</v>
      </c>
      <c r="K44" s="43">
        <f>H44/H51</f>
        <v>1.210619273018572E-06</v>
      </c>
    </row>
    <row r="45" spans="1:11" ht="13.5" thickBot="1">
      <c r="A45" s="1"/>
      <c r="B45" s="50" t="s">
        <v>31</v>
      </c>
      <c r="C45" s="50"/>
      <c r="D45" s="50"/>
      <c r="E45" s="51">
        <f>SUM(E42:E44)</f>
        <v>11664.574026209742</v>
      </c>
      <c r="F45" s="50"/>
      <c r="G45" s="50"/>
      <c r="H45" s="51">
        <f>SUM(H42:H44)</f>
        <v>11664.574</v>
      </c>
      <c r="I45" s="51">
        <f>SUM(I42:I44)</f>
        <v>-2.6209741918137297E-05</v>
      </c>
      <c r="J45" s="51">
        <f>SUM(J42:J44)</f>
        <v>-2.7223275274568076E-09</v>
      </c>
      <c r="K45" s="53">
        <f>H45/H51</f>
        <v>0.05648543238380535</v>
      </c>
    </row>
    <row r="46" spans="1:11" ht="13.5" thickBot="1">
      <c r="A46" s="1"/>
      <c r="B46" s="88" t="s">
        <v>32</v>
      </c>
      <c r="C46" s="89">
        <v>1100000</v>
      </c>
      <c r="D46" s="90">
        <v>0.007</v>
      </c>
      <c r="E46" s="51">
        <f>C46*D46</f>
        <v>7700</v>
      </c>
      <c r="F46" s="89">
        <f>C46</f>
        <v>1100000</v>
      </c>
      <c r="G46" s="92">
        <v>0.007</v>
      </c>
      <c r="H46" s="51">
        <f>F46*G46</f>
        <v>7700</v>
      </c>
      <c r="I46" s="40">
        <f aca="true" t="shared" si="4" ref="I46:I51">H46-E46</f>
        <v>0</v>
      </c>
      <c r="J46" s="42">
        <f aca="true" t="shared" si="5" ref="J46:J51">I46/E46</f>
        <v>0</v>
      </c>
      <c r="K46" s="95">
        <f>H46/H51</f>
        <v>0.037287073608972016</v>
      </c>
    </row>
    <row r="47" spans="1:11" ht="13.5" thickBot="1">
      <c r="A47" s="1"/>
      <c r="B47" s="50" t="s">
        <v>33</v>
      </c>
      <c r="C47" s="50"/>
      <c r="D47" s="50"/>
      <c r="E47" s="51">
        <f>E30+E41+E45+E46</f>
        <v>195803.00402620973</v>
      </c>
      <c r="F47" s="50"/>
      <c r="G47" s="50"/>
      <c r="H47" s="51">
        <f>H30+H41+H45+H46</f>
        <v>203053.96399999998</v>
      </c>
      <c r="I47" s="51">
        <f t="shared" si="4"/>
        <v>7250.959973790246</v>
      </c>
      <c r="J47" s="52">
        <f t="shared" si="5"/>
        <v>0.03703191383529361</v>
      </c>
      <c r="K47" s="53">
        <f>H47/H51</f>
        <v>0.983284169124877</v>
      </c>
    </row>
    <row r="48" spans="1:11" ht="13.5" thickBot="1">
      <c r="A48" s="1"/>
      <c r="B48" s="96" t="s">
        <v>34</v>
      </c>
      <c r="C48" s="97">
        <f>E47</f>
        <v>195803.00402620973</v>
      </c>
      <c r="D48" s="98">
        <v>0.13</v>
      </c>
      <c r="E48" s="99">
        <f>E47*D48</f>
        <v>25454.390523407266</v>
      </c>
      <c r="F48" s="97">
        <f>H47</f>
        <v>203053.96399999998</v>
      </c>
      <c r="G48" s="100">
        <v>0.13</v>
      </c>
      <c r="H48" s="99">
        <f>H47*G48</f>
        <v>26397.01532</v>
      </c>
      <c r="I48" s="51">
        <f t="shared" si="4"/>
        <v>942.6247965927323</v>
      </c>
      <c r="J48" s="52">
        <f t="shared" si="5"/>
        <v>0.03703191383529362</v>
      </c>
      <c r="K48" s="53">
        <f>H48/H51</f>
        <v>0.12782694198623404</v>
      </c>
    </row>
    <row r="49" spans="1:11" ht="13.5" thickBot="1">
      <c r="A49" s="1"/>
      <c r="B49" s="50" t="s">
        <v>49</v>
      </c>
      <c r="C49" s="114"/>
      <c r="D49" s="115"/>
      <c r="E49" s="51">
        <f>E47+E48</f>
        <v>221257.394549617</v>
      </c>
      <c r="F49" s="114"/>
      <c r="G49" s="115"/>
      <c r="H49" s="51">
        <f>H47+H48</f>
        <v>229450.97931999998</v>
      </c>
      <c r="I49" s="51">
        <f t="shared" si="4"/>
        <v>8193.584770382993</v>
      </c>
      <c r="J49" s="52">
        <f t="shared" si="5"/>
        <v>0.037031913835293674</v>
      </c>
      <c r="K49" s="53">
        <f>H49/H51</f>
        <v>1.1111111111111112</v>
      </c>
    </row>
    <row r="50" spans="1:11" ht="13.5" thickBot="1">
      <c r="A50" s="1"/>
      <c r="B50" s="88" t="s">
        <v>48</v>
      </c>
      <c r="C50" s="114"/>
      <c r="D50" s="100">
        <v>-0.1</v>
      </c>
      <c r="E50" s="51">
        <f>D50*E49</f>
        <v>-22125.739454961702</v>
      </c>
      <c r="F50" s="114"/>
      <c r="G50" s="115"/>
      <c r="H50" s="51">
        <f>D50*H49</f>
        <v>-22945.097932</v>
      </c>
      <c r="I50" s="93">
        <f t="shared" si="4"/>
        <v>-819.3584770382986</v>
      </c>
      <c r="J50" s="94">
        <f t="shared" si="5"/>
        <v>0.03703191383529364</v>
      </c>
      <c r="K50" s="95">
        <f>H50/H51</f>
        <v>-0.11111111111111112</v>
      </c>
    </row>
    <row r="51" spans="1:11" ht="13.5" thickBot="1">
      <c r="A51" s="1"/>
      <c r="B51" s="50" t="s">
        <v>35</v>
      </c>
      <c r="C51" s="1"/>
      <c r="D51" s="1"/>
      <c r="E51" s="101">
        <f>E49+E50</f>
        <v>199131.6550946553</v>
      </c>
      <c r="F51" s="1"/>
      <c r="G51" s="1"/>
      <c r="H51" s="101">
        <f>H49+H50</f>
        <v>206505.88138799998</v>
      </c>
      <c r="I51" s="101">
        <f t="shared" si="4"/>
        <v>7374.226293344691</v>
      </c>
      <c r="J51" s="102">
        <f t="shared" si="5"/>
        <v>0.03703191383529366</v>
      </c>
      <c r="K51" s="103">
        <f>K49+K50</f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PageLayoutView="0" workbookViewId="0" topLeftCell="A7">
      <selection activeCell="M32" sqref="M32"/>
    </sheetView>
  </sheetViews>
  <sheetFormatPr defaultColWidth="9.140625" defaultRowHeight="12.75"/>
  <cols>
    <col min="2" max="2" width="82.00390625" style="0" bestFit="1" customWidth="1"/>
    <col min="3" max="3" width="15.57421875" style="0" bestFit="1" customWidth="1"/>
    <col min="4" max="4" width="13.421875" style="0" bestFit="1" customWidth="1"/>
    <col min="5" max="5" width="18.57421875" style="0" bestFit="1" customWidth="1"/>
    <col min="6" max="6" width="14.421875" style="0" bestFit="1" customWidth="1"/>
    <col min="7" max="7" width="14.7109375" style="0" bestFit="1" customWidth="1"/>
    <col min="8" max="8" width="18.421875" style="0" bestFit="1" customWidth="1"/>
    <col min="9" max="9" width="14.7109375" style="0" bestFit="1" customWidth="1"/>
    <col min="10" max="10" width="11.140625" style="0" bestFit="1" customWidth="1"/>
    <col min="11" max="11" width="10.851562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3" t="s">
        <v>42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7747.9</v>
      </c>
      <c r="E10" s="9">
        <v>7816.08</v>
      </c>
      <c r="F10" s="1"/>
      <c r="G10" s="1"/>
      <c r="H10" s="1"/>
      <c r="I10" s="1"/>
      <c r="J10" s="1"/>
      <c r="K10" s="1"/>
    </row>
    <row r="11" spans="1:11" ht="12.75">
      <c r="A11" s="1"/>
      <c r="B11" s="14" t="s">
        <v>7</v>
      </c>
      <c r="C11" s="11" t="s">
        <v>40</v>
      </c>
      <c r="D11" s="15">
        <v>2.1516</v>
      </c>
      <c r="E11" s="15">
        <v>2.1705</v>
      </c>
      <c r="F11" s="1"/>
      <c r="G11" s="1"/>
      <c r="H11" s="1"/>
      <c r="I11" s="1"/>
      <c r="J11" s="1"/>
      <c r="K11" s="1"/>
    </row>
    <row r="12" spans="1:11" ht="12.75">
      <c r="A12" s="1"/>
      <c r="B12" s="14" t="s">
        <v>8</v>
      </c>
      <c r="C12" s="11" t="s">
        <v>40</v>
      </c>
      <c r="D12" s="15">
        <v>0.0232</v>
      </c>
      <c r="E12" s="15">
        <v>0.0232</v>
      </c>
      <c r="F12" s="1"/>
      <c r="G12" s="1"/>
      <c r="H12" s="1"/>
      <c r="I12" s="1"/>
      <c r="J12" s="1"/>
      <c r="K12" s="1"/>
    </row>
    <row r="13" spans="1:11" ht="12.75">
      <c r="A13" s="1"/>
      <c r="B13" s="10" t="s">
        <v>54</v>
      </c>
      <c r="C13" s="113" t="s">
        <v>40</v>
      </c>
      <c r="D13" s="15">
        <v>0.0009</v>
      </c>
      <c r="E13" s="15"/>
      <c r="F13" s="1"/>
      <c r="G13" s="1"/>
      <c r="H13" s="1"/>
      <c r="I13" s="1"/>
      <c r="J13" s="1"/>
      <c r="K13" s="1"/>
    </row>
    <row r="14" spans="1:11" ht="12.75">
      <c r="A14" s="1"/>
      <c r="B14" s="128" t="s">
        <v>77</v>
      </c>
      <c r="C14" s="11" t="s">
        <v>40</v>
      </c>
      <c r="D14" s="127">
        <v>0</v>
      </c>
      <c r="E14" s="15">
        <v>0.1678</v>
      </c>
      <c r="F14" s="1"/>
      <c r="G14" s="1"/>
      <c r="H14" s="1"/>
      <c r="I14" s="1"/>
      <c r="J14" s="1"/>
      <c r="K14" s="1"/>
    </row>
    <row r="15" spans="1:11" ht="12.75">
      <c r="A15" s="1"/>
      <c r="B15" s="128" t="s">
        <v>83</v>
      </c>
      <c r="C15" s="113" t="s">
        <v>40</v>
      </c>
      <c r="D15" s="15">
        <v>0</v>
      </c>
      <c r="E15" s="15">
        <v>1.706</v>
      </c>
      <c r="F15" s="1"/>
      <c r="G15" s="1"/>
      <c r="H15" s="1"/>
      <c r="I15" s="1"/>
      <c r="J15" s="1"/>
      <c r="K15" s="1"/>
    </row>
    <row r="16" spans="1:11" ht="12.75">
      <c r="A16" s="1"/>
      <c r="B16" s="128" t="s">
        <v>84</v>
      </c>
      <c r="C16" s="11" t="s">
        <v>40</v>
      </c>
      <c r="D16" s="15">
        <v>0.0079</v>
      </c>
      <c r="E16" s="15">
        <v>0</v>
      </c>
      <c r="F16" s="1"/>
      <c r="G16" s="1"/>
      <c r="H16" s="1"/>
      <c r="I16" s="1"/>
      <c r="J16" s="1"/>
      <c r="K16" s="1"/>
    </row>
    <row r="17" spans="1:11" ht="12.75">
      <c r="A17" s="1"/>
      <c r="B17" s="112" t="s">
        <v>47</v>
      </c>
      <c r="C17" s="113" t="s">
        <v>40</v>
      </c>
      <c r="D17" s="15">
        <v>-0.016</v>
      </c>
      <c r="E17" s="15">
        <v>-0.0118</v>
      </c>
      <c r="F17" s="1"/>
      <c r="G17" s="1"/>
      <c r="H17" s="1"/>
      <c r="I17" s="1"/>
      <c r="J17" s="1"/>
      <c r="K17" s="1"/>
    </row>
    <row r="18" spans="1:11" ht="12.75">
      <c r="A18" s="1"/>
      <c r="B18" s="112" t="s">
        <v>9</v>
      </c>
      <c r="C18" s="113" t="s">
        <v>40</v>
      </c>
      <c r="D18" s="15">
        <v>2.5882</v>
      </c>
      <c r="E18" s="15">
        <v>2.4775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10</v>
      </c>
      <c r="C19" s="11" t="s">
        <v>40</v>
      </c>
      <c r="D19" s="15">
        <v>1.7677</v>
      </c>
      <c r="E19" s="15">
        <v>1.7026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11</v>
      </c>
      <c r="C20" s="11" t="s">
        <v>12</v>
      </c>
      <c r="D20" s="15">
        <v>0.005200000014156103</v>
      </c>
      <c r="E20" s="15">
        <v>0.0052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13</v>
      </c>
      <c r="C21" s="11" t="s">
        <v>12</v>
      </c>
      <c r="D21" s="15">
        <v>0.0011</v>
      </c>
      <c r="E21" s="15">
        <v>0.0011</v>
      </c>
      <c r="F21" s="1"/>
      <c r="G21" s="1"/>
      <c r="H21" s="1"/>
      <c r="I21" s="1"/>
      <c r="J21" s="1"/>
      <c r="K21" s="1"/>
    </row>
    <row r="22" spans="1:11" ht="13.5" thickBot="1">
      <c r="A22" s="1"/>
      <c r="B22" s="17" t="s">
        <v>14</v>
      </c>
      <c r="C22" s="18" t="s">
        <v>12</v>
      </c>
      <c r="D22" s="19">
        <v>0.25</v>
      </c>
      <c r="E22" s="19">
        <v>0.25</v>
      </c>
      <c r="F22" s="1"/>
      <c r="G22" s="1"/>
      <c r="H22" s="1"/>
      <c r="I22" s="1"/>
      <c r="J22" s="1"/>
      <c r="K22" s="1"/>
    </row>
    <row r="23" spans="1:11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9.5" thickBot="1">
      <c r="A24" s="1"/>
      <c r="B24" s="20" t="s">
        <v>15</v>
      </c>
      <c r="C24" s="21">
        <v>13000000</v>
      </c>
      <c r="D24" s="22" t="s">
        <v>16</v>
      </c>
      <c r="E24" s="104">
        <v>25000</v>
      </c>
      <c r="F24" s="24" t="s">
        <v>17</v>
      </c>
      <c r="G24" s="1"/>
      <c r="H24" s="25" t="s">
        <v>18</v>
      </c>
      <c r="I24" s="26">
        <v>1.0183</v>
      </c>
      <c r="J24" s="1"/>
      <c r="K24" s="1"/>
    </row>
    <row r="25" spans="1:11" ht="19.5" thickBot="1">
      <c r="A25" s="1"/>
      <c r="B25" s="20" t="s">
        <v>46</v>
      </c>
      <c r="C25" s="27" t="s">
        <v>46</v>
      </c>
      <c r="D25" s="22" t="s">
        <v>16</v>
      </c>
      <c r="E25" s="28" t="s">
        <v>20</v>
      </c>
      <c r="F25" s="29">
        <v>0.7127192982456141</v>
      </c>
      <c r="G25" s="1"/>
      <c r="H25" s="1"/>
      <c r="I25" s="1"/>
      <c r="J25" s="1"/>
      <c r="K25" s="1"/>
    </row>
    <row r="26" spans="1:11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9" thickBot="1">
      <c r="A27" s="1"/>
      <c r="B27" s="30" t="s">
        <v>42</v>
      </c>
      <c r="C27" s="31" t="s">
        <v>21</v>
      </c>
      <c r="D27" s="32" t="s">
        <v>56</v>
      </c>
      <c r="E27" s="33" t="s">
        <v>22</v>
      </c>
      <c r="F27" s="32" t="s">
        <v>21</v>
      </c>
      <c r="G27" s="32" t="s">
        <v>57</v>
      </c>
      <c r="H27" s="33" t="s">
        <v>22</v>
      </c>
      <c r="I27" s="34" t="s">
        <v>6</v>
      </c>
      <c r="J27" s="35" t="s">
        <v>23</v>
      </c>
      <c r="K27" s="36" t="s">
        <v>24</v>
      </c>
    </row>
    <row r="28" spans="1:11" ht="13.5" thickBot="1">
      <c r="A28" s="1"/>
      <c r="B28" s="37" t="s">
        <v>25</v>
      </c>
      <c r="C28" s="38">
        <f>C24*I24</f>
        <v>13237900</v>
      </c>
      <c r="D28" s="39">
        <v>0.074</v>
      </c>
      <c r="E28" s="40">
        <f>C28*D28</f>
        <v>979604.6</v>
      </c>
      <c r="F28" s="38">
        <f>C24*I24</f>
        <v>13237900</v>
      </c>
      <c r="G28" s="41">
        <f>D28</f>
        <v>0.074</v>
      </c>
      <c r="H28" s="40">
        <f>F28*G28</f>
        <v>979604.6</v>
      </c>
      <c r="I28" s="40">
        <f>H28-E28</f>
        <v>0</v>
      </c>
      <c r="J28" s="42">
        <f>I28/E28</f>
        <v>0</v>
      </c>
      <c r="K28" s="43">
        <f>H28/H51</f>
        <v>0.704262149883986</v>
      </c>
    </row>
    <row r="29" spans="1:11" ht="13.5" thickBot="1">
      <c r="A29" s="1"/>
      <c r="B29" s="37" t="s">
        <v>26</v>
      </c>
      <c r="C29" s="118">
        <v>0</v>
      </c>
      <c r="D29" s="46">
        <v>0.087</v>
      </c>
      <c r="E29" s="47">
        <f>C29*D29</f>
        <v>0</v>
      </c>
      <c r="F29" s="45">
        <f>C29</f>
        <v>0</v>
      </c>
      <c r="G29" s="48">
        <f>D29</f>
        <v>0.087</v>
      </c>
      <c r="H29" s="47">
        <f>F29*G29</f>
        <v>0</v>
      </c>
      <c r="I29" s="40">
        <f>H29-E29</f>
        <v>0</v>
      </c>
      <c r="J29" s="116" t="s">
        <v>52</v>
      </c>
      <c r="K29" s="43">
        <f>H29/H51</f>
        <v>0</v>
      </c>
    </row>
    <row r="30" spans="1:11" ht="13.5" thickBot="1">
      <c r="A30" s="1"/>
      <c r="B30" s="50" t="s">
        <v>27</v>
      </c>
      <c r="C30" s="50"/>
      <c r="D30" s="50"/>
      <c r="E30" s="51">
        <f>SUM(E28:E29)</f>
        <v>979604.6</v>
      </c>
      <c r="F30" s="50"/>
      <c r="G30" s="50"/>
      <c r="H30" s="51">
        <f>SUM(H28:H29)</f>
        <v>979604.6</v>
      </c>
      <c r="I30" s="51">
        <f>I28+I29</f>
        <v>0</v>
      </c>
      <c r="J30" s="52">
        <f>I30/E30</f>
        <v>0</v>
      </c>
      <c r="K30" s="53">
        <f>H30/H51</f>
        <v>0.704262149883986</v>
      </c>
    </row>
    <row r="31" spans="1:11" ht="13.5" thickBot="1">
      <c r="A31" s="1"/>
      <c r="B31" s="54" t="s">
        <v>5</v>
      </c>
      <c r="C31" s="55">
        <v>1</v>
      </c>
      <c r="D31" s="56">
        <f>D10</f>
        <v>7747.9</v>
      </c>
      <c r="E31" s="57">
        <f>C31*D31</f>
        <v>7747.9</v>
      </c>
      <c r="F31" s="58">
        <v>1</v>
      </c>
      <c r="G31" s="56">
        <f>E10</f>
        <v>7816.08</v>
      </c>
      <c r="H31" s="57">
        <f aca="true" t="shared" si="0" ref="H31:H36">F31*G31</f>
        <v>7816.08</v>
      </c>
      <c r="I31" s="40">
        <f aca="true" t="shared" si="1" ref="I31:I39">H31-E31</f>
        <v>68.18000000000029</v>
      </c>
      <c r="J31" s="42">
        <f>I31/E31</f>
        <v>0.008799803817808734</v>
      </c>
      <c r="K31" s="43">
        <f>H31/H51</f>
        <v>0.005619174618478951</v>
      </c>
    </row>
    <row r="32" spans="1:11" ht="13.5" thickBot="1">
      <c r="A32" s="1"/>
      <c r="B32" s="67" t="s">
        <v>7</v>
      </c>
      <c r="C32" s="68">
        <f>E24</f>
        <v>25000</v>
      </c>
      <c r="D32" s="69">
        <f>D11</f>
        <v>2.1516</v>
      </c>
      <c r="E32" s="61">
        <f>D32*C32</f>
        <v>53790.00000000001</v>
      </c>
      <c r="F32" s="70">
        <f>E24</f>
        <v>25000</v>
      </c>
      <c r="G32" s="69">
        <f>E11</f>
        <v>2.1705</v>
      </c>
      <c r="H32" s="61">
        <f t="shared" si="0"/>
        <v>54262.5</v>
      </c>
      <c r="I32" s="40">
        <f t="shared" si="1"/>
        <v>472.4999999999927</v>
      </c>
      <c r="J32" s="42">
        <f>I32/E32</f>
        <v>0.008784160624651286</v>
      </c>
      <c r="K32" s="43">
        <f>H32/H51</f>
        <v>0.03901066298390166</v>
      </c>
    </row>
    <row r="33" spans="1:11" ht="13.5" thickBot="1">
      <c r="A33" s="1"/>
      <c r="B33" s="44" t="str">
        <f>B12</f>
        <v>Low Voltage Volumetric Rate</v>
      </c>
      <c r="C33" s="71">
        <f>E24</f>
        <v>25000</v>
      </c>
      <c r="D33" s="72">
        <f>D12</f>
        <v>0.0232</v>
      </c>
      <c r="E33" s="61">
        <f>D33*C33</f>
        <v>580</v>
      </c>
      <c r="F33" s="73">
        <f>E24</f>
        <v>25000</v>
      </c>
      <c r="G33" s="72">
        <f>E12</f>
        <v>0.0232</v>
      </c>
      <c r="H33" s="61">
        <f t="shared" si="0"/>
        <v>580</v>
      </c>
      <c r="I33" s="40">
        <f t="shared" si="1"/>
        <v>0</v>
      </c>
      <c r="J33" s="42">
        <f>I33/E33</f>
        <v>0</v>
      </c>
      <c r="K33" s="43">
        <f>H33/H51</f>
        <v>0.00041697644838816796</v>
      </c>
    </row>
    <row r="34" spans="1:11" ht="13.5" thickBot="1">
      <c r="A34" s="1"/>
      <c r="B34" s="74" t="str">
        <f>B16</f>
        <v>Rate Rider for Lost Revenue Mechanism Recovery - effective until April 30,2013</v>
      </c>
      <c r="C34" s="71">
        <f>E24</f>
        <v>25000</v>
      </c>
      <c r="D34" s="72">
        <f>D16</f>
        <v>0.0079</v>
      </c>
      <c r="E34" s="61">
        <f>D34*C34</f>
        <v>197.50000000000003</v>
      </c>
      <c r="F34" s="73">
        <f>E24</f>
        <v>25000</v>
      </c>
      <c r="G34" s="72">
        <f>E16</f>
        <v>0</v>
      </c>
      <c r="H34" s="61">
        <f t="shared" si="0"/>
        <v>0</v>
      </c>
      <c r="I34" s="40">
        <f t="shared" si="1"/>
        <v>-197.50000000000003</v>
      </c>
      <c r="J34" s="116" t="s">
        <v>52</v>
      </c>
      <c r="K34" s="43">
        <f>H34/H51</f>
        <v>0</v>
      </c>
    </row>
    <row r="35" spans="1:11" ht="13.5" thickBot="1">
      <c r="A35" s="1"/>
      <c r="B35" s="139" t="s">
        <v>85</v>
      </c>
      <c r="C35" s="71">
        <f>E24</f>
        <v>25000</v>
      </c>
      <c r="D35" s="72">
        <f>D13+D14</f>
        <v>0.0009</v>
      </c>
      <c r="E35" s="61">
        <f>D35*C35</f>
        <v>22.5</v>
      </c>
      <c r="F35" s="73">
        <f>E24</f>
        <v>25000</v>
      </c>
      <c r="G35" s="72">
        <f>E13+E14+E15</f>
        <v>1.8738</v>
      </c>
      <c r="H35" s="61">
        <f t="shared" si="0"/>
        <v>46845</v>
      </c>
      <c r="I35" s="40">
        <f t="shared" si="1"/>
        <v>46822.5</v>
      </c>
      <c r="J35" s="42">
        <f>I35/E35</f>
        <v>2081</v>
      </c>
      <c r="K35" s="43">
        <f>H35/H51</f>
        <v>0.0336780374564547</v>
      </c>
    </row>
    <row r="36" spans="1:11" ht="13.5" thickBot="1">
      <c r="A36" s="1"/>
      <c r="B36" s="119" t="s">
        <v>47</v>
      </c>
      <c r="C36" s="71">
        <f>E24</f>
        <v>25000</v>
      </c>
      <c r="D36" s="48">
        <f>D17</f>
        <v>-0.016</v>
      </c>
      <c r="E36" s="61">
        <f>D36*C36</f>
        <v>-400</v>
      </c>
      <c r="F36" s="73">
        <f>E24</f>
        <v>25000</v>
      </c>
      <c r="G36" s="72">
        <f>E17</f>
        <v>-0.0118</v>
      </c>
      <c r="H36" s="61">
        <f t="shared" si="0"/>
        <v>-295</v>
      </c>
      <c r="I36" s="40">
        <f t="shared" si="1"/>
        <v>105</v>
      </c>
      <c r="J36" s="42">
        <f>I36/E36</f>
        <v>-0.2625</v>
      </c>
      <c r="K36" s="43">
        <f>H36/H51</f>
        <v>-0.0002120828487491544</v>
      </c>
    </row>
    <row r="37" spans="1:11" ht="13.5" thickBot="1">
      <c r="A37" s="1"/>
      <c r="B37" s="76" t="s">
        <v>28</v>
      </c>
      <c r="C37" s="77"/>
      <c r="D37" s="76"/>
      <c r="E37" s="78">
        <f>SUM(E31:E36)</f>
        <v>61937.90000000001</v>
      </c>
      <c r="F37" s="77"/>
      <c r="G37" s="76"/>
      <c r="H37" s="78">
        <f>SUM(H31:H36)</f>
        <v>109208.58</v>
      </c>
      <c r="I37" s="78">
        <f>SUM(I31:I36)</f>
        <v>47270.67999999999</v>
      </c>
      <c r="J37" s="78">
        <f>SUM(J31:J36)</f>
        <v>2080.7550839644427</v>
      </c>
      <c r="K37" s="80">
        <f>H37/H51</f>
        <v>0.07851276865847433</v>
      </c>
    </row>
    <row r="38" spans="1:11" ht="13.5" thickBot="1">
      <c r="A38" s="1"/>
      <c r="B38" s="67" t="s">
        <v>9</v>
      </c>
      <c r="C38" s="81">
        <v>25000</v>
      </c>
      <c r="D38" s="82">
        <f>D18</f>
        <v>2.5882</v>
      </c>
      <c r="E38" s="61">
        <f>D38*C38</f>
        <v>64705</v>
      </c>
      <c r="F38" s="81">
        <f>E24</f>
        <v>25000</v>
      </c>
      <c r="G38" s="82">
        <f>E18</f>
        <v>2.4775</v>
      </c>
      <c r="H38" s="61">
        <f>F38*G38</f>
        <v>61937.5</v>
      </c>
      <c r="I38" s="40">
        <f t="shared" si="1"/>
        <v>-2767.5</v>
      </c>
      <c r="J38" s="42">
        <f>I38/E38</f>
        <v>-0.042771037786878914</v>
      </c>
      <c r="K38" s="43">
        <f>H38/H51</f>
        <v>0.04452841167593475</v>
      </c>
    </row>
    <row r="39" spans="1:11" ht="13.5" thickBot="1">
      <c r="A39" s="1"/>
      <c r="B39" s="67" t="s">
        <v>10</v>
      </c>
      <c r="C39" s="68">
        <v>25000</v>
      </c>
      <c r="D39" s="69">
        <f>D19</f>
        <v>1.7677</v>
      </c>
      <c r="E39" s="61">
        <f>D39*C39</f>
        <v>44192.5</v>
      </c>
      <c r="F39" s="68">
        <f>E24</f>
        <v>25000</v>
      </c>
      <c r="G39" s="69">
        <f>E19</f>
        <v>1.7026</v>
      </c>
      <c r="H39" s="61">
        <f>F39*G39</f>
        <v>42565</v>
      </c>
      <c r="I39" s="40">
        <f t="shared" si="1"/>
        <v>-1627.5</v>
      </c>
      <c r="J39" s="42">
        <f>I39/E39</f>
        <v>-0.036827515981218535</v>
      </c>
      <c r="K39" s="43">
        <f>H39/H51</f>
        <v>0.03060103883731443</v>
      </c>
    </row>
    <row r="40" spans="1:11" ht="13.5" thickBot="1">
      <c r="A40" s="1"/>
      <c r="B40" s="76" t="s">
        <v>29</v>
      </c>
      <c r="C40" s="76"/>
      <c r="D40" s="76"/>
      <c r="E40" s="78">
        <f>SUM(E38:E39)</f>
        <v>108897.5</v>
      </c>
      <c r="F40" s="76"/>
      <c r="G40" s="76"/>
      <c r="H40" s="78">
        <f>SUM(H38:H39)</f>
        <v>104502.5</v>
      </c>
      <c r="I40" s="78">
        <f>SUM(I38:I39)</f>
        <v>-4395</v>
      </c>
      <c r="J40" s="78">
        <f>SUM(J38:J39)</f>
        <v>-0.07959855376809745</v>
      </c>
      <c r="K40" s="80">
        <f>H40/H51</f>
        <v>0.07512945051324918</v>
      </c>
    </row>
    <row r="41" spans="1:11" ht="13.5" thickBot="1">
      <c r="A41" s="1"/>
      <c r="B41" s="50" t="s">
        <v>30</v>
      </c>
      <c r="C41" s="50"/>
      <c r="D41" s="50"/>
      <c r="E41" s="51">
        <f>E37+E40</f>
        <v>170835.40000000002</v>
      </c>
      <c r="F41" s="50"/>
      <c r="G41" s="50"/>
      <c r="H41" s="51">
        <f>H37+H40</f>
        <v>213711.08000000002</v>
      </c>
      <c r="I41" s="51">
        <f>I37+I40</f>
        <v>42875.67999999999</v>
      </c>
      <c r="J41" s="52">
        <f>J37+J40</f>
        <v>2080.675485410675</v>
      </c>
      <c r="K41" s="53">
        <f>H41/H51</f>
        <v>0.15364221917172352</v>
      </c>
    </row>
    <row r="42" spans="1:11" ht="13.5" thickBot="1">
      <c r="A42" s="1"/>
      <c r="B42" s="44" t="s">
        <v>11</v>
      </c>
      <c r="C42" s="81">
        <f>C28</f>
        <v>13237900</v>
      </c>
      <c r="D42" s="82">
        <f>D20</f>
        <v>0.005200000014156103</v>
      </c>
      <c r="E42" s="61">
        <f>D42*C42</f>
        <v>68837.08018739708</v>
      </c>
      <c r="F42" s="81">
        <f>C42</f>
        <v>13237900</v>
      </c>
      <c r="G42" s="82">
        <f>D42</f>
        <v>0.005200000014156103</v>
      </c>
      <c r="H42" s="40">
        <f>F42*G42</f>
        <v>68837.08018739708</v>
      </c>
      <c r="I42" s="40">
        <f>H42-E42</f>
        <v>0</v>
      </c>
      <c r="J42" s="42">
        <f>I42/E42</f>
        <v>0</v>
      </c>
      <c r="K42" s="84">
        <f>H42/H51</f>
        <v>0.04948869174819372</v>
      </c>
    </row>
    <row r="43" spans="1:11" ht="13.5" thickBot="1">
      <c r="A43" s="1"/>
      <c r="B43" s="44" t="s">
        <v>13</v>
      </c>
      <c r="C43" s="68">
        <f>C28</f>
        <v>13237900</v>
      </c>
      <c r="D43" s="69">
        <f>D21</f>
        <v>0.0011</v>
      </c>
      <c r="E43" s="61">
        <f>D43*C43</f>
        <v>14561.69</v>
      </c>
      <c r="F43" s="68">
        <f>C43</f>
        <v>13237900</v>
      </c>
      <c r="G43" s="69">
        <f>D43</f>
        <v>0.0011</v>
      </c>
      <c r="H43" s="85">
        <f>F43*G43</f>
        <v>14561.69</v>
      </c>
      <c r="I43" s="40">
        <f>H43-E43</f>
        <v>0</v>
      </c>
      <c r="J43" s="42">
        <f>I43/E43</f>
        <v>0</v>
      </c>
      <c r="K43" s="43">
        <f>H43/H51</f>
        <v>0.010468761687464658</v>
      </c>
    </row>
    <row r="44" spans="1:11" ht="13.5" thickBot="1">
      <c r="A44" s="1"/>
      <c r="B44" s="44" t="s">
        <v>14</v>
      </c>
      <c r="C44" s="86">
        <v>1</v>
      </c>
      <c r="D44" s="65">
        <f>D22</f>
        <v>0.25</v>
      </c>
      <c r="E44" s="61">
        <f>D44*C44</f>
        <v>0.25</v>
      </c>
      <c r="F44" s="86">
        <v>1</v>
      </c>
      <c r="G44" s="87">
        <f>D44</f>
        <v>0.25</v>
      </c>
      <c r="H44" s="75">
        <f>F44*G44</f>
        <v>0.25</v>
      </c>
      <c r="I44" s="40">
        <f>H44-E44</f>
        <v>0</v>
      </c>
      <c r="J44" s="42">
        <f>I44/E44</f>
        <v>0</v>
      </c>
      <c r="K44" s="43">
        <f>H44/H51</f>
        <v>1.7973122775352068E-07</v>
      </c>
    </row>
    <row r="45" spans="1:11" ht="13.5" thickBot="1">
      <c r="A45" s="1"/>
      <c r="B45" s="50" t="s">
        <v>31</v>
      </c>
      <c r="C45" s="50"/>
      <c r="D45" s="50"/>
      <c r="E45" s="51">
        <f>SUM(E42:E44)</f>
        <v>83399.02018739708</v>
      </c>
      <c r="F45" s="50"/>
      <c r="G45" s="50"/>
      <c r="H45" s="51">
        <f>H42+H43+H44</f>
        <v>83399.02018739708</v>
      </c>
      <c r="I45" s="51">
        <f>I42+I43+I44</f>
        <v>0</v>
      </c>
      <c r="J45" s="51">
        <f>J42+J43+J44</f>
        <v>0</v>
      </c>
      <c r="K45" s="53">
        <f>H45/H51</f>
        <v>0.05995763316688613</v>
      </c>
    </row>
    <row r="46" spans="1:11" ht="13.5" thickBot="1">
      <c r="A46" s="1"/>
      <c r="B46" s="88" t="s">
        <v>32</v>
      </c>
      <c r="C46" s="89">
        <v>13000000</v>
      </c>
      <c r="D46" s="90">
        <v>0.007</v>
      </c>
      <c r="E46" s="51">
        <f>C46*D46</f>
        <v>91000</v>
      </c>
      <c r="F46" s="89">
        <v>13000000</v>
      </c>
      <c r="G46" s="92">
        <v>0.007</v>
      </c>
      <c r="H46" s="51">
        <f>F46*G46</f>
        <v>91000</v>
      </c>
      <c r="I46" s="40">
        <f aca="true" t="shared" si="2" ref="I46:I51">H46-E46</f>
        <v>0</v>
      </c>
      <c r="J46" s="42">
        <f aca="true" t="shared" si="3" ref="J46:J51">I46/E46</f>
        <v>0</v>
      </c>
      <c r="K46" s="95">
        <f>H46/H51</f>
        <v>0.06542216690228153</v>
      </c>
    </row>
    <row r="47" spans="1:11" ht="13.5" thickBot="1">
      <c r="A47" s="1"/>
      <c r="B47" s="50" t="s">
        <v>33</v>
      </c>
      <c r="C47" s="50"/>
      <c r="D47" s="50"/>
      <c r="E47" s="51">
        <f>E30+E41+E45+E46</f>
        <v>1324839.020187397</v>
      </c>
      <c r="F47" s="50"/>
      <c r="G47" s="50"/>
      <c r="H47" s="51">
        <f>H30+H41+H45+H46</f>
        <v>1367714.700187397</v>
      </c>
      <c r="I47" s="51">
        <f t="shared" si="2"/>
        <v>42875.679999999935</v>
      </c>
      <c r="J47" s="52">
        <f t="shared" si="3"/>
        <v>0.032362935682506706</v>
      </c>
      <c r="K47" s="53">
        <f>H47/H51</f>
        <v>0.9832841691248771</v>
      </c>
    </row>
    <row r="48" spans="1:11" ht="13.5" thickBot="1">
      <c r="A48" s="1"/>
      <c r="B48" s="96" t="s">
        <v>34</v>
      </c>
      <c r="C48" s="97">
        <f>E47</f>
        <v>1324839.020187397</v>
      </c>
      <c r="D48" s="98">
        <v>0.13</v>
      </c>
      <c r="E48" s="99">
        <f>E47*D48</f>
        <v>172229.0726243616</v>
      </c>
      <c r="F48" s="97">
        <f>H47</f>
        <v>1367714.700187397</v>
      </c>
      <c r="G48" s="100">
        <v>0.13</v>
      </c>
      <c r="H48" s="99">
        <f>H47*G48</f>
        <v>177802.91102436162</v>
      </c>
      <c r="I48" s="51">
        <f t="shared" si="2"/>
        <v>5573.838400000008</v>
      </c>
      <c r="J48" s="52">
        <f t="shared" si="3"/>
        <v>0.032362935682506803</v>
      </c>
      <c r="K48" s="53">
        <f>H48/H51</f>
        <v>0.12782694198623404</v>
      </c>
    </row>
    <row r="49" spans="1:11" ht="13.5" thickBot="1">
      <c r="A49" s="1"/>
      <c r="B49" s="50" t="s">
        <v>49</v>
      </c>
      <c r="C49" s="114"/>
      <c r="D49" s="115"/>
      <c r="E49" s="51">
        <f>E47+E48</f>
        <v>1497068.0928117586</v>
      </c>
      <c r="F49" s="114"/>
      <c r="G49" s="115"/>
      <c r="H49" s="51">
        <f>H47+H48</f>
        <v>1545517.6112117586</v>
      </c>
      <c r="I49" s="51">
        <f t="shared" si="2"/>
        <v>48449.51839999994</v>
      </c>
      <c r="J49" s="52">
        <f t="shared" si="3"/>
        <v>0.03236293568250672</v>
      </c>
      <c r="K49" s="53">
        <f>H49/H51</f>
        <v>1.1111111111111112</v>
      </c>
    </row>
    <row r="50" spans="1:11" ht="13.5" thickBot="1">
      <c r="A50" s="1"/>
      <c r="B50" s="88" t="s">
        <v>48</v>
      </c>
      <c r="C50" s="114"/>
      <c r="D50" s="100">
        <v>-0.1</v>
      </c>
      <c r="E50" s="51">
        <f>D50*E49</f>
        <v>-149706.80928117587</v>
      </c>
      <c r="F50" s="114"/>
      <c r="G50" s="115"/>
      <c r="H50" s="51">
        <f>D50*H49</f>
        <v>-154551.76112117586</v>
      </c>
      <c r="I50" s="51">
        <f t="shared" si="2"/>
        <v>-4844.951839999994</v>
      </c>
      <c r="J50" s="52">
        <f t="shared" si="3"/>
        <v>0.03236293568250672</v>
      </c>
      <c r="K50" s="53">
        <f>H50/H51</f>
        <v>-0.11111111111111112</v>
      </c>
    </row>
    <row r="51" spans="1:11" ht="13.5" thickBot="1">
      <c r="A51" s="1"/>
      <c r="B51" s="50" t="s">
        <v>35</v>
      </c>
      <c r="C51" s="1"/>
      <c r="D51" s="1"/>
      <c r="E51" s="101">
        <f>E49+E50</f>
        <v>1347361.2835305827</v>
      </c>
      <c r="F51" s="1"/>
      <c r="G51" s="1"/>
      <c r="H51" s="101">
        <f>H49+H50</f>
        <v>1390965.8500905826</v>
      </c>
      <c r="I51" s="101">
        <f t="shared" si="2"/>
        <v>43604.56655999995</v>
      </c>
      <c r="J51" s="102">
        <f t="shared" si="3"/>
        <v>0.03236293568250672</v>
      </c>
      <c r="K51" s="103">
        <f>K49+K50</f>
        <v>1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2" max="2" width="82.00390625" style="0" bestFit="1" customWidth="1"/>
    <col min="3" max="3" width="8.28125" style="0" bestFit="1" customWidth="1"/>
    <col min="4" max="4" width="12.421875" style="0" bestFit="1" customWidth="1"/>
    <col min="5" max="5" width="18.57421875" style="0" bestFit="1" customWidth="1"/>
    <col min="6" max="6" width="10.421875" style="0" bestFit="1" customWidth="1"/>
    <col min="7" max="7" width="11.57421875" style="0" customWidth="1"/>
    <col min="8" max="8" width="18.421875" style="0" bestFit="1" customWidth="1"/>
    <col min="9" max="9" width="10.8515625" style="0" bestFit="1" customWidth="1"/>
    <col min="10" max="10" width="8.421875" style="0" bestFit="1" customWidth="1"/>
    <col min="11" max="11" width="9.4218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3" t="s">
        <v>43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7.04</v>
      </c>
      <c r="E10" s="9">
        <v>7.1</v>
      </c>
      <c r="F10" s="1"/>
      <c r="G10" s="1"/>
      <c r="H10" s="1"/>
      <c r="I10" s="1"/>
      <c r="J10" s="1"/>
      <c r="K10" s="1"/>
    </row>
    <row r="11" spans="1:11" ht="12.75">
      <c r="A11" s="1"/>
      <c r="B11" s="14" t="s">
        <v>7</v>
      </c>
      <c r="C11" s="11" t="s">
        <v>12</v>
      </c>
      <c r="D11" s="15">
        <v>0.015</v>
      </c>
      <c r="E11" s="15">
        <v>0.0151</v>
      </c>
      <c r="F11" s="1"/>
      <c r="G11" s="1"/>
      <c r="H11" s="1"/>
      <c r="I11" s="1"/>
      <c r="J11" s="1"/>
      <c r="K11" s="1"/>
    </row>
    <row r="12" spans="1:11" ht="12.75">
      <c r="A12" s="1"/>
      <c r="B12" s="10" t="s">
        <v>54</v>
      </c>
      <c r="C12" s="11" t="s">
        <v>12</v>
      </c>
      <c r="D12" s="15">
        <v>0.0004</v>
      </c>
      <c r="E12" s="15">
        <v>0</v>
      </c>
      <c r="F12" s="1"/>
      <c r="G12" s="1"/>
      <c r="H12" s="1"/>
      <c r="I12" s="1"/>
      <c r="J12" s="1"/>
      <c r="K12" s="1"/>
    </row>
    <row r="13" spans="1:11" ht="12.75">
      <c r="A13" s="1"/>
      <c r="B13" s="128" t="s">
        <v>77</v>
      </c>
      <c r="C13" s="11" t="s">
        <v>12</v>
      </c>
      <c r="D13" s="127">
        <v>0</v>
      </c>
      <c r="E13" s="15">
        <v>0.0003</v>
      </c>
      <c r="F13" s="1"/>
      <c r="G13" s="1"/>
      <c r="H13" s="1"/>
      <c r="I13" s="1"/>
      <c r="J13" s="1"/>
      <c r="K13" s="1"/>
    </row>
    <row r="14" spans="1:11" ht="12.75">
      <c r="A14" s="1"/>
      <c r="B14" s="128" t="s">
        <v>79</v>
      </c>
      <c r="C14" s="130" t="s">
        <v>12</v>
      </c>
      <c r="D14" s="127">
        <v>0</v>
      </c>
      <c r="E14" s="15">
        <v>0.0033</v>
      </c>
      <c r="F14" s="1"/>
      <c r="G14" s="1"/>
      <c r="H14" s="1"/>
      <c r="I14" s="1"/>
      <c r="J14" s="1"/>
      <c r="K14" s="1"/>
    </row>
    <row r="15" spans="1:11" ht="12.75">
      <c r="A15" s="1"/>
      <c r="B15" s="112" t="s">
        <v>53</v>
      </c>
      <c r="C15" s="113" t="s">
        <v>12</v>
      </c>
      <c r="D15" s="15">
        <v>-0.0002</v>
      </c>
      <c r="E15" s="15">
        <v>-0.0002</v>
      </c>
      <c r="F15" s="1"/>
      <c r="G15" s="1"/>
      <c r="H15" s="1"/>
      <c r="I15" s="1"/>
      <c r="J15" s="1"/>
      <c r="K15" s="1"/>
    </row>
    <row r="16" spans="1:11" ht="12.75">
      <c r="A16" s="1"/>
      <c r="B16" s="14" t="s">
        <v>9</v>
      </c>
      <c r="C16" s="11" t="s">
        <v>12</v>
      </c>
      <c r="D16" s="15">
        <v>0.0055</v>
      </c>
      <c r="E16" s="15">
        <v>0.0053</v>
      </c>
      <c r="F16" s="1"/>
      <c r="G16" s="1"/>
      <c r="H16" s="1"/>
      <c r="I16" s="1"/>
      <c r="J16" s="1"/>
      <c r="K16" s="1"/>
    </row>
    <row r="17" spans="1:11" ht="12.75">
      <c r="A17" s="1"/>
      <c r="B17" s="14" t="s">
        <v>10</v>
      </c>
      <c r="C17" s="11" t="s">
        <v>12</v>
      </c>
      <c r="D17" s="15">
        <v>0.0036</v>
      </c>
      <c r="E17" s="15">
        <v>0.0035</v>
      </c>
      <c r="F17" s="1"/>
      <c r="G17" s="1"/>
      <c r="H17" s="1"/>
      <c r="I17" s="1"/>
      <c r="J17" s="1"/>
      <c r="K17" s="1"/>
    </row>
    <row r="18" spans="1:11" ht="12.75">
      <c r="A18" s="1"/>
      <c r="B18" s="14" t="s">
        <v>11</v>
      </c>
      <c r="C18" s="11" t="s">
        <v>12</v>
      </c>
      <c r="D18" s="15">
        <v>0.005200000014156103</v>
      </c>
      <c r="E18" s="15">
        <v>0.0052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13</v>
      </c>
      <c r="C19" s="11" t="s">
        <v>12</v>
      </c>
      <c r="D19" s="15">
        <v>0.0011</v>
      </c>
      <c r="E19" s="15">
        <v>0.0011</v>
      </c>
      <c r="F19" s="1"/>
      <c r="G19" s="1"/>
      <c r="H19" s="1"/>
      <c r="I19" s="1"/>
      <c r="J19" s="1"/>
      <c r="K19" s="1"/>
    </row>
    <row r="20" spans="1:11" ht="13.5" thickBot="1">
      <c r="A20" s="1"/>
      <c r="B20" s="17" t="s">
        <v>14</v>
      </c>
      <c r="C20" s="18" t="s">
        <v>12</v>
      </c>
      <c r="D20" s="19">
        <v>0.25</v>
      </c>
      <c r="E20" s="19">
        <v>0.25</v>
      </c>
      <c r="F20" s="1"/>
      <c r="G20" s="1"/>
      <c r="H20" s="1"/>
      <c r="I20" s="1"/>
      <c r="J20" s="1"/>
      <c r="K20" s="1"/>
    </row>
    <row r="21" spans="1:11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9.5" thickBot="1">
      <c r="A22" s="1"/>
      <c r="B22" s="20" t="s">
        <v>15</v>
      </c>
      <c r="C22" s="21">
        <v>150</v>
      </c>
      <c r="D22" s="22" t="s">
        <v>16</v>
      </c>
      <c r="E22" s="23">
        <v>1</v>
      </c>
      <c r="F22" s="24" t="s">
        <v>17</v>
      </c>
      <c r="G22" s="1"/>
      <c r="H22" s="25" t="s">
        <v>18</v>
      </c>
      <c r="I22" s="26">
        <v>1.0286</v>
      </c>
      <c r="J22" s="1"/>
      <c r="K22" s="1"/>
    </row>
    <row r="23" spans="1:11" ht="19.5" thickBot="1">
      <c r="A23" s="1"/>
      <c r="B23" s="20" t="s">
        <v>19</v>
      </c>
      <c r="C23" s="27">
        <v>0</v>
      </c>
      <c r="D23" s="22" t="s">
        <v>16</v>
      </c>
      <c r="E23" s="28" t="s">
        <v>20</v>
      </c>
      <c r="F23" s="29" t="s">
        <v>37</v>
      </c>
      <c r="G23" s="1"/>
      <c r="H23" s="1"/>
      <c r="I23" s="1"/>
      <c r="J23" s="1"/>
      <c r="K23" s="1"/>
    </row>
    <row r="24" spans="1:11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39" thickBot="1">
      <c r="A25" s="1"/>
      <c r="B25" s="30" t="s">
        <v>43</v>
      </c>
      <c r="C25" s="31" t="s">
        <v>21</v>
      </c>
      <c r="D25" s="32" t="s">
        <v>56</v>
      </c>
      <c r="E25" s="33" t="s">
        <v>22</v>
      </c>
      <c r="F25" s="32" t="s">
        <v>21</v>
      </c>
      <c r="G25" s="32" t="s">
        <v>57</v>
      </c>
      <c r="H25" s="33" t="s">
        <v>22</v>
      </c>
      <c r="I25" s="34" t="s">
        <v>6</v>
      </c>
      <c r="J25" s="35" t="s">
        <v>23</v>
      </c>
      <c r="K25" s="36" t="s">
        <v>24</v>
      </c>
    </row>
    <row r="26" spans="1:11" ht="12.75">
      <c r="A26" s="1"/>
      <c r="B26" s="37" t="s">
        <v>25</v>
      </c>
      <c r="C26" s="38">
        <f>C22</f>
        <v>150</v>
      </c>
      <c r="D26" s="137">
        <v>0.074</v>
      </c>
      <c r="E26" s="40">
        <f>C26*D26</f>
        <v>11.1</v>
      </c>
      <c r="F26" s="38">
        <f>C26</f>
        <v>150</v>
      </c>
      <c r="G26" s="41">
        <f>D26</f>
        <v>0.074</v>
      </c>
      <c r="H26" s="40">
        <f>G26*F26</f>
        <v>11.1</v>
      </c>
      <c r="I26" s="40">
        <f>H26-E26</f>
        <v>0</v>
      </c>
      <c r="J26" s="42">
        <f>I26/E26</f>
        <v>0</v>
      </c>
      <c r="K26" s="43">
        <f>H26/H47</f>
        <v>0.44359082750900286</v>
      </c>
    </row>
    <row r="27" spans="1:11" ht="13.5" thickBot="1">
      <c r="A27" s="1"/>
      <c r="B27" s="44" t="s">
        <v>26</v>
      </c>
      <c r="C27" s="45">
        <f>C23</f>
        <v>0</v>
      </c>
      <c r="D27" s="138">
        <v>0.087</v>
      </c>
      <c r="E27" s="47">
        <f>C27*D27</f>
        <v>0</v>
      </c>
      <c r="F27" s="45">
        <f>C27</f>
        <v>0</v>
      </c>
      <c r="G27" s="48">
        <f>D27</f>
        <v>0.087</v>
      </c>
      <c r="H27" s="47">
        <f>G27*F27</f>
        <v>0</v>
      </c>
      <c r="I27" s="47">
        <f>H27-E27</f>
        <v>0</v>
      </c>
      <c r="J27" s="42" t="e">
        <f>I27/E27</f>
        <v>#DIV/0!</v>
      </c>
      <c r="K27" s="43">
        <f>H27/H47</f>
        <v>0</v>
      </c>
    </row>
    <row r="28" spans="1:11" ht="13.5" thickBot="1">
      <c r="A28" s="1"/>
      <c r="B28" s="50" t="s">
        <v>27</v>
      </c>
      <c r="C28" s="50"/>
      <c r="D28" s="50"/>
      <c r="E28" s="51">
        <f>SUM(E26:E27)</f>
        <v>11.1</v>
      </c>
      <c r="F28" s="50"/>
      <c r="G28" s="50"/>
      <c r="H28" s="51">
        <f>SUM(H26:H27)</f>
        <v>11.1</v>
      </c>
      <c r="I28" s="51">
        <f>SUM(I26:I27)</f>
        <v>0</v>
      </c>
      <c r="J28" s="51" t="e">
        <f>SUM(J26:J27)</f>
        <v>#DIV/0!</v>
      </c>
      <c r="K28" s="53">
        <f>H28/H47</f>
        <v>0.44359082750900286</v>
      </c>
    </row>
    <row r="29" spans="1:11" ht="13.5" thickBot="1">
      <c r="A29" s="1"/>
      <c r="B29" s="54" t="s">
        <v>5</v>
      </c>
      <c r="C29" s="55">
        <v>1</v>
      </c>
      <c r="D29" s="56">
        <f>D10</f>
        <v>7.04</v>
      </c>
      <c r="E29" s="57">
        <f aca="true" t="shared" si="0" ref="E29:E35">C29*D29</f>
        <v>7.04</v>
      </c>
      <c r="F29" s="58">
        <v>1</v>
      </c>
      <c r="G29" s="56">
        <f>E10</f>
        <v>7.1</v>
      </c>
      <c r="H29" s="57">
        <f>F29*G29</f>
        <v>7.1</v>
      </c>
      <c r="I29" s="57">
        <f aca="true" t="shared" si="1" ref="I29:I35">H29-E29</f>
        <v>0.05999999999999961</v>
      </c>
      <c r="J29" s="42">
        <f aca="true" t="shared" si="2" ref="J29:J35">I29/E29</f>
        <v>0.008522727272727217</v>
      </c>
      <c r="K29" s="43">
        <f>H29/H47</f>
        <v>0.28373827705530813</v>
      </c>
    </row>
    <row r="30" spans="1:11" ht="13.5" thickBot="1">
      <c r="A30" s="1"/>
      <c r="B30" s="67" t="s">
        <v>7</v>
      </c>
      <c r="C30" s="68">
        <f>C22</f>
        <v>150</v>
      </c>
      <c r="D30" s="69">
        <f>D11</f>
        <v>0.015</v>
      </c>
      <c r="E30" s="57">
        <f t="shared" si="0"/>
        <v>2.25</v>
      </c>
      <c r="F30" s="70">
        <f>C22</f>
        <v>150</v>
      </c>
      <c r="G30" s="69">
        <f>E11</f>
        <v>0.0151</v>
      </c>
      <c r="H30" s="57">
        <f>F30*G30</f>
        <v>2.265</v>
      </c>
      <c r="I30" s="57">
        <f t="shared" si="1"/>
        <v>0.015000000000000124</v>
      </c>
      <c r="J30" s="42">
        <f t="shared" si="2"/>
        <v>0.006666666666666722</v>
      </c>
      <c r="K30" s="43">
        <f>H30/H47</f>
        <v>0.09051650669440464</v>
      </c>
    </row>
    <row r="31" spans="1:11" ht="13.5" thickBot="1">
      <c r="A31" s="1"/>
      <c r="B31" s="140" t="s">
        <v>85</v>
      </c>
      <c r="C31" s="71">
        <f>C22</f>
        <v>150</v>
      </c>
      <c r="D31" s="72">
        <f>D12+D13</f>
        <v>0.0004</v>
      </c>
      <c r="E31" s="57">
        <f t="shared" si="0"/>
        <v>0.060000000000000005</v>
      </c>
      <c r="F31" s="73">
        <f>C22</f>
        <v>150</v>
      </c>
      <c r="G31" s="123">
        <f>E13+E12+E14</f>
        <v>0.0036</v>
      </c>
      <c r="H31" s="57">
        <f>F31*G31</f>
        <v>0.54</v>
      </c>
      <c r="I31" s="57">
        <f t="shared" si="1"/>
        <v>0.48000000000000004</v>
      </c>
      <c r="J31" s="42">
        <f t="shared" si="2"/>
        <v>8</v>
      </c>
      <c r="K31" s="43">
        <f>H31/H47</f>
        <v>0.021580094311248788</v>
      </c>
    </row>
    <row r="32" spans="1:11" ht="13.5" thickBot="1">
      <c r="A32" s="1"/>
      <c r="B32" s="121" t="s">
        <v>53</v>
      </c>
      <c r="C32" s="71">
        <f>C22</f>
        <v>150</v>
      </c>
      <c r="D32" s="48">
        <f>D15</f>
        <v>-0.0002</v>
      </c>
      <c r="E32" s="57">
        <f t="shared" si="0"/>
        <v>-0.030000000000000002</v>
      </c>
      <c r="F32" s="73">
        <f>C22</f>
        <v>150</v>
      </c>
      <c r="G32" s="72">
        <f>E15</f>
        <v>-0.0002</v>
      </c>
      <c r="H32" s="57">
        <f>F32*G32</f>
        <v>-0.030000000000000002</v>
      </c>
      <c r="I32" s="57">
        <f t="shared" si="1"/>
        <v>0</v>
      </c>
      <c r="J32" s="42">
        <f t="shared" si="2"/>
        <v>0</v>
      </c>
      <c r="K32" s="43">
        <f>H32/H47</f>
        <v>-0.0011988941284027106</v>
      </c>
    </row>
    <row r="33" spans="1:11" ht="13.5" thickBot="1">
      <c r="A33" s="1"/>
      <c r="B33" s="76" t="s">
        <v>28</v>
      </c>
      <c r="C33" s="77"/>
      <c r="D33" s="76"/>
      <c r="E33" s="78">
        <f>SUM(E29:E32)</f>
        <v>9.32</v>
      </c>
      <c r="F33" s="77"/>
      <c r="G33" s="76"/>
      <c r="H33" s="78">
        <f>SUM(H29:H32)</f>
        <v>9.875000000000002</v>
      </c>
      <c r="I33" s="78">
        <f>SUM(I29:I32)</f>
        <v>0.5549999999999997</v>
      </c>
      <c r="J33" s="78">
        <f>I33/E33</f>
        <v>0.059549356223175934</v>
      </c>
      <c r="K33" s="80">
        <f>H33/H47</f>
        <v>0.39463598393255894</v>
      </c>
    </row>
    <row r="34" spans="1:11" ht="13.5" thickBot="1">
      <c r="A34" s="1"/>
      <c r="B34" s="67" t="s">
        <v>9</v>
      </c>
      <c r="C34" s="81">
        <f>C22*I22</f>
        <v>154.29</v>
      </c>
      <c r="D34" s="82">
        <f>D16</f>
        <v>0.0055</v>
      </c>
      <c r="E34" s="57">
        <f t="shared" si="0"/>
        <v>0.8485949999999999</v>
      </c>
      <c r="F34" s="81">
        <f>C34</f>
        <v>154.29</v>
      </c>
      <c r="G34" s="82">
        <f>E16</f>
        <v>0.0053</v>
      </c>
      <c r="H34" s="61">
        <f>F34*G34</f>
        <v>0.8177369999999999</v>
      </c>
      <c r="I34" s="57">
        <f t="shared" si="1"/>
        <v>-0.03085799999999994</v>
      </c>
      <c r="J34" s="42">
        <f t="shared" si="2"/>
        <v>-0.0363636363636363</v>
      </c>
      <c r="K34" s="43">
        <f>H34/H47</f>
        <v>0.03267933626258824</v>
      </c>
    </row>
    <row r="35" spans="1:11" ht="13.5" thickBot="1">
      <c r="A35" s="1"/>
      <c r="B35" s="67" t="s">
        <v>10</v>
      </c>
      <c r="C35" s="68">
        <f>C34</f>
        <v>154.29</v>
      </c>
      <c r="D35" s="69">
        <f>D17</f>
        <v>0.0036</v>
      </c>
      <c r="E35" s="57">
        <f t="shared" si="0"/>
        <v>0.5554439999999999</v>
      </c>
      <c r="F35" s="68">
        <f>F34</f>
        <v>154.29</v>
      </c>
      <c r="G35" s="69">
        <f>E17</f>
        <v>0.0035</v>
      </c>
      <c r="H35" s="83">
        <f>F35*G35</f>
        <v>0.540015</v>
      </c>
      <c r="I35" s="57">
        <f t="shared" si="1"/>
        <v>-0.015428999999999915</v>
      </c>
      <c r="J35" s="42">
        <f t="shared" si="2"/>
        <v>-0.027777777777777627</v>
      </c>
      <c r="K35" s="43">
        <f>H35/H47</f>
        <v>0.02158069375831299</v>
      </c>
    </row>
    <row r="36" spans="1:11" ht="13.5" thickBot="1">
      <c r="A36" s="1"/>
      <c r="B36" s="76" t="s">
        <v>29</v>
      </c>
      <c r="C36" s="76"/>
      <c r="D36" s="76"/>
      <c r="E36" s="78">
        <f>SUM(E34:E35)</f>
        <v>1.4040389999999998</v>
      </c>
      <c r="F36" s="76"/>
      <c r="G36" s="76"/>
      <c r="H36" s="78">
        <f>SUM(H34:H35)</f>
        <v>1.357752</v>
      </c>
      <c r="I36" s="78">
        <f>I34+I35</f>
        <v>-0.046286999999999856</v>
      </c>
      <c r="J36" s="78">
        <f>J34+J35</f>
        <v>-0.06414141414141393</v>
      </c>
      <c r="K36" s="80">
        <f>H36/H47</f>
        <v>0.05426003002090123</v>
      </c>
    </row>
    <row r="37" spans="1:11" ht="13.5" thickBot="1">
      <c r="A37" s="1"/>
      <c r="B37" s="50" t="s">
        <v>30</v>
      </c>
      <c r="C37" s="50"/>
      <c r="D37" s="50"/>
      <c r="E37" s="51">
        <f>E33+E36</f>
        <v>10.724039</v>
      </c>
      <c r="F37" s="50"/>
      <c r="G37" s="50"/>
      <c r="H37" s="51">
        <f>H33+H36</f>
        <v>11.232752000000001</v>
      </c>
      <c r="I37" s="51">
        <f>I33+I36</f>
        <v>0.5087129999999999</v>
      </c>
      <c r="J37" s="52">
        <f aca="true" t="shared" si="3" ref="J37:J47">I37/E37</f>
        <v>0.047436698057513584</v>
      </c>
      <c r="K37" s="53">
        <f>H37/H47</f>
        <v>0.4488960139534601</v>
      </c>
    </row>
    <row r="38" spans="1:11" ht="13.5" thickBot="1">
      <c r="A38" s="1"/>
      <c r="B38" s="44" t="s">
        <v>11</v>
      </c>
      <c r="C38" s="81">
        <f>C34</f>
        <v>154.29</v>
      </c>
      <c r="D38" s="82">
        <f>D18</f>
        <v>0.005200000014156103</v>
      </c>
      <c r="E38" s="40">
        <f>C38*D38</f>
        <v>0.8023080021841451</v>
      </c>
      <c r="F38" s="81">
        <f>F34</f>
        <v>154.29</v>
      </c>
      <c r="G38" s="82">
        <f>E18</f>
        <v>0.0052</v>
      </c>
      <c r="H38" s="40">
        <f>F38*G38</f>
        <v>0.8023079999999999</v>
      </c>
      <c r="I38" s="57">
        <f>H38-E38</f>
        <v>-2.184145198036447E-09</v>
      </c>
      <c r="J38" s="42">
        <f t="shared" si="3"/>
        <v>-2.722327575059065E-09</v>
      </c>
      <c r="K38" s="84">
        <f>H38/H47</f>
        <v>0.03206274501235072</v>
      </c>
    </row>
    <row r="39" spans="1:11" ht="13.5" thickBot="1">
      <c r="A39" s="1"/>
      <c r="B39" s="44" t="s">
        <v>13</v>
      </c>
      <c r="C39" s="68">
        <f>C34</f>
        <v>154.29</v>
      </c>
      <c r="D39" s="69">
        <f>D19</f>
        <v>0.0011</v>
      </c>
      <c r="E39" s="85">
        <f>C39*D39</f>
        <v>0.169719</v>
      </c>
      <c r="F39" s="68">
        <f>F34</f>
        <v>154.29</v>
      </c>
      <c r="G39" s="69">
        <f>E19</f>
        <v>0.0011</v>
      </c>
      <c r="H39" s="85">
        <f>F39*G39</f>
        <v>0.169719</v>
      </c>
      <c r="I39" s="57">
        <f>H39-E39</f>
        <v>0</v>
      </c>
      <c r="J39" s="42">
        <f t="shared" si="3"/>
        <v>0</v>
      </c>
      <c r="K39" s="43">
        <f>H39/H47</f>
        <v>0.006782503752612654</v>
      </c>
    </row>
    <row r="40" spans="1:11" ht="13.5" thickBot="1">
      <c r="A40" s="1"/>
      <c r="B40" s="44" t="s">
        <v>14</v>
      </c>
      <c r="C40" s="86">
        <v>1</v>
      </c>
      <c r="D40" s="65">
        <f>D20</f>
        <v>0.25</v>
      </c>
      <c r="E40" s="75">
        <f>C40*D40</f>
        <v>0.25</v>
      </c>
      <c r="F40" s="86">
        <v>1</v>
      </c>
      <c r="G40" s="87">
        <f>E20</f>
        <v>0.25</v>
      </c>
      <c r="H40" s="75">
        <f>F40*G40</f>
        <v>0.25</v>
      </c>
      <c r="I40" s="57">
        <f>H40-E40</f>
        <v>0</v>
      </c>
      <c r="J40" s="42">
        <f t="shared" si="3"/>
        <v>0</v>
      </c>
      <c r="K40" s="43">
        <f>H40/H47</f>
        <v>0.00999078440335592</v>
      </c>
    </row>
    <row r="41" spans="1:11" ht="13.5" thickBot="1">
      <c r="A41" s="1"/>
      <c r="B41" s="50" t="s">
        <v>31</v>
      </c>
      <c r="C41" s="50"/>
      <c r="D41" s="50"/>
      <c r="E41" s="51">
        <f>SUM(E38:E40)</f>
        <v>1.222027002184145</v>
      </c>
      <c r="F41" s="50"/>
      <c r="G41" s="50"/>
      <c r="H41" s="51">
        <f>SUM(H38:H40)</f>
        <v>1.222027</v>
      </c>
      <c r="I41" s="51">
        <f>SUM(I38:I40)</f>
        <v>-2.184145198036447E-09</v>
      </c>
      <c r="J41" s="52">
        <f t="shared" si="3"/>
        <v>-1.787313368798476E-09</v>
      </c>
      <c r="K41" s="53">
        <f>H41/H47</f>
        <v>0.0488360331683193</v>
      </c>
    </row>
    <row r="42" spans="1:11" ht="13.5" thickBot="1">
      <c r="A42" s="1"/>
      <c r="B42" s="88" t="s">
        <v>32</v>
      </c>
      <c r="C42" s="89">
        <f>C22</f>
        <v>150</v>
      </c>
      <c r="D42" s="90">
        <v>0.007</v>
      </c>
      <c r="E42" s="91">
        <f>D42*C42</f>
        <v>1.05</v>
      </c>
      <c r="F42" s="89">
        <f>C22</f>
        <v>150</v>
      </c>
      <c r="G42" s="92">
        <v>0.007</v>
      </c>
      <c r="H42" s="91">
        <f>F42*G42</f>
        <v>1.05</v>
      </c>
      <c r="I42" s="93">
        <f aca="true" t="shared" si="4" ref="I42:I47">H42-E42</f>
        <v>0</v>
      </c>
      <c r="J42" s="94">
        <f t="shared" si="3"/>
        <v>0</v>
      </c>
      <c r="K42" s="95">
        <f>H42/H47</f>
        <v>0.041961294494094865</v>
      </c>
    </row>
    <row r="43" spans="1:11" ht="13.5" thickBot="1">
      <c r="A43" s="1"/>
      <c r="B43" s="50" t="s">
        <v>33</v>
      </c>
      <c r="C43" s="50"/>
      <c r="D43" s="50"/>
      <c r="E43" s="51">
        <f>E42+E41+E37+E28</f>
        <v>24.096066002184145</v>
      </c>
      <c r="F43" s="50"/>
      <c r="G43" s="50"/>
      <c r="H43" s="51">
        <f>H42+H41+H37+H28</f>
        <v>24.604779</v>
      </c>
      <c r="I43" s="51">
        <f t="shared" si="4"/>
        <v>0.5087129978158558</v>
      </c>
      <c r="J43" s="52">
        <f t="shared" si="3"/>
        <v>0.021111869371944134</v>
      </c>
      <c r="K43" s="53">
        <f>H43/H47</f>
        <v>0.9832841691248771</v>
      </c>
    </row>
    <row r="44" spans="1:11" ht="13.5" thickBot="1">
      <c r="A44" s="1"/>
      <c r="B44" s="88" t="s">
        <v>34</v>
      </c>
      <c r="C44" s="97">
        <f>E43</f>
        <v>24.096066002184145</v>
      </c>
      <c r="D44" s="98">
        <v>0.13</v>
      </c>
      <c r="E44" s="91">
        <f>C44*D44</f>
        <v>3.132488580283939</v>
      </c>
      <c r="F44" s="97">
        <f>H43</f>
        <v>24.604779</v>
      </c>
      <c r="G44" s="100">
        <v>0.13</v>
      </c>
      <c r="H44" s="91">
        <f>F44*G44</f>
        <v>3.1986212700000003</v>
      </c>
      <c r="I44" s="93">
        <f t="shared" si="4"/>
        <v>0.06613268971606123</v>
      </c>
      <c r="J44" s="94">
        <f t="shared" si="3"/>
        <v>0.021111869371944127</v>
      </c>
      <c r="K44" s="95">
        <f>H44/H47</f>
        <v>0.12782694198623404</v>
      </c>
    </row>
    <row r="45" spans="1:11" ht="13.5" thickBot="1">
      <c r="A45" s="1"/>
      <c r="B45" s="50" t="s">
        <v>49</v>
      </c>
      <c r="C45" s="114"/>
      <c r="D45" s="115"/>
      <c r="E45" s="51">
        <f>E43+E44</f>
        <v>27.228554582468085</v>
      </c>
      <c r="F45" s="114"/>
      <c r="G45" s="115"/>
      <c r="H45" s="51">
        <f>H43+H44</f>
        <v>27.80340027</v>
      </c>
      <c r="I45" s="51">
        <f t="shared" si="4"/>
        <v>0.5748456875319157</v>
      </c>
      <c r="J45" s="52">
        <f t="shared" si="3"/>
        <v>0.02111186937194408</v>
      </c>
      <c r="K45" s="53">
        <f>H45/H47</f>
        <v>1.1111111111111112</v>
      </c>
    </row>
    <row r="46" spans="1:11" ht="13.5" thickBot="1">
      <c r="A46" s="1"/>
      <c r="B46" s="88" t="s">
        <v>48</v>
      </c>
      <c r="C46" s="114"/>
      <c r="D46" s="100">
        <v>-0.1</v>
      </c>
      <c r="E46" s="93">
        <f>D46*E45</f>
        <v>-2.7228554582468085</v>
      </c>
      <c r="F46" s="114"/>
      <c r="G46" s="115"/>
      <c r="H46" s="93">
        <f>D46*H45</f>
        <v>-2.7803400270000003</v>
      </c>
      <c r="I46" s="93">
        <f t="shared" si="4"/>
        <v>-0.057484568753191745</v>
      </c>
      <c r="J46" s="94">
        <f t="shared" si="3"/>
        <v>0.021111869371944147</v>
      </c>
      <c r="K46" s="95">
        <f>H46/H47</f>
        <v>-0.11111111111111112</v>
      </c>
    </row>
    <row r="47" spans="1:11" ht="13.5" thickBot="1">
      <c r="A47" s="1"/>
      <c r="B47" s="50" t="s">
        <v>35</v>
      </c>
      <c r="C47" s="1"/>
      <c r="D47" s="1"/>
      <c r="E47" s="101">
        <f>E45+E46</f>
        <v>24.505699124221277</v>
      </c>
      <c r="F47" s="1"/>
      <c r="G47" s="1"/>
      <c r="H47" s="101">
        <f>H45+H46</f>
        <v>25.023060243</v>
      </c>
      <c r="I47" s="101">
        <f t="shared" si="4"/>
        <v>0.517361118778723</v>
      </c>
      <c r="J47" s="102">
        <f t="shared" si="3"/>
        <v>0.02111186937194404</v>
      </c>
      <c r="K47" s="103">
        <f>K45+K46</f>
        <v>1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B7">
      <selection activeCell="G33" sqref="G33"/>
    </sheetView>
  </sheetViews>
  <sheetFormatPr defaultColWidth="9.140625" defaultRowHeight="12.75"/>
  <cols>
    <col min="2" max="2" width="82.00390625" style="0" bestFit="1" customWidth="1"/>
    <col min="3" max="3" width="8.00390625" style="0" bestFit="1" customWidth="1"/>
    <col min="4" max="4" width="12.421875" style="0" bestFit="1" customWidth="1"/>
    <col min="5" max="5" width="18.421875" style="0" bestFit="1" customWidth="1"/>
    <col min="6" max="6" width="9.8515625" style="0" bestFit="1" customWidth="1"/>
    <col min="7" max="7" width="11.8515625" style="0" customWidth="1"/>
    <col min="8" max="8" width="18.28125" style="0" bestFit="1" customWidth="1"/>
    <col min="9" max="9" width="10.7109375" style="0" bestFit="1" customWidth="1"/>
    <col min="10" max="10" width="7.7109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3" t="s">
        <v>44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2.03</v>
      </c>
      <c r="E10" s="9">
        <v>2.05</v>
      </c>
      <c r="F10" s="1"/>
      <c r="G10" s="1"/>
      <c r="H10" s="1"/>
      <c r="I10" s="1"/>
      <c r="J10" s="1"/>
      <c r="K10" s="1"/>
    </row>
    <row r="11" spans="1:11" ht="12.75">
      <c r="A11" s="1"/>
      <c r="B11" s="14" t="s">
        <v>7</v>
      </c>
      <c r="C11" s="11" t="s">
        <v>40</v>
      </c>
      <c r="D11" s="15">
        <v>12.9488</v>
      </c>
      <c r="E11" s="15">
        <v>13.0627</v>
      </c>
      <c r="F11" s="1"/>
      <c r="G11" s="1"/>
      <c r="H11" s="1"/>
      <c r="I11" s="1"/>
      <c r="J11" s="1"/>
      <c r="K11" s="1"/>
    </row>
    <row r="12" spans="1:11" ht="12.75">
      <c r="A12" s="1"/>
      <c r="B12" s="14" t="s">
        <v>8</v>
      </c>
      <c r="C12" s="11" t="s">
        <v>40</v>
      </c>
      <c r="D12" s="15">
        <v>0.0146</v>
      </c>
      <c r="E12" s="15">
        <v>0.0146</v>
      </c>
      <c r="F12" s="1"/>
      <c r="G12" s="1"/>
      <c r="H12" s="1"/>
      <c r="I12" s="1"/>
      <c r="J12" s="1"/>
      <c r="K12" s="1"/>
    </row>
    <row r="13" spans="1:11" ht="12.75">
      <c r="A13" s="1"/>
      <c r="B13" s="10" t="s">
        <v>54</v>
      </c>
      <c r="C13" s="113" t="s">
        <v>40</v>
      </c>
      <c r="D13" s="15">
        <v>0.1729</v>
      </c>
      <c r="E13" s="15">
        <v>0.0217</v>
      </c>
      <c r="F13" s="1"/>
      <c r="G13" s="1"/>
      <c r="H13" s="1"/>
      <c r="I13" s="1"/>
      <c r="J13" s="1"/>
      <c r="K13" s="1"/>
    </row>
    <row r="14" spans="1:11" ht="12.75">
      <c r="A14" s="1"/>
      <c r="B14" s="10" t="s">
        <v>77</v>
      </c>
      <c r="C14" s="130" t="s">
        <v>40</v>
      </c>
      <c r="D14" s="15">
        <v>0</v>
      </c>
      <c r="E14" s="15">
        <v>0.1276</v>
      </c>
      <c r="F14" s="1"/>
      <c r="G14" s="1"/>
      <c r="H14" s="1"/>
      <c r="I14" s="1"/>
      <c r="J14" s="1"/>
      <c r="K14" s="1"/>
    </row>
    <row r="15" spans="1:11" ht="12.75">
      <c r="A15" s="1"/>
      <c r="B15" s="10" t="s">
        <v>79</v>
      </c>
      <c r="C15" s="130" t="s">
        <v>40</v>
      </c>
      <c r="D15" s="15">
        <v>0</v>
      </c>
      <c r="E15" s="15">
        <v>1.2972</v>
      </c>
      <c r="F15" s="1"/>
      <c r="G15" s="1"/>
      <c r="H15" s="1"/>
      <c r="I15" s="1"/>
      <c r="J15" s="1"/>
      <c r="K15" s="1"/>
    </row>
    <row r="16" spans="1:11" ht="12.75">
      <c r="A16" s="1"/>
      <c r="B16" s="10" t="s">
        <v>53</v>
      </c>
      <c r="C16" s="113" t="s">
        <v>40</v>
      </c>
      <c r="D16" s="15">
        <v>-0.15</v>
      </c>
      <c r="E16" s="15">
        <v>-0.1105</v>
      </c>
      <c r="F16" s="1"/>
      <c r="G16" s="1"/>
      <c r="H16" s="1"/>
      <c r="I16" s="1"/>
      <c r="J16" s="1"/>
      <c r="K16" s="1"/>
    </row>
    <row r="17" spans="1:11" ht="12.75">
      <c r="A17" s="1"/>
      <c r="B17" s="14" t="s">
        <v>9</v>
      </c>
      <c r="C17" s="11" t="s">
        <v>40</v>
      </c>
      <c r="D17" s="15">
        <v>1.8072</v>
      </c>
      <c r="E17" s="15">
        <v>1.7299</v>
      </c>
      <c r="F17" s="1"/>
      <c r="G17" s="1"/>
      <c r="H17" s="1"/>
      <c r="I17" s="1"/>
      <c r="J17" s="1"/>
      <c r="K17" s="1"/>
    </row>
    <row r="18" spans="1:11" ht="12.75">
      <c r="A18" s="1"/>
      <c r="B18" s="14" t="s">
        <v>10</v>
      </c>
      <c r="C18" s="11" t="s">
        <v>40</v>
      </c>
      <c r="D18" s="15">
        <v>1.112</v>
      </c>
      <c r="E18" s="15">
        <v>1.0711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11</v>
      </c>
      <c r="C19" s="11" t="s">
        <v>12</v>
      </c>
      <c r="D19" s="15">
        <v>0.005200000014156103</v>
      </c>
      <c r="E19" s="15">
        <v>0.0052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13</v>
      </c>
      <c r="C20" s="11" t="s">
        <v>12</v>
      </c>
      <c r="D20" s="15">
        <v>0.0011</v>
      </c>
      <c r="E20" s="15">
        <v>0.0011</v>
      </c>
      <c r="F20" s="1"/>
      <c r="G20" s="1"/>
      <c r="H20" s="1"/>
      <c r="I20" s="1"/>
      <c r="J20" s="1"/>
      <c r="K20" s="1"/>
    </row>
    <row r="21" spans="1:11" ht="13.5" thickBot="1">
      <c r="A21" s="1"/>
      <c r="B21" s="17" t="s">
        <v>14</v>
      </c>
      <c r="C21" s="18" t="s">
        <v>12</v>
      </c>
      <c r="D21" s="19">
        <v>0.25</v>
      </c>
      <c r="E21" s="19">
        <v>0.25</v>
      </c>
      <c r="F21" s="1"/>
      <c r="G21" s="1"/>
      <c r="H21" s="1"/>
      <c r="I21" s="1"/>
      <c r="J21" s="1"/>
      <c r="K21" s="1"/>
    </row>
    <row r="22" spans="1:11" ht="13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9.5" thickBot="1">
      <c r="A23" s="1"/>
      <c r="B23" s="20" t="s">
        <v>15</v>
      </c>
      <c r="C23" s="21">
        <v>150</v>
      </c>
      <c r="D23" s="22" t="s">
        <v>16</v>
      </c>
      <c r="E23" s="105">
        <v>1</v>
      </c>
      <c r="F23" s="24" t="s">
        <v>17</v>
      </c>
      <c r="G23" s="1"/>
      <c r="H23" s="25" t="s">
        <v>18</v>
      </c>
      <c r="I23" s="26">
        <v>1.0286</v>
      </c>
      <c r="J23" s="1"/>
      <c r="K23" s="1"/>
    </row>
    <row r="24" spans="1:11" ht="19.5" thickBot="1">
      <c r="A24" s="1"/>
      <c r="B24" s="20" t="s">
        <v>19</v>
      </c>
      <c r="C24" s="27">
        <v>750</v>
      </c>
      <c r="D24" s="22" t="s">
        <v>16</v>
      </c>
      <c r="E24" s="28" t="s">
        <v>20</v>
      </c>
      <c r="F24" s="29">
        <v>0.5071271929824561</v>
      </c>
      <c r="G24" s="1"/>
      <c r="H24" s="1"/>
      <c r="I24" s="1"/>
      <c r="J24" s="1"/>
      <c r="K24" s="1"/>
    </row>
    <row r="25" spans="1:11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39" thickBot="1">
      <c r="A26" s="1"/>
      <c r="B26" s="30" t="s">
        <v>44</v>
      </c>
      <c r="C26" s="31" t="s">
        <v>21</v>
      </c>
      <c r="D26" s="32" t="s">
        <v>56</v>
      </c>
      <c r="E26" s="33" t="s">
        <v>22</v>
      </c>
      <c r="F26" s="32" t="s">
        <v>21</v>
      </c>
      <c r="G26" s="32" t="s">
        <v>57</v>
      </c>
      <c r="H26" s="33" t="s">
        <v>22</v>
      </c>
      <c r="I26" s="34" t="s">
        <v>6</v>
      </c>
      <c r="J26" s="35" t="s">
        <v>23</v>
      </c>
      <c r="K26" s="36" t="s">
        <v>24</v>
      </c>
    </row>
    <row r="27" spans="1:11" ht="13.5" thickBot="1">
      <c r="A27" s="1"/>
      <c r="B27" s="37" t="s">
        <v>25</v>
      </c>
      <c r="C27" s="38">
        <f>C23*I23</f>
        <v>154.29</v>
      </c>
      <c r="D27" s="137">
        <v>0.074</v>
      </c>
      <c r="E27" s="40">
        <f>C27*D27</f>
        <v>11.417459999999998</v>
      </c>
      <c r="F27" s="38">
        <f>C27</f>
        <v>154.29</v>
      </c>
      <c r="G27" s="41">
        <f>D27</f>
        <v>0.074</v>
      </c>
      <c r="H27" s="40">
        <f>G27*F27</f>
        <v>11.417459999999998</v>
      </c>
      <c r="I27" s="40">
        <f>H27-E27</f>
        <v>0</v>
      </c>
      <c r="J27" s="42">
        <v>0</v>
      </c>
      <c r="K27" s="43">
        <f>H27/H49</f>
        <v>0.3409017979599027</v>
      </c>
    </row>
    <row r="28" spans="1:11" ht="13.5" thickBot="1">
      <c r="A28" s="1"/>
      <c r="B28" s="44" t="s">
        <v>26</v>
      </c>
      <c r="C28" s="45">
        <v>0</v>
      </c>
      <c r="D28" s="138">
        <v>0.087</v>
      </c>
      <c r="E28" s="47">
        <f>C28*D28</f>
        <v>0</v>
      </c>
      <c r="F28" s="45">
        <v>0</v>
      </c>
      <c r="G28" s="48">
        <f>D28</f>
        <v>0.087</v>
      </c>
      <c r="H28" s="40">
        <f>G28*F28</f>
        <v>0</v>
      </c>
      <c r="I28" s="47">
        <f>H28-E28</f>
        <v>0</v>
      </c>
      <c r="J28" s="49">
        <v>0</v>
      </c>
      <c r="K28" s="43">
        <f>H28/H49</f>
        <v>0</v>
      </c>
    </row>
    <row r="29" spans="1:11" ht="13.5" thickBot="1">
      <c r="A29" s="1"/>
      <c r="B29" s="50" t="s">
        <v>27</v>
      </c>
      <c r="C29" s="50"/>
      <c r="D29" s="50"/>
      <c r="E29" s="51">
        <f>SUM(E27:E28)</f>
        <v>11.417459999999998</v>
      </c>
      <c r="F29" s="50"/>
      <c r="G29" s="50"/>
      <c r="H29" s="51">
        <f>SUM(H27:H28)</f>
        <v>11.417459999999998</v>
      </c>
      <c r="I29" s="51">
        <f>SUM(I27:I28)</f>
        <v>0</v>
      </c>
      <c r="J29" s="52">
        <v>0</v>
      </c>
      <c r="K29" s="53">
        <f>H29/H49</f>
        <v>0.3409017979599027</v>
      </c>
    </row>
    <row r="30" spans="1:11" ht="13.5" thickBot="1">
      <c r="A30" s="1"/>
      <c r="B30" s="54" t="s">
        <v>5</v>
      </c>
      <c r="C30" s="55">
        <v>1</v>
      </c>
      <c r="D30" s="56">
        <f>D10</f>
        <v>2.03</v>
      </c>
      <c r="E30" s="57">
        <f>C30*D30</f>
        <v>2.03</v>
      </c>
      <c r="F30" s="58">
        <v>1</v>
      </c>
      <c r="G30" s="56">
        <f>E10</f>
        <v>2.05</v>
      </c>
      <c r="H30" s="57">
        <f>G30*F30</f>
        <v>2.05</v>
      </c>
      <c r="I30" s="57">
        <f>H30-E30</f>
        <v>0.020000000000000018</v>
      </c>
      <c r="J30" s="42">
        <v>0.7327586206896551</v>
      </c>
      <c r="K30" s="43">
        <f>H30/H49</f>
        <v>0.061208770235919426</v>
      </c>
    </row>
    <row r="31" spans="1:11" ht="13.5" thickBot="1">
      <c r="A31" s="1"/>
      <c r="B31" s="67" t="s">
        <v>7</v>
      </c>
      <c r="C31" s="106">
        <f>E23</f>
        <v>1</v>
      </c>
      <c r="D31" s="69">
        <f>D11</f>
        <v>12.9488</v>
      </c>
      <c r="E31" s="57">
        <f aca="true" t="shared" si="0" ref="E31:E37">C31*D31</f>
        <v>12.9488</v>
      </c>
      <c r="F31" s="107">
        <f>C31</f>
        <v>1</v>
      </c>
      <c r="G31" s="69">
        <f>E11</f>
        <v>13.0627</v>
      </c>
      <c r="H31" s="57">
        <f>G31*F31</f>
        <v>13.0627</v>
      </c>
      <c r="I31" s="61">
        <f>H31-E31</f>
        <v>0.11389999999999922</v>
      </c>
      <c r="J31" s="42">
        <v>0.7297297297297298</v>
      </c>
      <c r="K31" s="43">
        <f>H31/H49</f>
        <v>0.3900252697369486</v>
      </c>
    </row>
    <row r="32" spans="1:11" ht="13.5" thickBot="1">
      <c r="A32" s="1"/>
      <c r="B32" s="74" t="s">
        <v>8</v>
      </c>
      <c r="C32" s="108">
        <f>E23</f>
        <v>1</v>
      </c>
      <c r="D32" s="72">
        <f>D12</f>
        <v>0.0146</v>
      </c>
      <c r="E32" s="57">
        <f t="shared" si="0"/>
        <v>0.0146</v>
      </c>
      <c r="F32" s="109">
        <f>C32</f>
        <v>1</v>
      </c>
      <c r="G32" s="72">
        <f>E12</f>
        <v>0.0146</v>
      </c>
      <c r="H32" s="57">
        <f>G32*F32</f>
        <v>0.0146</v>
      </c>
      <c r="I32" s="61">
        <f>H32-E32</f>
        <v>0</v>
      </c>
      <c r="J32" s="42">
        <v>0</v>
      </c>
      <c r="K32" s="43">
        <f>H32/H49</f>
        <v>0.00043592587582654815</v>
      </c>
    </row>
    <row r="33" spans="1:11" ht="13.5" thickBot="1">
      <c r="A33" s="1"/>
      <c r="B33" s="139" t="s">
        <v>64</v>
      </c>
      <c r="C33" s="108">
        <f>E23</f>
        <v>1</v>
      </c>
      <c r="D33" s="72">
        <f>D13</f>
        <v>0.1729</v>
      </c>
      <c r="E33" s="57">
        <f t="shared" si="0"/>
        <v>0.1729</v>
      </c>
      <c r="F33" s="109">
        <f>C33</f>
        <v>1</v>
      </c>
      <c r="G33" s="72">
        <f>E14+E15</f>
        <v>1.4247999999999998</v>
      </c>
      <c r="H33" s="57">
        <f>G33*F33</f>
        <v>1.4247999999999998</v>
      </c>
      <c r="I33" s="61">
        <f>H33-E33</f>
        <v>1.2518999999999998</v>
      </c>
      <c r="J33" s="42">
        <v>0</v>
      </c>
      <c r="K33" s="43">
        <f>H33/H49</f>
        <v>0.04254158821079902</v>
      </c>
    </row>
    <row r="34" spans="1:11" ht="13.5" thickBot="1">
      <c r="A34" s="1"/>
      <c r="B34" s="119" t="s">
        <v>53</v>
      </c>
      <c r="C34" s="108">
        <f>E23</f>
        <v>1</v>
      </c>
      <c r="D34" s="48">
        <f>D16</f>
        <v>-0.15</v>
      </c>
      <c r="E34" s="57">
        <f t="shared" si="0"/>
        <v>-0.15</v>
      </c>
      <c r="F34" s="109">
        <f>C34</f>
        <v>1</v>
      </c>
      <c r="G34" s="72">
        <f>E16</f>
        <v>-0.1105</v>
      </c>
      <c r="H34" s="57">
        <f>G34*F34</f>
        <v>-0.1105</v>
      </c>
      <c r="I34" s="61">
        <f>H34-E34</f>
        <v>0.03949999999999999</v>
      </c>
      <c r="J34" s="42">
        <v>0.6428571428571428</v>
      </c>
      <c r="K34" s="43">
        <f>H34/H49</f>
        <v>-0.0032993020053995593</v>
      </c>
    </row>
    <row r="35" spans="1:11" ht="13.5" thickBot="1">
      <c r="A35" s="1"/>
      <c r="B35" s="76" t="s">
        <v>28</v>
      </c>
      <c r="C35" s="77"/>
      <c r="D35" s="76"/>
      <c r="E35" s="78">
        <f>SUM(E30:E34)</f>
        <v>15.0163</v>
      </c>
      <c r="F35" s="77"/>
      <c r="G35" s="76"/>
      <c r="H35" s="78">
        <f>SUM(H30:H34)</f>
        <v>16.4416</v>
      </c>
      <c r="I35" s="78">
        <f>SUM(I30:I34)</f>
        <v>1.4252999999999991</v>
      </c>
      <c r="J35" s="79">
        <v>0.7386363636363636</v>
      </c>
      <c r="K35" s="80">
        <f>H35/H49</f>
        <v>0.4909122520540941</v>
      </c>
    </row>
    <row r="36" spans="1:11" ht="13.5" thickBot="1">
      <c r="A36" s="1"/>
      <c r="B36" s="67" t="s">
        <v>9</v>
      </c>
      <c r="C36" s="110">
        <f>E23</f>
        <v>1</v>
      </c>
      <c r="D36" s="82">
        <f>D17</f>
        <v>1.8072</v>
      </c>
      <c r="E36" s="57">
        <f t="shared" si="0"/>
        <v>1.8072</v>
      </c>
      <c r="F36" s="110">
        <f>C36</f>
        <v>1</v>
      </c>
      <c r="G36" s="82">
        <f>E17</f>
        <v>1.7299</v>
      </c>
      <c r="H36" s="61">
        <f>F36*G36</f>
        <v>1.7299</v>
      </c>
      <c r="I36" s="61">
        <f>H36-E36</f>
        <v>-0.07729999999999992</v>
      </c>
      <c r="J36" s="42">
        <v>0</v>
      </c>
      <c r="K36" s="43">
        <f>H36/H49</f>
        <v>0.051651244698105864</v>
      </c>
    </row>
    <row r="37" spans="1:11" ht="13.5" thickBot="1">
      <c r="A37" s="1"/>
      <c r="B37" s="67" t="s">
        <v>10</v>
      </c>
      <c r="C37" s="106">
        <f>E23</f>
        <v>1</v>
      </c>
      <c r="D37" s="69">
        <f>D18</f>
        <v>1.112</v>
      </c>
      <c r="E37" s="57">
        <f t="shared" si="0"/>
        <v>1.112</v>
      </c>
      <c r="F37" s="106">
        <f>C37</f>
        <v>1</v>
      </c>
      <c r="G37" s="69">
        <f>E18</f>
        <v>1.0711</v>
      </c>
      <c r="H37" s="61">
        <f>F37*G37</f>
        <v>1.0711</v>
      </c>
      <c r="I37" s="83">
        <f>H37-E37</f>
        <v>-0.04090000000000016</v>
      </c>
      <c r="J37" s="42">
        <v>0.11111111111111122</v>
      </c>
      <c r="K37" s="43">
        <f>H37/H49</f>
        <v>0.03198083599985039</v>
      </c>
    </row>
    <row r="38" spans="1:11" ht="13.5" thickBot="1">
      <c r="A38" s="1"/>
      <c r="B38" s="76" t="s">
        <v>29</v>
      </c>
      <c r="C38" s="76"/>
      <c r="D38" s="76"/>
      <c r="E38" s="78">
        <f>SUM(E36:E37)</f>
        <v>2.9192</v>
      </c>
      <c r="F38" s="76"/>
      <c r="G38" s="76"/>
      <c r="H38" s="78">
        <f>SUM(H36:H37)</f>
        <v>2.801</v>
      </c>
      <c r="I38" s="78">
        <f>SUM(I36:I37)</f>
        <v>-0.11820000000000008</v>
      </c>
      <c r="J38" s="79">
        <v>0.0454545454545455</v>
      </c>
      <c r="K38" s="80">
        <f>H38/H49</f>
        <v>0.08363208069795626</v>
      </c>
    </row>
    <row r="39" spans="1:11" ht="13.5" thickBot="1">
      <c r="A39" s="1"/>
      <c r="B39" s="50" t="s">
        <v>30</v>
      </c>
      <c r="C39" s="50"/>
      <c r="D39" s="50"/>
      <c r="E39" s="51">
        <f>E38+E35</f>
        <v>17.935499999999998</v>
      </c>
      <c r="F39" s="50"/>
      <c r="G39" s="50"/>
      <c r="H39" s="51">
        <f>H38+H35</f>
        <v>19.242600000000003</v>
      </c>
      <c r="I39" s="51">
        <f>I38+I35</f>
        <v>1.307099999999999</v>
      </c>
      <c r="J39" s="52">
        <v>0.6616161616161617</v>
      </c>
      <c r="K39" s="53">
        <f>H39/H49</f>
        <v>0.5745443327520504</v>
      </c>
    </row>
    <row r="40" spans="1:11" ht="13.5" thickBot="1">
      <c r="A40" s="1"/>
      <c r="B40" s="44" t="s">
        <v>11</v>
      </c>
      <c r="C40" s="81">
        <f>C23*I23</f>
        <v>154.29</v>
      </c>
      <c r="D40" s="82">
        <f>D19</f>
        <v>0.005200000014156103</v>
      </c>
      <c r="E40" s="40">
        <f>C40*D40</f>
        <v>0.8023080021841451</v>
      </c>
      <c r="F40" s="81">
        <f>C40</f>
        <v>154.29</v>
      </c>
      <c r="G40" s="82">
        <f>D40</f>
        <v>0.005200000014156103</v>
      </c>
      <c r="H40" s="40">
        <f>F40*G40</f>
        <v>0.8023080021841451</v>
      </c>
      <c r="I40" s="40">
        <f>H40-E40</f>
        <v>0</v>
      </c>
      <c r="J40" s="42">
        <v>0</v>
      </c>
      <c r="K40" s="84">
        <f>H40/H49</f>
        <v>0.023955261543477505</v>
      </c>
    </row>
    <row r="41" spans="1:11" ht="13.5" thickBot="1">
      <c r="A41" s="1"/>
      <c r="B41" s="44" t="s">
        <v>13</v>
      </c>
      <c r="C41" s="68">
        <f>C40</f>
        <v>154.29</v>
      </c>
      <c r="D41" s="69">
        <f>D20</f>
        <v>0.0011</v>
      </c>
      <c r="E41" s="40">
        <f>C41*D41</f>
        <v>0.169719</v>
      </c>
      <c r="F41" s="68">
        <f>C41</f>
        <v>154.29</v>
      </c>
      <c r="G41" s="69">
        <f>D41</f>
        <v>0.0011</v>
      </c>
      <c r="H41" s="40">
        <f>F41*G41</f>
        <v>0.169719</v>
      </c>
      <c r="I41" s="85">
        <f>H41-E41</f>
        <v>0</v>
      </c>
      <c r="J41" s="42">
        <v>0</v>
      </c>
      <c r="K41" s="43">
        <f>H41/H49</f>
        <v>0.00506745915886342</v>
      </c>
    </row>
    <row r="42" spans="1:11" ht="13.5" thickBot="1">
      <c r="A42" s="1"/>
      <c r="B42" s="44" t="s">
        <v>14</v>
      </c>
      <c r="C42" s="86">
        <v>1</v>
      </c>
      <c r="D42" s="65">
        <f>D21</f>
        <v>0.25</v>
      </c>
      <c r="E42" s="40">
        <f>C42*D42</f>
        <v>0.25</v>
      </c>
      <c r="F42" s="86">
        <v>1</v>
      </c>
      <c r="G42" s="87">
        <f>D42</f>
        <v>0.25</v>
      </c>
      <c r="H42" s="40">
        <f>F42*G42</f>
        <v>0.25</v>
      </c>
      <c r="I42" s="75">
        <f>H42-E42</f>
        <v>0</v>
      </c>
      <c r="J42" s="42">
        <v>0</v>
      </c>
      <c r="K42" s="43">
        <f>H42/H49</f>
        <v>0.007464484175112126</v>
      </c>
    </row>
    <row r="43" spans="1:11" ht="13.5" thickBot="1">
      <c r="A43" s="1"/>
      <c r="B43" s="50" t="s">
        <v>31</v>
      </c>
      <c r="C43" s="50"/>
      <c r="D43" s="50"/>
      <c r="E43" s="51">
        <f>SUM(E40:E42)</f>
        <v>1.222027002184145</v>
      </c>
      <c r="F43" s="50"/>
      <c r="G43" s="50"/>
      <c r="H43" s="51">
        <f>SUM(H40:H42)</f>
        <v>1.222027002184145</v>
      </c>
      <c r="I43" s="51">
        <f>SUM(I40:I42)</f>
        <v>0</v>
      </c>
      <c r="J43" s="52">
        <v>0</v>
      </c>
      <c r="K43" s="53">
        <f>H43/H49</f>
        <v>0.03648720487745304</v>
      </c>
    </row>
    <row r="44" spans="1:11" ht="13.5" thickBot="1">
      <c r="A44" s="1"/>
      <c r="B44" s="88" t="s">
        <v>32</v>
      </c>
      <c r="C44" s="89">
        <f>C23</f>
        <v>150</v>
      </c>
      <c r="D44" s="90">
        <v>0.007</v>
      </c>
      <c r="E44" s="51">
        <f>D44*C44</f>
        <v>1.05</v>
      </c>
      <c r="F44" s="89">
        <f>C44</f>
        <v>150</v>
      </c>
      <c r="G44" s="92">
        <v>0.007</v>
      </c>
      <c r="H44" s="51">
        <f>F44*G44</f>
        <v>1.05</v>
      </c>
      <c r="I44" s="51">
        <f aca="true" t="shared" si="1" ref="I44:I49">H44-E44</f>
        <v>0</v>
      </c>
      <c r="J44" s="94">
        <v>0</v>
      </c>
      <c r="K44" s="95">
        <f>H44/H49</f>
        <v>0.031350833535470926</v>
      </c>
    </row>
    <row r="45" spans="1:11" ht="13.5" thickBot="1">
      <c r="A45" s="1"/>
      <c r="B45" s="50" t="s">
        <v>33</v>
      </c>
      <c r="C45" s="50"/>
      <c r="D45" s="50"/>
      <c r="E45" s="51">
        <f>E29+E39+E43+E44</f>
        <v>31.62498700218414</v>
      </c>
      <c r="F45" s="50"/>
      <c r="G45" s="50"/>
      <c r="H45" s="51">
        <f>H29+H39+H43+H44</f>
        <v>32.93208700218415</v>
      </c>
      <c r="I45" s="51">
        <f t="shared" si="1"/>
        <v>1.3071000000000055</v>
      </c>
      <c r="J45" s="52">
        <f>I45/E45</f>
        <v>0.041331242283506146</v>
      </c>
      <c r="K45" s="53">
        <f>H45/H49</f>
        <v>0.9832841691248771</v>
      </c>
    </row>
    <row r="46" spans="1:11" ht="13.5" thickBot="1">
      <c r="A46" s="1"/>
      <c r="B46" s="96" t="s">
        <v>34</v>
      </c>
      <c r="C46" s="97">
        <f>E45</f>
        <v>31.62498700218414</v>
      </c>
      <c r="D46" s="98">
        <v>0.13</v>
      </c>
      <c r="E46" s="99">
        <f>E45*D46</f>
        <v>4.111248310283939</v>
      </c>
      <c r="F46" s="97">
        <f>H45</f>
        <v>32.93208700218415</v>
      </c>
      <c r="G46" s="100">
        <v>0.13</v>
      </c>
      <c r="H46" s="99">
        <f>H45*G46</f>
        <v>4.2811713102839395</v>
      </c>
      <c r="I46" s="51">
        <f t="shared" si="1"/>
        <v>0.1699230000000007</v>
      </c>
      <c r="J46" s="52">
        <f>I46/E46</f>
        <v>0.04133124228350614</v>
      </c>
      <c r="K46" s="53">
        <f>H46/H49</f>
        <v>0.12782694198623404</v>
      </c>
    </row>
    <row r="47" spans="1:11" ht="13.5" thickBot="1">
      <c r="A47" s="1"/>
      <c r="B47" s="50" t="s">
        <v>49</v>
      </c>
      <c r="C47" s="114"/>
      <c r="D47" s="115"/>
      <c r="E47" s="51">
        <f>E45+E46</f>
        <v>35.73623531246808</v>
      </c>
      <c r="F47" s="114"/>
      <c r="G47" s="115"/>
      <c r="H47" s="51">
        <f>H45+H46</f>
        <v>37.213258312468085</v>
      </c>
      <c r="I47" s="51">
        <f t="shared" si="1"/>
        <v>1.4770230000000026</v>
      </c>
      <c r="J47" s="52">
        <f>I47/E47</f>
        <v>0.04133124228350604</v>
      </c>
      <c r="K47" s="53">
        <f>H47/H49</f>
        <v>1.1111111111111112</v>
      </c>
    </row>
    <row r="48" spans="1:11" ht="13.5" thickBot="1">
      <c r="A48" s="1"/>
      <c r="B48" s="88" t="s">
        <v>48</v>
      </c>
      <c r="C48" s="114"/>
      <c r="D48" s="100">
        <v>-0.1</v>
      </c>
      <c r="E48" s="51">
        <f>D48*E47</f>
        <v>-3.5736235312468083</v>
      </c>
      <c r="F48" s="114"/>
      <c r="G48" s="115"/>
      <c r="H48" s="51">
        <f>D48*H47</f>
        <v>-3.7213258312468085</v>
      </c>
      <c r="I48" s="51">
        <f t="shared" si="1"/>
        <v>-0.14770230000000018</v>
      </c>
      <c r="J48" s="94">
        <f>I48/E48</f>
        <v>0.04133124228350602</v>
      </c>
      <c r="K48" s="95">
        <f>H48/H49</f>
        <v>-0.1111111111111111</v>
      </c>
    </row>
    <row r="49" spans="1:11" ht="13.5" thickBot="1">
      <c r="A49" s="1"/>
      <c r="B49" s="50" t="s">
        <v>35</v>
      </c>
      <c r="C49" s="1"/>
      <c r="D49" s="1"/>
      <c r="E49" s="101">
        <f>E47+E48</f>
        <v>32.16261178122127</v>
      </c>
      <c r="F49" s="1"/>
      <c r="G49" s="1"/>
      <c r="H49" s="101">
        <f>H47+H48</f>
        <v>33.491932481221276</v>
      </c>
      <c r="I49" s="101">
        <f t="shared" si="1"/>
        <v>1.3293207000000038</v>
      </c>
      <c r="J49" s="102">
        <f>I49/E49</f>
        <v>0.04133124228350609</v>
      </c>
      <c r="K49" s="103">
        <f>K47+K48</f>
        <v>1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B28" sqref="B28"/>
    </sheetView>
  </sheetViews>
  <sheetFormatPr defaultColWidth="9.140625" defaultRowHeight="12.75"/>
  <cols>
    <col min="2" max="2" width="82.00390625" style="0" customWidth="1"/>
    <col min="3" max="3" width="8.00390625" style="0" customWidth="1"/>
    <col min="4" max="4" width="15.421875" style="0" customWidth="1"/>
    <col min="5" max="5" width="18.8515625" style="0" customWidth="1"/>
    <col min="7" max="7" width="12.28125" style="0" customWidth="1"/>
    <col min="8" max="8" width="10.00390625" style="0" customWidth="1"/>
    <col min="9" max="9" width="10.71093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65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111" t="s">
        <v>58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10.04</v>
      </c>
      <c r="E10" s="9">
        <v>10.13</v>
      </c>
      <c r="F10" s="1"/>
      <c r="G10" s="1"/>
      <c r="H10" s="1"/>
      <c r="I10" s="1"/>
      <c r="J10" s="1"/>
      <c r="K10" s="1"/>
    </row>
    <row r="11" spans="1:11" ht="12.75" customHeight="1">
      <c r="A11" s="1"/>
      <c r="B11" s="10" t="s">
        <v>67</v>
      </c>
      <c r="C11" s="11" t="s">
        <v>6</v>
      </c>
      <c r="D11" s="12">
        <v>0.01</v>
      </c>
      <c r="E11" s="12">
        <v>0.01</v>
      </c>
      <c r="F11" s="1"/>
      <c r="G11" s="1"/>
      <c r="H11" s="1"/>
      <c r="I11" s="1"/>
      <c r="J11" s="1"/>
      <c r="K11" s="1"/>
    </row>
    <row r="12" spans="1:11" ht="12.75" customHeight="1">
      <c r="A12" s="1"/>
      <c r="B12" s="10" t="s">
        <v>68</v>
      </c>
      <c r="C12" s="11" t="s">
        <v>6</v>
      </c>
      <c r="D12" s="13">
        <v>2.22</v>
      </c>
      <c r="E12" s="13">
        <v>2.22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12</v>
      </c>
      <c r="D13" s="15">
        <v>0.0162</v>
      </c>
      <c r="E13" s="15">
        <v>0.0163</v>
      </c>
      <c r="F13" s="1"/>
      <c r="G13" s="1"/>
      <c r="H13" s="1"/>
      <c r="I13" s="1"/>
      <c r="J13" s="1"/>
      <c r="K13" s="1"/>
    </row>
    <row r="14" spans="1:11" ht="12.75" customHeight="1">
      <c r="A14" s="1"/>
      <c r="B14" s="10" t="s">
        <v>69</v>
      </c>
      <c r="C14" s="11" t="s">
        <v>12</v>
      </c>
      <c r="D14" s="15">
        <v>0.0001</v>
      </c>
      <c r="E14" s="15">
        <v>0.0001</v>
      </c>
      <c r="F14" s="1"/>
      <c r="G14" s="1"/>
      <c r="H14" s="1"/>
      <c r="I14" s="1"/>
      <c r="J14" s="1"/>
      <c r="K14" s="1"/>
    </row>
    <row r="15" spans="1:11" ht="12.75">
      <c r="A15" s="1"/>
      <c r="B15" s="128" t="s">
        <v>70</v>
      </c>
      <c r="C15" s="11" t="s">
        <v>12</v>
      </c>
      <c r="D15" s="15">
        <v>0.0003</v>
      </c>
      <c r="E15" s="15">
        <v>0</v>
      </c>
      <c r="F15" s="1"/>
      <c r="G15" s="1"/>
      <c r="H15" s="1"/>
      <c r="I15" s="1"/>
      <c r="J15" s="1"/>
      <c r="K15" s="1"/>
    </row>
    <row r="16" spans="1:11" ht="12.75" customHeight="1">
      <c r="A16" s="1"/>
      <c r="B16" s="10" t="s">
        <v>72</v>
      </c>
      <c r="C16" s="11" t="s">
        <v>12</v>
      </c>
      <c r="D16" s="15">
        <v>0</v>
      </c>
      <c r="E16" s="15">
        <v>0.0003</v>
      </c>
      <c r="F16" s="1"/>
      <c r="G16" s="1"/>
      <c r="H16" s="1"/>
      <c r="I16" s="1"/>
      <c r="J16" s="1"/>
      <c r="K16" s="1"/>
    </row>
    <row r="17" spans="1:11" ht="12.75" customHeight="1">
      <c r="A17" s="1"/>
      <c r="B17" s="129" t="s">
        <v>71</v>
      </c>
      <c r="C17" s="130" t="s">
        <v>12</v>
      </c>
      <c r="D17" s="16">
        <v>0.0003</v>
      </c>
      <c r="E17" s="16">
        <v>0</v>
      </c>
      <c r="F17" s="1"/>
      <c r="G17" s="1"/>
      <c r="H17" s="1"/>
      <c r="I17" s="1"/>
      <c r="J17" s="1"/>
      <c r="K17" s="1"/>
    </row>
    <row r="18" spans="1:11" ht="12.75">
      <c r="A18" s="1"/>
      <c r="B18" s="131" t="s">
        <v>47</v>
      </c>
      <c r="C18" s="11" t="s">
        <v>12</v>
      </c>
      <c r="D18" s="16">
        <v>-0.0002</v>
      </c>
      <c r="E18" s="16">
        <v>-0.0001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9</v>
      </c>
      <c r="C19" s="11" t="s">
        <v>12</v>
      </c>
      <c r="D19" s="15">
        <v>0.0063</v>
      </c>
      <c r="E19" s="15">
        <v>0.006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10</v>
      </c>
      <c r="C20" s="11" t="s">
        <v>12</v>
      </c>
      <c r="D20" s="15">
        <v>0.0038</v>
      </c>
      <c r="E20" s="15">
        <v>0.0037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11</v>
      </c>
      <c r="C21" s="11" t="s">
        <v>12</v>
      </c>
      <c r="D21" s="15">
        <v>0.005200000014156103</v>
      </c>
      <c r="E21" s="15">
        <v>0.0052</v>
      </c>
      <c r="F21" s="1"/>
      <c r="G21" s="1"/>
      <c r="H21" s="1"/>
      <c r="I21" s="1"/>
      <c r="J21" s="1"/>
      <c r="K21" s="1"/>
    </row>
    <row r="22" spans="1:11" ht="12.75">
      <c r="A22" s="1"/>
      <c r="B22" s="14" t="s">
        <v>13</v>
      </c>
      <c r="C22" s="11" t="s">
        <v>12</v>
      </c>
      <c r="D22" s="15">
        <v>0.0011</v>
      </c>
      <c r="E22" s="15">
        <v>0.0011</v>
      </c>
      <c r="F22" s="1"/>
      <c r="G22" s="1"/>
      <c r="H22" s="1"/>
      <c r="I22" s="1"/>
      <c r="J22" s="1"/>
      <c r="K22" s="1"/>
    </row>
    <row r="23" spans="1:11" ht="13.5" thickBot="1">
      <c r="A23" s="1"/>
      <c r="B23" s="17" t="s">
        <v>14</v>
      </c>
      <c r="C23" s="18" t="s">
        <v>12</v>
      </c>
      <c r="D23" s="19">
        <v>0.25</v>
      </c>
      <c r="E23" s="19">
        <v>0.25</v>
      </c>
      <c r="F23" s="1"/>
      <c r="G23" s="1"/>
      <c r="H23" s="1"/>
      <c r="I23" s="1"/>
      <c r="J23" s="1"/>
      <c r="K23" s="1"/>
    </row>
    <row r="24" spans="1:11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9.5" thickBot="1">
      <c r="A25" s="1"/>
      <c r="B25" s="20" t="s">
        <v>15</v>
      </c>
      <c r="C25" s="21">
        <v>250</v>
      </c>
      <c r="D25" s="22" t="s">
        <v>16</v>
      </c>
      <c r="E25" s="23">
        <v>0</v>
      </c>
      <c r="F25" s="24" t="s">
        <v>17</v>
      </c>
      <c r="G25" s="134"/>
      <c r="H25" s="25" t="s">
        <v>18</v>
      </c>
      <c r="I25" s="26">
        <v>1.0286</v>
      </c>
      <c r="J25" s="1"/>
      <c r="K25" s="1"/>
    </row>
    <row r="26" spans="1:11" ht="19.5" thickBot="1">
      <c r="A26" s="1"/>
      <c r="B26" s="20" t="s">
        <v>19</v>
      </c>
      <c r="C26" s="27">
        <v>0</v>
      </c>
      <c r="D26" s="22" t="s">
        <v>16</v>
      </c>
      <c r="E26" s="28" t="s">
        <v>20</v>
      </c>
      <c r="F26" s="29" t="s">
        <v>37</v>
      </c>
      <c r="G26" s="1"/>
      <c r="H26" s="1"/>
      <c r="I26" s="1"/>
      <c r="J26" s="1"/>
      <c r="K26" s="1"/>
    </row>
    <row r="27" spans="1:11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39" thickBot="1">
      <c r="A28" s="1"/>
      <c r="B28" s="30" t="s">
        <v>0</v>
      </c>
      <c r="C28" s="31" t="s">
        <v>21</v>
      </c>
      <c r="D28" s="32" t="s">
        <v>56</v>
      </c>
      <c r="E28" s="33" t="s">
        <v>22</v>
      </c>
      <c r="F28" s="32" t="s">
        <v>21</v>
      </c>
      <c r="G28" s="32" t="s">
        <v>57</v>
      </c>
      <c r="H28" s="33" t="s">
        <v>22</v>
      </c>
      <c r="I28" s="34" t="s">
        <v>6</v>
      </c>
      <c r="J28" s="35" t="s">
        <v>23</v>
      </c>
      <c r="K28" s="36" t="s">
        <v>24</v>
      </c>
    </row>
    <row r="29" spans="1:11" ht="12.75" customHeight="1">
      <c r="A29" s="1"/>
      <c r="B29" s="37" t="s">
        <v>25</v>
      </c>
      <c r="C29" s="38">
        <f>C25*I25</f>
        <v>257.15</v>
      </c>
      <c r="D29" s="137">
        <v>0.074</v>
      </c>
      <c r="E29" s="40">
        <f>D29*C29</f>
        <v>19.029099999999996</v>
      </c>
      <c r="F29" s="38">
        <f>C29</f>
        <v>257.15</v>
      </c>
      <c r="G29" s="41">
        <f>D29</f>
        <v>0.074</v>
      </c>
      <c r="H29" s="40">
        <f>F29*G29</f>
        <v>19.029099999999996</v>
      </c>
      <c r="I29" s="40">
        <f>H29-E29</f>
        <v>0</v>
      </c>
      <c r="J29" s="42">
        <v>0</v>
      </c>
      <c r="K29" s="43">
        <f>H29/H54</f>
        <v>0.4492062559615446</v>
      </c>
    </row>
    <row r="30" spans="1:11" ht="12.75" customHeight="1" thickBot="1">
      <c r="A30" s="1"/>
      <c r="B30" s="44" t="s">
        <v>26</v>
      </c>
      <c r="C30" s="135">
        <f>C26</f>
        <v>0</v>
      </c>
      <c r="D30" s="138">
        <v>0.087</v>
      </c>
      <c r="E30" s="47">
        <f>C30*D30</f>
        <v>0</v>
      </c>
      <c r="F30" s="135">
        <f>C30</f>
        <v>0</v>
      </c>
      <c r="G30" s="48">
        <f>D30</f>
        <v>0.087</v>
      </c>
      <c r="H30" s="47">
        <f>F30*G30</f>
        <v>0</v>
      </c>
      <c r="I30" s="47">
        <f>H30-E30</f>
        <v>0</v>
      </c>
      <c r="J30" s="49">
        <v>0</v>
      </c>
      <c r="K30" s="43">
        <f>H30/H54</f>
        <v>0</v>
      </c>
    </row>
    <row r="31" spans="1:11" ht="13.5" thickBot="1">
      <c r="A31" s="1"/>
      <c r="B31" s="50" t="s">
        <v>27</v>
      </c>
      <c r="C31" s="50"/>
      <c r="D31" s="50"/>
      <c r="E31" s="51">
        <f>E29+E30</f>
        <v>19.029099999999996</v>
      </c>
      <c r="F31" s="50"/>
      <c r="G31" s="50"/>
      <c r="H31" s="51">
        <f>H29+H30</f>
        <v>19.029099999999996</v>
      </c>
      <c r="I31" s="51">
        <v>0</v>
      </c>
      <c r="J31" s="52">
        <v>0</v>
      </c>
      <c r="K31" s="53">
        <f>H31/H54</f>
        <v>0.4492062559615446</v>
      </c>
    </row>
    <row r="32" spans="1:11" ht="13.5" thickBot="1">
      <c r="A32" s="1"/>
      <c r="B32" s="54" t="s">
        <v>5</v>
      </c>
      <c r="C32" s="55">
        <v>1</v>
      </c>
      <c r="D32" s="56">
        <f>D10</f>
        <v>10.04</v>
      </c>
      <c r="E32" s="57">
        <f aca="true" t="shared" si="0" ref="E32:E39">C32*D32</f>
        <v>10.04</v>
      </c>
      <c r="F32" s="58">
        <v>1</v>
      </c>
      <c r="G32" s="56">
        <f>E10</f>
        <v>10.13</v>
      </c>
      <c r="H32" s="57">
        <f aca="true" t="shared" si="1" ref="H32:H39">F32*G32</f>
        <v>10.13</v>
      </c>
      <c r="I32" s="57">
        <f aca="true" t="shared" si="2" ref="I32:I42">H32-E32</f>
        <v>0.09000000000000163</v>
      </c>
      <c r="J32" s="116">
        <f>I32/E32</f>
        <v>0.008964143426294984</v>
      </c>
      <c r="K32" s="43">
        <f>H32/H54</f>
        <v>0.23913161278728096</v>
      </c>
    </row>
    <row r="33" spans="1:11" ht="12.75" customHeight="1" thickBot="1">
      <c r="A33" s="1"/>
      <c r="B33" s="44" t="str">
        <f>B11</f>
        <v>Rate Rider for Disposal of Residual Historical Smart Meter Costs - effective until April 30, 2014</v>
      </c>
      <c r="C33" s="59">
        <v>1</v>
      </c>
      <c r="D33" s="60">
        <f>D11</f>
        <v>0.01</v>
      </c>
      <c r="E33" s="57">
        <f t="shared" si="0"/>
        <v>0.01</v>
      </c>
      <c r="F33" s="62">
        <v>1</v>
      </c>
      <c r="G33" s="60">
        <f>E11</f>
        <v>0.01</v>
      </c>
      <c r="H33" s="63">
        <f t="shared" si="1"/>
        <v>0.01</v>
      </c>
      <c r="I33" s="57">
        <f t="shared" si="2"/>
        <v>0</v>
      </c>
      <c r="J33" s="116">
        <f>I33/E33</f>
        <v>0</v>
      </c>
      <c r="K33" s="43">
        <f>H33/H54</f>
        <v>0.00023606279643364358</v>
      </c>
    </row>
    <row r="34" spans="1:11" ht="12.75" customHeight="1" thickBot="1">
      <c r="A34" s="1"/>
      <c r="B34" s="44" t="str">
        <f>B12</f>
        <v>Rate Rider for Smart Meter Incremental Revenue Requirement</v>
      </c>
      <c r="C34" s="64">
        <v>1</v>
      </c>
      <c r="D34" s="65">
        <f>D12</f>
        <v>2.22</v>
      </c>
      <c r="E34" s="57">
        <f t="shared" si="0"/>
        <v>2.22</v>
      </c>
      <c r="F34" s="66">
        <v>1</v>
      </c>
      <c r="G34" s="65">
        <f>E12</f>
        <v>2.22</v>
      </c>
      <c r="H34" s="61">
        <f t="shared" si="1"/>
        <v>2.22</v>
      </c>
      <c r="I34" s="57">
        <f t="shared" si="2"/>
        <v>0</v>
      </c>
      <c r="J34" s="116">
        <f>I34/E34</f>
        <v>0</v>
      </c>
      <c r="K34" s="43">
        <f>H34/H54</f>
        <v>0.05240594080826888</v>
      </c>
    </row>
    <row r="35" spans="1:11" ht="13.5" thickBot="1">
      <c r="A35" s="1"/>
      <c r="B35" s="67" t="s">
        <v>7</v>
      </c>
      <c r="C35" s="68">
        <f>C25</f>
        <v>250</v>
      </c>
      <c r="D35" s="69">
        <f>D13</f>
        <v>0.0162</v>
      </c>
      <c r="E35" s="61">
        <f t="shared" si="0"/>
        <v>4.05</v>
      </c>
      <c r="F35" s="70">
        <f>C35</f>
        <v>250</v>
      </c>
      <c r="G35" s="69">
        <f>E13</f>
        <v>0.0163</v>
      </c>
      <c r="H35" s="61">
        <f t="shared" si="1"/>
        <v>4.074999999999999</v>
      </c>
      <c r="I35" s="57">
        <f t="shared" si="2"/>
        <v>0.024999999999999467</v>
      </c>
      <c r="J35" s="116">
        <f>I35/E35</f>
        <v>0.006172839506172708</v>
      </c>
      <c r="K35" s="43">
        <f>H35/H54</f>
        <v>0.09619558954670974</v>
      </c>
    </row>
    <row r="36" spans="1:11" ht="13.5" thickBot="1">
      <c r="A36" s="1"/>
      <c r="B36" s="74" t="s">
        <v>8</v>
      </c>
      <c r="C36" s="71">
        <f>C35</f>
        <v>250</v>
      </c>
      <c r="D36" s="72">
        <v>0.0001</v>
      </c>
      <c r="E36" s="61">
        <f>C36*D36</f>
        <v>0.025</v>
      </c>
      <c r="F36" s="73">
        <f>C36</f>
        <v>250</v>
      </c>
      <c r="G36" s="72">
        <v>0.0001</v>
      </c>
      <c r="H36" s="61">
        <f t="shared" si="1"/>
        <v>0.025</v>
      </c>
      <c r="I36" s="57">
        <f>H36-E36</f>
        <v>0</v>
      </c>
      <c r="J36" s="116">
        <f>I36/E36</f>
        <v>0</v>
      </c>
      <c r="K36" s="43">
        <f>H36/H54</f>
        <v>0.000590156991084109</v>
      </c>
    </row>
    <row r="37" spans="1:11" ht="12.75">
      <c r="A37" s="1"/>
      <c r="B37" s="128" t="s">
        <v>73</v>
      </c>
      <c r="C37" s="71">
        <f>C35</f>
        <v>250</v>
      </c>
      <c r="D37" s="72">
        <f>D15</f>
        <v>0.0003</v>
      </c>
      <c r="E37" s="61">
        <f t="shared" si="0"/>
        <v>0.075</v>
      </c>
      <c r="F37" s="73">
        <f>C37</f>
        <v>250</v>
      </c>
      <c r="G37" s="72">
        <f>E16</f>
        <v>0.0003</v>
      </c>
      <c r="H37" s="61">
        <f t="shared" si="1"/>
        <v>0.075</v>
      </c>
      <c r="I37" s="57">
        <f t="shared" si="2"/>
        <v>0</v>
      </c>
      <c r="J37" s="117" t="s">
        <v>50</v>
      </c>
      <c r="K37" s="43">
        <f>H37/H54</f>
        <v>0.0017704709732523267</v>
      </c>
    </row>
    <row r="38" spans="2:9" ht="12.75" customHeight="1" thickBot="1">
      <c r="B38" s="129" t="s">
        <v>74</v>
      </c>
      <c r="C38" s="68">
        <f>C35</f>
        <v>250</v>
      </c>
      <c r="D38" s="69">
        <f>D17</f>
        <v>0.0003</v>
      </c>
      <c r="E38" s="61">
        <f t="shared" si="0"/>
        <v>0.075</v>
      </c>
      <c r="F38" s="73">
        <f>C38</f>
        <v>250</v>
      </c>
      <c r="G38" s="72"/>
      <c r="H38" s="132">
        <f t="shared" si="1"/>
        <v>0</v>
      </c>
      <c r="I38" s="132">
        <f t="shared" si="2"/>
        <v>-0.075</v>
      </c>
    </row>
    <row r="39" spans="1:11" ht="13.5" thickBot="1">
      <c r="A39" s="1"/>
      <c r="B39" s="44" t="s">
        <v>47</v>
      </c>
      <c r="C39" s="71">
        <f>C35</f>
        <v>250</v>
      </c>
      <c r="D39" s="124">
        <f>D18</f>
        <v>-0.0002</v>
      </c>
      <c r="E39" s="125">
        <f t="shared" si="0"/>
        <v>-0.05</v>
      </c>
      <c r="F39" s="73">
        <f>C39</f>
        <v>250</v>
      </c>
      <c r="G39" s="72">
        <f>E18</f>
        <v>-0.0001</v>
      </c>
      <c r="H39" s="61">
        <f t="shared" si="1"/>
        <v>-0.025</v>
      </c>
      <c r="I39" s="57">
        <f t="shared" si="2"/>
        <v>0.025</v>
      </c>
      <c r="J39" s="116">
        <f aca="true" t="shared" si="3" ref="J39:J54">I39/E39</f>
        <v>-0.5</v>
      </c>
      <c r="K39" s="43">
        <f>H39/H54</f>
        <v>-0.000590156991084109</v>
      </c>
    </row>
    <row r="40" spans="1:11" ht="13.5" thickBot="1">
      <c r="A40" s="1"/>
      <c r="B40" s="76" t="s">
        <v>28</v>
      </c>
      <c r="C40" s="77"/>
      <c r="D40" s="76"/>
      <c r="E40" s="78">
        <f>SUM(E32:E39)</f>
        <v>16.444999999999997</v>
      </c>
      <c r="F40" s="77"/>
      <c r="G40" s="78">
        <f>SUM(G32:G39)</f>
        <v>12.3766</v>
      </c>
      <c r="H40" s="78">
        <f>SUM(H32:H39)</f>
        <v>16.51</v>
      </c>
      <c r="I40" s="78">
        <f t="shared" si="2"/>
        <v>0.06500000000000483</v>
      </c>
      <c r="J40" s="79">
        <f t="shared" si="3"/>
        <v>0.003952569169960769</v>
      </c>
      <c r="K40" s="80">
        <f>H40/H54</f>
        <v>0.38973967691194555</v>
      </c>
    </row>
    <row r="41" spans="1:11" ht="13.5" thickBot="1">
      <c r="A41" s="1"/>
      <c r="B41" s="67" t="s">
        <v>9</v>
      </c>
      <c r="C41" s="81">
        <f>C25*I25</f>
        <v>257.15</v>
      </c>
      <c r="D41" s="82">
        <f>D19</f>
        <v>0.0063</v>
      </c>
      <c r="E41" s="61">
        <f>C41*D41</f>
        <v>1.620045</v>
      </c>
      <c r="F41" s="81">
        <f>C41</f>
        <v>257.15</v>
      </c>
      <c r="G41" s="82">
        <f>E19</f>
        <v>0.006</v>
      </c>
      <c r="H41" s="61">
        <f>F41*G41</f>
        <v>1.5429</v>
      </c>
      <c r="I41" s="57">
        <f t="shared" si="2"/>
        <v>-0.07714500000000002</v>
      </c>
      <c r="J41" s="116">
        <f t="shared" si="3"/>
        <v>-0.04761904761904763</v>
      </c>
      <c r="K41" s="43">
        <f>H41/H54</f>
        <v>0.036422128861746866</v>
      </c>
    </row>
    <row r="42" spans="1:11" ht="13.5" thickBot="1">
      <c r="A42" s="1"/>
      <c r="B42" s="67" t="s">
        <v>10</v>
      </c>
      <c r="C42" s="68">
        <f>C41</f>
        <v>257.15</v>
      </c>
      <c r="D42" s="69">
        <f>D20</f>
        <v>0.0038</v>
      </c>
      <c r="E42" s="61">
        <f>C42*D42</f>
        <v>0.9771699999999999</v>
      </c>
      <c r="F42" s="68">
        <f>C42</f>
        <v>257.15</v>
      </c>
      <c r="G42" s="69">
        <f>E20</f>
        <v>0.0037</v>
      </c>
      <c r="H42" s="83">
        <f>F42*G42</f>
        <v>0.9514549999999999</v>
      </c>
      <c r="I42" s="57">
        <f t="shared" si="2"/>
        <v>-0.025714999999999932</v>
      </c>
      <c r="J42" s="116">
        <f t="shared" si="3"/>
        <v>-0.026315789473684143</v>
      </c>
      <c r="K42" s="43">
        <f>H42/H54</f>
        <v>0.022460312798077232</v>
      </c>
    </row>
    <row r="43" spans="1:11" ht="13.5" thickBot="1">
      <c r="A43" s="1"/>
      <c r="B43" s="76" t="s">
        <v>29</v>
      </c>
      <c r="C43" s="76"/>
      <c r="D43" s="76"/>
      <c r="E43" s="78">
        <f>E41+E42</f>
        <v>2.597215</v>
      </c>
      <c r="F43" s="76"/>
      <c r="G43" s="76"/>
      <c r="H43" s="78">
        <f>H41+H42</f>
        <v>2.4943549999999997</v>
      </c>
      <c r="I43" s="78">
        <f>I41+I42</f>
        <v>-0.10285999999999995</v>
      </c>
      <c r="J43" s="79">
        <f t="shared" si="3"/>
        <v>-0.03960396039603959</v>
      </c>
      <c r="K43" s="80">
        <f>H43/H54</f>
        <v>0.05888244165982409</v>
      </c>
    </row>
    <row r="44" spans="1:11" ht="13.5" thickBot="1">
      <c r="A44" s="1"/>
      <c r="B44" s="50" t="s">
        <v>30</v>
      </c>
      <c r="C44" s="50"/>
      <c r="D44" s="50"/>
      <c r="E44" s="51">
        <f>E40+E43</f>
        <v>19.042214999999995</v>
      </c>
      <c r="F44" s="50"/>
      <c r="G44" s="50"/>
      <c r="H44" s="51">
        <f>H40+H43</f>
        <v>19.004355</v>
      </c>
      <c r="I44" s="51">
        <f>I40+I43</f>
        <v>-0.03785999999999512</v>
      </c>
      <c r="J44" s="52">
        <f t="shared" si="3"/>
        <v>-0.001988214081187253</v>
      </c>
      <c r="K44" s="53">
        <f>H44/H54</f>
        <v>0.44862211857176965</v>
      </c>
    </row>
    <row r="45" spans="1:11" ht="12.75" customHeight="1" thickBot="1">
      <c r="A45" s="1"/>
      <c r="B45" s="44" t="s">
        <v>11</v>
      </c>
      <c r="C45" s="81">
        <f>C41</f>
        <v>257.15</v>
      </c>
      <c r="D45" s="82">
        <f>D21</f>
        <v>0.005200000014156103</v>
      </c>
      <c r="E45" s="40">
        <f>C45*D45</f>
        <v>1.3371800036402417</v>
      </c>
      <c r="F45" s="81">
        <f>C45</f>
        <v>257.15</v>
      </c>
      <c r="G45" s="82">
        <v>0.0052</v>
      </c>
      <c r="H45" s="85">
        <f>F45*G45</f>
        <v>1.3371799999999998</v>
      </c>
      <c r="I45" s="57">
        <f>H45-E45</f>
        <v>-3.640241885705109E-09</v>
      </c>
      <c r="J45" s="42">
        <f t="shared" si="3"/>
        <v>-2.7223274920318722E-09</v>
      </c>
      <c r="K45" s="84">
        <f>H45/H54</f>
        <v>0.03156584501351395</v>
      </c>
    </row>
    <row r="46" spans="1:11" ht="12.75" customHeight="1" thickBot="1">
      <c r="A46" s="1"/>
      <c r="B46" s="44" t="s">
        <v>13</v>
      </c>
      <c r="C46" s="68">
        <f>C41</f>
        <v>257.15</v>
      </c>
      <c r="D46" s="69">
        <f>D22</f>
        <v>0.0011</v>
      </c>
      <c r="E46" s="85">
        <f>C46*D46</f>
        <v>0.282865</v>
      </c>
      <c r="F46" s="68">
        <f>C46</f>
        <v>257.15</v>
      </c>
      <c r="G46" s="69">
        <f>E22</f>
        <v>0.0011</v>
      </c>
      <c r="H46" s="85">
        <f>F46*G46</f>
        <v>0.282865</v>
      </c>
      <c r="I46" s="57">
        <f>H46-E46</f>
        <v>0</v>
      </c>
      <c r="J46" s="42">
        <f t="shared" si="3"/>
        <v>0</v>
      </c>
      <c r="K46" s="43">
        <f>H46/H54</f>
        <v>0.006677390291320259</v>
      </c>
    </row>
    <row r="47" spans="1:11" ht="12.75" customHeight="1" thickBot="1">
      <c r="A47" s="1"/>
      <c r="B47" s="44" t="s">
        <v>14</v>
      </c>
      <c r="C47" s="86">
        <v>1</v>
      </c>
      <c r="D47" s="65">
        <f>D23</f>
        <v>0.25</v>
      </c>
      <c r="E47" s="75">
        <f>D23</f>
        <v>0.25</v>
      </c>
      <c r="F47" s="86">
        <v>1</v>
      </c>
      <c r="G47" s="87">
        <v>0.25</v>
      </c>
      <c r="H47" s="75">
        <v>0.25</v>
      </c>
      <c r="I47" s="57">
        <f>H47-E47</f>
        <v>0</v>
      </c>
      <c r="J47" s="42">
        <f t="shared" si="3"/>
        <v>0</v>
      </c>
      <c r="K47" s="43">
        <f>H47/H54</f>
        <v>0.005901569910841089</v>
      </c>
    </row>
    <row r="48" spans="1:11" ht="13.5" thickBot="1">
      <c r="A48" s="1"/>
      <c r="B48" s="50" t="s">
        <v>31</v>
      </c>
      <c r="C48" s="50"/>
      <c r="D48" s="50"/>
      <c r="E48" s="51">
        <f>SUM(E45:E47)</f>
        <v>1.8700450036402416</v>
      </c>
      <c r="F48" s="50"/>
      <c r="G48" s="50"/>
      <c r="H48" s="51">
        <f>SUM(H45:H47)</f>
        <v>1.8700449999999997</v>
      </c>
      <c r="I48" s="51">
        <f>SUM(I45:I47)</f>
        <v>-3.640241885705109E-09</v>
      </c>
      <c r="J48" s="52">
        <f t="shared" si="3"/>
        <v>-1.9466065675526476E-09</v>
      </c>
      <c r="K48" s="53">
        <f>H48/H54</f>
        <v>0.04414480521567529</v>
      </c>
    </row>
    <row r="49" spans="1:11" ht="13.5" thickBot="1">
      <c r="A49" s="1"/>
      <c r="B49" s="88" t="s">
        <v>32</v>
      </c>
      <c r="C49" s="89">
        <f>C35</f>
        <v>250</v>
      </c>
      <c r="D49" s="92">
        <v>0.007</v>
      </c>
      <c r="E49" s="51">
        <f>C49*D49</f>
        <v>1.75</v>
      </c>
      <c r="F49" s="89">
        <f>C49</f>
        <v>250</v>
      </c>
      <c r="G49" s="92">
        <v>0.007</v>
      </c>
      <c r="H49" s="51">
        <f>G49*F49</f>
        <v>1.75</v>
      </c>
      <c r="I49" s="51">
        <f aca="true" t="shared" si="4" ref="I49:I54">H49-E49</f>
        <v>0</v>
      </c>
      <c r="J49" s="52">
        <f t="shared" si="3"/>
        <v>0</v>
      </c>
      <c r="K49" s="53">
        <f>H49/H54</f>
        <v>0.041310989375887626</v>
      </c>
    </row>
    <row r="50" spans="1:11" ht="13.5" thickBot="1">
      <c r="A50" s="1"/>
      <c r="B50" s="50" t="s">
        <v>33</v>
      </c>
      <c r="C50" s="50"/>
      <c r="D50" s="50"/>
      <c r="E50" s="93">
        <f>E31+E44+E48+E49</f>
        <v>41.691360003640234</v>
      </c>
      <c r="F50" s="93"/>
      <c r="G50" s="93"/>
      <c r="H50" s="93">
        <f>H31+H44+H48+H49</f>
        <v>41.653499999999994</v>
      </c>
      <c r="I50" s="93">
        <f t="shared" si="4"/>
        <v>-0.037860003640240336</v>
      </c>
      <c r="J50" s="94">
        <f t="shared" si="3"/>
        <v>-0.0009081019097706247</v>
      </c>
      <c r="K50" s="95">
        <f>H50/H54</f>
        <v>0.9832841691248771</v>
      </c>
    </row>
    <row r="51" spans="1:11" ht="13.5" thickBot="1">
      <c r="A51" s="1"/>
      <c r="B51" s="88" t="s">
        <v>34</v>
      </c>
      <c r="C51" s="114" t="s">
        <v>46</v>
      </c>
      <c r="D51" s="100">
        <v>0.13</v>
      </c>
      <c r="E51" s="51">
        <f>E50*D51</f>
        <v>5.41987680047323</v>
      </c>
      <c r="F51" s="51">
        <v>94.68</v>
      </c>
      <c r="G51" s="51">
        <v>0.13</v>
      </c>
      <c r="H51" s="51">
        <f>H50*G51</f>
        <v>5.414954999999999</v>
      </c>
      <c r="I51" s="51">
        <f t="shared" si="4"/>
        <v>-0.004921800473231208</v>
      </c>
      <c r="J51" s="52">
        <f t="shared" si="3"/>
        <v>-0.0009081019097706182</v>
      </c>
      <c r="K51" s="53">
        <f>H51/H54</f>
        <v>0.127826941986234</v>
      </c>
    </row>
    <row r="52" spans="1:11" ht="13.5" thickBot="1">
      <c r="A52" s="1"/>
      <c r="B52" s="50" t="s">
        <v>49</v>
      </c>
      <c r="C52" s="114"/>
      <c r="D52" s="115"/>
      <c r="E52" s="93">
        <f>E50+E51</f>
        <v>47.11123680411347</v>
      </c>
      <c r="F52" s="114"/>
      <c r="G52" s="115"/>
      <c r="H52" s="93">
        <f>H50+H51</f>
        <v>47.06845499999999</v>
      </c>
      <c r="I52" s="93">
        <f t="shared" si="4"/>
        <v>-0.04278180411347421</v>
      </c>
      <c r="J52" s="94">
        <f t="shared" si="3"/>
        <v>-0.0009081019097706805</v>
      </c>
      <c r="K52" s="95">
        <f>H52/H54</f>
        <v>1.1111111111111112</v>
      </c>
    </row>
    <row r="53" spans="1:11" ht="13.5" thickBot="1">
      <c r="A53" s="1"/>
      <c r="B53" s="88" t="s">
        <v>48</v>
      </c>
      <c r="C53" s="114"/>
      <c r="D53" s="100">
        <v>-0.1</v>
      </c>
      <c r="E53" s="51">
        <f>D53*E52</f>
        <v>-4.7111236804113465</v>
      </c>
      <c r="F53" s="114"/>
      <c r="G53" s="115"/>
      <c r="H53" s="51">
        <f>D53*H52</f>
        <v>-4.706845499999999</v>
      </c>
      <c r="I53" s="51">
        <f t="shared" si="4"/>
        <v>0.004278180411347421</v>
      </c>
      <c r="J53" s="52">
        <f t="shared" si="3"/>
        <v>-0.0009081019097706805</v>
      </c>
      <c r="K53" s="53">
        <f>H53/H54</f>
        <v>-0.1111111111111111</v>
      </c>
    </row>
    <row r="54" spans="1:11" ht="13.5" thickBot="1">
      <c r="A54" s="1"/>
      <c r="B54" s="50" t="s">
        <v>35</v>
      </c>
      <c r="C54" s="1"/>
      <c r="D54" s="1"/>
      <c r="E54" s="101">
        <f>E52+E53</f>
        <v>42.40011312370212</v>
      </c>
      <c r="F54" s="1"/>
      <c r="G54" s="1"/>
      <c r="H54" s="101">
        <f>H52+H53</f>
        <v>42.36160949999999</v>
      </c>
      <c r="I54" s="101">
        <f t="shared" si="4"/>
        <v>-0.03850362370212679</v>
      </c>
      <c r="J54" s="52">
        <f t="shared" si="3"/>
        <v>-0.0009081019097706805</v>
      </c>
      <c r="K54" s="103">
        <f>K52+K53</f>
        <v>1</v>
      </c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/>
  <pageMargins left="0.7" right="0.7" top="0.75" bottom="0.75" header="0.3" footer="0.3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B28" sqref="B28"/>
    </sheetView>
  </sheetViews>
  <sheetFormatPr defaultColWidth="9.140625" defaultRowHeight="12.75"/>
  <cols>
    <col min="2" max="2" width="82.00390625" style="0" bestFit="1" customWidth="1"/>
    <col min="3" max="3" width="8.00390625" style="0" bestFit="1" customWidth="1"/>
    <col min="4" max="4" width="12.421875" style="0" bestFit="1" customWidth="1"/>
    <col min="5" max="5" width="18.421875" style="0" bestFit="1" customWidth="1"/>
    <col min="7" max="7" width="12.140625" style="0" customWidth="1"/>
    <col min="9" max="9" width="10.71093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65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111" t="s">
        <v>58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10.04</v>
      </c>
      <c r="E10" s="9">
        <v>10.13</v>
      </c>
      <c r="F10" s="1"/>
      <c r="G10" s="1"/>
      <c r="H10" s="1"/>
      <c r="I10" s="1"/>
      <c r="J10" s="1"/>
      <c r="K10" s="1"/>
    </row>
    <row r="11" spans="1:11" ht="12.75" customHeight="1">
      <c r="A11" s="1"/>
      <c r="B11" s="10" t="s">
        <v>67</v>
      </c>
      <c r="C11" s="11" t="s">
        <v>6</v>
      </c>
      <c r="D11" s="12">
        <v>0.01</v>
      </c>
      <c r="E11" s="12">
        <v>0.01</v>
      </c>
      <c r="F11" s="1"/>
      <c r="G11" s="1"/>
      <c r="H11" s="1"/>
      <c r="I11" s="1"/>
      <c r="J11" s="1"/>
      <c r="K11" s="1"/>
    </row>
    <row r="12" spans="1:11" ht="12.75" customHeight="1">
      <c r="A12" s="1"/>
      <c r="B12" s="10" t="s">
        <v>68</v>
      </c>
      <c r="C12" s="11" t="s">
        <v>6</v>
      </c>
      <c r="D12" s="13">
        <v>2.22</v>
      </c>
      <c r="E12" s="13">
        <v>2.22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12</v>
      </c>
      <c r="D13" s="15">
        <v>0.0162</v>
      </c>
      <c r="E13" s="15">
        <v>0.0163</v>
      </c>
      <c r="F13" s="1"/>
      <c r="G13" s="1"/>
      <c r="H13" s="1"/>
      <c r="I13" s="1"/>
      <c r="J13" s="1"/>
      <c r="K13" s="1"/>
    </row>
    <row r="14" spans="1:11" ht="12.75" customHeight="1">
      <c r="A14" s="1"/>
      <c r="B14" s="10" t="s">
        <v>69</v>
      </c>
      <c r="C14" s="11" t="s">
        <v>12</v>
      </c>
      <c r="D14" s="15">
        <v>0.0001</v>
      </c>
      <c r="E14" s="15">
        <v>0.0001</v>
      </c>
      <c r="F14" s="1"/>
      <c r="G14" s="1"/>
      <c r="H14" s="1"/>
      <c r="I14" s="1"/>
      <c r="J14" s="1"/>
      <c r="K14" s="1"/>
    </row>
    <row r="15" spans="1:11" ht="12.75">
      <c r="A15" s="1"/>
      <c r="B15" s="128" t="s">
        <v>70</v>
      </c>
      <c r="C15" s="11" t="s">
        <v>12</v>
      </c>
      <c r="D15" s="15">
        <v>0.0003</v>
      </c>
      <c r="E15" s="15">
        <v>0</v>
      </c>
      <c r="F15" s="1"/>
      <c r="G15" s="1"/>
      <c r="H15" s="1"/>
      <c r="I15" s="1"/>
      <c r="J15" s="1"/>
      <c r="K15" s="1"/>
    </row>
    <row r="16" spans="1:11" ht="12.75" customHeight="1">
      <c r="A16" s="1"/>
      <c r="B16" s="10" t="s">
        <v>72</v>
      </c>
      <c r="C16" s="11" t="s">
        <v>12</v>
      </c>
      <c r="D16" s="15">
        <v>0</v>
      </c>
      <c r="E16" s="15">
        <v>0.0003</v>
      </c>
      <c r="F16" s="1"/>
      <c r="G16" s="1"/>
      <c r="H16" s="1"/>
      <c r="I16" s="1"/>
      <c r="J16" s="1"/>
      <c r="K16" s="1"/>
    </row>
    <row r="17" spans="1:11" ht="12.75" customHeight="1">
      <c r="A17" s="1"/>
      <c r="B17" s="129" t="s">
        <v>71</v>
      </c>
      <c r="C17" s="130" t="s">
        <v>12</v>
      </c>
      <c r="D17" s="16">
        <v>0.0003</v>
      </c>
      <c r="E17" s="16">
        <v>0</v>
      </c>
      <c r="F17" s="1"/>
      <c r="G17" s="1"/>
      <c r="H17" s="1"/>
      <c r="I17" s="1"/>
      <c r="J17" s="1"/>
      <c r="K17" s="1"/>
    </row>
    <row r="18" spans="1:11" ht="12.75">
      <c r="A18" s="1"/>
      <c r="B18" s="131" t="s">
        <v>47</v>
      </c>
      <c r="C18" s="11" t="s">
        <v>12</v>
      </c>
      <c r="D18" s="16">
        <v>-0.0002</v>
      </c>
      <c r="E18" s="16">
        <v>-0.0001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9</v>
      </c>
      <c r="C19" s="11" t="s">
        <v>12</v>
      </c>
      <c r="D19" s="15">
        <v>0.0063</v>
      </c>
      <c r="E19" s="15">
        <v>0.006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10</v>
      </c>
      <c r="C20" s="11" t="s">
        <v>12</v>
      </c>
      <c r="D20" s="15">
        <v>0.0038</v>
      </c>
      <c r="E20" s="15">
        <v>0.0037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11</v>
      </c>
      <c r="C21" s="11" t="s">
        <v>12</v>
      </c>
      <c r="D21" s="15">
        <v>0.005200000014156103</v>
      </c>
      <c r="E21" s="15">
        <v>0.0052</v>
      </c>
      <c r="F21" s="1"/>
      <c r="G21" s="1"/>
      <c r="H21" s="1"/>
      <c r="I21" s="1"/>
      <c r="J21" s="1"/>
      <c r="K21" s="1"/>
    </row>
    <row r="22" spans="1:11" ht="12.75">
      <c r="A22" s="1"/>
      <c r="B22" s="14" t="s">
        <v>13</v>
      </c>
      <c r="C22" s="11" t="s">
        <v>12</v>
      </c>
      <c r="D22" s="15">
        <v>0.0011</v>
      </c>
      <c r="E22" s="15">
        <v>0.0011</v>
      </c>
      <c r="F22" s="1"/>
      <c r="G22" s="1"/>
      <c r="H22" s="1"/>
      <c r="I22" s="1"/>
      <c r="J22" s="1"/>
      <c r="K22" s="1"/>
    </row>
    <row r="23" spans="1:11" ht="13.5" thickBot="1">
      <c r="A23" s="1"/>
      <c r="B23" s="17" t="s">
        <v>14</v>
      </c>
      <c r="C23" s="18" t="s">
        <v>12</v>
      </c>
      <c r="D23" s="19">
        <v>0.25</v>
      </c>
      <c r="E23" s="19">
        <v>0.25</v>
      </c>
      <c r="F23" s="1"/>
      <c r="G23" s="1"/>
      <c r="H23" s="1"/>
      <c r="I23" s="1"/>
      <c r="J23" s="1"/>
      <c r="K23" s="1"/>
    </row>
    <row r="24" spans="1:11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9.5" thickBot="1">
      <c r="A25" s="1"/>
      <c r="B25" s="20" t="s">
        <v>15</v>
      </c>
      <c r="C25" s="21">
        <v>500</v>
      </c>
      <c r="D25" s="22" t="s">
        <v>16</v>
      </c>
      <c r="E25" s="23">
        <v>0</v>
      </c>
      <c r="F25" s="24" t="s">
        <v>17</v>
      </c>
      <c r="G25" s="134"/>
      <c r="H25" s="25" t="s">
        <v>18</v>
      </c>
      <c r="I25" s="26">
        <v>1.0286</v>
      </c>
      <c r="J25" s="1"/>
      <c r="K25" s="1"/>
    </row>
    <row r="26" spans="1:11" ht="19.5" thickBot="1">
      <c r="A26" s="1"/>
      <c r="B26" s="20" t="s">
        <v>19</v>
      </c>
      <c r="C26" s="27">
        <v>0</v>
      </c>
      <c r="D26" s="22" t="s">
        <v>16</v>
      </c>
      <c r="E26" s="28" t="s">
        <v>20</v>
      </c>
      <c r="F26" s="29" t="s">
        <v>37</v>
      </c>
      <c r="G26" s="1"/>
      <c r="H26" s="1"/>
      <c r="I26" s="1"/>
      <c r="J26" s="1"/>
      <c r="K26" s="1"/>
    </row>
    <row r="27" spans="1:11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34.5" customHeight="1" thickBot="1">
      <c r="A28" s="1"/>
      <c r="B28" s="30" t="s">
        <v>0</v>
      </c>
      <c r="C28" s="31" t="s">
        <v>21</v>
      </c>
      <c r="D28" s="32" t="s">
        <v>56</v>
      </c>
      <c r="E28" s="33" t="s">
        <v>22</v>
      </c>
      <c r="F28" s="32" t="s">
        <v>21</v>
      </c>
      <c r="G28" s="32" t="s">
        <v>57</v>
      </c>
      <c r="H28" s="33" t="s">
        <v>22</v>
      </c>
      <c r="I28" s="34" t="s">
        <v>6</v>
      </c>
      <c r="J28" s="35" t="s">
        <v>23</v>
      </c>
      <c r="K28" s="36" t="s">
        <v>24</v>
      </c>
    </row>
    <row r="29" spans="1:11" ht="12.75" customHeight="1">
      <c r="A29" s="1"/>
      <c r="B29" s="37" t="s">
        <v>25</v>
      </c>
      <c r="C29" s="38">
        <f>C25*I25</f>
        <v>514.3</v>
      </c>
      <c r="D29" s="137">
        <v>0.074</v>
      </c>
      <c r="E29" s="40">
        <f>D29*C29</f>
        <v>38.05819999999999</v>
      </c>
      <c r="F29" s="38">
        <f>C29</f>
        <v>514.3</v>
      </c>
      <c r="G29" s="41">
        <f>D29</f>
        <v>0.074</v>
      </c>
      <c r="H29" s="40">
        <f>F29*G29</f>
        <v>38.05819999999999</v>
      </c>
      <c r="I29" s="40">
        <f>H29-E29</f>
        <v>0</v>
      </c>
      <c r="J29" s="42">
        <v>0</v>
      </c>
      <c r="K29" s="43">
        <f>H29/H54</f>
        <v>0.5293297532482056</v>
      </c>
    </row>
    <row r="30" spans="1:11" ht="12.75" customHeight="1" thickBot="1">
      <c r="A30" s="1"/>
      <c r="B30" s="44" t="s">
        <v>26</v>
      </c>
      <c r="C30" s="135">
        <f>C26</f>
        <v>0</v>
      </c>
      <c r="D30" s="138">
        <v>0.087</v>
      </c>
      <c r="E30" s="47">
        <f>C30*D30</f>
        <v>0</v>
      </c>
      <c r="F30" s="135">
        <f>C30</f>
        <v>0</v>
      </c>
      <c r="G30" s="48">
        <f>D30</f>
        <v>0.087</v>
      </c>
      <c r="H30" s="47">
        <f>F30*G30</f>
        <v>0</v>
      </c>
      <c r="I30" s="47">
        <f>H30-E30</f>
        <v>0</v>
      </c>
      <c r="J30" s="49">
        <v>0</v>
      </c>
      <c r="K30" s="43">
        <f>H30/H54</f>
        <v>0</v>
      </c>
    </row>
    <row r="31" spans="1:11" ht="13.5" thickBot="1">
      <c r="A31" s="1"/>
      <c r="B31" s="50" t="s">
        <v>27</v>
      </c>
      <c r="C31" s="50"/>
      <c r="D31" s="50"/>
      <c r="E31" s="51">
        <f>E29+E30</f>
        <v>38.05819999999999</v>
      </c>
      <c r="F31" s="50"/>
      <c r="G31" s="50"/>
      <c r="H31" s="51">
        <f>H29+H30</f>
        <v>38.05819999999999</v>
      </c>
      <c r="I31" s="51">
        <v>0</v>
      </c>
      <c r="J31" s="52">
        <v>0</v>
      </c>
      <c r="K31" s="53">
        <f>H31/H54</f>
        <v>0.5293297532482056</v>
      </c>
    </row>
    <row r="32" spans="1:11" ht="13.5" thickBot="1">
      <c r="A32" s="1"/>
      <c r="B32" s="54" t="s">
        <v>5</v>
      </c>
      <c r="C32" s="55">
        <v>1</v>
      </c>
      <c r="D32" s="56">
        <f>D10</f>
        <v>10.04</v>
      </c>
      <c r="E32" s="57">
        <f aca="true" t="shared" si="0" ref="E32:E39">C32*D32</f>
        <v>10.04</v>
      </c>
      <c r="F32" s="58">
        <v>1</v>
      </c>
      <c r="G32" s="56">
        <f>E10</f>
        <v>10.13</v>
      </c>
      <c r="H32" s="57">
        <f>F32*G32</f>
        <v>10.13</v>
      </c>
      <c r="I32" s="57">
        <f aca="true" t="shared" si="1" ref="I32:I42">H32-E32</f>
        <v>0.09000000000000163</v>
      </c>
      <c r="J32" s="116">
        <f>I32/E32</f>
        <v>0.008964143426294984</v>
      </c>
      <c r="K32" s="43">
        <f>H32/H54</f>
        <v>0.14089238062767878</v>
      </c>
    </row>
    <row r="33" spans="1:11" ht="12.75" customHeight="1" thickBot="1">
      <c r="A33" s="1"/>
      <c r="B33" s="44" t="str">
        <f>B11</f>
        <v>Rate Rider for Disposal of Residual Historical Smart Meter Costs - effective until April 30, 2014</v>
      </c>
      <c r="C33" s="59">
        <v>1</v>
      </c>
      <c r="D33" s="60">
        <f>D11</f>
        <v>0.01</v>
      </c>
      <c r="E33" s="57">
        <f t="shared" si="0"/>
        <v>0.01</v>
      </c>
      <c r="F33" s="62">
        <v>1</v>
      </c>
      <c r="G33" s="60">
        <f>E11</f>
        <v>0.01</v>
      </c>
      <c r="H33" s="63">
        <f>F33*G33</f>
        <v>0.01</v>
      </c>
      <c r="I33" s="57">
        <f t="shared" si="1"/>
        <v>0</v>
      </c>
      <c r="J33" s="116">
        <f>I33/E33</f>
        <v>0</v>
      </c>
      <c r="K33" s="43">
        <f>H33/H54</f>
        <v>0.00013908428492367104</v>
      </c>
    </row>
    <row r="34" spans="1:11" ht="12.75" customHeight="1" thickBot="1">
      <c r="A34" s="1"/>
      <c r="B34" s="44" t="str">
        <f>B12</f>
        <v>Rate Rider for Smart Meter Incremental Revenue Requirement</v>
      </c>
      <c r="C34" s="64">
        <v>1</v>
      </c>
      <c r="D34" s="65">
        <f>D12</f>
        <v>2.22</v>
      </c>
      <c r="E34" s="57">
        <f t="shared" si="0"/>
        <v>2.22</v>
      </c>
      <c r="F34" s="66">
        <v>1</v>
      </c>
      <c r="G34" s="65">
        <f>E12</f>
        <v>2.22</v>
      </c>
      <c r="H34" s="61">
        <f>F34*G34</f>
        <v>2.22</v>
      </c>
      <c r="I34" s="57">
        <f t="shared" si="1"/>
        <v>0</v>
      </c>
      <c r="J34" s="116">
        <f>I34/E34</f>
        <v>0</v>
      </c>
      <c r="K34" s="43">
        <f>H34/H54</f>
        <v>0.030876711253054974</v>
      </c>
    </row>
    <row r="35" spans="1:11" ht="13.5" thickBot="1">
      <c r="A35" s="1"/>
      <c r="B35" s="67" t="s">
        <v>7</v>
      </c>
      <c r="C35" s="68">
        <f>C25</f>
        <v>500</v>
      </c>
      <c r="D35" s="69">
        <f>D13</f>
        <v>0.0162</v>
      </c>
      <c r="E35" s="61">
        <f t="shared" si="0"/>
        <v>8.1</v>
      </c>
      <c r="F35" s="70">
        <f>C35</f>
        <v>500</v>
      </c>
      <c r="G35" s="69">
        <f>E13</f>
        <v>0.0163</v>
      </c>
      <c r="H35" s="61">
        <f>F35*G35</f>
        <v>8.149999999999999</v>
      </c>
      <c r="I35" s="57">
        <f t="shared" si="1"/>
        <v>0.049999999999998934</v>
      </c>
      <c r="J35" s="116">
        <f>I35/E35</f>
        <v>0.006172839506172708</v>
      </c>
      <c r="K35" s="43">
        <f>H35/H54</f>
        <v>0.11335369221279187</v>
      </c>
    </row>
    <row r="36" spans="1:11" ht="13.5" thickBot="1">
      <c r="A36" s="1"/>
      <c r="B36" s="74" t="s">
        <v>8</v>
      </c>
      <c r="C36" s="71">
        <f>C35</f>
        <v>500</v>
      </c>
      <c r="D36" s="72">
        <v>0.0001</v>
      </c>
      <c r="E36" s="61">
        <f>C36*D36</f>
        <v>0.05</v>
      </c>
      <c r="F36" s="73">
        <f>C36</f>
        <v>500</v>
      </c>
      <c r="G36" s="72">
        <v>0.0001</v>
      </c>
      <c r="H36" s="61">
        <f>G36*F36</f>
        <v>0.05</v>
      </c>
      <c r="I36" s="57">
        <f>H36-E36</f>
        <v>0</v>
      </c>
      <c r="J36" s="116">
        <f>I36/E36</f>
        <v>0</v>
      </c>
      <c r="K36" s="43">
        <f>H36/H54</f>
        <v>0.0006954214246183552</v>
      </c>
    </row>
    <row r="37" spans="1:11" ht="12.75">
      <c r="A37" s="1"/>
      <c r="B37" s="128" t="s">
        <v>73</v>
      </c>
      <c r="C37" s="71">
        <f>C35</f>
        <v>500</v>
      </c>
      <c r="D37" s="72">
        <f>D15</f>
        <v>0.0003</v>
      </c>
      <c r="E37" s="61">
        <f t="shared" si="0"/>
        <v>0.15</v>
      </c>
      <c r="F37" s="73">
        <f>C37</f>
        <v>500</v>
      </c>
      <c r="G37" s="72">
        <f>E16</f>
        <v>0.0003</v>
      </c>
      <c r="H37" s="61">
        <f>F37*G37</f>
        <v>0.15</v>
      </c>
      <c r="I37" s="57">
        <f t="shared" si="1"/>
        <v>0</v>
      </c>
      <c r="J37" s="117" t="s">
        <v>50</v>
      </c>
      <c r="K37" s="43">
        <f>H37/H54</f>
        <v>0.0020862642738550654</v>
      </c>
    </row>
    <row r="38" spans="2:9" ht="12.75" customHeight="1" thickBot="1">
      <c r="B38" s="129" t="s">
        <v>74</v>
      </c>
      <c r="C38" s="68">
        <f>C35</f>
        <v>500</v>
      </c>
      <c r="D38" s="69">
        <f>D17</f>
        <v>0.0003</v>
      </c>
      <c r="E38" s="61">
        <f t="shared" si="0"/>
        <v>0.15</v>
      </c>
      <c r="F38" s="73">
        <f>C38</f>
        <v>500</v>
      </c>
      <c r="G38" s="72">
        <f>E17</f>
        <v>0</v>
      </c>
      <c r="H38" s="132">
        <f>F38*G38</f>
        <v>0</v>
      </c>
      <c r="I38" s="132">
        <f t="shared" si="1"/>
        <v>-0.15</v>
      </c>
    </row>
    <row r="39" spans="1:11" ht="12.75" customHeight="1" thickBot="1">
      <c r="A39" s="1"/>
      <c r="B39" s="44" t="s">
        <v>47</v>
      </c>
      <c r="C39" s="71">
        <f>C35</f>
        <v>500</v>
      </c>
      <c r="D39" s="124">
        <f>D18</f>
        <v>-0.0002</v>
      </c>
      <c r="E39" s="125">
        <f t="shared" si="0"/>
        <v>-0.1</v>
      </c>
      <c r="F39" s="73">
        <f>C39</f>
        <v>500</v>
      </c>
      <c r="G39" s="72">
        <f>E18</f>
        <v>-0.0001</v>
      </c>
      <c r="H39" s="61">
        <f>F39*G39</f>
        <v>-0.05</v>
      </c>
      <c r="I39" s="57">
        <f t="shared" si="1"/>
        <v>0.05</v>
      </c>
      <c r="J39" s="116">
        <f aca="true" t="shared" si="2" ref="J39:J54">I39/E39</f>
        <v>-0.5</v>
      </c>
      <c r="K39" s="43">
        <f>H39/H54</f>
        <v>-0.0006954214246183552</v>
      </c>
    </row>
    <row r="40" spans="1:11" ht="13.5" thickBot="1">
      <c r="A40" s="1"/>
      <c r="B40" s="76" t="s">
        <v>28</v>
      </c>
      <c r="C40" s="77"/>
      <c r="D40" s="76"/>
      <c r="E40" s="78">
        <f>SUM(E32:E39)</f>
        <v>20.619999999999994</v>
      </c>
      <c r="F40" s="77"/>
      <c r="G40" s="78">
        <f>SUM(G32:G39)</f>
        <v>12.3766</v>
      </c>
      <c r="H40" s="78">
        <f>SUM(H32:H39)</f>
        <v>20.659999999999997</v>
      </c>
      <c r="I40" s="78">
        <f t="shared" si="1"/>
        <v>0.0400000000000027</v>
      </c>
      <c r="J40" s="79">
        <f t="shared" si="2"/>
        <v>0.001939864209505466</v>
      </c>
      <c r="K40" s="80">
        <f>H40/H54</f>
        <v>0.2873481326523043</v>
      </c>
    </row>
    <row r="41" spans="1:11" ht="13.5" thickBot="1">
      <c r="A41" s="1"/>
      <c r="B41" s="67" t="s">
        <v>9</v>
      </c>
      <c r="C41" s="81">
        <f>C25*I25</f>
        <v>514.3</v>
      </c>
      <c r="D41" s="82">
        <f>D19</f>
        <v>0.0063</v>
      </c>
      <c r="E41" s="61">
        <f>C41*D41</f>
        <v>3.24009</v>
      </c>
      <c r="F41" s="81">
        <f>C41</f>
        <v>514.3</v>
      </c>
      <c r="G41" s="82">
        <f>E19</f>
        <v>0.006</v>
      </c>
      <c r="H41" s="61">
        <f>F41*G41</f>
        <v>3.0858</v>
      </c>
      <c r="I41" s="57">
        <f t="shared" si="1"/>
        <v>-0.15429000000000004</v>
      </c>
      <c r="J41" s="116">
        <f t="shared" si="2"/>
        <v>-0.04761904761904763</v>
      </c>
      <c r="K41" s="43">
        <f>H41/H54</f>
        <v>0.042918628641746406</v>
      </c>
    </row>
    <row r="42" spans="1:11" ht="13.5" thickBot="1">
      <c r="A42" s="1"/>
      <c r="B42" s="67" t="s">
        <v>10</v>
      </c>
      <c r="C42" s="68">
        <f>C41</f>
        <v>514.3</v>
      </c>
      <c r="D42" s="69">
        <f>D20</f>
        <v>0.0038</v>
      </c>
      <c r="E42" s="61">
        <f>C42*D42</f>
        <v>1.9543399999999997</v>
      </c>
      <c r="F42" s="68">
        <f>C42</f>
        <v>514.3</v>
      </c>
      <c r="G42" s="69">
        <f>E20</f>
        <v>0.0037</v>
      </c>
      <c r="H42" s="83">
        <f>F42*G42</f>
        <v>1.9029099999999999</v>
      </c>
      <c r="I42" s="57">
        <f t="shared" si="1"/>
        <v>-0.051429999999999865</v>
      </c>
      <c r="J42" s="116">
        <f t="shared" si="2"/>
        <v>-0.026315789473684143</v>
      </c>
      <c r="K42" s="43">
        <f>H42/H54</f>
        <v>0.026466487662410283</v>
      </c>
    </row>
    <row r="43" spans="1:11" ht="13.5" thickBot="1">
      <c r="A43" s="1"/>
      <c r="B43" s="76" t="s">
        <v>29</v>
      </c>
      <c r="C43" s="76"/>
      <c r="D43" s="76"/>
      <c r="E43" s="78">
        <f>E41+E42</f>
        <v>5.19443</v>
      </c>
      <c r="F43" s="76"/>
      <c r="G43" s="76"/>
      <c r="H43" s="78">
        <f>H41+H42</f>
        <v>4.988709999999999</v>
      </c>
      <c r="I43" s="78">
        <f>I41+I42</f>
        <v>-0.2057199999999999</v>
      </c>
      <c r="J43" s="79">
        <f t="shared" si="2"/>
        <v>-0.03960396039603959</v>
      </c>
      <c r="K43" s="80">
        <f>H43/H54</f>
        <v>0.06938511630415668</v>
      </c>
    </row>
    <row r="44" spans="1:11" ht="13.5" thickBot="1">
      <c r="A44" s="1"/>
      <c r="B44" s="50" t="s">
        <v>30</v>
      </c>
      <c r="C44" s="50"/>
      <c r="D44" s="50"/>
      <c r="E44" s="51">
        <f>E40+E43</f>
        <v>25.814429999999994</v>
      </c>
      <c r="F44" s="50"/>
      <c r="G44" s="50"/>
      <c r="H44" s="51">
        <f>H40+H43</f>
        <v>25.648709999999994</v>
      </c>
      <c r="I44" s="51">
        <f>I40+I43</f>
        <v>-0.1657199999999972</v>
      </c>
      <c r="J44" s="52">
        <f t="shared" si="2"/>
        <v>-0.006419665280232693</v>
      </c>
      <c r="K44" s="53">
        <f>H44/H54</f>
        <v>0.35673324895646097</v>
      </c>
    </row>
    <row r="45" spans="1:11" ht="12.75" customHeight="1" thickBot="1">
      <c r="A45" s="1"/>
      <c r="B45" s="44" t="s">
        <v>11</v>
      </c>
      <c r="C45" s="81">
        <f>C41</f>
        <v>514.3</v>
      </c>
      <c r="D45" s="82">
        <f>D21</f>
        <v>0.005200000014156103</v>
      </c>
      <c r="E45" s="40">
        <f>C45*D45</f>
        <v>2.6743600072804834</v>
      </c>
      <c r="F45" s="81">
        <f>C45</f>
        <v>514.3</v>
      </c>
      <c r="G45" s="82">
        <v>0.0052</v>
      </c>
      <c r="H45" s="85">
        <f>F45*G45</f>
        <v>2.6743599999999996</v>
      </c>
      <c r="I45" s="57">
        <f>H45-E45</f>
        <v>-7.280483771410218E-09</v>
      </c>
      <c r="J45" s="42">
        <f t="shared" si="2"/>
        <v>-2.7223274920318722E-09</v>
      </c>
      <c r="K45" s="84">
        <f>H45/H54</f>
        <v>0.03719614482284688</v>
      </c>
    </row>
    <row r="46" spans="1:11" ht="12.75" customHeight="1" thickBot="1">
      <c r="A46" s="1"/>
      <c r="B46" s="44" t="s">
        <v>13</v>
      </c>
      <c r="C46" s="68">
        <f>C41</f>
        <v>514.3</v>
      </c>
      <c r="D46" s="69">
        <f>D22</f>
        <v>0.0011</v>
      </c>
      <c r="E46" s="85">
        <f>C46*D46</f>
        <v>0.56573</v>
      </c>
      <c r="F46" s="68">
        <f>C46</f>
        <v>514.3</v>
      </c>
      <c r="G46" s="69">
        <f>E22</f>
        <v>0.0011</v>
      </c>
      <c r="H46" s="85">
        <f>F46*G46</f>
        <v>0.56573</v>
      </c>
      <c r="I46" s="57">
        <f>H46-E46</f>
        <v>0</v>
      </c>
      <c r="J46" s="42">
        <f t="shared" si="2"/>
        <v>0</v>
      </c>
      <c r="K46" s="43">
        <f>H46/H54</f>
        <v>0.00786841525098684</v>
      </c>
    </row>
    <row r="47" spans="1:11" ht="12.75" customHeight="1" thickBot="1">
      <c r="A47" s="1"/>
      <c r="B47" s="44" t="s">
        <v>14</v>
      </c>
      <c r="C47" s="86">
        <v>1</v>
      </c>
      <c r="D47" s="65">
        <f>D23</f>
        <v>0.25</v>
      </c>
      <c r="E47" s="75">
        <f>D23</f>
        <v>0.25</v>
      </c>
      <c r="F47" s="86">
        <v>1</v>
      </c>
      <c r="G47" s="87">
        <v>0.25</v>
      </c>
      <c r="H47" s="75">
        <v>0.25</v>
      </c>
      <c r="I47" s="57">
        <f>H47-E47</f>
        <v>0</v>
      </c>
      <c r="J47" s="42">
        <f t="shared" si="2"/>
        <v>0</v>
      </c>
      <c r="K47" s="43">
        <f>H47/H54</f>
        <v>0.003477107123091776</v>
      </c>
    </row>
    <row r="48" spans="1:11" ht="13.5" thickBot="1">
      <c r="A48" s="1"/>
      <c r="B48" s="50" t="s">
        <v>31</v>
      </c>
      <c r="C48" s="50"/>
      <c r="D48" s="50"/>
      <c r="E48" s="51">
        <f>SUM(E45:E47)</f>
        <v>3.4900900072804832</v>
      </c>
      <c r="F48" s="50"/>
      <c r="G48" s="50"/>
      <c r="H48" s="51">
        <f>SUM(H45:H47)</f>
        <v>3.4900899999999995</v>
      </c>
      <c r="I48" s="51">
        <f>SUM(I45:I47)</f>
        <v>-7.280483771410218E-09</v>
      </c>
      <c r="J48" s="52">
        <f t="shared" si="2"/>
        <v>-2.086044702635979E-09</v>
      </c>
      <c r="K48" s="53">
        <f>H48/H54</f>
        <v>0.04854166719692549</v>
      </c>
    </row>
    <row r="49" spans="1:11" ht="13.5" thickBot="1">
      <c r="A49" s="1"/>
      <c r="B49" s="88" t="s">
        <v>32</v>
      </c>
      <c r="C49" s="89">
        <f>C35</f>
        <v>500</v>
      </c>
      <c r="D49" s="92">
        <v>0.007</v>
      </c>
      <c r="E49" s="51">
        <f>C49*D49</f>
        <v>3.5</v>
      </c>
      <c r="F49" s="89">
        <f>C49</f>
        <v>500</v>
      </c>
      <c r="G49" s="92">
        <v>0.007</v>
      </c>
      <c r="H49" s="51">
        <f>G49*F49</f>
        <v>3.5</v>
      </c>
      <c r="I49" s="51">
        <f aca="true" t="shared" si="3" ref="I49:I54">H49-E49</f>
        <v>0</v>
      </c>
      <c r="J49" s="52">
        <f t="shared" si="2"/>
        <v>0</v>
      </c>
      <c r="K49" s="53">
        <f>H49/H54</f>
        <v>0.048679499723284864</v>
      </c>
    </row>
    <row r="50" spans="1:11" ht="13.5" thickBot="1">
      <c r="A50" s="1"/>
      <c r="B50" s="50" t="s">
        <v>33</v>
      </c>
      <c r="C50" s="50"/>
      <c r="D50" s="50"/>
      <c r="E50" s="93">
        <f>E31+E44+E48+E49</f>
        <v>70.86272000728047</v>
      </c>
      <c r="F50" s="93"/>
      <c r="G50" s="93"/>
      <c r="H50" s="93">
        <f>H31+H44+H48+H49</f>
        <v>70.69699999999999</v>
      </c>
      <c r="I50" s="93">
        <f t="shared" si="3"/>
        <v>-0.16572000728048408</v>
      </c>
      <c r="J50" s="94">
        <f t="shared" si="2"/>
        <v>-0.0023386063541373787</v>
      </c>
      <c r="K50" s="95">
        <f>H50/H54</f>
        <v>0.9832841691248769</v>
      </c>
    </row>
    <row r="51" spans="1:11" ht="13.5" thickBot="1">
      <c r="A51" s="1"/>
      <c r="B51" s="88" t="s">
        <v>34</v>
      </c>
      <c r="C51" s="114" t="s">
        <v>46</v>
      </c>
      <c r="D51" s="100">
        <v>0.13</v>
      </c>
      <c r="E51" s="51">
        <f>E50*D51</f>
        <v>9.212153600946461</v>
      </c>
      <c r="F51" s="51">
        <v>94.68</v>
      </c>
      <c r="G51" s="51">
        <v>0.13</v>
      </c>
      <c r="H51" s="51">
        <f>H50*G51</f>
        <v>9.19061</v>
      </c>
      <c r="I51" s="51">
        <f t="shared" si="3"/>
        <v>-0.021543600946461794</v>
      </c>
      <c r="J51" s="52">
        <f t="shared" si="2"/>
        <v>-0.0023386063541372556</v>
      </c>
      <c r="K51" s="53">
        <f>H51/H54</f>
        <v>0.127826941986234</v>
      </c>
    </row>
    <row r="52" spans="1:11" ht="13.5" thickBot="1">
      <c r="A52" s="1"/>
      <c r="B52" s="50" t="s">
        <v>49</v>
      </c>
      <c r="C52" s="114"/>
      <c r="D52" s="115"/>
      <c r="E52" s="93">
        <f>E50+E51</f>
        <v>80.07487360822694</v>
      </c>
      <c r="F52" s="114"/>
      <c r="G52" s="115"/>
      <c r="H52" s="93">
        <f>H50+H51</f>
        <v>79.88761</v>
      </c>
      <c r="I52" s="93">
        <f t="shared" si="3"/>
        <v>-0.18726360822694232</v>
      </c>
      <c r="J52" s="94">
        <f t="shared" si="2"/>
        <v>-0.00233860635413732</v>
      </c>
      <c r="K52" s="95">
        <f>H52/H54</f>
        <v>1.1111111111111112</v>
      </c>
    </row>
    <row r="53" spans="1:11" ht="13.5" thickBot="1">
      <c r="A53" s="1"/>
      <c r="B53" s="88" t="s">
        <v>48</v>
      </c>
      <c r="C53" s="114"/>
      <c r="D53" s="100">
        <v>-0.1</v>
      </c>
      <c r="E53" s="51">
        <f>D53*E52</f>
        <v>-8.007487360822694</v>
      </c>
      <c r="F53" s="114"/>
      <c r="G53" s="115"/>
      <c r="H53" s="51">
        <f>D53*H52</f>
        <v>-7.988761</v>
      </c>
      <c r="I53" s="51">
        <f t="shared" si="3"/>
        <v>0.018726360822693522</v>
      </c>
      <c r="J53" s="52">
        <f t="shared" si="2"/>
        <v>-0.0023386063541372317</v>
      </c>
      <c r="K53" s="53">
        <f>H53/H54</f>
        <v>-0.11111111111111112</v>
      </c>
    </row>
    <row r="54" spans="1:11" ht="13.5" thickBot="1">
      <c r="A54" s="1"/>
      <c r="B54" s="50" t="s">
        <v>35</v>
      </c>
      <c r="C54" s="1"/>
      <c r="D54" s="1"/>
      <c r="E54" s="101">
        <f>E52+E53</f>
        <v>72.06738624740424</v>
      </c>
      <c r="F54" s="1"/>
      <c r="G54" s="1"/>
      <c r="H54" s="101">
        <f>H52+H53</f>
        <v>71.898849</v>
      </c>
      <c r="I54" s="101">
        <f t="shared" si="3"/>
        <v>-0.16853724740424525</v>
      </c>
      <c r="J54" s="102">
        <f t="shared" si="2"/>
        <v>-0.0023386063541372807</v>
      </c>
      <c r="K54" s="103">
        <f>K52+K53</f>
        <v>1</v>
      </c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/>
  <pageMargins left="0.7" right="0.7" top="0.75" bottom="0.75" header="0.3" footer="0.3"/>
  <pageSetup fitToHeight="1" fitToWidth="1" horizontalDpi="600" verticalDpi="6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zoomScalePageLayoutView="0" workbookViewId="0" topLeftCell="A1">
      <selection activeCell="B28" sqref="B28"/>
    </sheetView>
  </sheetViews>
  <sheetFormatPr defaultColWidth="9.140625" defaultRowHeight="12.75"/>
  <cols>
    <col min="2" max="2" width="82.00390625" style="0" bestFit="1" customWidth="1"/>
    <col min="3" max="3" width="8.28125" style="0" bestFit="1" customWidth="1"/>
    <col min="4" max="4" width="12.421875" style="0" bestFit="1" customWidth="1"/>
    <col min="5" max="5" width="18.421875" style="0" bestFit="1" customWidth="1"/>
    <col min="6" max="6" width="8.7109375" style="0" bestFit="1" customWidth="1"/>
    <col min="7" max="7" width="11.28125" style="0" customWidth="1"/>
    <col min="8" max="8" width="18.28125" style="0" bestFit="1" customWidth="1"/>
    <col min="9" max="9" width="10.7109375" style="0" bestFit="1" customWidth="1"/>
    <col min="10" max="10" width="18.574218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65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111" t="s">
        <v>58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10.04</v>
      </c>
      <c r="E10" s="9">
        <v>10.13</v>
      </c>
      <c r="F10" s="1"/>
      <c r="G10" s="1"/>
      <c r="H10" s="1"/>
      <c r="I10" s="1"/>
      <c r="J10" s="1"/>
      <c r="K10" s="1"/>
    </row>
    <row r="11" spans="1:11" ht="12.75">
      <c r="A11" s="1"/>
      <c r="B11" s="10" t="s">
        <v>67</v>
      </c>
      <c r="C11" s="11" t="s">
        <v>6</v>
      </c>
      <c r="D11" s="12">
        <v>0.01</v>
      </c>
      <c r="E11" s="12">
        <v>0.01</v>
      </c>
      <c r="F11" s="1"/>
      <c r="G11" s="1"/>
      <c r="H11" s="1"/>
      <c r="I11" s="1"/>
      <c r="J11" s="1"/>
      <c r="K11" s="1"/>
    </row>
    <row r="12" spans="1:11" ht="12.75">
      <c r="A12" s="1"/>
      <c r="B12" s="10" t="s">
        <v>68</v>
      </c>
      <c r="C12" s="11" t="s">
        <v>6</v>
      </c>
      <c r="D12" s="13">
        <v>2.22</v>
      </c>
      <c r="E12" s="13">
        <v>2.22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12</v>
      </c>
      <c r="D13" s="15">
        <v>0.0162</v>
      </c>
      <c r="E13" s="15">
        <v>0.0163</v>
      </c>
      <c r="F13" s="1"/>
      <c r="G13" s="1"/>
      <c r="H13" s="1"/>
      <c r="I13" s="1"/>
      <c r="J13" s="1"/>
      <c r="K13" s="1"/>
    </row>
    <row r="14" spans="1:11" ht="12.75">
      <c r="A14" s="1"/>
      <c r="B14" s="10" t="s">
        <v>69</v>
      </c>
      <c r="C14" s="11" t="s">
        <v>12</v>
      </c>
      <c r="D14" s="15">
        <v>0.0001</v>
      </c>
      <c r="E14" s="15">
        <v>0.0001</v>
      </c>
      <c r="F14" s="1"/>
      <c r="G14" s="1"/>
      <c r="H14" s="1"/>
      <c r="I14" s="1"/>
      <c r="J14" s="1"/>
      <c r="K14" s="1"/>
    </row>
    <row r="15" spans="1:11" ht="12.75">
      <c r="A15" s="1"/>
      <c r="B15" s="128" t="s">
        <v>70</v>
      </c>
      <c r="C15" s="11" t="s">
        <v>12</v>
      </c>
      <c r="D15" s="15">
        <v>0.0003</v>
      </c>
      <c r="E15" s="15">
        <v>0</v>
      </c>
      <c r="F15" s="1"/>
      <c r="G15" s="1"/>
      <c r="H15" s="1"/>
      <c r="I15" s="1"/>
      <c r="J15" s="1"/>
      <c r="K15" s="1"/>
    </row>
    <row r="16" spans="1:11" ht="12.75">
      <c r="A16" s="1"/>
      <c r="B16" s="10" t="s">
        <v>72</v>
      </c>
      <c r="C16" s="11" t="s">
        <v>12</v>
      </c>
      <c r="D16" s="15">
        <v>0</v>
      </c>
      <c r="E16" s="15">
        <v>0.0003</v>
      </c>
      <c r="F16" s="1"/>
      <c r="G16" s="1"/>
      <c r="H16" s="1"/>
      <c r="I16" s="1"/>
      <c r="J16" s="1"/>
      <c r="K16" s="1"/>
    </row>
    <row r="17" spans="1:11" ht="12.75">
      <c r="A17" s="1"/>
      <c r="B17" s="129" t="s">
        <v>71</v>
      </c>
      <c r="C17" s="130" t="s">
        <v>12</v>
      </c>
      <c r="D17" s="16">
        <v>0.0003</v>
      </c>
      <c r="E17" s="16">
        <v>0</v>
      </c>
      <c r="F17" s="1"/>
      <c r="G17" s="1"/>
      <c r="H17" s="1"/>
      <c r="I17" s="1"/>
      <c r="J17" s="1"/>
      <c r="K17" s="1"/>
    </row>
    <row r="18" spans="1:11" ht="12.75">
      <c r="A18" s="1"/>
      <c r="B18" s="131" t="s">
        <v>47</v>
      </c>
      <c r="C18" s="11" t="s">
        <v>12</v>
      </c>
      <c r="D18" s="16">
        <v>-0.0002</v>
      </c>
      <c r="E18" s="16">
        <v>-0.0001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9</v>
      </c>
      <c r="C19" s="11" t="s">
        <v>12</v>
      </c>
      <c r="D19" s="15">
        <v>0.0063</v>
      </c>
      <c r="E19" s="15">
        <v>0.006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10</v>
      </c>
      <c r="C20" s="11" t="s">
        <v>12</v>
      </c>
      <c r="D20" s="15">
        <v>0.0038</v>
      </c>
      <c r="E20" s="15">
        <v>0.0037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11</v>
      </c>
      <c r="C21" s="11" t="s">
        <v>12</v>
      </c>
      <c r="D21" s="15">
        <v>0.005200000014156103</v>
      </c>
      <c r="E21" s="15">
        <v>0.0052</v>
      </c>
      <c r="F21" s="1"/>
      <c r="G21" s="1"/>
      <c r="H21" s="1"/>
      <c r="I21" s="1"/>
      <c r="J21" s="1"/>
      <c r="K21" s="1"/>
    </row>
    <row r="22" spans="1:11" ht="12.75">
      <c r="A22" s="1"/>
      <c r="B22" s="14" t="s">
        <v>13</v>
      </c>
      <c r="C22" s="11" t="s">
        <v>12</v>
      </c>
      <c r="D22" s="15">
        <v>0.0011</v>
      </c>
      <c r="E22" s="15">
        <v>0.0011</v>
      </c>
      <c r="F22" s="1"/>
      <c r="G22" s="1"/>
      <c r="H22" s="1"/>
      <c r="I22" s="1"/>
      <c r="J22" s="1"/>
      <c r="K22" s="1"/>
    </row>
    <row r="23" spans="1:11" ht="13.5" thickBot="1">
      <c r="A23" s="1"/>
      <c r="B23" s="17" t="s">
        <v>14</v>
      </c>
      <c r="C23" s="18" t="s">
        <v>12</v>
      </c>
      <c r="D23" s="19">
        <v>0.25</v>
      </c>
      <c r="E23" s="19">
        <v>0.25</v>
      </c>
      <c r="F23" s="1"/>
      <c r="G23" s="1"/>
      <c r="H23" s="1"/>
      <c r="I23" s="1"/>
      <c r="J23" s="1"/>
      <c r="K23" s="1"/>
    </row>
    <row r="24" spans="1:11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9.5" thickBot="1">
      <c r="A25" s="1"/>
      <c r="B25" s="20" t="s">
        <v>15</v>
      </c>
      <c r="C25" s="21">
        <v>800</v>
      </c>
      <c r="D25" s="22" t="s">
        <v>16</v>
      </c>
      <c r="E25" s="23">
        <v>0</v>
      </c>
      <c r="F25" s="24" t="s">
        <v>17</v>
      </c>
      <c r="G25" s="1"/>
      <c r="H25" s="25" t="s">
        <v>18</v>
      </c>
      <c r="I25" s="26">
        <v>1.0286</v>
      </c>
      <c r="J25" s="1"/>
      <c r="K25" s="1"/>
    </row>
    <row r="26" spans="1:11" ht="19.5" thickBot="1">
      <c r="A26" s="1"/>
      <c r="B26" s="20" t="s">
        <v>19</v>
      </c>
      <c r="C26" s="27">
        <v>0</v>
      </c>
      <c r="D26" s="22" t="s">
        <v>16</v>
      </c>
      <c r="E26" s="28" t="s">
        <v>20</v>
      </c>
      <c r="F26" s="29" t="s">
        <v>37</v>
      </c>
      <c r="G26" s="1"/>
      <c r="H26" s="1"/>
      <c r="I26" s="1"/>
      <c r="J26" s="1"/>
      <c r="K26" s="1"/>
    </row>
    <row r="27" spans="1:11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39" thickBot="1">
      <c r="A28" s="1"/>
      <c r="B28" s="30" t="s">
        <v>0</v>
      </c>
      <c r="C28" s="31" t="s">
        <v>21</v>
      </c>
      <c r="D28" s="32" t="s">
        <v>56</v>
      </c>
      <c r="E28" s="33" t="s">
        <v>22</v>
      </c>
      <c r="F28" s="32" t="s">
        <v>21</v>
      </c>
      <c r="G28" s="32" t="s">
        <v>57</v>
      </c>
      <c r="H28" s="33" t="s">
        <v>22</v>
      </c>
      <c r="I28" s="34" t="s">
        <v>6</v>
      </c>
      <c r="J28" s="35" t="s">
        <v>23</v>
      </c>
      <c r="K28" s="36" t="s">
        <v>24</v>
      </c>
    </row>
    <row r="29" spans="1:11" ht="12.75">
      <c r="A29" s="1"/>
      <c r="B29" s="37" t="s">
        <v>25</v>
      </c>
      <c r="C29" s="38">
        <f>C25*I25</f>
        <v>822.88</v>
      </c>
      <c r="D29" s="137">
        <v>0.074</v>
      </c>
      <c r="E29" s="40">
        <f>D29*C29</f>
        <v>60.893119999999996</v>
      </c>
      <c r="F29" s="38">
        <f>C29</f>
        <v>822.88</v>
      </c>
      <c r="G29" s="41">
        <f>D29</f>
        <v>0.074</v>
      </c>
      <c r="H29" s="40">
        <f>F29*G29</f>
        <v>60.893119999999996</v>
      </c>
      <c r="I29" s="40">
        <f>H29-E29</f>
        <v>0</v>
      </c>
      <c r="J29" s="42">
        <v>0</v>
      </c>
      <c r="K29" s="43">
        <f>H29/H54</f>
        <v>0.5672629613463261</v>
      </c>
    </row>
    <row r="30" spans="1:11" ht="13.5" thickBot="1">
      <c r="A30" s="1"/>
      <c r="B30" s="44" t="s">
        <v>26</v>
      </c>
      <c r="C30" s="45">
        <f>C26</f>
        <v>0</v>
      </c>
      <c r="D30" s="138">
        <v>0.087</v>
      </c>
      <c r="E30" s="47">
        <f>C30*D30</f>
        <v>0</v>
      </c>
      <c r="F30" s="45">
        <f>C30</f>
        <v>0</v>
      </c>
      <c r="G30" s="48">
        <f>D30</f>
        <v>0.087</v>
      </c>
      <c r="H30" s="47">
        <f>F30*G30</f>
        <v>0</v>
      </c>
      <c r="I30" s="47">
        <f>H30-E30</f>
        <v>0</v>
      </c>
      <c r="J30" s="49">
        <v>0</v>
      </c>
      <c r="K30" s="43">
        <f>H30/H54</f>
        <v>0</v>
      </c>
    </row>
    <row r="31" spans="1:11" ht="13.5" thickBot="1">
      <c r="A31" s="1"/>
      <c r="B31" s="50" t="s">
        <v>27</v>
      </c>
      <c r="C31" s="50"/>
      <c r="D31" s="50"/>
      <c r="E31" s="51">
        <f>E29+E30</f>
        <v>60.893119999999996</v>
      </c>
      <c r="F31" s="50"/>
      <c r="G31" s="50"/>
      <c r="H31" s="51">
        <f>H29+H30</f>
        <v>60.893119999999996</v>
      </c>
      <c r="I31" s="51">
        <v>0</v>
      </c>
      <c r="J31" s="52">
        <v>0</v>
      </c>
      <c r="K31" s="53">
        <f>H31/H54</f>
        <v>0.5672629613463261</v>
      </c>
    </row>
    <row r="32" spans="1:11" ht="13.5" thickBot="1">
      <c r="A32" s="1"/>
      <c r="B32" s="54" t="s">
        <v>5</v>
      </c>
      <c r="C32" s="55">
        <v>1</v>
      </c>
      <c r="D32" s="56">
        <f>D10</f>
        <v>10.04</v>
      </c>
      <c r="E32" s="57">
        <f aca="true" t="shared" si="0" ref="E32:E39">C32*D32</f>
        <v>10.04</v>
      </c>
      <c r="F32" s="58">
        <v>1</v>
      </c>
      <c r="G32" s="56">
        <f>E10</f>
        <v>10.13</v>
      </c>
      <c r="H32" s="57">
        <f aca="true" t="shared" si="1" ref="H32:H39">F32*G32</f>
        <v>10.13</v>
      </c>
      <c r="I32" s="57">
        <f aca="true" t="shared" si="2" ref="I32:I42">H32-E32</f>
        <v>0.09000000000000163</v>
      </c>
      <c r="J32" s="116">
        <f>I32/E32</f>
        <v>0.008964143426294984</v>
      </c>
      <c r="K32" s="43">
        <f>H32/H54</f>
        <v>0.09436819460783559</v>
      </c>
    </row>
    <row r="33" spans="1:11" ht="26.25" thickBot="1">
      <c r="A33" s="1"/>
      <c r="B33" s="44" t="str">
        <f>B11</f>
        <v>Rate Rider for Disposal of Residual Historical Smart Meter Costs - effective until April 30, 2014</v>
      </c>
      <c r="C33" s="59">
        <v>1</v>
      </c>
      <c r="D33" s="60">
        <f>D11</f>
        <v>0.01</v>
      </c>
      <c r="E33" s="57">
        <f t="shared" si="0"/>
        <v>0.01</v>
      </c>
      <c r="F33" s="62">
        <v>1</v>
      </c>
      <c r="G33" s="60">
        <f>E11</f>
        <v>0.01</v>
      </c>
      <c r="H33" s="63">
        <f t="shared" si="1"/>
        <v>0.01</v>
      </c>
      <c r="I33" s="57">
        <f t="shared" si="2"/>
        <v>0</v>
      </c>
      <c r="J33" s="116">
        <f>I33/E33</f>
        <v>0</v>
      </c>
      <c r="K33" s="43">
        <f>H33/H54</f>
        <v>9.31571516365603E-05</v>
      </c>
    </row>
    <row r="34" spans="1:11" ht="13.5" thickBot="1">
      <c r="A34" s="1"/>
      <c r="B34" s="44" t="str">
        <f>B12</f>
        <v>Rate Rider for Smart Meter Incremental Revenue Requirement</v>
      </c>
      <c r="C34" s="64">
        <v>1</v>
      </c>
      <c r="D34" s="65">
        <f>D12</f>
        <v>2.22</v>
      </c>
      <c r="E34" s="57">
        <f t="shared" si="0"/>
        <v>2.22</v>
      </c>
      <c r="F34" s="66">
        <v>1</v>
      </c>
      <c r="G34" s="65">
        <f>E12</f>
        <v>2.22</v>
      </c>
      <c r="H34" s="61">
        <f t="shared" si="1"/>
        <v>2.22</v>
      </c>
      <c r="I34" s="57">
        <f t="shared" si="2"/>
        <v>0</v>
      </c>
      <c r="J34" s="116">
        <f>I34/E34</f>
        <v>0</v>
      </c>
      <c r="K34" s="43">
        <f>H34/H54</f>
        <v>0.020680887663316386</v>
      </c>
    </row>
    <row r="35" spans="1:11" ht="13.5" thickBot="1">
      <c r="A35" s="1"/>
      <c r="B35" s="67" t="s">
        <v>7</v>
      </c>
      <c r="C35" s="68">
        <f>C25</f>
        <v>800</v>
      </c>
      <c r="D35" s="69">
        <f>D13</f>
        <v>0.0162</v>
      </c>
      <c r="E35" s="61">
        <f t="shared" si="0"/>
        <v>12.959999999999999</v>
      </c>
      <c r="F35" s="70">
        <v>800</v>
      </c>
      <c r="G35" s="69">
        <f>E13</f>
        <v>0.0163</v>
      </c>
      <c r="H35" s="61">
        <f t="shared" si="1"/>
        <v>13.04</v>
      </c>
      <c r="I35" s="57">
        <f t="shared" si="2"/>
        <v>0.08000000000000007</v>
      </c>
      <c r="J35" s="116">
        <f>I35/E35</f>
        <v>0.006172839506172845</v>
      </c>
      <c r="K35" s="43">
        <f>H35/H54</f>
        <v>0.12147692573407462</v>
      </c>
    </row>
    <row r="36" spans="1:11" ht="13.5" thickBot="1">
      <c r="A36" s="1"/>
      <c r="B36" s="74" t="s">
        <v>8</v>
      </c>
      <c r="C36" s="71">
        <f>C35</f>
        <v>800</v>
      </c>
      <c r="D36" s="72">
        <v>0.0001</v>
      </c>
      <c r="E36" s="61">
        <f>C36*D36</f>
        <v>0.08</v>
      </c>
      <c r="F36" s="73">
        <v>800</v>
      </c>
      <c r="G36" s="72">
        <v>0.0001</v>
      </c>
      <c r="H36" s="61">
        <f t="shared" si="1"/>
        <v>0.08</v>
      </c>
      <c r="I36" s="57">
        <f>H36-E36</f>
        <v>0</v>
      </c>
      <c r="J36" s="116">
        <f>I36/E36</f>
        <v>0</v>
      </c>
      <c r="K36" s="43">
        <f>H36/H54</f>
        <v>0.0007452572130924824</v>
      </c>
    </row>
    <row r="37" spans="1:11" ht="12.75">
      <c r="A37" s="1"/>
      <c r="B37" s="128" t="s">
        <v>73</v>
      </c>
      <c r="C37" s="71">
        <f>C35</f>
        <v>800</v>
      </c>
      <c r="D37" s="72">
        <f>D15</f>
        <v>0.0003</v>
      </c>
      <c r="E37" s="61">
        <f t="shared" si="0"/>
        <v>0.24</v>
      </c>
      <c r="F37" s="73">
        <v>800</v>
      </c>
      <c r="G37" s="72">
        <f>E16</f>
        <v>0.0003</v>
      </c>
      <c r="H37" s="61">
        <f t="shared" si="1"/>
        <v>0.24</v>
      </c>
      <c r="I37" s="57">
        <f t="shared" si="2"/>
        <v>0</v>
      </c>
      <c r="J37" s="117" t="s">
        <v>50</v>
      </c>
      <c r="K37" s="43">
        <f>H37/H54</f>
        <v>0.002235771639277447</v>
      </c>
    </row>
    <row r="38" spans="2:9" ht="13.5" thickBot="1">
      <c r="B38" s="129" t="s">
        <v>74</v>
      </c>
      <c r="C38" s="68">
        <f>C35</f>
        <v>800</v>
      </c>
      <c r="D38" s="69">
        <f>D17</f>
        <v>0.0003</v>
      </c>
      <c r="E38" s="61">
        <f t="shared" si="0"/>
        <v>0.24</v>
      </c>
      <c r="F38" s="73"/>
      <c r="G38" s="72"/>
      <c r="H38" s="132">
        <f t="shared" si="1"/>
        <v>0</v>
      </c>
      <c r="I38" s="132">
        <f t="shared" si="2"/>
        <v>-0.24</v>
      </c>
    </row>
    <row r="39" spans="1:11" ht="13.5" thickBot="1">
      <c r="A39" s="1"/>
      <c r="B39" s="44" t="s">
        <v>47</v>
      </c>
      <c r="C39" s="71">
        <f>C35</f>
        <v>800</v>
      </c>
      <c r="D39" s="124">
        <f>D18</f>
        <v>-0.0002</v>
      </c>
      <c r="E39" s="125">
        <f t="shared" si="0"/>
        <v>-0.16</v>
      </c>
      <c r="F39" s="73">
        <v>800</v>
      </c>
      <c r="G39" s="72">
        <f>E18</f>
        <v>-0.0001</v>
      </c>
      <c r="H39" s="61">
        <f t="shared" si="1"/>
        <v>-0.08</v>
      </c>
      <c r="I39" s="57">
        <f t="shared" si="2"/>
        <v>0.08</v>
      </c>
      <c r="J39" s="116">
        <f aca="true" t="shared" si="3" ref="J39:J54">I39/E39</f>
        <v>-0.5</v>
      </c>
      <c r="K39" s="43">
        <f>H39/H54</f>
        <v>-0.0007452572130924824</v>
      </c>
    </row>
    <row r="40" spans="1:11" ht="13.5" thickBot="1">
      <c r="A40" s="1"/>
      <c r="B40" s="76" t="s">
        <v>28</v>
      </c>
      <c r="C40" s="77"/>
      <c r="D40" s="76"/>
      <c r="E40" s="78">
        <f>SUM(E32:E39)</f>
        <v>25.629999999999992</v>
      </c>
      <c r="F40" s="77"/>
      <c r="G40" s="78">
        <f>SUM(G32:G39)</f>
        <v>12.3766</v>
      </c>
      <c r="H40" s="78">
        <f>SUM(H32:H39)</f>
        <v>25.639999999999997</v>
      </c>
      <c r="I40" s="78">
        <f t="shared" si="2"/>
        <v>0.010000000000005116</v>
      </c>
      <c r="J40" s="79">
        <f t="shared" si="3"/>
        <v>0.0003901677721422208</v>
      </c>
      <c r="K40" s="80">
        <f>H40/H54</f>
        <v>0.23885493679614056</v>
      </c>
    </row>
    <row r="41" spans="1:11" ht="13.5" thickBot="1">
      <c r="A41" s="1"/>
      <c r="B41" s="67" t="s">
        <v>9</v>
      </c>
      <c r="C41" s="81">
        <f>C25*I25</f>
        <v>822.88</v>
      </c>
      <c r="D41" s="82">
        <f>D19</f>
        <v>0.0063</v>
      </c>
      <c r="E41" s="61">
        <f>C41*D41</f>
        <v>5.184144</v>
      </c>
      <c r="F41" s="81">
        <v>823</v>
      </c>
      <c r="G41" s="82">
        <f>E19</f>
        <v>0.006</v>
      </c>
      <c r="H41" s="61">
        <f>F41*G41</f>
        <v>4.938</v>
      </c>
      <c r="I41" s="57">
        <f t="shared" si="2"/>
        <v>-0.24614400000000014</v>
      </c>
      <c r="J41" s="116">
        <f t="shared" si="3"/>
        <v>-0.04748016258807629</v>
      </c>
      <c r="K41" s="43">
        <f>H41/H54</f>
        <v>0.04600100147813347</v>
      </c>
    </row>
    <row r="42" spans="1:11" ht="13.5" thickBot="1">
      <c r="A42" s="1"/>
      <c r="B42" s="67" t="s">
        <v>10</v>
      </c>
      <c r="C42" s="68">
        <f>C41</f>
        <v>822.88</v>
      </c>
      <c r="D42" s="69">
        <f>D20</f>
        <v>0.0038</v>
      </c>
      <c r="E42" s="61">
        <f>C42*D42</f>
        <v>3.126944</v>
      </c>
      <c r="F42" s="68">
        <v>823</v>
      </c>
      <c r="G42" s="69">
        <f>E20</f>
        <v>0.0037</v>
      </c>
      <c r="H42" s="83">
        <f>F42*G42</f>
        <v>3.0451</v>
      </c>
      <c r="I42" s="57">
        <f t="shared" si="2"/>
        <v>-0.0818439999999998</v>
      </c>
      <c r="J42" s="116">
        <f t="shared" si="3"/>
        <v>-0.02617379780386211</v>
      </c>
      <c r="K42" s="43">
        <f>H42/H54</f>
        <v>0.028367284244848977</v>
      </c>
    </row>
    <row r="43" spans="1:11" ht="13.5" thickBot="1">
      <c r="A43" s="1"/>
      <c r="B43" s="76" t="s">
        <v>29</v>
      </c>
      <c r="C43" s="76"/>
      <c r="D43" s="76"/>
      <c r="E43" s="78">
        <f>E41+E42</f>
        <v>8.311088</v>
      </c>
      <c r="F43" s="76"/>
      <c r="G43" s="76"/>
      <c r="H43" s="78">
        <f>H41+H42</f>
        <v>7.9831</v>
      </c>
      <c r="I43" s="78">
        <f>I41+I42</f>
        <v>-0.32798799999999995</v>
      </c>
      <c r="J43" s="79">
        <f t="shared" si="3"/>
        <v>-0.03946390653064917</v>
      </c>
      <c r="K43" s="80">
        <f>H43/H54</f>
        <v>0.07436828572298244</v>
      </c>
    </row>
    <row r="44" spans="1:11" ht="13.5" thickBot="1">
      <c r="A44" s="1"/>
      <c r="B44" s="50" t="s">
        <v>30</v>
      </c>
      <c r="C44" s="50"/>
      <c r="D44" s="50"/>
      <c r="E44" s="51">
        <f>E40+E43</f>
        <v>33.94108799999999</v>
      </c>
      <c r="F44" s="50"/>
      <c r="G44" s="50"/>
      <c r="H44" s="51">
        <f>H40+H43</f>
        <v>33.623099999999994</v>
      </c>
      <c r="I44" s="51">
        <f>I40+I43</f>
        <v>-0.31798799999999483</v>
      </c>
      <c r="J44" s="52">
        <f t="shared" si="3"/>
        <v>-0.009368821647673607</v>
      </c>
      <c r="K44" s="53">
        <f>H44/H54</f>
        <v>0.313223222519123</v>
      </c>
    </row>
    <row r="45" spans="1:11" ht="13.5" thickBot="1">
      <c r="A45" s="1"/>
      <c r="B45" s="44" t="s">
        <v>11</v>
      </c>
      <c r="C45" s="81">
        <f>C41</f>
        <v>822.88</v>
      </c>
      <c r="D45" s="82">
        <f>D21</f>
        <v>0.005200000014156103</v>
      </c>
      <c r="E45" s="40">
        <f>C45*D45</f>
        <v>4.2789760116487745</v>
      </c>
      <c r="F45" s="81">
        <v>823</v>
      </c>
      <c r="G45" s="82">
        <v>0.0052</v>
      </c>
      <c r="H45" s="85">
        <f>F45*G45</f>
        <v>4.279599999999999</v>
      </c>
      <c r="I45" s="57">
        <f>H45-E45</f>
        <v>0.0006239883512249023</v>
      </c>
      <c r="J45" s="42">
        <f t="shared" si="3"/>
        <v>0.00014582655979519435</v>
      </c>
      <c r="K45" s="84">
        <f>H45/H54</f>
        <v>0.03986753461438234</v>
      </c>
    </row>
    <row r="46" spans="1:11" ht="13.5" thickBot="1">
      <c r="A46" s="1"/>
      <c r="B46" s="44" t="s">
        <v>13</v>
      </c>
      <c r="C46" s="68">
        <f>C41</f>
        <v>822.88</v>
      </c>
      <c r="D46" s="69">
        <f>D22</f>
        <v>0.0011</v>
      </c>
      <c r="E46" s="85">
        <f>C46*D46</f>
        <v>0.9051680000000001</v>
      </c>
      <c r="F46" s="68">
        <v>823</v>
      </c>
      <c r="G46" s="69">
        <f>E22</f>
        <v>0.0011</v>
      </c>
      <c r="H46" s="85">
        <f>F46*G46</f>
        <v>0.9053000000000001</v>
      </c>
      <c r="I46" s="57">
        <f>H46-E46</f>
        <v>0.000132000000000021</v>
      </c>
      <c r="J46" s="42">
        <f t="shared" si="3"/>
        <v>0.00014582928251995317</v>
      </c>
      <c r="K46" s="43">
        <f>H46/H54</f>
        <v>0.008433516937657804</v>
      </c>
    </row>
    <row r="47" spans="1:11" ht="13.5" thickBot="1">
      <c r="A47" s="1"/>
      <c r="B47" s="44" t="s">
        <v>14</v>
      </c>
      <c r="C47" s="86">
        <v>1</v>
      </c>
      <c r="D47" s="65">
        <f>D23</f>
        <v>0.25</v>
      </c>
      <c r="E47" s="75">
        <f>D23</f>
        <v>0.25</v>
      </c>
      <c r="F47" s="86">
        <v>1</v>
      </c>
      <c r="G47" s="87">
        <v>0.25</v>
      </c>
      <c r="H47" s="75">
        <v>0.25</v>
      </c>
      <c r="I47" s="57">
        <f>H47-E47</f>
        <v>0</v>
      </c>
      <c r="J47" s="42">
        <f t="shared" si="3"/>
        <v>0</v>
      </c>
      <c r="K47" s="43">
        <f>H47/H54</f>
        <v>0.002328928790914007</v>
      </c>
    </row>
    <row r="48" spans="1:11" ht="13.5" thickBot="1">
      <c r="A48" s="1"/>
      <c r="B48" s="50" t="s">
        <v>31</v>
      </c>
      <c r="C48" s="50"/>
      <c r="D48" s="50"/>
      <c r="E48" s="51">
        <f>SUM(E45:E47)</f>
        <v>5.434144011648774</v>
      </c>
      <c r="F48" s="50"/>
      <c r="G48" s="50"/>
      <c r="H48" s="51">
        <f>SUM(H45:H47)</f>
        <v>5.4349</v>
      </c>
      <c r="I48" s="51">
        <f>SUM(I45:I47)</f>
        <v>0.0007559883512249232</v>
      </c>
      <c r="J48" s="52">
        <f t="shared" si="3"/>
        <v>0.00013911820327256082</v>
      </c>
      <c r="K48" s="53">
        <f>H48/H54</f>
        <v>0.05062998034295415</v>
      </c>
    </row>
    <row r="49" spans="1:11" ht="13.5" thickBot="1">
      <c r="A49" s="1"/>
      <c r="B49" s="88" t="s">
        <v>32</v>
      </c>
      <c r="C49" s="89">
        <f>C35</f>
        <v>800</v>
      </c>
      <c r="D49" s="92">
        <v>0.007</v>
      </c>
      <c r="E49" s="51">
        <f>C49*D49</f>
        <v>5.6000000000000005</v>
      </c>
      <c r="F49" s="89">
        <v>800</v>
      </c>
      <c r="G49" s="92">
        <v>0.007</v>
      </c>
      <c r="H49" s="51">
        <v>5.6</v>
      </c>
      <c r="I49" s="51">
        <f aca="true" t="shared" si="4" ref="I49:I54">H49-E49</f>
        <v>0</v>
      </c>
      <c r="J49" s="52">
        <f t="shared" si="3"/>
        <v>0</v>
      </c>
      <c r="K49" s="53">
        <f>H49/H54</f>
        <v>0.05216800491647376</v>
      </c>
    </row>
    <row r="50" spans="1:11" ht="13.5" thickBot="1">
      <c r="A50" s="1"/>
      <c r="B50" s="50" t="s">
        <v>33</v>
      </c>
      <c r="C50" s="50"/>
      <c r="D50" s="50"/>
      <c r="E50" s="93">
        <f>E31+E44+E48+E49</f>
        <v>105.86835201164875</v>
      </c>
      <c r="F50" s="93"/>
      <c r="G50" s="93"/>
      <c r="H50" s="93">
        <f>H31+H44+H48+H49</f>
        <v>105.55111999999998</v>
      </c>
      <c r="I50" s="93">
        <f t="shared" si="4"/>
        <v>-0.3172320116487697</v>
      </c>
      <c r="J50" s="94">
        <f t="shared" si="3"/>
        <v>-0.0029964763370819683</v>
      </c>
      <c r="K50" s="95">
        <f>H50/H54</f>
        <v>0.983284169124877</v>
      </c>
    </row>
    <row r="51" spans="1:11" ht="13.5" thickBot="1">
      <c r="A51" s="1"/>
      <c r="B51" s="88" t="s">
        <v>34</v>
      </c>
      <c r="C51" s="114" t="s">
        <v>46</v>
      </c>
      <c r="D51" s="100">
        <v>0.13</v>
      </c>
      <c r="E51" s="51">
        <f>E50*D51</f>
        <v>13.762885761514339</v>
      </c>
      <c r="F51" s="51">
        <v>94.68</v>
      </c>
      <c r="G51" s="51">
        <v>0.13</v>
      </c>
      <c r="H51" s="51">
        <f>H50*G51</f>
        <v>13.721645599999999</v>
      </c>
      <c r="I51" s="51">
        <f t="shared" si="4"/>
        <v>-0.041240161514339846</v>
      </c>
      <c r="J51" s="52">
        <f t="shared" si="3"/>
        <v>-0.0029964763370819527</v>
      </c>
      <c r="K51" s="53">
        <f>H51/H54</f>
        <v>0.127826941986234</v>
      </c>
    </row>
    <row r="52" spans="1:11" ht="13.5" thickBot="1">
      <c r="A52" s="1"/>
      <c r="B52" s="50" t="s">
        <v>49</v>
      </c>
      <c r="C52" s="114"/>
      <c r="D52" s="115"/>
      <c r="E52" s="93">
        <f>E50+E51</f>
        <v>119.6312377731631</v>
      </c>
      <c r="F52" s="114"/>
      <c r="G52" s="115"/>
      <c r="H52" s="93">
        <f>H50+H51</f>
        <v>119.27276559999999</v>
      </c>
      <c r="I52" s="93">
        <f t="shared" si="4"/>
        <v>-0.35847217316310775</v>
      </c>
      <c r="J52" s="94">
        <f t="shared" si="3"/>
        <v>-0.0029964763370819514</v>
      </c>
      <c r="K52" s="95">
        <f>H52/H54</f>
        <v>1.1111111111111112</v>
      </c>
    </row>
    <row r="53" spans="1:11" ht="13.5" thickBot="1">
      <c r="A53" s="1"/>
      <c r="B53" s="88" t="s">
        <v>48</v>
      </c>
      <c r="C53" s="114"/>
      <c r="D53" s="100">
        <v>-0.1</v>
      </c>
      <c r="E53" s="51">
        <f>D53*E52</f>
        <v>-11.96312377731631</v>
      </c>
      <c r="F53" s="114"/>
      <c r="G53" s="115"/>
      <c r="H53" s="51">
        <f>D53*H52</f>
        <v>-11.92727656</v>
      </c>
      <c r="I53" s="51">
        <f t="shared" si="4"/>
        <v>0.03584721731631113</v>
      </c>
      <c r="J53" s="52">
        <f t="shared" si="3"/>
        <v>-0.002996476337081981</v>
      </c>
      <c r="K53" s="53">
        <f>H53/H54</f>
        <v>-0.11111111111111112</v>
      </c>
    </row>
    <row r="54" spans="1:11" ht="13.5" thickBot="1">
      <c r="A54" s="1"/>
      <c r="B54" s="50" t="s">
        <v>35</v>
      </c>
      <c r="C54" s="1"/>
      <c r="D54" s="1"/>
      <c r="E54" s="101">
        <f>E52+E53</f>
        <v>107.66811399584678</v>
      </c>
      <c r="F54" s="1"/>
      <c r="G54" s="1"/>
      <c r="H54" s="101">
        <f>H52+H53</f>
        <v>107.34548903999999</v>
      </c>
      <c r="I54" s="101">
        <f t="shared" si="4"/>
        <v>-0.3226249558467913</v>
      </c>
      <c r="J54" s="102">
        <f t="shared" si="3"/>
        <v>-0.002996476337081899</v>
      </c>
      <c r="K54" s="103">
        <f>K52+K53</f>
        <v>1</v>
      </c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82.00390625" style="0" bestFit="1" customWidth="1"/>
    <col min="3" max="3" width="8.28125" style="0" bestFit="1" customWidth="1"/>
    <col min="4" max="4" width="13.140625" style="0" customWidth="1"/>
    <col min="5" max="5" width="16.28125" style="0" customWidth="1"/>
    <col min="7" max="7" width="13.7109375" style="0" customWidth="1"/>
    <col min="8" max="8" width="18.28125" style="0" bestFit="1" customWidth="1"/>
    <col min="9" max="9" width="10.7109375" style="0" bestFit="1" customWidth="1"/>
    <col min="10" max="10" width="7.4218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65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111" t="s">
        <v>58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10.04</v>
      </c>
      <c r="E10" s="9">
        <v>10.13</v>
      </c>
      <c r="F10" s="1"/>
      <c r="G10" s="1"/>
      <c r="H10" s="1"/>
      <c r="I10" s="1"/>
      <c r="J10" s="1"/>
      <c r="K10" s="1"/>
    </row>
    <row r="11" spans="1:11" ht="12.75" customHeight="1">
      <c r="A11" s="1"/>
      <c r="B11" s="10" t="s">
        <v>67</v>
      </c>
      <c r="C11" s="11" t="s">
        <v>6</v>
      </c>
      <c r="D11" s="12">
        <v>0.01</v>
      </c>
      <c r="E11" s="12">
        <v>0.01</v>
      </c>
      <c r="F11" s="1"/>
      <c r="G11" s="1"/>
      <c r="H11" s="1"/>
      <c r="I11" s="1"/>
      <c r="J11" s="1"/>
      <c r="K11" s="1"/>
    </row>
    <row r="12" spans="1:11" ht="12.75" customHeight="1">
      <c r="A12" s="1"/>
      <c r="B12" s="10" t="s">
        <v>68</v>
      </c>
      <c r="C12" s="11" t="s">
        <v>6</v>
      </c>
      <c r="D12" s="13">
        <v>2.22</v>
      </c>
      <c r="E12" s="13">
        <v>2.22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12</v>
      </c>
      <c r="D13" s="15">
        <v>0.0162</v>
      </c>
      <c r="E13" s="15">
        <v>0.0163</v>
      </c>
      <c r="F13" s="1"/>
      <c r="G13" s="1"/>
      <c r="H13" s="1"/>
      <c r="I13" s="1"/>
      <c r="J13" s="1"/>
      <c r="K13" s="1"/>
    </row>
    <row r="14" spans="1:11" ht="12.75" customHeight="1">
      <c r="A14" s="1"/>
      <c r="B14" s="10" t="s">
        <v>69</v>
      </c>
      <c r="C14" s="11" t="s">
        <v>12</v>
      </c>
      <c r="D14" s="15">
        <v>0.0001</v>
      </c>
      <c r="E14" s="15">
        <v>0.0001</v>
      </c>
      <c r="F14" s="1"/>
      <c r="G14" s="1"/>
      <c r="H14" s="1"/>
      <c r="I14" s="1"/>
      <c r="J14" s="1"/>
      <c r="K14" s="1"/>
    </row>
    <row r="15" spans="1:11" ht="12.75">
      <c r="A15" s="1"/>
      <c r="B15" s="128" t="s">
        <v>70</v>
      </c>
      <c r="C15" s="11" t="s">
        <v>12</v>
      </c>
      <c r="D15" s="15">
        <v>0.0003</v>
      </c>
      <c r="E15" s="15">
        <v>0</v>
      </c>
      <c r="F15" s="1"/>
      <c r="G15" s="1"/>
      <c r="H15" s="1"/>
      <c r="I15" s="1"/>
      <c r="J15" s="1"/>
      <c r="K15" s="1"/>
    </row>
    <row r="16" spans="1:11" ht="12.75" customHeight="1">
      <c r="A16" s="1"/>
      <c r="B16" s="10" t="s">
        <v>72</v>
      </c>
      <c r="C16" s="11" t="s">
        <v>12</v>
      </c>
      <c r="D16" s="15">
        <v>0</v>
      </c>
      <c r="E16" s="15">
        <v>0.0003</v>
      </c>
      <c r="F16" s="1"/>
      <c r="G16" s="1"/>
      <c r="H16" s="1"/>
      <c r="I16" s="1"/>
      <c r="J16" s="1"/>
      <c r="K16" s="1"/>
    </row>
    <row r="17" spans="1:11" ht="12.75" customHeight="1">
      <c r="A17" s="1"/>
      <c r="B17" s="129" t="s">
        <v>71</v>
      </c>
      <c r="C17" s="130" t="s">
        <v>12</v>
      </c>
      <c r="D17" s="16">
        <v>0.0003</v>
      </c>
      <c r="E17" s="16">
        <v>0</v>
      </c>
      <c r="F17" s="1"/>
      <c r="G17" s="1"/>
      <c r="H17" s="1"/>
      <c r="I17" s="1"/>
      <c r="J17" s="1"/>
      <c r="K17" s="1"/>
    </row>
    <row r="18" spans="1:11" ht="12.75">
      <c r="A18" s="1"/>
      <c r="B18" s="131" t="s">
        <v>47</v>
      </c>
      <c r="C18" s="11" t="s">
        <v>12</v>
      </c>
      <c r="D18" s="16">
        <v>-0.0002</v>
      </c>
      <c r="E18" s="16">
        <v>-0.0001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9</v>
      </c>
      <c r="C19" s="11" t="s">
        <v>12</v>
      </c>
      <c r="D19" s="15">
        <v>0.0063</v>
      </c>
      <c r="E19" s="15">
        <v>0.006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10</v>
      </c>
      <c r="C20" s="11" t="s">
        <v>12</v>
      </c>
      <c r="D20" s="15">
        <v>0.0038</v>
      </c>
      <c r="E20" s="15">
        <v>0.0037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11</v>
      </c>
      <c r="C21" s="11" t="s">
        <v>12</v>
      </c>
      <c r="D21" s="15">
        <v>0.005200000014156103</v>
      </c>
      <c r="E21" s="15">
        <v>0.0052</v>
      </c>
      <c r="F21" s="1"/>
      <c r="G21" s="1"/>
      <c r="H21" s="1"/>
      <c r="I21" s="1"/>
      <c r="J21" s="1"/>
      <c r="K21" s="1"/>
    </row>
    <row r="22" spans="1:11" ht="12.75">
      <c r="A22" s="1"/>
      <c r="B22" s="14" t="s">
        <v>13</v>
      </c>
      <c r="C22" s="11" t="s">
        <v>12</v>
      </c>
      <c r="D22" s="15">
        <v>0.0011</v>
      </c>
      <c r="E22" s="15">
        <v>0.0011</v>
      </c>
      <c r="F22" s="1"/>
      <c r="G22" s="1"/>
      <c r="H22" s="1"/>
      <c r="I22" s="1"/>
      <c r="J22" s="1"/>
      <c r="K22" s="1"/>
    </row>
    <row r="23" spans="1:11" ht="13.5" thickBot="1">
      <c r="A23" s="1"/>
      <c r="B23" s="17" t="s">
        <v>14</v>
      </c>
      <c r="C23" s="18" t="s">
        <v>12</v>
      </c>
      <c r="D23" s="19">
        <v>0.25</v>
      </c>
      <c r="E23" s="19">
        <v>0.25</v>
      </c>
      <c r="F23" s="1"/>
      <c r="G23" s="1"/>
      <c r="H23" s="1"/>
      <c r="I23" s="1"/>
      <c r="J23" s="1"/>
      <c r="K23" s="1"/>
    </row>
    <row r="24" spans="1:11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9.5" thickBot="1">
      <c r="A25" s="1"/>
      <c r="B25" s="20" t="s">
        <v>15</v>
      </c>
      <c r="C25" s="21">
        <v>1000</v>
      </c>
      <c r="D25" s="22" t="s">
        <v>16</v>
      </c>
      <c r="E25" s="23">
        <v>0</v>
      </c>
      <c r="F25" s="24" t="s">
        <v>17</v>
      </c>
      <c r="G25" s="134"/>
      <c r="H25" s="25" t="s">
        <v>18</v>
      </c>
      <c r="I25" s="26">
        <v>1.0286</v>
      </c>
      <c r="J25" s="1"/>
      <c r="K25" s="1"/>
    </row>
    <row r="26" spans="1:11" ht="19.5" thickBot="1">
      <c r="A26" s="1"/>
      <c r="B26" s="20" t="s">
        <v>19</v>
      </c>
      <c r="C26" s="27">
        <v>1000</v>
      </c>
      <c r="D26" s="22" t="s">
        <v>16</v>
      </c>
      <c r="E26" s="28" t="s">
        <v>20</v>
      </c>
      <c r="F26" s="29" t="s">
        <v>37</v>
      </c>
      <c r="G26" s="1"/>
      <c r="H26" s="1"/>
      <c r="I26" s="1"/>
      <c r="J26" s="1"/>
      <c r="K26" s="1"/>
    </row>
    <row r="27" spans="1:11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39" thickBot="1">
      <c r="A28" s="1"/>
      <c r="B28" s="30" t="s">
        <v>0</v>
      </c>
      <c r="C28" s="31" t="s">
        <v>21</v>
      </c>
      <c r="D28" s="32" t="s">
        <v>56</v>
      </c>
      <c r="E28" s="33" t="s">
        <v>22</v>
      </c>
      <c r="F28" s="32" t="s">
        <v>21</v>
      </c>
      <c r="G28" s="32" t="s">
        <v>57</v>
      </c>
      <c r="H28" s="33" t="s">
        <v>22</v>
      </c>
      <c r="I28" s="34" t="s">
        <v>6</v>
      </c>
      <c r="J28" s="35" t="s">
        <v>23</v>
      </c>
      <c r="K28" s="36" t="s">
        <v>24</v>
      </c>
    </row>
    <row r="29" spans="1:11" ht="12.75" customHeight="1">
      <c r="A29" s="1"/>
      <c r="B29" s="37" t="s">
        <v>25</v>
      </c>
      <c r="C29" s="38">
        <v>1000</v>
      </c>
      <c r="D29" s="137">
        <v>0.074</v>
      </c>
      <c r="E29" s="40">
        <f>D29*C29</f>
        <v>74</v>
      </c>
      <c r="F29" s="38">
        <f>C29</f>
        <v>1000</v>
      </c>
      <c r="G29" s="41">
        <f>D29</f>
        <v>0.074</v>
      </c>
      <c r="H29" s="40">
        <f>F29*G29</f>
        <v>74</v>
      </c>
      <c r="I29" s="40">
        <f>H29-E29</f>
        <v>0</v>
      </c>
      <c r="J29" s="42">
        <v>0</v>
      </c>
      <c r="K29" s="43">
        <f>H29/H54</f>
        <v>0.56337406849124</v>
      </c>
    </row>
    <row r="30" spans="1:11" ht="12.75" customHeight="1" thickBot="1">
      <c r="A30" s="1"/>
      <c r="B30" s="44" t="s">
        <v>26</v>
      </c>
      <c r="C30" s="135">
        <f>C25*I25-C29</f>
        <v>28.59999999999991</v>
      </c>
      <c r="D30" s="138">
        <v>0.087</v>
      </c>
      <c r="E30" s="47">
        <f>C30*D30</f>
        <v>2.488199999999992</v>
      </c>
      <c r="F30" s="135">
        <f>C30</f>
        <v>28.59999999999991</v>
      </c>
      <c r="G30" s="48">
        <f>D30</f>
        <v>0.087</v>
      </c>
      <c r="H30" s="47">
        <f>F30*G30</f>
        <v>2.488199999999992</v>
      </c>
      <c r="I30" s="47">
        <f>H30-E30</f>
        <v>0</v>
      </c>
      <c r="J30" s="49">
        <v>0</v>
      </c>
      <c r="K30" s="43">
        <f>H30/H54</f>
        <v>0.0189430723948635</v>
      </c>
    </row>
    <row r="31" spans="1:11" ht="13.5" thickBot="1">
      <c r="A31" s="1"/>
      <c r="B31" s="50" t="s">
        <v>27</v>
      </c>
      <c r="C31" s="50"/>
      <c r="D31" s="50"/>
      <c r="E31" s="51">
        <f>E29+E30</f>
        <v>76.48819999999999</v>
      </c>
      <c r="F31" s="50"/>
      <c r="G31" s="50"/>
      <c r="H31" s="51">
        <f>H29+H30</f>
        <v>76.48819999999999</v>
      </c>
      <c r="I31" s="51">
        <v>0</v>
      </c>
      <c r="J31" s="52">
        <v>0</v>
      </c>
      <c r="K31" s="53">
        <f>H31/H54</f>
        <v>0.5823171408861035</v>
      </c>
    </row>
    <row r="32" spans="1:11" ht="13.5" thickBot="1">
      <c r="A32" s="1"/>
      <c r="B32" s="54" t="s">
        <v>5</v>
      </c>
      <c r="C32" s="55">
        <v>1</v>
      </c>
      <c r="D32" s="56">
        <f>D10</f>
        <v>10.04</v>
      </c>
      <c r="E32" s="57">
        <f aca="true" t="shared" si="0" ref="E32:E39">C32*D32</f>
        <v>10.04</v>
      </c>
      <c r="F32" s="58">
        <v>1</v>
      </c>
      <c r="G32" s="56">
        <f>E10</f>
        <v>10.13</v>
      </c>
      <c r="H32" s="57">
        <f aca="true" t="shared" si="1" ref="H32:H39">F32*G32</f>
        <v>10.13</v>
      </c>
      <c r="I32" s="57">
        <f aca="true" t="shared" si="2" ref="I32:I42">H32-E32</f>
        <v>0.09000000000000163</v>
      </c>
      <c r="J32" s="116">
        <f>I32/E32</f>
        <v>0.008964143426294984</v>
      </c>
      <c r="K32" s="43">
        <f>H32/H54</f>
        <v>0.07712134207859814</v>
      </c>
    </row>
    <row r="33" spans="1:11" ht="12.75" customHeight="1" thickBot="1">
      <c r="A33" s="1"/>
      <c r="B33" s="44" t="str">
        <f>B11</f>
        <v>Rate Rider for Disposal of Residual Historical Smart Meter Costs - effective until April 30, 2014</v>
      </c>
      <c r="C33" s="59">
        <v>1</v>
      </c>
      <c r="D33" s="60">
        <f>D11</f>
        <v>0.01</v>
      </c>
      <c r="E33" s="57">
        <f t="shared" si="0"/>
        <v>0.01</v>
      </c>
      <c r="F33" s="62">
        <v>1</v>
      </c>
      <c r="G33" s="60">
        <f>E11</f>
        <v>0.01</v>
      </c>
      <c r="H33" s="63">
        <f t="shared" si="1"/>
        <v>0.01</v>
      </c>
      <c r="I33" s="57">
        <f t="shared" si="2"/>
        <v>0</v>
      </c>
      <c r="J33" s="116">
        <f>I33/E33</f>
        <v>0</v>
      </c>
      <c r="K33" s="43">
        <f>H33/H54</f>
        <v>7.613163087719461E-05</v>
      </c>
    </row>
    <row r="34" spans="1:11" ht="12.75" customHeight="1" thickBot="1">
      <c r="A34" s="1"/>
      <c r="B34" s="44" t="str">
        <f>B12</f>
        <v>Rate Rider for Smart Meter Incremental Revenue Requirement</v>
      </c>
      <c r="C34" s="64">
        <v>1</v>
      </c>
      <c r="D34" s="65">
        <f>D12</f>
        <v>2.22</v>
      </c>
      <c r="E34" s="57">
        <f t="shared" si="0"/>
        <v>2.22</v>
      </c>
      <c r="F34" s="66">
        <v>1</v>
      </c>
      <c r="G34" s="65">
        <f>E12</f>
        <v>2.22</v>
      </c>
      <c r="H34" s="61">
        <f t="shared" si="1"/>
        <v>2.22</v>
      </c>
      <c r="I34" s="57">
        <f t="shared" si="2"/>
        <v>0</v>
      </c>
      <c r="J34" s="116">
        <f>I34/E34</f>
        <v>0</v>
      </c>
      <c r="K34" s="43">
        <f>H34/H54</f>
        <v>0.016901222054737205</v>
      </c>
    </row>
    <row r="35" spans="1:11" ht="13.5" thickBot="1">
      <c r="A35" s="1"/>
      <c r="B35" s="67" t="s">
        <v>7</v>
      </c>
      <c r="C35" s="68">
        <f>C25</f>
        <v>1000</v>
      </c>
      <c r="D35" s="69">
        <f>D13</f>
        <v>0.0162</v>
      </c>
      <c r="E35" s="61">
        <f t="shared" si="0"/>
        <v>16.2</v>
      </c>
      <c r="F35" s="70">
        <f>C35</f>
        <v>1000</v>
      </c>
      <c r="G35" s="69">
        <f>E13</f>
        <v>0.0163</v>
      </c>
      <c r="H35" s="61">
        <f t="shared" si="1"/>
        <v>16.299999999999997</v>
      </c>
      <c r="I35" s="57">
        <f t="shared" si="2"/>
        <v>0.09999999999999787</v>
      </c>
      <c r="J35" s="116">
        <f>I35/E35</f>
        <v>0.006172839506172708</v>
      </c>
      <c r="K35" s="43">
        <f>H35/H54</f>
        <v>0.12409455832982719</v>
      </c>
    </row>
    <row r="36" spans="1:11" ht="13.5" thickBot="1">
      <c r="A36" s="1"/>
      <c r="B36" s="74" t="s">
        <v>8</v>
      </c>
      <c r="C36" s="71">
        <f>C35</f>
        <v>1000</v>
      </c>
      <c r="D36" s="72">
        <v>0.0001</v>
      </c>
      <c r="E36" s="61">
        <f>C36*D36</f>
        <v>0.1</v>
      </c>
      <c r="F36" s="73">
        <f>C36</f>
        <v>1000</v>
      </c>
      <c r="G36" s="72">
        <v>0.0001</v>
      </c>
      <c r="H36" s="61">
        <f t="shared" si="1"/>
        <v>0.1</v>
      </c>
      <c r="I36" s="57">
        <f>H36-E36</f>
        <v>0</v>
      </c>
      <c r="J36" s="116">
        <f>I36/E36</f>
        <v>0</v>
      </c>
      <c r="K36" s="43">
        <f>H36/H54</f>
        <v>0.0007613163087719461</v>
      </c>
    </row>
    <row r="37" spans="1:11" ht="12.75">
      <c r="A37" s="1"/>
      <c r="B37" s="128" t="s">
        <v>73</v>
      </c>
      <c r="C37" s="71">
        <f>C35</f>
        <v>1000</v>
      </c>
      <c r="D37" s="72">
        <f>D15</f>
        <v>0.0003</v>
      </c>
      <c r="E37" s="61">
        <f t="shared" si="0"/>
        <v>0.3</v>
      </c>
      <c r="F37" s="73">
        <f>C37</f>
        <v>1000</v>
      </c>
      <c r="G37" s="72">
        <f>E16</f>
        <v>0.0003</v>
      </c>
      <c r="H37" s="61">
        <f t="shared" si="1"/>
        <v>0.3</v>
      </c>
      <c r="I37" s="57">
        <f t="shared" si="2"/>
        <v>0</v>
      </c>
      <c r="J37" s="117" t="s">
        <v>50</v>
      </c>
      <c r="K37" s="43">
        <f>H37/H54</f>
        <v>0.002283948926315838</v>
      </c>
    </row>
    <row r="38" spans="2:9" ht="12.75" customHeight="1" thickBot="1">
      <c r="B38" s="129" t="s">
        <v>74</v>
      </c>
      <c r="C38" s="68">
        <f>C35</f>
        <v>1000</v>
      </c>
      <c r="D38" s="69">
        <f>D17</f>
        <v>0.0003</v>
      </c>
      <c r="E38" s="61">
        <f t="shared" si="0"/>
        <v>0.3</v>
      </c>
      <c r="F38" s="73">
        <f>C38</f>
        <v>1000</v>
      </c>
      <c r="G38" s="72"/>
      <c r="H38" s="132">
        <f t="shared" si="1"/>
        <v>0</v>
      </c>
      <c r="I38" s="132">
        <f t="shared" si="2"/>
        <v>-0.3</v>
      </c>
    </row>
    <row r="39" spans="1:11" ht="12.75" customHeight="1" thickBot="1">
      <c r="A39" s="1"/>
      <c r="B39" s="44" t="s">
        <v>47</v>
      </c>
      <c r="C39" s="71">
        <f>C35</f>
        <v>1000</v>
      </c>
      <c r="D39" s="124">
        <f>D18</f>
        <v>-0.0002</v>
      </c>
      <c r="E39" s="125">
        <f t="shared" si="0"/>
        <v>-0.2</v>
      </c>
      <c r="F39" s="73">
        <f>C39</f>
        <v>1000</v>
      </c>
      <c r="G39" s="72">
        <f>E18</f>
        <v>-0.0001</v>
      </c>
      <c r="H39" s="61">
        <f t="shared" si="1"/>
        <v>-0.1</v>
      </c>
      <c r="I39" s="57">
        <f t="shared" si="2"/>
        <v>0.1</v>
      </c>
      <c r="J39" s="116">
        <f aca="true" t="shared" si="3" ref="J39:J54">I39/E39</f>
        <v>-0.5</v>
      </c>
      <c r="K39" s="43">
        <f>H39/H54</f>
        <v>-0.0007613163087719461</v>
      </c>
    </row>
    <row r="40" spans="1:11" ht="13.5" thickBot="1">
      <c r="A40" s="1"/>
      <c r="B40" s="76" t="s">
        <v>28</v>
      </c>
      <c r="C40" s="77"/>
      <c r="D40" s="76"/>
      <c r="E40" s="78">
        <f>SUM(E32:E39)</f>
        <v>28.970000000000002</v>
      </c>
      <c r="F40" s="77"/>
      <c r="G40" s="78">
        <f>SUM(G32:G39)</f>
        <v>12.3766</v>
      </c>
      <c r="H40" s="78">
        <f>SUM(H32:H39)</f>
        <v>28.959999999999997</v>
      </c>
      <c r="I40" s="78">
        <f t="shared" si="2"/>
        <v>-0.010000000000005116</v>
      </c>
      <c r="J40" s="79">
        <f t="shared" si="3"/>
        <v>-0.0003451846738006598</v>
      </c>
      <c r="K40" s="80">
        <f>H40/H54</f>
        <v>0.22047720302035556</v>
      </c>
    </row>
    <row r="41" spans="1:11" ht="13.5" thickBot="1">
      <c r="A41" s="1"/>
      <c r="B41" s="67" t="s">
        <v>9</v>
      </c>
      <c r="C41" s="81">
        <f>C25*I25</f>
        <v>1028.6</v>
      </c>
      <c r="D41" s="82">
        <f>D19</f>
        <v>0.0063</v>
      </c>
      <c r="E41" s="61">
        <f>C41*D41</f>
        <v>6.48018</v>
      </c>
      <c r="F41" s="81">
        <f>C41</f>
        <v>1028.6</v>
      </c>
      <c r="G41" s="82">
        <f>E19</f>
        <v>0.006</v>
      </c>
      <c r="H41" s="61">
        <f>F41*G41</f>
        <v>6.1716</v>
      </c>
      <c r="I41" s="57">
        <f t="shared" si="2"/>
        <v>-0.3085800000000001</v>
      </c>
      <c r="J41" s="116">
        <f t="shared" si="3"/>
        <v>-0.04761904761904763</v>
      </c>
      <c r="K41" s="43">
        <f>H41/H54</f>
        <v>0.04698539731216942</v>
      </c>
    </row>
    <row r="42" spans="1:11" ht="13.5" thickBot="1">
      <c r="A42" s="1"/>
      <c r="B42" s="67" t="s">
        <v>10</v>
      </c>
      <c r="C42" s="68">
        <f>C41</f>
        <v>1028.6</v>
      </c>
      <c r="D42" s="69">
        <f>D20</f>
        <v>0.0038</v>
      </c>
      <c r="E42" s="61">
        <f>C42*D42</f>
        <v>3.9086799999999995</v>
      </c>
      <c r="F42" s="68">
        <f>C42</f>
        <v>1028.6</v>
      </c>
      <c r="G42" s="69">
        <f>E20</f>
        <v>0.0037</v>
      </c>
      <c r="H42" s="83">
        <f>F42*G42</f>
        <v>3.8058199999999998</v>
      </c>
      <c r="I42" s="57">
        <f t="shared" si="2"/>
        <v>-0.10285999999999973</v>
      </c>
      <c r="J42" s="116">
        <f t="shared" si="3"/>
        <v>-0.026315789473684143</v>
      </c>
      <c r="K42" s="43">
        <f>H42/H54</f>
        <v>0.028974328342504477</v>
      </c>
    </row>
    <row r="43" spans="1:11" ht="13.5" thickBot="1">
      <c r="A43" s="1"/>
      <c r="B43" s="76" t="s">
        <v>29</v>
      </c>
      <c r="C43" s="76"/>
      <c r="D43" s="76"/>
      <c r="E43" s="78">
        <f>E41+E42</f>
        <v>10.38886</v>
      </c>
      <c r="F43" s="76"/>
      <c r="G43" s="76"/>
      <c r="H43" s="78">
        <f>H41+H42</f>
        <v>9.977419999999999</v>
      </c>
      <c r="I43" s="78">
        <f>I41+I42</f>
        <v>-0.4114399999999998</v>
      </c>
      <c r="J43" s="79">
        <f t="shared" si="3"/>
        <v>-0.03960396039603959</v>
      </c>
      <c r="K43" s="80">
        <f>H43/H54</f>
        <v>0.07595972565467389</v>
      </c>
    </row>
    <row r="44" spans="1:11" ht="13.5" thickBot="1">
      <c r="A44" s="1"/>
      <c r="B44" s="50" t="s">
        <v>30</v>
      </c>
      <c r="C44" s="50"/>
      <c r="D44" s="50"/>
      <c r="E44" s="51">
        <f>E40+E43</f>
        <v>39.35886</v>
      </c>
      <c r="F44" s="50"/>
      <c r="G44" s="50"/>
      <c r="H44" s="51">
        <f>H40+H43</f>
        <v>38.937419999999996</v>
      </c>
      <c r="I44" s="51">
        <f>I40+I43</f>
        <v>-0.4214400000000049</v>
      </c>
      <c r="J44" s="52">
        <f t="shared" si="3"/>
        <v>-0.010707627202617274</v>
      </c>
      <c r="K44" s="53">
        <f>H44/H54</f>
        <v>0.29643692867502947</v>
      </c>
    </row>
    <row r="45" spans="1:11" ht="12.75" customHeight="1" thickBot="1">
      <c r="A45" s="1"/>
      <c r="B45" s="44" t="s">
        <v>11</v>
      </c>
      <c r="C45" s="81">
        <f>C41</f>
        <v>1028.6</v>
      </c>
      <c r="D45" s="82">
        <f>D21</f>
        <v>0.005200000014156103</v>
      </c>
      <c r="E45" s="40">
        <f>C45*D45</f>
        <v>5.348720014560967</v>
      </c>
      <c r="F45" s="81">
        <f>C45</f>
        <v>1028.6</v>
      </c>
      <c r="G45" s="82">
        <v>0.0052</v>
      </c>
      <c r="H45" s="85">
        <f>F45*G45</f>
        <v>5.348719999999999</v>
      </c>
      <c r="I45" s="57">
        <f>H45-E45</f>
        <v>-1.4560967542820435E-08</v>
      </c>
      <c r="J45" s="42">
        <f t="shared" si="3"/>
        <v>-2.7223274920318722E-09</v>
      </c>
      <c r="K45" s="84">
        <f>H45/H54</f>
        <v>0.04072067767054683</v>
      </c>
    </row>
    <row r="46" spans="1:11" ht="12.75" customHeight="1" thickBot="1">
      <c r="A46" s="1"/>
      <c r="B46" s="44" t="s">
        <v>13</v>
      </c>
      <c r="C46" s="68">
        <f>C41</f>
        <v>1028.6</v>
      </c>
      <c r="D46" s="69">
        <f>D22</f>
        <v>0.0011</v>
      </c>
      <c r="E46" s="85">
        <f>C46*D46</f>
        <v>1.13146</v>
      </c>
      <c r="F46" s="68">
        <f>C46</f>
        <v>1028.6</v>
      </c>
      <c r="G46" s="69">
        <f>E22</f>
        <v>0.0011</v>
      </c>
      <c r="H46" s="85">
        <f>F46*G46</f>
        <v>1.13146</v>
      </c>
      <c r="I46" s="57">
        <f>H46-E46</f>
        <v>0</v>
      </c>
      <c r="J46" s="42">
        <f t="shared" si="3"/>
        <v>0</v>
      </c>
      <c r="K46" s="43">
        <f>H46/H54</f>
        <v>0.00861398950723106</v>
      </c>
    </row>
    <row r="47" spans="1:11" ht="12.75" customHeight="1" thickBot="1">
      <c r="A47" s="1"/>
      <c r="B47" s="44" t="s">
        <v>14</v>
      </c>
      <c r="C47" s="86">
        <v>1</v>
      </c>
      <c r="D47" s="65">
        <f>D23</f>
        <v>0.25</v>
      </c>
      <c r="E47" s="75">
        <f>D23</f>
        <v>0.25</v>
      </c>
      <c r="F47" s="86">
        <v>1</v>
      </c>
      <c r="G47" s="87">
        <v>0.25</v>
      </c>
      <c r="H47" s="75">
        <v>0.25</v>
      </c>
      <c r="I47" s="57">
        <f>H47-E47</f>
        <v>0</v>
      </c>
      <c r="J47" s="42">
        <f t="shared" si="3"/>
        <v>0</v>
      </c>
      <c r="K47" s="43">
        <f>H47/H54</f>
        <v>0.001903290771929865</v>
      </c>
    </row>
    <row r="48" spans="1:11" ht="13.5" thickBot="1">
      <c r="A48" s="1"/>
      <c r="B48" s="50" t="s">
        <v>31</v>
      </c>
      <c r="C48" s="50"/>
      <c r="D48" s="50"/>
      <c r="E48" s="51">
        <f>SUM(E45:E47)</f>
        <v>6.7301800145609665</v>
      </c>
      <c r="F48" s="50"/>
      <c r="G48" s="50"/>
      <c r="H48" s="51">
        <f>SUM(H45:H47)</f>
        <v>6.730179999999999</v>
      </c>
      <c r="I48" s="51">
        <f>SUM(I45:I47)</f>
        <v>-1.4560967542820435E-08</v>
      </c>
      <c r="J48" s="52">
        <f t="shared" si="3"/>
        <v>-2.1635331464117307E-09</v>
      </c>
      <c r="K48" s="53">
        <f>H48/H54</f>
        <v>0.05123795794970775</v>
      </c>
    </row>
    <row r="49" spans="1:11" ht="13.5" thickBot="1">
      <c r="A49" s="1"/>
      <c r="B49" s="88" t="s">
        <v>32</v>
      </c>
      <c r="C49" s="89">
        <f>C35</f>
        <v>1000</v>
      </c>
      <c r="D49" s="92">
        <v>0.007</v>
      </c>
      <c r="E49" s="51">
        <f>C49*D49</f>
        <v>7</v>
      </c>
      <c r="F49" s="89">
        <f>C49</f>
        <v>1000</v>
      </c>
      <c r="G49" s="92">
        <v>0.007</v>
      </c>
      <c r="H49" s="51">
        <f>G49*F49</f>
        <v>7</v>
      </c>
      <c r="I49" s="51">
        <f aca="true" t="shared" si="4" ref="I49:I54">H49-E49</f>
        <v>0</v>
      </c>
      <c r="J49" s="52">
        <f t="shared" si="3"/>
        <v>0</v>
      </c>
      <c r="K49" s="53">
        <f>H49/H54</f>
        <v>0.053292141614036226</v>
      </c>
    </row>
    <row r="50" spans="1:11" ht="13.5" thickBot="1">
      <c r="A50" s="1"/>
      <c r="B50" s="50" t="s">
        <v>33</v>
      </c>
      <c r="C50" s="50"/>
      <c r="D50" s="50"/>
      <c r="E50" s="93">
        <f>E31+E44+E48+E49</f>
        <v>129.57724001456097</v>
      </c>
      <c r="F50" s="93"/>
      <c r="G50" s="93"/>
      <c r="H50" s="93">
        <f>H31+H44+H48+H49</f>
        <v>129.1558</v>
      </c>
      <c r="I50" s="93">
        <f t="shared" si="4"/>
        <v>-0.4214400145609716</v>
      </c>
      <c r="J50" s="94">
        <f t="shared" si="3"/>
        <v>-0.0032524231455586887</v>
      </c>
      <c r="K50" s="95">
        <f>H50/H54</f>
        <v>0.9832841691248771</v>
      </c>
    </row>
    <row r="51" spans="1:11" ht="13.5" thickBot="1">
      <c r="A51" s="1"/>
      <c r="B51" s="88" t="s">
        <v>34</v>
      </c>
      <c r="C51" s="114" t="s">
        <v>46</v>
      </c>
      <c r="D51" s="100">
        <v>0.13</v>
      </c>
      <c r="E51" s="51">
        <f>E50*D51</f>
        <v>16.845041201892926</v>
      </c>
      <c r="F51" s="51">
        <v>94.68</v>
      </c>
      <c r="G51" s="51">
        <v>0.13</v>
      </c>
      <c r="H51" s="51">
        <f>H50*G51</f>
        <v>16.790254</v>
      </c>
      <c r="I51" s="51">
        <f t="shared" si="4"/>
        <v>-0.05478720189292474</v>
      </c>
      <c r="J51" s="52">
        <f t="shared" si="3"/>
        <v>-0.003252423145558596</v>
      </c>
      <c r="K51" s="53">
        <f>H51/H54</f>
        <v>0.12782694198623404</v>
      </c>
    </row>
    <row r="52" spans="1:11" ht="13.5" thickBot="1">
      <c r="A52" s="1"/>
      <c r="B52" s="50" t="s">
        <v>49</v>
      </c>
      <c r="C52" s="114"/>
      <c r="D52" s="115"/>
      <c r="E52" s="93">
        <f>E50+E51</f>
        <v>146.42228121645388</v>
      </c>
      <c r="F52" s="114"/>
      <c r="G52" s="115"/>
      <c r="H52" s="93">
        <f>H50+H51</f>
        <v>145.946054</v>
      </c>
      <c r="I52" s="93">
        <f t="shared" si="4"/>
        <v>-0.47622721645387855</v>
      </c>
      <c r="J52" s="94">
        <f t="shared" si="3"/>
        <v>-0.003252423145558557</v>
      </c>
      <c r="K52" s="95">
        <f>H52/H54</f>
        <v>1.1111111111111112</v>
      </c>
    </row>
    <row r="53" spans="1:11" ht="13.5" thickBot="1">
      <c r="A53" s="1"/>
      <c r="B53" s="88" t="s">
        <v>48</v>
      </c>
      <c r="C53" s="114"/>
      <c r="D53" s="100">
        <v>-0.1</v>
      </c>
      <c r="E53" s="51">
        <f>D53*E52</f>
        <v>-14.642228121645388</v>
      </c>
      <c r="F53" s="114"/>
      <c r="G53" s="115"/>
      <c r="H53" s="51">
        <f>D53*H52</f>
        <v>-14.5946054</v>
      </c>
      <c r="I53" s="51">
        <f t="shared" si="4"/>
        <v>0.0476227216453875</v>
      </c>
      <c r="J53" s="52">
        <f t="shared" si="3"/>
        <v>-0.0032524231455585326</v>
      </c>
      <c r="K53" s="53">
        <f>H53/H54</f>
        <v>-0.11111111111111112</v>
      </c>
    </row>
    <row r="54" spans="1:11" ht="13.5" thickBot="1">
      <c r="A54" s="1"/>
      <c r="B54" s="50" t="s">
        <v>35</v>
      </c>
      <c r="C54" s="1"/>
      <c r="D54" s="1"/>
      <c r="E54" s="101">
        <f>E52+E53</f>
        <v>131.7800530948085</v>
      </c>
      <c r="F54" s="1"/>
      <c r="G54" s="1"/>
      <c r="H54" s="101">
        <f>H52+H53</f>
        <v>131.3514486</v>
      </c>
      <c r="I54" s="101">
        <f t="shared" si="4"/>
        <v>-0.4286044948084964</v>
      </c>
      <c r="J54" s="102">
        <f t="shared" si="3"/>
        <v>-0.0032524231455586003</v>
      </c>
      <c r="K54" s="103">
        <f>K52+K53</f>
        <v>1</v>
      </c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/>
  <pageMargins left="0.7" right="0.7" top="0.75" bottom="0.75" header="0.3" footer="0.3"/>
  <pageSetup fitToHeight="1" fitToWidth="1" horizontalDpi="600" verticalDpi="600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B1">
      <selection activeCell="B3" sqref="B3"/>
    </sheetView>
  </sheetViews>
  <sheetFormatPr defaultColWidth="9.140625" defaultRowHeight="12.75"/>
  <cols>
    <col min="2" max="2" width="82.00390625" style="0" bestFit="1" customWidth="1"/>
    <col min="4" max="4" width="14.421875" style="0" customWidth="1"/>
    <col min="5" max="5" width="18.00390625" style="0" customWidth="1"/>
    <col min="9" max="9" width="10.71093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65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111" t="s">
        <v>58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10.04</v>
      </c>
      <c r="E10" s="9">
        <v>10.13</v>
      </c>
      <c r="F10" s="1"/>
      <c r="G10" s="1"/>
      <c r="H10" s="1"/>
      <c r="I10" s="1"/>
      <c r="J10" s="1"/>
      <c r="K10" s="1"/>
    </row>
    <row r="11" spans="1:11" ht="12.75" customHeight="1">
      <c r="A11" s="1"/>
      <c r="B11" s="10" t="s">
        <v>67</v>
      </c>
      <c r="C11" s="11" t="s">
        <v>6</v>
      </c>
      <c r="D11" s="12">
        <v>0.01</v>
      </c>
      <c r="E11" s="12">
        <v>0.01</v>
      </c>
      <c r="F11" s="1"/>
      <c r="G11" s="1"/>
      <c r="H11" s="1"/>
      <c r="I11" s="1"/>
      <c r="J11" s="1"/>
      <c r="K11" s="1"/>
    </row>
    <row r="12" spans="1:11" ht="12.75" customHeight="1">
      <c r="A12" s="1"/>
      <c r="B12" s="10" t="s">
        <v>68</v>
      </c>
      <c r="C12" s="11" t="s">
        <v>6</v>
      </c>
      <c r="D12" s="13">
        <v>2.22</v>
      </c>
      <c r="E12" s="13">
        <v>2.22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12</v>
      </c>
      <c r="D13" s="15">
        <v>0.0162</v>
      </c>
      <c r="E13" s="15">
        <v>0.0163</v>
      </c>
      <c r="F13" s="1"/>
      <c r="G13" s="1"/>
      <c r="H13" s="1"/>
      <c r="I13" s="1"/>
      <c r="J13" s="1"/>
      <c r="K13" s="1"/>
    </row>
    <row r="14" spans="1:11" ht="12.75" customHeight="1">
      <c r="A14" s="1"/>
      <c r="B14" s="10" t="s">
        <v>69</v>
      </c>
      <c r="C14" s="11" t="s">
        <v>12</v>
      </c>
      <c r="D14" s="15">
        <v>0.0001</v>
      </c>
      <c r="E14" s="15">
        <v>0.0001</v>
      </c>
      <c r="F14" s="1"/>
      <c r="G14" s="1"/>
      <c r="H14" s="1"/>
      <c r="I14" s="1"/>
      <c r="J14" s="1"/>
      <c r="K14" s="1"/>
    </row>
    <row r="15" spans="1:11" ht="12.75">
      <c r="A15" s="1"/>
      <c r="B15" s="128" t="s">
        <v>70</v>
      </c>
      <c r="C15" s="11" t="s">
        <v>12</v>
      </c>
      <c r="D15" s="15">
        <v>0.0003</v>
      </c>
      <c r="E15" s="15">
        <v>0</v>
      </c>
      <c r="F15" s="1"/>
      <c r="G15" s="1"/>
      <c r="H15" s="1"/>
      <c r="I15" s="1"/>
      <c r="J15" s="1"/>
      <c r="K15" s="1"/>
    </row>
    <row r="16" spans="1:11" ht="12.75" customHeight="1">
      <c r="A16" s="1"/>
      <c r="B16" s="10" t="s">
        <v>72</v>
      </c>
      <c r="C16" s="11" t="s">
        <v>12</v>
      </c>
      <c r="D16" s="15">
        <v>0</v>
      </c>
      <c r="E16" s="15">
        <v>0.0003</v>
      </c>
      <c r="F16" s="1"/>
      <c r="G16" s="1"/>
      <c r="H16" s="1"/>
      <c r="I16" s="1"/>
      <c r="J16" s="1"/>
      <c r="K16" s="1"/>
    </row>
    <row r="17" spans="1:11" ht="12.75" customHeight="1">
      <c r="A17" s="1"/>
      <c r="B17" s="129" t="s">
        <v>71</v>
      </c>
      <c r="C17" s="130" t="s">
        <v>12</v>
      </c>
      <c r="D17" s="16">
        <v>0.0003</v>
      </c>
      <c r="E17" s="16">
        <v>0</v>
      </c>
      <c r="F17" s="1"/>
      <c r="G17" s="1"/>
      <c r="H17" s="1"/>
      <c r="I17" s="1"/>
      <c r="J17" s="1"/>
      <c r="K17" s="1"/>
    </row>
    <row r="18" spans="1:11" ht="12.75">
      <c r="A18" s="1"/>
      <c r="B18" s="131" t="s">
        <v>47</v>
      </c>
      <c r="C18" s="11" t="s">
        <v>12</v>
      </c>
      <c r="D18" s="16">
        <v>-0.0002</v>
      </c>
      <c r="E18" s="16">
        <v>-0.0001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9</v>
      </c>
      <c r="C19" s="11" t="s">
        <v>12</v>
      </c>
      <c r="D19" s="15">
        <v>0.0063</v>
      </c>
      <c r="E19" s="15">
        <v>0.006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10</v>
      </c>
      <c r="C20" s="11" t="s">
        <v>12</v>
      </c>
      <c r="D20" s="15">
        <v>0.0038</v>
      </c>
      <c r="E20" s="15">
        <v>0.0037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11</v>
      </c>
      <c r="C21" s="11" t="s">
        <v>12</v>
      </c>
      <c r="D21" s="15">
        <v>0.005200000014156103</v>
      </c>
      <c r="E21" s="15">
        <v>0.0052</v>
      </c>
      <c r="F21" s="1"/>
      <c r="G21" s="1"/>
      <c r="H21" s="1"/>
      <c r="I21" s="1"/>
      <c r="J21" s="1"/>
      <c r="K21" s="1"/>
    </row>
    <row r="22" spans="1:11" ht="12.75">
      <c r="A22" s="1"/>
      <c r="B22" s="14" t="s">
        <v>13</v>
      </c>
      <c r="C22" s="11" t="s">
        <v>12</v>
      </c>
      <c r="D22" s="15">
        <v>0.0011</v>
      </c>
      <c r="E22" s="15">
        <v>0.0011</v>
      </c>
      <c r="F22" s="1"/>
      <c r="G22" s="1"/>
      <c r="H22" s="1"/>
      <c r="I22" s="1"/>
      <c r="J22" s="1"/>
      <c r="K22" s="1"/>
    </row>
    <row r="23" spans="1:11" ht="13.5" thickBot="1">
      <c r="A23" s="1"/>
      <c r="B23" s="17" t="s">
        <v>14</v>
      </c>
      <c r="C23" s="18" t="s">
        <v>12</v>
      </c>
      <c r="D23" s="19">
        <v>0.25</v>
      </c>
      <c r="E23" s="19">
        <v>0.25</v>
      </c>
      <c r="F23" s="1"/>
      <c r="G23" s="1"/>
      <c r="H23" s="1"/>
      <c r="I23" s="1"/>
      <c r="J23" s="1"/>
      <c r="K23" s="1"/>
    </row>
    <row r="24" spans="1:11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9.5" thickBot="1">
      <c r="A25" s="1"/>
      <c r="B25" s="20" t="s">
        <v>15</v>
      </c>
      <c r="C25" s="21">
        <v>1500</v>
      </c>
      <c r="D25" s="22" t="s">
        <v>16</v>
      </c>
      <c r="E25" s="23">
        <v>0</v>
      </c>
      <c r="F25" s="24" t="s">
        <v>17</v>
      </c>
      <c r="G25" s="134"/>
      <c r="H25" s="25" t="s">
        <v>18</v>
      </c>
      <c r="I25" s="26">
        <v>1.0286</v>
      </c>
      <c r="J25" s="1"/>
      <c r="K25" s="1"/>
    </row>
    <row r="26" spans="1:11" ht="19.5" thickBot="1">
      <c r="A26" s="1"/>
      <c r="B26" s="20" t="s">
        <v>19</v>
      </c>
      <c r="C26" s="27">
        <v>1000</v>
      </c>
      <c r="D26" s="22" t="s">
        <v>16</v>
      </c>
      <c r="E26" s="28" t="s">
        <v>20</v>
      </c>
      <c r="F26" s="29" t="s">
        <v>37</v>
      </c>
      <c r="G26" s="1"/>
      <c r="H26" s="1"/>
      <c r="I26" s="1"/>
      <c r="J26" s="1"/>
      <c r="K26" s="1"/>
    </row>
    <row r="27" spans="1:11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39" thickBot="1">
      <c r="A28" s="1"/>
      <c r="B28" s="30" t="s">
        <v>0</v>
      </c>
      <c r="C28" s="31" t="s">
        <v>21</v>
      </c>
      <c r="D28" s="32" t="s">
        <v>56</v>
      </c>
      <c r="E28" s="33" t="s">
        <v>22</v>
      </c>
      <c r="F28" s="32" t="s">
        <v>21</v>
      </c>
      <c r="G28" s="32" t="s">
        <v>57</v>
      </c>
      <c r="H28" s="33" t="s">
        <v>22</v>
      </c>
      <c r="I28" s="34" t="s">
        <v>6</v>
      </c>
      <c r="J28" s="35" t="s">
        <v>23</v>
      </c>
      <c r="K28" s="36" t="s">
        <v>24</v>
      </c>
    </row>
    <row r="29" spans="1:11" ht="12.75" customHeight="1">
      <c r="A29" s="1"/>
      <c r="B29" s="37" t="s">
        <v>25</v>
      </c>
      <c r="C29" s="38">
        <f>C26</f>
        <v>1000</v>
      </c>
      <c r="D29" s="137">
        <v>0.074</v>
      </c>
      <c r="E29" s="40">
        <f>D29*C29</f>
        <v>74</v>
      </c>
      <c r="F29" s="38">
        <f>C29</f>
        <v>1000</v>
      </c>
      <c r="G29" s="41">
        <f>D29</f>
        <v>0.074</v>
      </c>
      <c r="H29" s="40">
        <f>F29*G29</f>
        <v>74</v>
      </c>
      <c r="I29" s="40">
        <f>H29-E29</f>
        <v>0</v>
      </c>
      <c r="J29" s="42">
        <v>0</v>
      </c>
      <c r="K29" s="43">
        <f>H29/H54</f>
        <v>0.37520505482293703</v>
      </c>
    </row>
    <row r="30" spans="1:11" ht="12.75" customHeight="1" thickBot="1">
      <c r="A30" s="1"/>
      <c r="B30" s="44" t="s">
        <v>26</v>
      </c>
      <c r="C30" s="135">
        <f>C25*I25-C29</f>
        <v>542.8999999999999</v>
      </c>
      <c r="D30" s="138">
        <v>0.087</v>
      </c>
      <c r="E30" s="47">
        <f>C30*D30</f>
        <v>47.23229999999999</v>
      </c>
      <c r="F30" s="135">
        <f>C30</f>
        <v>542.8999999999999</v>
      </c>
      <c r="G30" s="48">
        <f>D30</f>
        <v>0.087</v>
      </c>
      <c r="H30" s="47">
        <f>F30*G30</f>
        <v>47.23229999999999</v>
      </c>
      <c r="I30" s="47">
        <f>H30-E30</f>
        <v>0</v>
      </c>
      <c r="J30" s="49">
        <v>0</v>
      </c>
      <c r="K30" s="43">
        <f>H30/H54</f>
        <v>0.23948375285018114</v>
      </c>
    </row>
    <row r="31" spans="1:11" ht="13.5" thickBot="1">
      <c r="A31" s="1"/>
      <c r="B31" s="50" t="s">
        <v>27</v>
      </c>
      <c r="C31" s="50"/>
      <c r="D31" s="50"/>
      <c r="E31" s="51">
        <f>E29+E30</f>
        <v>121.23229999999998</v>
      </c>
      <c r="F31" s="50"/>
      <c r="G31" s="50"/>
      <c r="H31" s="51">
        <f>H29+H30</f>
        <v>121.23229999999998</v>
      </c>
      <c r="I31" s="51">
        <v>0</v>
      </c>
      <c r="J31" s="52">
        <v>0</v>
      </c>
      <c r="K31" s="53">
        <f>H31/H54</f>
        <v>0.6146888076731182</v>
      </c>
    </row>
    <row r="32" spans="1:11" ht="13.5" thickBot="1">
      <c r="A32" s="1"/>
      <c r="B32" s="54" t="s">
        <v>5</v>
      </c>
      <c r="C32" s="55">
        <v>1</v>
      </c>
      <c r="D32" s="56">
        <f>D10</f>
        <v>10.04</v>
      </c>
      <c r="E32" s="57">
        <f aca="true" t="shared" si="0" ref="E32:E39">C32*D32</f>
        <v>10.04</v>
      </c>
      <c r="F32" s="58">
        <v>1</v>
      </c>
      <c r="G32" s="56">
        <f>E10</f>
        <v>10.13</v>
      </c>
      <c r="H32" s="57">
        <f aca="true" t="shared" si="1" ref="H32:H39">F32*G32</f>
        <v>10.13</v>
      </c>
      <c r="I32" s="57">
        <f aca="true" t="shared" si="2" ref="I32:I42">H32-E32</f>
        <v>0.09000000000000163</v>
      </c>
      <c r="J32" s="116">
        <f>I32/E32</f>
        <v>0.008964143426294984</v>
      </c>
      <c r="K32" s="43">
        <f>H32/H54</f>
        <v>0.05136252980211287</v>
      </c>
    </row>
    <row r="33" spans="1:11" ht="12.75" customHeight="1" thickBot="1">
      <c r="A33" s="1"/>
      <c r="B33" s="44" t="str">
        <f>B11</f>
        <v>Rate Rider for Disposal of Residual Historical Smart Meter Costs - effective until April 30, 2014</v>
      </c>
      <c r="C33" s="59">
        <v>1</v>
      </c>
      <c r="D33" s="60">
        <f>D11</f>
        <v>0.01</v>
      </c>
      <c r="E33" s="57">
        <f t="shared" si="0"/>
        <v>0.01</v>
      </c>
      <c r="F33" s="62">
        <v>1</v>
      </c>
      <c r="G33" s="60">
        <f>E11</f>
        <v>0.01</v>
      </c>
      <c r="H33" s="63">
        <f t="shared" si="1"/>
        <v>0.01</v>
      </c>
      <c r="I33" s="57">
        <f t="shared" si="2"/>
        <v>0</v>
      </c>
      <c r="J33" s="116">
        <f>I33/E33</f>
        <v>0</v>
      </c>
      <c r="K33" s="43">
        <f>H33/H54</f>
        <v>5.070338578688338E-05</v>
      </c>
    </row>
    <row r="34" spans="1:11" ht="12.75" customHeight="1" thickBot="1">
      <c r="A34" s="1"/>
      <c r="B34" s="44" t="str">
        <f>B12</f>
        <v>Rate Rider for Smart Meter Incremental Revenue Requirement</v>
      </c>
      <c r="C34" s="64">
        <v>1</v>
      </c>
      <c r="D34" s="65">
        <f>D12</f>
        <v>2.22</v>
      </c>
      <c r="E34" s="57">
        <f t="shared" si="0"/>
        <v>2.22</v>
      </c>
      <c r="F34" s="66">
        <v>1</v>
      </c>
      <c r="G34" s="65">
        <f>E12</f>
        <v>2.22</v>
      </c>
      <c r="H34" s="61">
        <f t="shared" si="1"/>
        <v>2.22</v>
      </c>
      <c r="I34" s="57">
        <f t="shared" si="2"/>
        <v>0</v>
      </c>
      <c r="J34" s="116">
        <f>I34/E34</f>
        <v>0</v>
      </c>
      <c r="K34" s="43">
        <f>H34/H54</f>
        <v>0.011256151644688113</v>
      </c>
    </row>
    <row r="35" spans="1:11" ht="13.5" thickBot="1">
      <c r="A35" s="1"/>
      <c r="B35" s="67" t="s">
        <v>7</v>
      </c>
      <c r="C35" s="68">
        <f>C25</f>
        <v>1500</v>
      </c>
      <c r="D35" s="69">
        <f>D13</f>
        <v>0.0162</v>
      </c>
      <c r="E35" s="61">
        <f t="shared" si="0"/>
        <v>24.299999999999997</v>
      </c>
      <c r="F35" s="70">
        <f>C35</f>
        <v>1500</v>
      </c>
      <c r="G35" s="69">
        <f>E13</f>
        <v>0.0163</v>
      </c>
      <c r="H35" s="61">
        <f t="shared" si="1"/>
        <v>24.45</v>
      </c>
      <c r="I35" s="57">
        <f t="shared" si="2"/>
        <v>0.15000000000000213</v>
      </c>
      <c r="J35" s="116">
        <f>I35/E35</f>
        <v>0.006172839506172928</v>
      </c>
      <c r="K35" s="43">
        <f>H35/H54</f>
        <v>0.12396977824892987</v>
      </c>
    </row>
    <row r="36" spans="1:11" ht="13.5" thickBot="1">
      <c r="A36" s="1"/>
      <c r="B36" s="74" t="s">
        <v>8</v>
      </c>
      <c r="C36" s="71">
        <f>C35</f>
        <v>1500</v>
      </c>
      <c r="D36" s="72">
        <v>0.0001</v>
      </c>
      <c r="E36" s="61">
        <f>C36*D36</f>
        <v>0.15</v>
      </c>
      <c r="F36" s="73">
        <f>C36</f>
        <v>1500</v>
      </c>
      <c r="G36" s="72">
        <v>0.0001</v>
      </c>
      <c r="H36" s="61">
        <f t="shared" si="1"/>
        <v>0.15</v>
      </c>
      <c r="I36" s="57">
        <f>H36-E36</f>
        <v>0</v>
      </c>
      <c r="J36" s="116">
        <f>I36/E36</f>
        <v>0</v>
      </c>
      <c r="K36" s="43">
        <f>H36/H54</f>
        <v>0.0007605507868032507</v>
      </c>
    </row>
    <row r="37" spans="1:11" ht="12.75">
      <c r="A37" s="1"/>
      <c r="B37" s="128" t="s">
        <v>73</v>
      </c>
      <c r="C37" s="71">
        <f>C35</f>
        <v>1500</v>
      </c>
      <c r="D37" s="72">
        <f>D15</f>
        <v>0.0003</v>
      </c>
      <c r="E37" s="61">
        <f t="shared" si="0"/>
        <v>0.44999999999999996</v>
      </c>
      <c r="F37" s="73">
        <f>C37</f>
        <v>1500</v>
      </c>
      <c r="G37" s="72">
        <f>E16</f>
        <v>0.0003</v>
      </c>
      <c r="H37" s="61">
        <f t="shared" si="1"/>
        <v>0.44999999999999996</v>
      </c>
      <c r="I37" s="57">
        <f t="shared" si="2"/>
        <v>0</v>
      </c>
      <c r="J37" s="117" t="s">
        <v>50</v>
      </c>
      <c r="K37" s="43">
        <f>H37/H54</f>
        <v>0.002281652360409752</v>
      </c>
    </row>
    <row r="38" spans="2:9" ht="12.75" customHeight="1" thickBot="1">
      <c r="B38" s="129" t="s">
        <v>74</v>
      </c>
      <c r="C38" s="68">
        <f>C35</f>
        <v>1500</v>
      </c>
      <c r="D38" s="69">
        <f>D17</f>
        <v>0.0003</v>
      </c>
      <c r="E38" s="61">
        <f t="shared" si="0"/>
        <v>0.44999999999999996</v>
      </c>
      <c r="F38" s="73">
        <f>C38</f>
        <v>1500</v>
      </c>
      <c r="G38" s="72"/>
      <c r="H38" s="132">
        <f t="shared" si="1"/>
        <v>0</v>
      </c>
      <c r="I38" s="132">
        <f t="shared" si="2"/>
        <v>-0.44999999999999996</v>
      </c>
    </row>
    <row r="39" spans="1:11" ht="12.75" customHeight="1" thickBot="1">
      <c r="A39" s="1"/>
      <c r="B39" s="44" t="s">
        <v>47</v>
      </c>
      <c r="C39" s="71">
        <f>C35</f>
        <v>1500</v>
      </c>
      <c r="D39" s="124">
        <f>D18</f>
        <v>-0.0002</v>
      </c>
      <c r="E39" s="125">
        <f t="shared" si="0"/>
        <v>-0.3</v>
      </c>
      <c r="F39" s="73">
        <f>C39</f>
        <v>1500</v>
      </c>
      <c r="G39" s="72">
        <f>E18</f>
        <v>-0.0001</v>
      </c>
      <c r="H39" s="61">
        <f t="shared" si="1"/>
        <v>-0.15</v>
      </c>
      <c r="I39" s="57">
        <f t="shared" si="2"/>
        <v>0.15</v>
      </c>
      <c r="J39" s="116">
        <f aca="true" t="shared" si="3" ref="J39:J54">I39/E39</f>
        <v>-0.5</v>
      </c>
      <c r="K39" s="43">
        <f>H39/H54</f>
        <v>-0.0007605507868032507</v>
      </c>
    </row>
    <row r="40" spans="1:11" ht="13.5" thickBot="1">
      <c r="A40" s="1"/>
      <c r="B40" s="76" t="s">
        <v>28</v>
      </c>
      <c r="C40" s="77"/>
      <c r="D40" s="76"/>
      <c r="E40" s="78">
        <f>SUM(E32:E39)</f>
        <v>37.32</v>
      </c>
      <c r="F40" s="77"/>
      <c r="G40" s="78">
        <f>SUM(G32:G39)</f>
        <v>12.3766</v>
      </c>
      <c r="H40" s="78">
        <f>SUM(H32:H39)</f>
        <v>37.260000000000005</v>
      </c>
      <c r="I40" s="78">
        <f t="shared" si="2"/>
        <v>-0.05999999999999517</v>
      </c>
      <c r="J40" s="79">
        <f t="shared" si="3"/>
        <v>-0.0016077170418005136</v>
      </c>
      <c r="K40" s="80">
        <f>H40/H54</f>
        <v>0.18892081544192751</v>
      </c>
    </row>
    <row r="41" spans="1:11" ht="13.5" thickBot="1">
      <c r="A41" s="1"/>
      <c r="B41" s="67" t="s">
        <v>9</v>
      </c>
      <c r="C41" s="81">
        <f>C25*I25</f>
        <v>1542.8999999999999</v>
      </c>
      <c r="D41" s="82">
        <f>D19</f>
        <v>0.0063</v>
      </c>
      <c r="E41" s="61">
        <f>C41*D41</f>
        <v>9.72027</v>
      </c>
      <c r="F41" s="81">
        <f>C41</f>
        <v>1542.8999999999999</v>
      </c>
      <c r="G41" s="82">
        <f>E19</f>
        <v>0.006</v>
      </c>
      <c r="H41" s="61">
        <f>F41*G41</f>
        <v>9.257399999999999</v>
      </c>
      <c r="I41" s="57">
        <f t="shared" si="2"/>
        <v>-0.46287000000000056</v>
      </c>
      <c r="J41" s="116">
        <f t="shared" si="3"/>
        <v>-0.04761904761904768</v>
      </c>
      <c r="K41" s="43">
        <f>H41/H54</f>
        <v>0.046938152358349416</v>
      </c>
    </row>
    <row r="42" spans="1:11" ht="13.5" thickBot="1">
      <c r="A42" s="1"/>
      <c r="B42" s="67" t="s">
        <v>10</v>
      </c>
      <c r="C42" s="68">
        <f>C41</f>
        <v>1542.8999999999999</v>
      </c>
      <c r="D42" s="69">
        <f>D20</f>
        <v>0.0038</v>
      </c>
      <c r="E42" s="61">
        <f>C42*D42</f>
        <v>5.86302</v>
      </c>
      <c r="F42" s="68">
        <f>C42</f>
        <v>1542.8999999999999</v>
      </c>
      <c r="G42" s="69">
        <f>E20</f>
        <v>0.0037</v>
      </c>
      <c r="H42" s="83">
        <f>F42*G42</f>
        <v>5.70873</v>
      </c>
      <c r="I42" s="57">
        <f t="shared" si="2"/>
        <v>-0.1542899999999996</v>
      </c>
      <c r="J42" s="116">
        <f t="shared" si="3"/>
        <v>-0.026315789473684143</v>
      </c>
      <c r="K42" s="43">
        <f>H42/H54</f>
        <v>0.02894519395431548</v>
      </c>
    </row>
    <row r="43" spans="1:11" ht="13.5" thickBot="1">
      <c r="A43" s="1"/>
      <c r="B43" s="76" t="s">
        <v>29</v>
      </c>
      <c r="C43" s="76"/>
      <c r="D43" s="76"/>
      <c r="E43" s="78">
        <f>E41+E42</f>
        <v>15.583289999999998</v>
      </c>
      <c r="F43" s="76"/>
      <c r="G43" s="76"/>
      <c r="H43" s="78">
        <f>H41+H42</f>
        <v>14.96613</v>
      </c>
      <c r="I43" s="78">
        <f>I41+I42</f>
        <v>-0.6171600000000002</v>
      </c>
      <c r="J43" s="79">
        <f t="shared" si="3"/>
        <v>-0.03960396039603962</v>
      </c>
      <c r="K43" s="80">
        <f>H43/H54</f>
        <v>0.0758833463126649</v>
      </c>
    </row>
    <row r="44" spans="1:11" ht="13.5" thickBot="1">
      <c r="A44" s="1"/>
      <c r="B44" s="50" t="s">
        <v>30</v>
      </c>
      <c r="C44" s="50"/>
      <c r="D44" s="50"/>
      <c r="E44" s="51">
        <f>E40+E43</f>
        <v>52.90329</v>
      </c>
      <c r="F44" s="50"/>
      <c r="G44" s="50"/>
      <c r="H44" s="51">
        <f>H40+H43</f>
        <v>52.226130000000005</v>
      </c>
      <c r="I44" s="51">
        <f>I40+I43</f>
        <v>-0.6771599999999953</v>
      </c>
      <c r="J44" s="52">
        <f t="shared" si="3"/>
        <v>-0.012799960078097134</v>
      </c>
      <c r="K44" s="53">
        <f>H44/H54</f>
        <v>0.2648041617545924</v>
      </c>
    </row>
    <row r="45" spans="1:11" ht="12.75" customHeight="1" thickBot="1">
      <c r="A45" s="1"/>
      <c r="B45" s="44" t="s">
        <v>11</v>
      </c>
      <c r="C45" s="81">
        <f>C41</f>
        <v>1542.8999999999999</v>
      </c>
      <c r="D45" s="82">
        <f>D21</f>
        <v>0.005200000014156103</v>
      </c>
      <c r="E45" s="40">
        <f>C45*D45</f>
        <v>8.023080021841452</v>
      </c>
      <c r="F45" s="81">
        <f>C45</f>
        <v>1542.8999999999999</v>
      </c>
      <c r="G45" s="82">
        <v>0.0052</v>
      </c>
      <c r="H45" s="85">
        <f>F45*G45</f>
        <v>8.023079999999998</v>
      </c>
      <c r="I45" s="57">
        <f>H45-E45</f>
        <v>-2.1841453090587493E-08</v>
      </c>
      <c r="J45" s="42">
        <f t="shared" si="3"/>
        <v>-2.72232771343772E-09</v>
      </c>
      <c r="K45" s="84">
        <f>H45/H54</f>
        <v>0.04067973204390282</v>
      </c>
    </row>
    <row r="46" spans="1:11" ht="12.75" customHeight="1" thickBot="1">
      <c r="A46" s="1"/>
      <c r="B46" s="44" t="s">
        <v>13</v>
      </c>
      <c r="C46" s="68">
        <f>C41</f>
        <v>1542.8999999999999</v>
      </c>
      <c r="D46" s="69">
        <f>D22</f>
        <v>0.0011</v>
      </c>
      <c r="E46" s="85">
        <f>C46*D46</f>
        <v>1.69719</v>
      </c>
      <c r="F46" s="68">
        <f>C46</f>
        <v>1542.8999999999999</v>
      </c>
      <c r="G46" s="69">
        <f>E22</f>
        <v>0.0011</v>
      </c>
      <c r="H46" s="85">
        <f>F46*G46</f>
        <v>1.69719</v>
      </c>
      <c r="I46" s="57">
        <f>H46-E46</f>
        <v>0</v>
      </c>
      <c r="J46" s="42">
        <f t="shared" si="3"/>
        <v>0</v>
      </c>
      <c r="K46" s="43">
        <f>H46/H54</f>
        <v>0.00860532793236406</v>
      </c>
    </row>
    <row r="47" spans="1:11" ht="12.75" customHeight="1" thickBot="1">
      <c r="A47" s="1"/>
      <c r="B47" s="44" t="s">
        <v>14</v>
      </c>
      <c r="C47" s="86">
        <v>1</v>
      </c>
      <c r="D47" s="65">
        <f>D23</f>
        <v>0.25</v>
      </c>
      <c r="E47" s="75">
        <f>D23</f>
        <v>0.25</v>
      </c>
      <c r="F47" s="86">
        <v>1</v>
      </c>
      <c r="G47" s="87">
        <v>0.25</v>
      </c>
      <c r="H47" s="75">
        <v>0.25</v>
      </c>
      <c r="I47" s="57">
        <f>H47-E47</f>
        <v>0</v>
      </c>
      <c r="J47" s="42">
        <f t="shared" si="3"/>
        <v>0</v>
      </c>
      <c r="K47" s="43">
        <f>H47/H54</f>
        <v>0.0012675846446720846</v>
      </c>
    </row>
    <row r="48" spans="1:11" ht="13.5" thickBot="1">
      <c r="A48" s="1"/>
      <c r="B48" s="50" t="s">
        <v>31</v>
      </c>
      <c r="C48" s="50"/>
      <c r="D48" s="50"/>
      <c r="E48" s="51">
        <f>SUM(E45:E47)</f>
        <v>9.97027002184145</v>
      </c>
      <c r="F48" s="50"/>
      <c r="G48" s="50"/>
      <c r="H48" s="51">
        <f>SUM(H45:H47)</f>
        <v>9.97027</v>
      </c>
      <c r="I48" s="51">
        <f>SUM(I45:I47)</f>
        <v>-2.1841453090587493E-08</v>
      </c>
      <c r="J48" s="52">
        <f t="shared" si="3"/>
        <v>-2.1906581308971916E-09</v>
      </c>
      <c r="K48" s="53">
        <f>H48/H54</f>
        <v>0.050552644620938975</v>
      </c>
    </row>
    <row r="49" spans="1:11" ht="13.5" thickBot="1">
      <c r="A49" s="1"/>
      <c r="B49" s="88" t="s">
        <v>32</v>
      </c>
      <c r="C49" s="89">
        <f>C35</f>
        <v>1500</v>
      </c>
      <c r="D49" s="92">
        <v>0.007</v>
      </c>
      <c r="E49" s="51">
        <f>C49*D49</f>
        <v>10.5</v>
      </c>
      <c r="F49" s="89">
        <f>C49</f>
        <v>1500</v>
      </c>
      <c r="G49" s="92">
        <v>0.007</v>
      </c>
      <c r="H49" s="51">
        <f>G49*F49</f>
        <v>10.5</v>
      </c>
      <c r="I49" s="51">
        <f aca="true" t="shared" si="4" ref="I49:I54">H49-E49</f>
        <v>0</v>
      </c>
      <c r="J49" s="52">
        <f t="shared" si="3"/>
        <v>0</v>
      </c>
      <c r="K49" s="53">
        <f>H49/H54</f>
        <v>0.05323855507622755</v>
      </c>
    </row>
    <row r="50" spans="1:11" ht="13.5" thickBot="1">
      <c r="A50" s="1"/>
      <c r="B50" s="50" t="s">
        <v>33</v>
      </c>
      <c r="C50" s="50"/>
      <c r="D50" s="50"/>
      <c r="E50" s="93">
        <f>E31+E44+E48+E49</f>
        <v>194.60586002184144</v>
      </c>
      <c r="F50" s="93"/>
      <c r="G50" s="93"/>
      <c r="H50" s="93">
        <f>H31+H44+H48+H49</f>
        <v>193.9287</v>
      </c>
      <c r="I50" s="93">
        <f t="shared" si="4"/>
        <v>-0.6771600218414449</v>
      </c>
      <c r="J50" s="94">
        <f t="shared" si="3"/>
        <v>-0.003479648669189326</v>
      </c>
      <c r="K50" s="95">
        <f>H50/H54</f>
        <v>0.9832841691248771</v>
      </c>
    </row>
    <row r="51" spans="1:11" ht="13.5" thickBot="1">
      <c r="A51" s="1"/>
      <c r="B51" s="88" t="s">
        <v>34</v>
      </c>
      <c r="C51" s="114" t="s">
        <v>46</v>
      </c>
      <c r="D51" s="100">
        <v>0.13</v>
      </c>
      <c r="E51" s="51">
        <f>E50*D51</f>
        <v>25.298761802839387</v>
      </c>
      <c r="F51" s="51">
        <v>94.68</v>
      </c>
      <c r="G51" s="51">
        <v>0.13</v>
      </c>
      <c r="H51" s="51">
        <f>H50*G51</f>
        <v>25.210731</v>
      </c>
      <c r="I51" s="51">
        <f t="shared" si="4"/>
        <v>-0.08803080283938769</v>
      </c>
      <c r="J51" s="52">
        <f t="shared" si="3"/>
        <v>-0.0034796486691893204</v>
      </c>
      <c r="K51" s="53">
        <f>H51/H54</f>
        <v>0.127826941986234</v>
      </c>
    </row>
    <row r="52" spans="1:11" ht="13.5" thickBot="1">
      <c r="A52" s="1"/>
      <c r="B52" s="50" t="s">
        <v>49</v>
      </c>
      <c r="C52" s="114"/>
      <c r="D52" s="115"/>
      <c r="E52" s="93">
        <f>E50+E51</f>
        <v>219.90462182468082</v>
      </c>
      <c r="F52" s="114"/>
      <c r="G52" s="115"/>
      <c r="H52" s="93">
        <f>H50+H51</f>
        <v>219.139431</v>
      </c>
      <c r="I52" s="93">
        <f t="shared" si="4"/>
        <v>-0.7651908246808148</v>
      </c>
      <c r="J52" s="94">
        <f t="shared" si="3"/>
        <v>-0.003479648669189245</v>
      </c>
      <c r="K52" s="95">
        <f>H52/H54</f>
        <v>1.1111111111111112</v>
      </c>
    </row>
    <row r="53" spans="1:11" ht="13.5" thickBot="1">
      <c r="A53" s="1"/>
      <c r="B53" s="88" t="s">
        <v>48</v>
      </c>
      <c r="C53" s="114"/>
      <c r="D53" s="100">
        <v>-0.1</v>
      </c>
      <c r="E53" s="51">
        <f>D53*E52</f>
        <v>-21.990462182468082</v>
      </c>
      <c r="F53" s="114"/>
      <c r="G53" s="115"/>
      <c r="H53" s="51">
        <f>D53*H52</f>
        <v>-21.9139431</v>
      </c>
      <c r="I53" s="51">
        <f t="shared" si="4"/>
        <v>0.07651908246808148</v>
      </c>
      <c r="J53" s="52">
        <f t="shared" si="3"/>
        <v>-0.003479648669189245</v>
      </c>
      <c r="K53" s="53">
        <f>H53/H54</f>
        <v>-0.11111111111111112</v>
      </c>
    </row>
    <row r="54" spans="1:11" ht="13.5" thickBot="1">
      <c r="A54" s="1"/>
      <c r="B54" s="50" t="s">
        <v>35</v>
      </c>
      <c r="C54" s="1"/>
      <c r="D54" s="1"/>
      <c r="E54" s="101">
        <f>E52+E53</f>
        <v>197.91415964221272</v>
      </c>
      <c r="F54" s="1"/>
      <c r="G54" s="1"/>
      <c r="H54" s="101">
        <f>H52+H53</f>
        <v>197.2254879</v>
      </c>
      <c r="I54" s="101">
        <f t="shared" si="4"/>
        <v>-0.6886717422127333</v>
      </c>
      <c r="J54" s="102">
        <f t="shared" si="3"/>
        <v>-0.003479648669189245</v>
      </c>
      <c r="K54" s="103">
        <f>K52+K53</f>
        <v>1</v>
      </c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82.00390625" style="0" bestFit="1" customWidth="1"/>
    <col min="3" max="3" width="8.28125" style="0" bestFit="1" customWidth="1"/>
    <col min="4" max="4" width="12.421875" style="0" bestFit="1" customWidth="1"/>
    <col min="5" max="5" width="18.421875" style="0" bestFit="1" customWidth="1"/>
    <col min="7" max="7" width="12.421875" style="0" customWidth="1"/>
    <col min="9" max="9" width="10.71093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65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111" t="s">
        <v>58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10.04</v>
      </c>
      <c r="E10" s="9">
        <v>10.13</v>
      </c>
      <c r="F10" s="1"/>
      <c r="G10" s="1"/>
      <c r="H10" s="1"/>
      <c r="I10" s="1"/>
      <c r="J10" s="1"/>
      <c r="K10" s="1"/>
    </row>
    <row r="11" spans="1:11" ht="12.75" customHeight="1">
      <c r="A11" s="1"/>
      <c r="B11" s="10" t="s">
        <v>67</v>
      </c>
      <c r="C11" s="11" t="s">
        <v>6</v>
      </c>
      <c r="D11" s="12">
        <v>0.01</v>
      </c>
      <c r="E11" s="12">
        <v>0.01</v>
      </c>
      <c r="F11" s="1"/>
      <c r="G11" s="1"/>
      <c r="H11" s="1"/>
      <c r="I11" s="1"/>
      <c r="J11" s="1"/>
      <c r="K11" s="1"/>
    </row>
    <row r="12" spans="1:11" ht="12.75" customHeight="1">
      <c r="A12" s="1"/>
      <c r="B12" s="10" t="s">
        <v>68</v>
      </c>
      <c r="C12" s="11" t="s">
        <v>6</v>
      </c>
      <c r="D12" s="13">
        <v>2.22</v>
      </c>
      <c r="E12" s="13">
        <v>2.22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12</v>
      </c>
      <c r="D13" s="15">
        <v>0.0162</v>
      </c>
      <c r="E13" s="15">
        <v>0.0163</v>
      </c>
      <c r="F13" s="1"/>
      <c r="G13" s="1"/>
      <c r="H13" s="1"/>
      <c r="I13" s="1"/>
      <c r="J13" s="1"/>
      <c r="K13" s="1"/>
    </row>
    <row r="14" spans="1:11" ht="12.75" customHeight="1">
      <c r="A14" s="1"/>
      <c r="B14" s="10" t="s">
        <v>69</v>
      </c>
      <c r="C14" s="11" t="s">
        <v>12</v>
      </c>
      <c r="D14" s="15">
        <v>0.0001</v>
      </c>
      <c r="E14" s="15">
        <v>0.0001</v>
      </c>
      <c r="F14" s="1"/>
      <c r="G14" s="1"/>
      <c r="H14" s="1"/>
      <c r="I14" s="1"/>
      <c r="J14" s="1"/>
      <c r="K14" s="1"/>
    </row>
    <row r="15" spans="1:11" ht="12.75">
      <c r="A15" s="1"/>
      <c r="B15" s="128" t="s">
        <v>70</v>
      </c>
      <c r="C15" s="11" t="s">
        <v>12</v>
      </c>
      <c r="D15" s="15">
        <v>0.0003</v>
      </c>
      <c r="E15" s="15">
        <v>0</v>
      </c>
      <c r="F15" s="1"/>
      <c r="G15" s="1"/>
      <c r="H15" s="1"/>
      <c r="I15" s="1"/>
      <c r="J15" s="1"/>
      <c r="K15" s="1"/>
    </row>
    <row r="16" spans="1:11" ht="12.75" customHeight="1">
      <c r="A16" s="1"/>
      <c r="B16" s="10" t="s">
        <v>72</v>
      </c>
      <c r="C16" s="11" t="s">
        <v>12</v>
      </c>
      <c r="D16" s="15">
        <v>0</v>
      </c>
      <c r="E16" s="15">
        <v>0.0003</v>
      </c>
      <c r="F16" s="1"/>
      <c r="G16" s="1"/>
      <c r="H16" s="1"/>
      <c r="I16" s="1"/>
      <c r="J16" s="1"/>
      <c r="K16" s="1"/>
    </row>
    <row r="17" spans="1:11" ht="12.75" customHeight="1">
      <c r="A17" s="1"/>
      <c r="B17" s="129" t="s">
        <v>71</v>
      </c>
      <c r="C17" s="130" t="s">
        <v>12</v>
      </c>
      <c r="D17" s="16">
        <v>0.0003</v>
      </c>
      <c r="E17" s="16">
        <v>0</v>
      </c>
      <c r="F17" s="1"/>
      <c r="G17" s="1"/>
      <c r="H17" s="1"/>
      <c r="I17" s="1"/>
      <c r="J17" s="1"/>
      <c r="K17" s="1"/>
    </row>
    <row r="18" spans="1:11" ht="12.75">
      <c r="A18" s="1"/>
      <c r="B18" s="131" t="s">
        <v>47</v>
      </c>
      <c r="C18" s="11" t="s">
        <v>12</v>
      </c>
      <c r="D18" s="16">
        <v>-0.0002</v>
      </c>
      <c r="E18" s="16">
        <v>-0.0001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9</v>
      </c>
      <c r="C19" s="11" t="s">
        <v>12</v>
      </c>
      <c r="D19" s="15">
        <v>0.0063</v>
      </c>
      <c r="E19" s="15">
        <v>0.006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10</v>
      </c>
      <c r="C20" s="11" t="s">
        <v>12</v>
      </c>
      <c r="D20" s="15">
        <v>0.0038</v>
      </c>
      <c r="E20" s="15">
        <v>0.0037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11</v>
      </c>
      <c r="C21" s="11" t="s">
        <v>12</v>
      </c>
      <c r="D21" s="15">
        <v>0.005200000014156103</v>
      </c>
      <c r="E21" s="15">
        <v>0.0052</v>
      </c>
      <c r="F21" s="1"/>
      <c r="G21" s="1"/>
      <c r="H21" s="1"/>
      <c r="I21" s="1"/>
      <c r="J21" s="1"/>
      <c r="K21" s="1"/>
    </row>
    <row r="22" spans="1:11" ht="12.75">
      <c r="A22" s="1"/>
      <c r="B22" s="14" t="s">
        <v>13</v>
      </c>
      <c r="C22" s="11" t="s">
        <v>12</v>
      </c>
      <c r="D22" s="15">
        <v>0.0011</v>
      </c>
      <c r="E22" s="15">
        <v>0.0011</v>
      </c>
      <c r="F22" s="1"/>
      <c r="G22" s="1"/>
      <c r="H22" s="1"/>
      <c r="I22" s="1"/>
      <c r="J22" s="1"/>
      <c r="K22" s="1"/>
    </row>
    <row r="23" spans="1:11" ht="13.5" thickBot="1">
      <c r="A23" s="1"/>
      <c r="B23" s="17" t="s">
        <v>14</v>
      </c>
      <c r="C23" s="18" t="s">
        <v>12</v>
      </c>
      <c r="D23" s="19">
        <v>0.25</v>
      </c>
      <c r="E23" s="19">
        <v>0.25</v>
      </c>
      <c r="F23" s="1"/>
      <c r="G23" s="1"/>
      <c r="H23" s="1"/>
      <c r="I23" s="1"/>
      <c r="J23" s="1"/>
      <c r="K23" s="1"/>
    </row>
    <row r="24" spans="1:11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9.5" thickBot="1">
      <c r="A25" s="1"/>
      <c r="B25" s="20" t="s">
        <v>15</v>
      </c>
      <c r="C25" s="21">
        <v>2000</v>
      </c>
      <c r="D25" s="22" t="s">
        <v>16</v>
      </c>
      <c r="E25" s="23">
        <v>0</v>
      </c>
      <c r="F25" s="24" t="s">
        <v>17</v>
      </c>
      <c r="G25" s="134"/>
      <c r="H25" s="25" t="s">
        <v>18</v>
      </c>
      <c r="I25" s="26">
        <v>1.0286</v>
      </c>
      <c r="J25" s="1"/>
      <c r="K25" s="1"/>
    </row>
    <row r="26" spans="1:11" ht="19.5" thickBot="1">
      <c r="A26" s="1"/>
      <c r="B26" s="20" t="s">
        <v>19</v>
      </c>
      <c r="C26" s="27">
        <v>1000</v>
      </c>
      <c r="D26" s="22" t="s">
        <v>16</v>
      </c>
      <c r="E26" s="28" t="s">
        <v>20</v>
      </c>
      <c r="F26" s="29" t="s">
        <v>37</v>
      </c>
      <c r="G26" s="1"/>
      <c r="H26" s="1"/>
      <c r="I26" s="1"/>
      <c r="J26" s="1"/>
      <c r="K26" s="1"/>
    </row>
    <row r="27" spans="1:11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39" thickBot="1">
      <c r="A28" s="1"/>
      <c r="B28" s="30" t="s">
        <v>0</v>
      </c>
      <c r="C28" s="31" t="s">
        <v>21</v>
      </c>
      <c r="D28" s="32" t="s">
        <v>56</v>
      </c>
      <c r="E28" s="33" t="s">
        <v>22</v>
      </c>
      <c r="F28" s="32" t="s">
        <v>21</v>
      </c>
      <c r="G28" s="32" t="s">
        <v>57</v>
      </c>
      <c r="H28" s="33" t="s">
        <v>22</v>
      </c>
      <c r="I28" s="34" t="s">
        <v>6</v>
      </c>
      <c r="J28" s="35" t="s">
        <v>23</v>
      </c>
      <c r="K28" s="36" t="s">
        <v>24</v>
      </c>
    </row>
    <row r="29" spans="1:11" ht="12.75" customHeight="1">
      <c r="A29" s="1"/>
      <c r="B29" s="37" t="s">
        <v>25</v>
      </c>
      <c r="C29" s="38">
        <f>C26</f>
        <v>1000</v>
      </c>
      <c r="D29" s="137">
        <v>0.074</v>
      </c>
      <c r="E29" s="40">
        <f>D29*C29</f>
        <v>74</v>
      </c>
      <c r="F29" s="38">
        <f>C29</f>
        <v>1000</v>
      </c>
      <c r="G29" s="41">
        <f>D29</f>
        <v>0.074</v>
      </c>
      <c r="H29" s="40">
        <f>F29*G29</f>
        <v>74</v>
      </c>
      <c r="I29" s="40">
        <f>H29-E29</f>
        <v>0</v>
      </c>
      <c r="J29" s="42">
        <v>0</v>
      </c>
      <c r="K29" s="43">
        <f>H29/H54</f>
        <v>0.2812623830515192</v>
      </c>
    </row>
    <row r="30" spans="1:11" ht="12.75" customHeight="1" thickBot="1">
      <c r="A30" s="1"/>
      <c r="B30" s="44" t="s">
        <v>26</v>
      </c>
      <c r="C30" s="135">
        <f>C25*I25-C29</f>
        <v>1057.1999999999998</v>
      </c>
      <c r="D30" s="138">
        <v>0.087</v>
      </c>
      <c r="E30" s="47">
        <f>C30*D30</f>
        <v>91.97639999999998</v>
      </c>
      <c r="F30" s="135">
        <f>C30</f>
        <v>1057.1999999999998</v>
      </c>
      <c r="G30" s="48">
        <f>D30</f>
        <v>0.087</v>
      </c>
      <c r="H30" s="47">
        <f>F30*G30</f>
        <v>91.97639999999998</v>
      </c>
      <c r="I30" s="47">
        <f>H30-E30</f>
        <v>0</v>
      </c>
      <c r="J30" s="49">
        <v>0</v>
      </c>
      <c r="K30" s="43">
        <f>H30/H54</f>
        <v>0.34958785741215875</v>
      </c>
    </row>
    <row r="31" spans="1:11" ht="13.5" thickBot="1">
      <c r="A31" s="1"/>
      <c r="B31" s="50" t="s">
        <v>27</v>
      </c>
      <c r="C31" s="50"/>
      <c r="D31" s="50"/>
      <c r="E31" s="51">
        <f>E29+E30</f>
        <v>165.97639999999998</v>
      </c>
      <c r="F31" s="50"/>
      <c r="G31" s="50"/>
      <c r="H31" s="51">
        <f>H29+H30</f>
        <v>165.97639999999998</v>
      </c>
      <c r="I31" s="51">
        <v>0</v>
      </c>
      <c r="J31" s="52">
        <v>0</v>
      </c>
      <c r="K31" s="53">
        <f>H31/H54</f>
        <v>0.630850240463678</v>
      </c>
    </row>
    <row r="32" spans="1:11" ht="13.5" thickBot="1">
      <c r="A32" s="1"/>
      <c r="B32" s="54" t="s">
        <v>5</v>
      </c>
      <c r="C32" s="55">
        <v>1</v>
      </c>
      <c r="D32" s="56">
        <f>D10</f>
        <v>10.04</v>
      </c>
      <c r="E32" s="57">
        <f aca="true" t="shared" si="0" ref="E32:E39">C32*D32</f>
        <v>10.04</v>
      </c>
      <c r="F32" s="58">
        <v>1</v>
      </c>
      <c r="G32" s="56">
        <f>E10</f>
        <v>10.13</v>
      </c>
      <c r="H32" s="57">
        <f aca="true" t="shared" si="1" ref="H32:H39">F32*G32</f>
        <v>10.13</v>
      </c>
      <c r="I32" s="57">
        <f aca="true" t="shared" si="2" ref="I32:I42">H32-E32</f>
        <v>0.09000000000000163</v>
      </c>
      <c r="J32" s="116">
        <f>I32/E32</f>
        <v>0.008964143426294984</v>
      </c>
      <c r="K32" s="43">
        <f>H32/H54</f>
        <v>0.038502539733944456</v>
      </c>
    </row>
    <row r="33" spans="1:11" ht="12.75" customHeight="1" thickBot="1">
      <c r="A33" s="1"/>
      <c r="B33" s="44" t="str">
        <f>B11</f>
        <v>Rate Rider for Disposal of Residual Historical Smart Meter Costs - effective until April 30, 2014</v>
      </c>
      <c r="C33" s="59">
        <v>1</v>
      </c>
      <c r="D33" s="60">
        <f>D11</f>
        <v>0.01</v>
      </c>
      <c r="E33" s="57">
        <f t="shared" si="0"/>
        <v>0.01</v>
      </c>
      <c r="F33" s="62">
        <v>1</v>
      </c>
      <c r="G33" s="60">
        <f>E11</f>
        <v>0.01</v>
      </c>
      <c r="H33" s="63">
        <f t="shared" si="1"/>
        <v>0.01</v>
      </c>
      <c r="I33" s="57">
        <f t="shared" si="2"/>
        <v>0</v>
      </c>
      <c r="J33" s="116">
        <f>I33/E33</f>
        <v>0</v>
      </c>
      <c r="K33" s="43">
        <f>H33/H54</f>
        <v>3.800843014209719E-05</v>
      </c>
    </row>
    <row r="34" spans="1:11" ht="12.75" customHeight="1" thickBot="1">
      <c r="A34" s="1"/>
      <c r="B34" s="44" t="str">
        <f>B12</f>
        <v>Rate Rider for Smart Meter Incremental Revenue Requirement</v>
      </c>
      <c r="C34" s="64">
        <v>1</v>
      </c>
      <c r="D34" s="65">
        <f>D12</f>
        <v>2.22</v>
      </c>
      <c r="E34" s="57">
        <f t="shared" si="0"/>
        <v>2.22</v>
      </c>
      <c r="F34" s="66">
        <v>1</v>
      </c>
      <c r="G34" s="65">
        <f>E12</f>
        <v>2.22</v>
      </c>
      <c r="H34" s="61">
        <f t="shared" si="1"/>
        <v>2.22</v>
      </c>
      <c r="I34" s="57">
        <f t="shared" si="2"/>
        <v>0</v>
      </c>
      <c r="J34" s="116">
        <f>I34/E34</f>
        <v>0</v>
      </c>
      <c r="K34" s="43">
        <f>H34/H54</f>
        <v>0.008437871491545576</v>
      </c>
    </row>
    <row r="35" spans="1:11" ht="13.5" thickBot="1">
      <c r="A35" s="1"/>
      <c r="B35" s="67" t="s">
        <v>7</v>
      </c>
      <c r="C35" s="68">
        <f>C25</f>
        <v>2000</v>
      </c>
      <c r="D35" s="69">
        <f>D13</f>
        <v>0.0162</v>
      </c>
      <c r="E35" s="61">
        <f t="shared" si="0"/>
        <v>32.4</v>
      </c>
      <c r="F35" s="70">
        <f>C35</f>
        <v>2000</v>
      </c>
      <c r="G35" s="69">
        <f>E13</f>
        <v>0.0163</v>
      </c>
      <c r="H35" s="61">
        <f t="shared" si="1"/>
        <v>32.599999999999994</v>
      </c>
      <c r="I35" s="57">
        <f t="shared" si="2"/>
        <v>0.19999999999999574</v>
      </c>
      <c r="J35" s="116">
        <f>I35/E35</f>
        <v>0.006172839506172708</v>
      </c>
      <c r="K35" s="43">
        <f>H35/H54</f>
        <v>0.12390748226323682</v>
      </c>
    </row>
    <row r="36" spans="1:11" ht="13.5" thickBot="1">
      <c r="A36" s="1"/>
      <c r="B36" s="74" t="s">
        <v>8</v>
      </c>
      <c r="C36" s="71">
        <f>C35</f>
        <v>2000</v>
      </c>
      <c r="D36" s="72">
        <v>0.0001</v>
      </c>
      <c r="E36" s="61">
        <f>C36*D36</f>
        <v>0.2</v>
      </c>
      <c r="F36" s="73">
        <f>C36</f>
        <v>2000</v>
      </c>
      <c r="G36" s="72">
        <v>0.0001</v>
      </c>
      <c r="H36" s="61">
        <f t="shared" si="1"/>
        <v>0.2</v>
      </c>
      <c r="I36" s="57">
        <f>H36-E36</f>
        <v>0</v>
      </c>
      <c r="J36" s="116">
        <f>I36/E36</f>
        <v>0</v>
      </c>
      <c r="K36" s="43">
        <f>H36/H54</f>
        <v>0.0007601686028419439</v>
      </c>
    </row>
    <row r="37" spans="1:11" ht="12.75">
      <c r="A37" s="1"/>
      <c r="B37" s="128" t="s">
        <v>73</v>
      </c>
      <c r="C37" s="71">
        <f>C35</f>
        <v>2000</v>
      </c>
      <c r="D37" s="72">
        <f>D15</f>
        <v>0.0003</v>
      </c>
      <c r="E37" s="61">
        <f t="shared" si="0"/>
        <v>0.6</v>
      </c>
      <c r="F37" s="73">
        <f>C37</f>
        <v>2000</v>
      </c>
      <c r="G37" s="72">
        <f>E16</f>
        <v>0.0003</v>
      </c>
      <c r="H37" s="61">
        <f t="shared" si="1"/>
        <v>0.6</v>
      </c>
      <c r="I37" s="57">
        <f t="shared" si="2"/>
        <v>0</v>
      </c>
      <c r="J37" s="117" t="s">
        <v>50</v>
      </c>
      <c r="K37" s="43">
        <f>H37/H54</f>
        <v>0.0022805058085258313</v>
      </c>
    </row>
    <row r="38" spans="2:9" ht="12.75" customHeight="1" thickBot="1">
      <c r="B38" s="129" t="s">
        <v>74</v>
      </c>
      <c r="C38" s="68">
        <f>C35</f>
        <v>2000</v>
      </c>
      <c r="D38" s="69">
        <f>D17</f>
        <v>0.0003</v>
      </c>
      <c r="E38" s="61">
        <f t="shared" si="0"/>
        <v>0.6</v>
      </c>
      <c r="F38" s="73">
        <f>C38</f>
        <v>2000</v>
      </c>
      <c r="G38" s="72"/>
      <c r="H38" s="132">
        <f t="shared" si="1"/>
        <v>0</v>
      </c>
      <c r="I38" s="132">
        <f t="shared" si="2"/>
        <v>-0.6</v>
      </c>
    </row>
    <row r="39" spans="1:11" ht="12.75" customHeight="1" thickBot="1">
      <c r="A39" s="1"/>
      <c r="B39" s="44" t="s">
        <v>47</v>
      </c>
      <c r="C39" s="71">
        <f>C35</f>
        <v>2000</v>
      </c>
      <c r="D39" s="124">
        <f>D18</f>
        <v>-0.0002</v>
      </c>
      <c r="E39" s="125">
        <f t="shared" si="0"/>
        <v>-0.4</v>
      </c>
      <c r="F39" s="73">
        <f>C39</f>
        <v>2000</v>
      </c>
      <c r="G39" s="72">
        <f>E18</f>
        <v>-0.0001</v>
      </c>
      <c r="H39" s="61">
        <f t="shared" si="1"/>
        <v>-0.2</v>
      </c>
      <c r="I39" s="57">
        <f t="shared" si="2"/>
        <v>0.2</v>
      </c>
      <c r="J39" s="116">
        <f aca="true" t="shared" si="3" ref="J39:J54">I39/E39</f>
        <v>-0.5</v>
      </c>
      <c r="K39" s="43">
        <f>H39/H54</f>
        <v>-0.0007601686028419439</v>
      </c>
    </row>
    <row r="40" spans="1:11" ht="13.5" thickBot="1">
      <c r="A40" s="1"/>
      <c r="B40" s="76" t="s">
        <v>28</v>
      </c>
      <c r="C40" s="77"/>
      <c r="D40" s="76"/>
      <c r="E40" s="78">
        <f>SUM(E32:E39)</f>
        <v>45.67000000000001</v>
      </c>
      <c r="F40" s="77"/>
      <c r="G40" s="78">
        <f>SUM(G32:G39)</f>
        <v>12.3766</v>
      </c>
      <c r="H40" s="78">
        <f>SUM(H32:H39)</f>
        <v>45.559999999999995</v>
      </c>
      <c r="I40" s="78">
        <f t="shared" si="2"/>
        <v>-0.11000000000001364</v>
      </c>
      <c r="J40" s="79">
        <f t="shared" si="3"/>
        <v>-0.0024085833150867884</v>
      </c>
      <c r="K40" s="80">
        <f>H40/H54</f>
        <v>0.17316640772739478</v>
      </c>
    </row>
    <row r="41" spans="1:11" ht="13.5" thickBot="1">
      <c r="A41" s="1"/>
      <c r="B41" s="67" t="s">
        <v>9</v>
      </c>
      <c r="C41" s="81">
        <f>C25*I25</f>
        <v>2057.2</v>
      </c>
      <c r="D41" s="82">
        <f>D19</f>
        <v>0.0063</v>
      </c>
      <c r="E41" s="61">
        <f>C41*D41</f>
        <v>12.96036</v>
      </c>
      <c r="F41" s="81">
        <f>C41</f>
        <v>2057.2</v>
      </c>
      <c r="G41" s="82">
        <f>E19</f>
        <v>0.006</v>
      </c>
      <c r="H41" s="61">
        <f>F41*G41</f>
        <v>12.3432</v>
      </c>
      <c r="I41" s="57">
        <f t="shared" si="2"/>
        <v>-0.6171600000000002</v>
      </c>
      <c r="J41" s="116">
        <f t="shared" si="3"/>
        <v>-0.04761904761904763</v>
      </c>
      <c r="K41" s="43">
        <f>H41/H54</f>
        <v>0.0469145654929934</v>
      </c>
    </row>
    <row r="42" spans="1:11" ht="13.5" thickBot="1">
      <c r="A42" s="1"/>
      <c r="B42" s="67" t="s">
        <v>10</v>
      </c>
      <c r="C42" s="68">
        <f>C41</f>
        <v>2057.2</v>
      </c>
      <c r="D42" s="69">
        <f>D20</f>
        <v>0.0038</v>
      </c>
      <c r="E42" s="61">
        <f>C42*D42</f>
        <v>7.817359999999999</v>
      </c>
      <c r="F42" s="68">
        <f>C42</f>
        <v>2057.2</v>
      </c>
      <c r="G42" s="69">
        <f>E20</f>
        <v>0.0037</v>
      </c>
      <c r="H42" s="83">
        <f>F42*G42</f>
        <v>7.6116399999999995</v>
      </c>
      <c r="I42" s="57">
        <f t="shared" si="2"/>
        <v>-0.20571999999999946</v>
      </c>
      <c r="J42" s="116">
        <f t="shared" si="3"/>
        <v>-0.026315789473684143</v>
      </c>
      <c r="K42" s="43">
        <f>H42/H54</f>
        <v>0.028930648720679263</v>
      </c>
    </row>
    <row r="43" spans="1:11" ht="13.5" thickBot="1">
      <c r="A43" s="1"/>
      <c r="B43" s="76" t="s">
        <v>29</v>
      </c>
      <c r="C43" s="76"/>
      <c r="D43" s="76"/>
      <c r="E43" s="78">
        <f>E41+E42</f>
        <v>20.77772</v>
      </c>
      <c r="F43" s="76"/>
      <c r="G43" s="76"/>
      <c r="H43" s="78">
        <f>H41+H42</f>
        <v>19.954839999999997</v>
      </c>
      <c r="I43" s="78">
        <f>I41+I42</f>
        <v>-0.8228799999999996</v>
      </c>
      <c r="J43" s="79">
        <f t="shared" si="3"/>
        <v>-0.03960396039603959</v>
      </c>
      <c r="K43" s="80">
        <f>H43/H54</f>
        <v>0.07584521421367266</v>
      </c>
    </row>
    <row r="44" spans="1:11" ht="13.5" thickBot="1">
      <c r="A44" s="1"/>
      <c r="B44" s="50" t="s">
        <v>30</v>
      </c>
      <c r="C44" s="50"/>
      <c r="D44" s="50"/>
      <c r="E44" s="51">
        <f>E40+E43</f>
        <v>66.44772</v>
      </c>
      <c r="F44" s="50"/>
      <c r="G44" s="50"/>
      <c r="H44" s="51">
        <f>H40+H43</f>
        <v>65.51483999999999</v>
      </c>
      <c r="I44" s="51">
        <f>I40+I43</f>
        <v>-0.9328800000000133</v>
      </c>
      <c r="J44" s="52">
        <f t="shared" si="3"/>
        <v>-0.01403930789498892</v>
      </c>
      <c r="K44" s="53">
        <f>H44/H54</f>
        <v>0.24901162194106743</v>
      </c>
    </row>
    <row r="45" spans="1:11" ht="12.75" customHeight="1" thickBot="1">
      <c r="A45" s="1"/>
      <c r="B45" s="44" t="s">
        <v>11</v>
      </c>
      <c r="C45" s="81">
        <f>C41</f>
        <v>2057.2</v>
      </c>
      <c r="D45" s="82">
        <f>D21</f>
        <v>0.005200000014156103</v>
      </c>
      <c r="E45" s="40">
        <f>C45*D45</f>
        <v>10.697440029121934</v>
      </c>
      <c r="F45" s="81">
        <f>C45</f>
        <v>2057.2</v>
      </c>
      <c r="G45" s="82">
        <v>0.0052</v>
      </c>
      <c r="H45" s="85">
        <f>F45*G45</f>
        <v>10.697439999999999</v>
      </c>
      <c r="I45" s="57">
        <f>H45-E45</f>
        <v>-2.912193508564087E-08</v>
      </c>
      <c r="J45" s="42">
        <f t="shared" si="3"/>
        <v>-2.7223274920318722E-09</v>
      </c>
      <c r="K45" s="84">
        <f>H45/H54</f>
        <v>0.04065929009392761</v>
      </c>
    </row>
    <row r="46" spans="1:11" ht="12.75" customHeight="1" thickBot="1">
      <c r="A46" s="1"/>
      <c r="B46" s="44" t="s">
        <v>13</v>
      </c>
      <c r="C46" s="68">
        <f>C41</f>
        <v>2057.2</v>
      </c>
      <c r="D46" s="69">
        <f>D22</f>
        <v>0.0011</v>
      </c>
      <c r="E46" s="85">
        <f>C46*D46</f>
        <v>2.26292</v>
      </c>
      <c r="F46" s="68">
        <f>C46</f>
        <v>2057.2</v>
      </c>
      <c r="G46" s="69">
        <f>E22</f>
        <v>0.0011</v>
      </c>
      <c r="H46" s="85">
        <f>F46*G46</f>
        <v>2.26292</v>
      </c>
      <c r="I46" s="57">
        <f>H46-E46</f>
        <v>0</v>
      </c>
      <c r="J46" s="42">
        <f t="shared" si="3"/>
        <v>0</v>
      </c>
      <c r="K46" s="43">
        <f>H46/H54</f>
        <v>0.008601003673715456</v>
      </c>
    </row>
    <row r="47" spans="1:11" ht="12.75" customHeight="1" thickBot="1">
      <c r="A47" s="1"/>
      <c r="B47" s="44" t="s">
        <v>14</v>
      </c>
      <c r="C47" s="86">
        <v>1</v>
      </c>
      <c r="D47" s="65">
        <f>D23</f>
        <v>0.25</v>
      </c>
      <c r="E47" s="75">
        <f>D23</f>
        <v>0.25</v>
      </c>
      <c r="F47" s="86">
        <v>1</v>
      </c>
      <c r="G47" s="87">
        <v>0.25</v>
      </c>
      <c r="H47" s="75">
        <v>0.25</v>
      </c>
      <c r="I47" s="57">
        <f>H47-E47</f>
        <v>0</v>
      </c>
      <c r="J47" s="42">
        <f t="shared" si="3"/>
        <v>0</v>
      </c>
      <c r="K47" s="43">
        <f>H47/H54</f>
        <v>0.0009502107535524297</v>
      </c>
    </row>
    <row r="48" spans="1:11" ht="13.5" thickBot="1">
      <c r="A48" s="1"/>
      <c r="B48" s="50" t="s">
        <v>31</v>
      </c>
      <c r="C48" s="50"/>
      <c r="D48" s="50"/>
      <c r="E48" s="51">
        <f>SUM(E45:E47)</f>
        <v>13.210360029121933</v>
      </c>
      <c r="F48" s="50"/>
      <c r="G48" s="50"/>
      <c r="H48" s="51">
        <f>SUM(H45:H47)</f>
        <v>13.210359999999998</v>
      </c>
      <c r="I48" s="51">
        <f>SUM(I45:I47)</f>
        <v>-2.912193508564087E-08</v>
      </c>
      <c r="J48" s="52">
        <f t="shared" si="3"/>
        <v>-2.2044770181465333E-09</v>
      </c>
      <c r="K48" s="53">
        <f>H48/H54</f>
        <v>0.05021050452119549</v>
      </c>
    </row>
    <row r="49" spans="1:11" ht="13.5" thickBot="1">
      <c r="A49" s="1"/>
      <c r="B49" s="88" t="s">
        <v>32</v>
      </c>
      <c r="C49" s="89">
        <f>C35</f>
        <v>2000</v>
      </c>
      <c r="D49" s="92">
        <v>0.007</v>
      </c>
      <c r="E49" s="51">
        <f>C49*D49</f>
        <v>14</v>
      </c>
      <c r="F49" s="89">
        <f>C49</f>
        <v>2000</v>
      </c>
      <c r="G49" s="92">
        <v>0.007</v>
      </c>
      <c r="H49" s="51">
        <f>G49*F49</f>
        <v>14</v>
      </c>
      <c r="I49" s="51">
        <f aca="true" t="shared" si="4" ref="I49:I54">H49-E49</f>
        <v>0</v>
      </c>
      <c r="J49" s="52">
        <f t="shared" si="3"/>
        <v>0</v>
      </c>
      <c r="K49" s="53">
        <f>H49/H54</f>
        <v>0.053211802198936065</v>
      </c>
    </row>
    <row r="50" spans="1:11" ht="13.5" thickBot="1">
      <c r="A50" s="1"/>
      <c r="B50" s="50" t="s">
        <v>33</v>
      </c>
      <c r="C50" s="50"/>
      <c r="D50" s="50"/>
      <c r="E50" s="93">
        <f>E31+E44+E48+E49</f>
        <v>259.63448002912196</v>
      </c>
      <c r="F50" s="93"/>
      <c r="G50" s="93"/>
      <c r="H50" s="93">
        <f>H31+H44+H48+H49</f>
        <v>258.7016</v>
      </c>
      <c r="I50" s="93">
        <f t="shared" si="4"/>
        <v>-0.932880029121975</v>
      </c>
      <c r="J50" s="94">
        <f t="shared" si="3"/>
        <v>-0.0035930513890810585</v>
      </c>
      <c r="K50" s="95">
        <f>H50/H54</f>
        <v>0.983284169124877</v>
      </c>
    </row>
    <row r="51" spans="1:11" ht="13.5" thickBot="1">
      <c r="A51" s="1"/>
      <c r="B51" s="88" t="s">
        <v>34</v>
      </c>
      <c r="C51" s="114" t="s">
        <v>46</v>
      </c>
      <c r="D51" s="100">
        <v>0.13</v>
      </c>
      <c r="E51" s="51">
        <f>E50*D51</f>
        <v>33.752482403785855</v>
      </c>
      <c r="F51" s="51">
        <v>94.68</v>
      </c>
      <c r="G51" s="51">
        <v>0.13</v>
      </c>
      <c r="H51" s="51">
        <f>H50*G51</f>
        <v>33.631208</v>
      </c>
      <c r="I51" s="51">
        <f t="shared" si="4"/>
        <v>-0.12127440378585419</v>
      </c>
      <c r="J51" s="52">
        <f t="shared" si="3"/>
        <v>-0.0035930513890809826</v>
      </c>
      <c r="K51" s="53">
        <f>H51/H54</f>
        <v>0.127826941986234</v>
      </c>
    </row>
    <row r="52" spans="1:11" ht="13.5" thickBot="1">
      <c r="A52" s="1"/>
      <c r="B52" s="50" t="s">
        <v>49</v>
      </c>
      <c r="C52" s="114"/>
      <c r="D52" s="115"/>
      <c r="E52" s="93">
        <f>E50+E51</f>
        <v>293.3869624329078</v>
      </c>
      <c r="F52" s="114"/>
      <c r="G52" s="115"/>
      <c r="H52" s="93">
        <f>H50+H51</f>
        <v>292.332808</v>
      </c>
      <c r="I52" s="93">
        <f t="shared" si="4"/>
        <v>-1.0541544329078079</v>
      </c>
      <c r="J52" s="94">
        <f t="shared" si="3"/>
        <v>-0.003593051389080977</v>
      </c>
      <c r="K52" s="95">
        <f>H52/H54</f>
        <v>1.1111111111111112</v>
      </c>
    </row>
    <row r="53" spans="1:11" ht="13.5" thickBot="1">
      <c r="A53" s="1"/>
      <c r="B53" s="88" t="s">
        <v>48</v>
      </c>
      <c r="C53" s="114"/>
      <c r="D53" s="100">
        <v>-0.1</v>
      </c>
      <c r="E53" s="51">
        <f>D53*E52</f>
        <v>-29.338696243290784</v>
      </c>
      <c r="F53" s="114"/>
      <c r="G53" s="115"/>
      <c r="H53" s="51">
        <f>D53*H52</f>
        <v>-29.233280800000003</v>
      </c>
      <c r="I53" s="51">
        <f t="shared" si="4"/>
        <v>0.10541544329078079</v>
      </c>
      <c r="J53" s="52">
        <f t="shared" si="3"/>
        <v>-0.003593051389080977</v>
      </c>
      <c r="K53" s="53">
        <f>H53/H54</f>
        <v>-0.11111111111111112</v>
      </c>
    </row>
    <row r="54" spans="1:11" ht="13.5" thickBot="1">
      <c r="A54" s="1"/>
      <c r="B54" s="50" t="s">
        <v>35</v>
      </c>
      <c r="C54" s="1"/>
      <c r="D54" s="1"/>
      <c r="E54" s="101">
        <f>E52+E53</f>
        <v>264.04826618961704</v>
      </c>
      <c r="F54" s="1"/>
      <c r="G54" s="1"/>
      <c r="H54" s="101">
        <f>H52+H53</f>
        <v>263.0995272</v>
      </c>
      <c r="I54" s="101">
        <f t="shared" si="4"/>
        <v>-0.9487389896170271</v>
      </c>
      <c r="J54" s="102">
        <f t="shared" si="3"/>
        <v>-0.003593051389080977</v>
      </c>
      <c r="K54" s="103">
        <f>K52+K53</f>
        <v>1</v>
      </c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83.00390625" style="0" bestFit="1" customWidth="1"/>
    <col min="3" max="3" width="8.28125" style="0" bestFit="1" customWidth="1"/>
    <col min="4" max="4" width="15.00390625" style="0" customWidth="1"/>
    <col min="5" max="5" width="16.00390625" style="0" customWidth="1"/>
    <col min="9" max="9" width="10.71093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111" t="s">
        <v>59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11.86</v>
      </c>
      <c r="E10" s="9">
        <v>11.96</v>
      </c>
      <c r="F10" s="1"/>
      <c r="G10" s="1"/>
      <c r="H10" s="1"/>
      <c r="I10" s="1"/>
      <c r="J10" s="1"/>
      <c r="K10" s="1"/>
    </row>
    <row r="11" spans="1:11" ht="12.75" customHeight="1">
      <c r="A11" s="1"/>
      <c r="B11" s="10" t="s">
        <v>75</v>
      </c>
      <c r="C11" s="11" t="s">
        <v>6</v>
      </c>
      <c r="D11" s="12">
        <v>4.89</v>
      </c>
      <c r="E11" s="12">
        <v>4.89</v>
      </c>
      <c r="F11" s="1"/>
      <c r="G11" s="1"/>
      <c r="H11" s="1"/>
      <c r="I11" s="1"/>
      <c r="J11" s="1"/>
      <c r="K11" s="1"/>
    </row>
    <row r="12" spans="1:11" ht="12.75" customHeight="1">
      <c r="A12" s="1"/>
      <c r="B12" s="10" t="s">
        <v>68</v>
      </c>
      <c r="C12" s="11" t="s">
        <v>6</v>
      </c>
      <c r="D12" s="13">
        <v>6.2</v>
      </c>
      <c r="E12" s="13">
        <v>6.2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12</v>
      </c>
      <c r="D13" s="15">
        <v>0.0126</v>
      </c>
      <c r="E13" s="15">
        <v>0.0127</v>
      </c>
      <c r="F13" s="1"/>
      <c r="G13" s="1"/>
      <c r="H13" s="1"/>
      <c r="I13" s="1"/>
      <c r="J13" s="1"/>
      <c r="K13" s="1"/>
    </row>
    <row r="14" spans="1:11" ht="12.75">
      <c r="A14" s="1"/>
      <c r="B14" s="128" t="s">
        <v>54</v>
      </c>
      <c r="C14" s="11" t="s">
        <v>12</v>
      </c>
      <c r="D14" s="15">
        <v>0.0002</v>
      </c>
      <c r="E14" s="15"/>
      <c r="F14" s="1"/>
      <c r="G14" s="1"/>
      <c r="H14" s="1"/>
      <c r="I14" s="1"/>
      <c r="J14" s="1"/>
      <c r="K14" s="1"/>
    </row>
    <row r="15" spans="1:11" ht="12.75" customHeight="1">
      <c r="A15" s="1"/>
      <c r="B15" s="10" t="s">
        <v>77</v>
      </c>
      <c r="C15" s="11" t="s">
        <v>12</v>
      </c>
      <c r="D15" s="15">
        <v>0</v>
      </c>
      <c r="E15" s="15">
        <v>0.0003</v>
      </c>
      <c r="F15" s="1"/>
      <c r="G15" s="1"/>
      <c r="H15" s="1"/>
      <c r="I15" s="1"/>
      <c r="J15" s="1"/>
      <c r="K15" s="1"/>
    </row>
    <row r="16" spans="1:11" ht="12.75">
      <c r="A16" s="1"/>
      <c r="B16" s="128" t="s">
        <v>76</v>
      </c>
      <c r="C16" s="113" t="s">
        <v>12</v>
      </c>
      <c r="D16" s="15">
        <v>0.0002</v>
      </c>
      <c r="E16" s="15">
        <v>0</v>
      </c>
      <c r="F16" s="1"/>
      <c r="G16" s="1"/>
      <c r="H16" s="1"/>
      <c r="I16" s="1"/>
      <c r="J16" s="1"/>
      <c r="K16" s="1"/>
    </row>
    <row r="17" spans="1:11" ht="12.75" customHeight="1">
      <c r="A17" s="1"/>
      <c r="B17" s="10" t="s">
        <v>53</v>
      </c>
      <c r="C17" s="113" t="s">
        <v>12</v>
      </c>
      <c r="D17" s="15">
        <v>-0.0001</v>
      </c>
      <c r="E17" s="15">
        <v>-0.0001</v>
      </c>
      <c r="F17" s="1"/>
      <c r="G17" s="1"/>
      <c r="H17" s="1"/>
      <c r="I17" s="1"/>
      <c r="J17" s="1"/>
      <c r="K17" s="1"/>
    </row>
    <row r="18" spans="1:11" ht="12.75">
      <c r="A18" s="1"/>
      <c r="B18" s="14" t="s">
        <v>9</v>
      </c>
      <c r="C18" s="11" t="s">
        <v>12</v>
      </c>
      <c r="D18" s="15">
        <v>0.0055</v>
      </c>
      <c r="E18" s="15">
        <v>0.0053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10</v>
      </c>
      <c r="C19" s="11" t="s">
        <v>12</v>
      </c>
      <c r="D19" s="15">
        <v>0.0036</v>
      </c>
      <c r="E19" s="15">
        <v>0.0035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11</v>
      </c>
      <c r="C20" s="11" t="s">
        <v>12</v>
      </c>
      <c r="D20" s="15">
        <v>0.005200000014156103</v>
      </c>
      <c r="E20" s="15">
        <v>0.0052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13</v>
      </c>
      <c r="C21" s="11" t="s">
        <v>12</v>
      </c>
      <c r="D21" s="15">
        <v>0.0011</v>
      </c>
      <c r="E21" s="15">
        <v>0.0011</v>
      </c>
      <c r="F21" s="1"/>
      <c r="G21" s="1"/>
      <c r="H21" s="1"/>
      <c r="I21" s="1"/>
      <c r="J21" s="1"/>
      <c r="K21" s="1"/>
    </row>
    <row r="22" spans="1:11" ht="13.5" thickBot="1">
      <c r="A22" s="1"/>
      <c r="B22" s="17" t="s">
        <v>14</v>
      </c>
      <c r="C22" s="18" t="s">
        <v>12</v>
      </c>
      <c r="D22" s="19">
        <v>0.25</v>
      </c>
      <c r="E22" s="19">
        <v>0.25</v>
      </c>
      <c r="F22" s="1"/>
      <c r="G22" s="1"/>
      <c r="H22" s="1"/>
      <c r="I22" s="1"/>
      <c r="J22" s="1"/>
      <c r="K22" s="1"/>
    </row>
    <row r="23" spans="1:11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9.5" thickBot="1">
      <c r="A24" s="1"/>
      <c r="B24" s="20" t="s">
        <v>15</v>
      </c>
      <c r="C24" s="21">
        <v>1000</v>
      </c>
      <c r="D24" s="22" t="s">
        <v>16</v>
      </c>
      <c r="E24" s="23">
        <v>0</v>
      </c>
      <c r="F24" s="24" t="s">
        <v>17</v>
      </c>
      <c r="G24" s="134"/>
      <c r="H24" s="25" t="s">
        <v>18</v>
      </c>
      <c r="I24" s="26">
        <v>1.0286</v>
      </c>
      <c r="J24" s="1"/>
      <c r="K24" s="1"/>
    </row>
    <row r="25" spans="1:11" ht="19.5" thickBot="1">
      <c r="A25" s="1"/>
      <c r="B25" s="20" t="s">
        <v>19</v>
      </c>
      <c r="C25" s="27">
        <v>1000</v>
      </c>
      <c r="D25" s="22" t="s">
        <v>16</v>
      </c>
      <c r="E25" s="28" t="s">
        <v>20</v>
      </c>
      <c r="F25" s="29" t="s">
        <v>37</v>
      </c>
      <c r="G25" s="1"/>
      <c r="H25" s="1"/>
      <c r="I25" s="1"/>
      <c r="J25" s="1"/>
      <c r="K25" s="1"/>
    </row>
    <row r="26" spans="1:11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9" thickBot="1">
      <c r="A27" s="1"/>
      <c r="B27" s="30" t="s">
        <v>38</v>
      </c>
      <c r="C27" s="136">
        <f>C25</f>
        <v>1000</v>
      </c>
      <c r="D27" s="32" t="s">
        <v>56</v>
      </c>
      <c r="E27" s="33" t="s">
        <v>22</v>
      </c>
      <c r="F27" s="32" t="s">
        <v>21</v>
      </c>
      <c r="G27" s="32" t="s">
        <v>57</v>
      </c>
      <c r="H27" s="33" t="s">
        <v>22</v>
      </c>
      <c r="I27" s="34" t="s">
        <v>6</v>
      </c>
      <c r="J27" s="35" t="s">
        <v>23</v>
      </c>
      <c r="K27" s="36" t="s">
        <v>24</v>
      </c>
    </row>
    <row r="28" spans="1:11" ht="12.75" customHeight="1">
      <c r="A28" s="1"/>
      <c r="B28" s="37" t="s">
        <v>25</v>
      </c>
      <c r="C28" s="38">
        <f>C25</f>
        <v>1000</v>
      </c>
      <c r="D28" s="137">
        <v>0.074</v>
      </c>
      <c r="E28" s="40">
        <f>C28*D28</f>
        <v>74</v>
      </c>
      <c r="F28" s="38">
        <f>C28</f>
        <v>1000</v>
      </c>
      <c r="G28" s="41">
        <f>D28</f>
        <v>0.074</v>
      </c>
      <c r="H28" s="40">
        <f>F28*G28</f>
        <v>74</v>
      </c>
      <c r="I28" s="40">
        <f>H28-E28</f>
        <v>0</v>
      </c>
      <c r="J28" s="42">
        <v>0</v>
      </c>
      <c r="K28" s="43">
        <f>H28/H52</f>
        <v>0.5381082401179301</v>
      </c>
    </row>
    <row r="29" spans="1:11" ht="12.75" customHeight="1" thickBot="1">
      <c r="A29" s="1"/>
      <c r="B29" s="44" t="s">
        <v>26</v>
      </c>
      <c r="C29" s="45">
        <f>C24*I24-C28</f>
        <v>28.59999999999991</v>
      </c>
      <c r="D29" s="138">
        <v>0.087</v>
      </c>
      <c r="E29" s="47">
        <f>C29*D29</f>
        <v>2.488199999999992</v>
      </c>
      <c r="F29" s="45">
        <f>C29</f>
        <v>28.59999999999991</v>
      </c>
      <c r="G29" s="48">
        <f>D29</f>
        <v>0.087</v>
      </c>
      <c r="H29" s="47">
        <f>F29*G29</f>
        <v>2.488199999999992</v>
      </c>
      <c r="I29" s="47">
        <f>H29-E29</f>
        <v>0</v>
      </c>
      <c r="J29" s="49">
        <v>0</v>
      </c>
      <c r="K29" s="43">
        <f>H29/H52</f>
        <v>0.018093525987316613</v>
      </c>
    </row>
    <row r="30" spans="1:11" ht="13.5" thickBot="1">
      <c r="A30" s="1"/>
      <c r="B30" s="50" t="s">
        <v>27</v>
      </c>
      <c r="C30" s="50"/>
      <c r="D30" s="50"/>
      <c r="E30" s="51">
        <f>SUM(E28:E29)</f>
        <v>76.48819999999999</v>
      </c>
      <c r="F30" s="50"/>
      <c r="G30" s="50"/>
      <c r="H30" s="51">
        <f>SUM(H28:H29)</f>
        <v>76.48819999999999</v>
      </c>
      <c r="I30" s="51">
        <f>I28+I29</f>
        <v>0</v>
      </c>
      <c r="J30" s="52">
        <v>0</v>
      </c>
      <c r="K30" s="53">
        <f>H30/H52</f>
        <v>0.5562017661052467</v>
      </c>
    </row>
    <row r="31" spans="1:11" ht="13.5" thickBot="1">
      <c r="A31" s="1"/>
      <c r="B31" s="54" t="s">
        <v>5</v>
      </c>
      <c r="C31" s="55">
        <v>1</v>
      </c>
      <c r="D31" s="56">
        <f>D10</f>
        <v>11.86</v>
      </c>
      <c r="E31" s="57">
        <f>C31*D31</f>
        <v>11.86</v>
      </c>
      <c r="F31" s="58">
        <v>1</v>
      </c>
      <c r="G31" s="56">
        <f>E10</f>
        <v>11.96</v>
      </c>
      <c r="H31" s="57">
        <f aca="true" t="shared" si="0" ref="H31:H37">F31*G31</f>
        <v>11.96</v>
      </c>
      <c r="I31" s="40">
        <f aca="true" t="shared" si="1" ref="I31:I40">H31-E31</f>
        <v>0.10000000000000142</v>
      </c>
      <c r="J31" s="42">
        <f>I31/D31</f>
        <v>0.008431703204047339</v>
      </c>
      <c r="K31" s="43">
        <f>H31/H52</f>
        <v>0.08696992637581681</v>
      </c>
    </row>
    <row r="32" spans="1:11" ht="12.75" customHeight="1" thickBot="1">
      <c r="A32" s="1"/>
      <c r="B32" s="44" t="str">
        <f>B11</f>
        <v>Rate Rider for Disposition of Residual Historical Smart Meter Costs - effective until April 30, 2014</v>
      </c>
      <c r="C32" s="59">
        <v>1</v>
      </c>
      <c r="D32" s="60">
        <f>D11</f>
        <v>4.89</v>
      </c>
      <c r="E32" s="57">
        <f aca="true" t="shared" si="2" ref="E32:E37">C32*D32</f>
        <v>4.89</v>
      </c>
      <c r="F32" s="62">
        <v>1</v>
      </c>
      <c r="G32" s="60">
        <f>E11</f>
        <v>4.89</v>
      </c>
      <c r="H32" s="57">
        <f t="shared" si="0"/>
        <v>4.89</v>
      </c>
      <c r="I32" s="40">
        <f t="shared" si="1"/>
        <v>0</v>
      </c>
      <c r="J32" s="42">
        <f>I32/D32</f>
        <v>0</v>
      </c>
      <c r="K32" s="43">
        <f>H32/H52</f>
        <v>0.03555877424563078</v>
      </c>
    </row>
    <row r="33" spans="1:11" ht="12.75" customHeight="1" thickBot="1">
      <c r="A33" s="1"/>
      <c r="B33" s="44" t="s">
        <v>55</v>
      </c>
      <c r="C33" s="64">
        <v>1</v>
      </c>
      <c r="D33" s="65">
        <f>D12</f>
        <v>6.2</v>
      </c>
      <c r="E33" s="57">
        <f t="shared" si="2"/>
        <v>6.2</v>
      </c>
      <c r="F33" s="66">
        <v>1</v>
      </c>
      <c r="G33" s="65">
        <f>E12</f>
        <v>6.2</v>
      </c>
      <c r="H33" s="57">
        <f t="shared" si="0"/>
        <v>6.2</v>
      </c>
      <c r="I33" s="40">
        <f t="shared" si="1"/>
        <v>0</v>
      </c>
      <c r="J33" s="42">
        <v>0</v>
      </c>
      <c r="K33" s="43">
        <f>H33/H52</f>
        <v>0.045084744442313064</v>
      </c>
    </row>
    <row r="34" spans="1:11" ht="13.5" thickBot="1">
      <c r="A34" s="1"/>
      <c r="B34" s="67" t="s">
        <v>7</v>
      </c>
      <c r="C34" s="68">
        <f>C24</f>
        <v>1000</v>
      </c>
      <c r="D34" s="69">
        <f>D13</f>
        <v>0.0126</v>
      </c>
      <c r="E34" s="57">
        <f t="shared" si="2"/>
        <v>12.6</v>
      </c>
      <c r="F34" s="70">
        <f>C34</f>
        <v>1000</v>
      </c>
      <c r="G34" s="69">
        <f>E13</f>
        <v>0.0127</v>
      </c>
      <c r="H34" s="61">
        <f t="shared" si="0"/>
        <v>12.7</v>
      </c>
      <c r="I34" s="40">
        <f t="shared" si="1"/>
        <v>0.09999999999999964</v>
      </c>
      <c r="J34" s="42">
        <v>-0.045801526717557224</v>
      </c>
      <c r="K34" s="43">
        <f>H34/H52</f>
        <v>0.0923510087769961</v>
      </c>
    </row>
    <row r="35" spans="1:11" ht="13.5" thickBot="1">
      <c r="A35" s="1"/>
      <c r="B35" s="67" t="s">
        <v>51</v>
      </c>
      <c r="C35" s="71">
        <f>C24</f>
        <v>1000</v>
      </c>
      <c r="D35" s="72">
        <f>D16</f>
        <v>0.0002</v>
      </c>
      <c r="E35" s="57">
        <f t="shared" si="2"/>
        <v>0.2</v>
      </c>
      <c r="F35" s="73">
        <f>C35</f>
        <v>1000</v>
      </c>
      <c r="G35" s="72">
        <f>E16</f>
        <v>0</v>
      </c>
      <c r="H35" s="61">
        <f t="shared" si="0"/>
        <v>0</v>
      </c>
      <c r="I35" s="40">
        <f t="shared" si="1"/>
        <v>-0.2</v>
      </c>
      <c r="J35" s="42">
        <v>0</v>
      </c>
      <c r="K35" s="43">
        <f>H35/H52</f>
        <v>0</v>
      </c>
    </row>
    <row r="36" spans="1:11" ht="13.5" thickBot="1">
      <c r="A36" s="1"/>
      <c r="B36" s="121" t="s">
        <v>63</v>
      </c>
      <c r="C36" s="71">
        <f>C24</f>
        <v>1000</v>
      </c>
      <c r="D36" s="72">
        <f>D14+D15</f>
        <v>0.0002</v>
      </c>
      <c r="E36" s="57">
        <f t="shared" si="2"/>
        <v>0.2</v>
      </c>
      <c r="F36" s="73">
        <f>C36</f>
        <v>1000</v>
      </c>
      <c r="G36" s="72">
        <f>E14+E15</f>
        <v>0.0003</v>
      </c>
      <c r="H36" s="61">
        <f t="shared" si="0"/>
        <v>0.3</v>
      </c>
      <c r="I36" s="40">
        <f t="shared" si="1"/>
        <v>0.09999999999999998</v>
      </c>
      <c r="J36" s="42">
        <v>0</v>
      </c>
      <c r="K36" s="43">
        <f>H36/H52</f>
        <v>0.0021815198923699868</v>
      </c>
    </row>
    <row r="37" spans="1:11" ht="13.5" thickBot="1">
      <c r="A37" s="1"/>
      <c r="B37" s="121" t="s">
        <v>53</v>
      </c>
      <c r="C37" s="71">
        <f>C24</f>
        <v>1000</v>
      </c>
      <c r="D37" s="48">
        <f>D17</f>
        <v>-0.0001</v>
      </c>
      <c r="E37" s="57">
        <f t="shared" si="2"/>
        <v>-0.1</v>
      </c>
      <c r="F37" s="73">
        <f>C37</f>
        <v>1000</v>
      </c>
      <c r="G37" s="72">
        <f>E17</f>
        <v>-0.0001</v>
      </c>
      <c r="H37" s="61">
        <f t="shared" si="0"/>
        <v>-0.1</v>
      </c>
      <c r="I37" s="40">
        <f t="shared" si="1"/>
        <v>0</v>
      </c>
      <c r="J37" s="42">
        <v>0.5555555555555555</v>
      </c>
      <c r="K37" s="43">
        <f>H37/H52</f>
        <v>-0.0007271732974566623</v>
      </c>
    </row>
    <row r="38" spans="1:11" ht="13.5" thickBot="1">
      <c r="A38" s="1"/>
      <c r="B38" s="76" t="s">
        <v>28</v>
      </c>
      <c r="C38" s="77"/>
      <c r="D38" s="76"/>
      <c r="E38" s="78">
        <f>SUM(E31:E37)</f>
        <v>35.85</v>
      </c>
      <c r="F38" s="77"/>
      <c r="G38" s="76"/>
      <c r="H38" s="78">
        <f>SUM(H31:H37)</f>
        <v>35.949999999999996</v>
      </c>
      <c r="I38" s="78">
        <f>SUM(I31:I37)</f>
        <v>0.10000000000000103</v>
      </c>
      <c r="J38" s="79">
        <v>-0.12279616455304668</v>
      </c>
      <c r="K38" s="80">
        <f>H38/H52</f>
        <v>0.26141880043567006</v>
      </c>
    </row>
    <row r="39" spans="1:11" ht="13.5" thickBot="1">
      <c r="A39" s="1"/>
      <c r="B39" s="67" t="s">
        <v>9</v>
      </c>
      <c r="C39" s="81">
        <f>C24*I24</f>
        <v>1028.6</v>
      </c>
      <c r="D39" s="82">
        <f>D18</f>
        <v>0.0055</v>
      </c>
      <c r="E39" s="61">
        <f>C39*D39</f>
        <v>5.657299999999999</v>
      </c>
      <c r="F39" s="81">
        <f>C39</f>
        <v>1028.6</v>
      </c>
      <c r="G39" s="82">
        <f>E18</f>
        <v>0.0053</v>
      </c>
      <c r="H39" s="61">
        <f>F39*G39</f>
        <v>5.45158</v>
      </c>
      <c r="I39" s="40">
        <f t="shared" si="1"/>
        <v>-0.20571999999999946</v>
      </c>
      <c r="J39" s="42">
        <v>0.025516403402187006</v>
      </c>
      <c r="K39" s="43">
        <f>H39/H52</f>
        <v>0.03964243404948791</v>
      </c>
    </row>
    <row r="40" spans="1:11" ht="13.5" thickBot="1">
      <c r="A40" s="1"/>
      <c r="B40" s="67" t="s">
        <v>10</v>
      </c>
      <c r="C40" s="68">
        <f>C39</f>
        <v>1028.6</v>
      </c>
      <c r="D40" s="69">
        <f>D19</f>
        <v>0.0036</v>
      </c>
      <c r="E40" s="61">
        <f>C40*D40</f>
        <v>3.7029599999999996</v>
      </c>
      <c r="F40" s="68">
        <f>C40</f>
        <v>1028.6</v>
      </c>
      <c r="G40" s="69">
        <f>E19</f>
        <v>0.0035</v>
      </c>
      <c r="H40" s="61">
        <f>F40*G40</f>
        <v>3.6001</v>
      </c>
      <c r="I40" s="40">
        <f t="shared" si="1"/>
        <v>-0.10285999999999973</v>
      </c>
      <c r="J40" s="42">
        <v>0.10048622366288494</v>
      </c>
      <c r="K40" s="43">
        <f>H40/H52</f>
        <v>0.026178965881737296</v>
      </c>
    </row>
    <row r="41" spans="1:11" ht="13.5" thickBot="1">
      <c r="A41" s="1"/>
      <c r="B41" s="76" t="s">
        <v>29</v>
      </c>
      <c r="C41" s="76"/>
      <c r="D41" s="76"/>
      <c r="E41" s="78">
        <f>SUM(E39:E40)</f>
        <v>9.360259999999998</v>
      </c>
      <c r="F41" s="76"/>
      <c r="G41" s="76"/>
      <c r="H41" s="78">
        <f>SUM(H39:H40)</f>
        <v>9.05168</v>
      </c>
      <c r="I41" s="78">
        <f>SUM(I39:I40)</f>
        <v>-0.3085799999999992</v>
      </c>
      <c r="J41" s="79">
        <v>0.05763888888888883</v>
      </c>
      <c r="K41" s="80">
        <f>H41/H52</f>
        <v>0.0658213999312252</v>
      </c>
    </row>
    <row r="42" spans="1:11" ht="13.5" thickBot="1">
      <c r="A42" s="1"/>
      <c r="B42" s="50" t="s">
        <v>30</v>
      </c>
      <c r="C42" s="50"/>
      <c r="D42" s="50"/>
      <c r="E42" s="51">
        <f>E38+E41</f>
        <v>45.21026</v>
      </c>
      <c r="F42" s="50"/>
      <c r="G42" s="50"/>
      <c r="H42" s="51">
        <f>H38+H41</f>
        <v>45.00167999999999</v>
      </c>
      <c r="I42" s="51">
        <f>+I38+I41</f>
        <v>-0.20857999999999816</v>
      </c>
      <c r="J42" s="52">
        <v>-0.06719452172052215</v>
      </c>
      <c r="K42" s="53">
        <f>H42/H52</f>
        <v>0.3272402003668953</v>
      </c>
    </row>
    <row r="43" spans="1:11" ht="12.75" customHeight="1" thickBot="1">
      <c r="A43" s="1"/>
      <c r="B43" s="44" t="s">
        <v>11</v>
      </c>
      <c r="C43" s="81">
        <f>C39</f>
        <v>1028.6</v>
      </c>
      <c r="D43" s="82">
        <f>D20</f>
        <v>0.005200000014156103</v>
      </c>
      <c r="E43" s="40">
        <f>C43*D43</f>
        <v>5.348720014560967</v>
      </c>
      <c r="F43" s="81">
        <f>C43</f>
        <v>1028.6</v>
      </c>
      <c r="G43" s="82">
        <f>E20</f>
        <v>0.0052</v>
      </c>
      <c r="H43" s="40">
        <f>F43*G43</f>
        <v>5.348719999999999</v>
      </c>
      <c r="I43" s="40">
        <f aca="true" t="shared" si="3" ref="I43:I51">H43-E43</f>
        <v>-1.4560967542820435E-08</v>
      </c>
      <c r="J43" s="42">
        <v>0</v>
      </c>
      <c r="K43" s="84">
        <f>H43/H52</f>
        <v>0.03889446359572398</v>
      </c>
    </row>
    <row r="44" spans="1:11" ht="12.75" customHeight="1" thickBot="1">
      <c r="A44" s="1"/>
      <c r="B44" s="44" t="s">
        <v>13</v>
      </c>
      <c r="C44" s="68">
        <f>C39</f>
        <v>1028.6</v>
      </c>
      <c r="D44" s="69">
        <f>D21</f>
        <v>0.0011</v>
      </c>
      <c r="E44" s="40">
        <f>C44*D44</f>
        <v>1.13146</v>
      </c>
      <c r="F44" s="68">
        <f>C44</f>
        <v>1028.6</v>
      </c>
      <c r="G44" s="69">
        <f>E21</f>
        <v>0.0011</v>
      </c>
      <c r="H44" s="40">
        <f>F44*G44</f>
        <v>1.13146</v>
      </c>
      <c r="I44" s="40">
        <f t="shared" si="3"/>
        <v>0</v>
      </c>
      <c r="J44" s="42">
        <v>0</v>
      </c>
      <c r="K44" s="43">
        <f>H44/H52</f>
        <v>0.00822767499140315</v>
      </c>
    </row>
    <row r="45" spans="1:11" ht="12.75" customHeight="1" thickBot="1">
      <c r="A45" s="1"/>
      <c r="B45" s="44" t="s">
        <v>14</v>
      </c>
      <c r="C45" s="86">
        <v>1</v>
      </c>
      <c r="D45" s="65">
        <f>D22</f>
        <v>0.25</v>
      </c>
      <c r="E45" s="40">
        <f>C45*D45</f>
        <v>0.25</v>
      </c>
      <c r="F45" s="86">
        <v>1</v>
      </c>
      <c r="G45" s="87">
        <f>E22</f>
        <v>0.25</v>
      </c>
      <c r="H45" s="40">
        <f>F45*G45</f>
        <v>0.25</v>
      </c>
      <c r="I45" s="40">
        <f t="shared" si="3"/>
        <v>0</v>
      </c>
      <c r="J45" s="42">
        <v>0</v>
      </c>
      <c r="K45" s="43">
        <f>H45/H52</f>
        <v>0.0018179332436416558</v>
      </c>
    </row>
    <row r="46" spans="1:11" ht="13.5" thickBot="1">
      <c r="A46" s="1"/>
      <c r="B46" s="50" t="s">
        <v>31</v>
      </c>
      <c r="C46" s="50"/>
      <c r="D46" s="50"/>
      <c r="E46" s="51">
        <f>SUM(E43:E45)</f>
        <v>6.7301800145609665</v>
      </c>
      <c r="F46" s="50"/>
      <c r="G46" s="50"/>
      <c r="H46" s="51">
        <f>SUM(H43:H45)</f>
        <v>6.730179999999999</v>
      </c>
      <c r="I46" s="51">
        <f>SUM(I43:I45)</f>
        <v>-1.4560967542820435E-08</v>
      </c>
      <c r="J46" s="52">
        <v>0</v>
      </c>
      <c r="K46" s="53">
        <f>H46/H52</f>
        <v>0.04894007183076879</v>
      </c>
    </row>
    <row r="47" spans="1:11" ht="13.5" thickBot="1">
      <c r="A47" s="1"/>
      <c r="B47" s="88" t="s">
        <v>32</v>
      </c>
      <c r="C47" s="89">
        <f>C24</f>
        <v>1000</v>
      </c>
      <c r="D47" s="92">
        <v>0.007</v>
      </c>
      <c r="E47" s="40">
        <f>C47*D47</f>
        <v>7</v>
      </c>
      <c r="F47" s="89">
        <f>C47</f>
        <v>1000</v>
      </c>
      <c r="G47" s="92">
        <v>0.007</v>
      </c>
      <c r="H47" s="40">
        <f>F47*G47</f>
        <v>7</v>
      </c>
      <c r="I47" s="40">
        <f t="shared" si="3"/>
        <v>0</v>
      </c>
      <c r="J47" s="94">
        <v>0</v>
      </c>
      <c r="K47" s="95">
        <f>H47/H52</f>
        <v>0.05090213082196636</v>
      </c>
    </row>
    <row r="48" spans="1:11" ht="13.5" thickBot="1">
      <c r="A48" s="1"/>
      <c r="B48" s="50" t="s">
        <v>33</v>
      </c>
      <c r="C48" s="50"/>
      <c r="D48" s="50"/>
      <c r="E48" s="51">
        <f>E30+E42+E46+E47</f>
        <v>135.42864001456095</v>
      </c>
      <c r="F48" s="50"/>
      <c r="G48" s="50"/>
      <c r="H48" s="51">
        <f>H30+H42+H46+H47</f>
        <v>135.22006</v>
      </c>
      <c r="I48" s="51">
        <f>H48-E48</f>
        <v>-0.2085800145609653</v>
      </c>
      <c r="J48" s="52">
        <f>I48/E48</f>
        <v>-0.0015401470068557087</v>
      </c>
      <c r="K48" s="53">
        <f>H48/H52</f>
        <v>0.9832841691248771</v>
      </c>
    </row>
    <row r="49" spans="1:11" ht="13.5" thickBot="1">
      <c r="A49" s="1"/>
      <c r="B49" s="88" t="s">
        <v>34</v>
      </c>
      <c r="C49" s="97">
        <f>E48</f>
        <v>135.42864001456095</v>
      </c>
      <c r="D49" s="100">
        <v>0.13</v>
      </c>
      <c r="E49" s="51">
        <f>C49*D49</f>
        <v>17.605723201892925</v>
      </c>
      <c r="F49" s="97">
        <f>H48</f>
        <v>135.22006</v>
      </c>
      <c r="G49" s="100">
        <v>0.13</v>
      </c>
      <c r="H49" s="51">
        <f>F49*G49</f>
        <v>17.5786078</v>
      </c>
      <c r="I49" s="40">
        <f t="shared" si="3"/>
        <v>-0.027115401892924496</v>
      </c>
      <c r="J49" s="94">
        <f>I49/E49</f>
        <v>-0.001540147006855652</v>
      </c>
      <c r="K49" s="95">
        <f>H49/H52</f>
        <v>0.12782694198623404</v>
      </c>
    </row>
    <row r="50" spans="1:11" ht="13.5" thickBot="1">
      <c r="A50" s="1"/>
      <c r="B50" s="50" t="s">
        <v>61</v>
      </c>
      <c r="C50" s="1"/>
      <c r="D50" s="1"/>
      <c r="E50" s="126">
        <f>E48+E49</f>
        <v>153.03436321645387</v>
      </c>
      <c r="F50" s="1"/>
      <c r="G50" s="1"/>
      <c r="H50" s="126">
        <f>H48+H49</f>
        <v>152.79866779999998</v>
      </c>
      <c r="I50" s="40">
        <f>I48+I49</f>
        <v>-0.2356954164538898</v>
      </c>
      <c r="J50" s="94">
        <f>I50/E50</f>
        <v>-0.0015401470068557022</v>
      </c>
      <c r="K50" s="95">
        <f>H50/H52</f>
        <v>1.1111111111111112</v>
      </c>
    </row>
    <row r="51" spans="1:11" ht="13.5" thickBot="1">
      <c r="A51" s="1"/>
      <c r="B51" s="88" t="s">
        <v>62</v>
      </c>
      <c r="C51" s="1"/>
      <c r="D51" s="120">
        <v>-0.1</v>
      </c>
      <c r="E51" s="101">
        <f>E50*D51</f>
        <v>-15.303436321645387</v>
      </c>
      <c r="F51" s="1"/>
      <c r="G51" s="1"/>
      <c r="H51" s="51">
        <f>H50*D51</f>
        <v>-15.279866779999999</v>
      </c>
      <c r="I51" s="51">
        <f t="shared" si="3"/>
        <v>0.02356954164538827</v>
      </c>
      <c r="J51" s="52">
        <f>I51/E51</f>
        <v>-0.0015401470068556558</v>
      </c>
      <c r="K51" s="53">
        <f>H51/H52</f>
        <v>-0.11111111111111112</v>
      </c>
    </row>
    <row r="52" spans="2:11" ht="13.5" thickBot="1">
      <c r="B52" s="50" t="s">
        <v>35</v>
      </c>
      <c r="E52" s="101">
        <f>E50+E51</f>
        <v>137.73092689480848</v>
      </c>
      <c r="H52" s="101">
        <f>H50+H51</f>
        <v>137.51880101999998</v>
      </c>
      <c r="I52" s="101">
        <f>H52-E52</f>
        <v>-0.21212587480849265</v>
      </c>
      <c r="J52" s="102">
        <f>I52/E52</f>
        <v>-0.001540147006855643</v>
      </c>
      <c r="K52" s="122">
        <f>K50+K51</f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zoomScalePageLayoutView="0" workbookViewId="0" topLeftCell="A1">
      <selection activeCell="G15" sqref="G15"/>
    </sheetView>
  </sheetViews>
  <sheetFormatPr defaultColWidth="9.140625" defaultRowHeight="12.75"/>
  <cols>
    <col min="2" max="2" width="82.00390625" style="0" bestFit="1" customWidth="1"/>
    <col min="3" max="3" width="8.8515625" style="0" bestFit="1" customWidth="1"/>
    <col min="4" max="4" width="12.57421875" style="0" bestFit="1" customWidth="1"/>
    <col min="5" max="5" width="18.57421875" style="0" bestFit="1" customWidth="1"/>
    <col min="6" max="6" width="10.421875" style="0" bestFit="1" customWidth="1"/>
    <col min="7" max="7" width="11.8515625" style="0" customWidth="1"/>
    <col min="8" max="8" width="18.421875" style="0" bestFit="1" customWidth="1"/>
    <col min="9" max="9" width="10.8515625" style="0" bestFit="1" customWidth="1"/>
    <col min="10" max="10" width="8.28125" style="0" customWidth="1"/>
    <col min="11" max="11" width="9.4218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111" t="s">
        <v>59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11.86</v>
      </c>
      <c r="E10" s="9">
        <v>11.96</v>
      </c>
      <c r="F10" s="1"/>
      <c r="G10" s="1"/>
      <c r="H10" s="1"/>
      <c r="I10" s="1"/>
      <c r="J10" s="1"/>
      <c r="K10" s="1"/>
    </row>
    <row r="11" spans="1:11" ht="12.75" customHeight="1">
      <c r="A11" s="1"/>
      <c r="B11" s="10" t="s">
        <v>75</v>
      </c>
      <c r="C11" s="11" t="s">
        <v>6</v>
      </c>
      <c r="D11" s="12">
        <v>4.89</v>
      </c>
      <c r="E11" s="12">
        <v>4.89</v>
      </c>
      <c r="F11" s="1"/>
      <c r="G11" s="1"/>
      <c r="H11" s="1"/>
      <c r="I11" s="1"/>
      <c r="J11" s="1"/>
      <c r="K11" s="1"/>
    </row>
    <row r="12" spans="1:11" ht="12.75">
      <c r="A12" s="1"/>
      <c r="B12" s="10" t="s">
        <v>68</v>
      </c>
      <c r="C12" s="11" t="s">
        <v>6</v>
      </c>
      <c r="D12" s="13">
        <v>6.2</v>
      </c>
      <c r="E12" s="13">
        <v>6.2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12</v>
      </c>
      <c r="D13" s="15">
        <v>0.0126</v>
      </c>
      <c r="E13" s="15">
        <v>0.0127</v>
      </c>
      <c r="F13" s="1"/>
      <c r="G13" s="1"/>
      <c r="H13" s="1"/>
      <c r="I13" s="1"/>
      <c r="J13" s="1"/>
      <c r="K13" s="1"/>
    </row>
    <row r="14" spans="1:11" ht="12.75">
      <c r="A14" s="1"/>
      <c r="B14" s="128" t="s">
        <v>54</v>
      </c>
      <c r="C14" s="11" t="s">
        <v>12</v>
      </c>
      <c r="D14" s="15">
        <v>0.0002</v>
      </c>
      <c r="E14" s="15"/>
      <c r="F14" s="1"/>
      <c r="G14" s="1"/>
      <c r="H14" s="1"/>
      <c r="I14" s="1"/>
      <c r="J14" s="1"/>
      <c r="K14" s="1"/>
    </row>
    <row r="15" spans="1:11" ht="12.75">
      <c r="A15" s="1"/>
      <c r="B15" s="10" t="s">
        <v>77</v>
      </c>
      <c r="C15" s="11" t="s">
        <v>12</v>
      </c>
      <c r="D15" s="15">
        <v>0</v>
      </c>
      <c r="E15" s="15">
        <v>0.0003</v>
      </c>
      <c r="F15" s="1"/>
      <c r="G15" s="1"/>
      <c r="H15" s="1"/>
      <c r="I15" s="1"/>
      <c r="J15" s="1"/>
      <c r="K15" s="1"/>
    </row>
    <row r="16" spans="1:11" ht="12.75">
      <c r="A16" s="1"/>
      <c r="B16" s="128" t="s">
        <v>76</v>
      </c>
      <c r="C16" s="113" t="s">
        <v>12</v>
      </c>
      <c r="D16" s="15">
        <v>0.0002</v>
      </c>
      <c r="E16" s="15">
        <v>0</v>
      </c>
      <c r="F16" s="1"/>
      <c r="G16" s="1"/>
      <c r="H16" s="1"/>
      <c r="I16" s="1"/>
      <c r="J16" s="1"/>
      <c r="K16" s="1"/>
    </row>
    <row r="17" spans="1:11" ht="12.75">
      <c r="A17" s="1"/>
      <c r="B17" s="10" t="s">
        <v>53</v>
      </c>
      <c r="C17" s="113" t="s">
        <v>12</v>
      </c>
      <c r="D17" s="15">
        <v>-0.0001</v>
      </c>
      <c r="E17" s="15">
        <v>-0.0001</v>
      </c>
      <c r="F17" s="1"/>
      <c r="G17" s="1"/>
      <c r="H17" s="1"/>
      <c r="I17" s="1"/>
      <c r="J17" s="1"/>
      <c r="K17" s="1"/>
    </row>
    <row r="18" spans="1:11" ht="12.75">
      <c r="A18" s="1"/>
      <c r="B18" s="14" t="s">
        <v>9</v>
      </c>
      <c r="C18" s="11" t="s">
        <v>12</v>
      </c>
      <c r="D18" s="15">
        <v>0.0055</v>
      </c>
      <c r="E18" s="15">
        <v>0.0053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10</v>
      </c>
      <c r="C19" s="11" t="s">
        <v>12</v>
      </c>
      <c r="D19" s="15">
        <v>0.0036</v>
      </c>
      <c r="E19" s="15">
        <v>0.0035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11</v>
      </c>
      <c r="C20" s="11" t="s">
        <v>12</v>
      </c>
      <c r="D20" s="15">
        <v>0.0052</v>
      </c>
      <c r="E20" s="15">
        <v>0.0052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13</v>
      </c>
      <c r="C21" s="11" t="s">
        <v>12</v>
      </c>
      <c r="D21" s="15">
        <v>0.0011</v>
      </c>
      <c r="E21" s="15">
        <v>0.0011</v>
      </c>
      <c r="F21" s="1"/>
      <c r="G21" s="1"/>
      <c r="H21" s="1"/>
      <c r="I21" s="1"/>
      <c r="J21" s="1"/>
      <c r="K21" s="1"/>
    </row>
    <row r="22" spans="1:11" ht="13.5" thickBot="1">
      <c r="A22" s="1"/>
      <c r="B22" s="17" t="s">
        <v>14</v>
      </c>
      <c r="C22" s="18" t="s">
        <v>12</v>
      </c>
      <c r="D22" s="19">
        <v>0.25</v>
      </c>
      <c r="E22" s="19">
        <v>0.25</v>
      </c>
      <c r="F22" s="1"/>
      <c r="G22" s="1"/>
      <c r="H22" s="1"/>
      <c r="I22" s="1"/>
      <c r="J22" s="1"/>
      <c r="K22" s="1"/>
    </row>
    <row r="23" spans="1:11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9.5" thickBot="1">
      <c r="A24" s="1"/>
      <c r="B24" s="20" t="s">
        <v>15</v>
      </c>
      <c r="C24" s="21">
        <v>2000</v>
      </c>
      <c r="D24" s="22" t="s">
        <v>16</v>
      </c>
      <c r="E24" s="23">
        <v>0</v>
      </c>
      <c r="F24" s="24" t="s">
        <v>17</v>
      </c>
      <c r="G24" s="1"/>
      <c r="H24" s="25" t="s">
        <v>18</v>
      </c>
      <c r="I24" s="26">
        <v>1.0286</v>
      </c>
      <c r="J24" s="1"/>
      <c r="K24" s="1"/>
    </row>
    <row r="25" spans="1:11" ht="19.5" thickBot="1">
      <c r="A25" s="1"/>
      <c r="B25" s="20" t="s">
        <v>19</v>
      </c>
      <c r="C25" s="27">
        <v>750</v>
      </c>
      <c r="D25" s="22" t="s">
        <v>16</v>
      </c>
      <c r="E25" s="28" t="s">
        <v>20</v>
      </c>
      <c r="F25" s="29" t="s">
        <v>37</v>
      </c>
      <c r="G25" s="1"/>
      <c r="H25" s="1"/>
      <c r="I25" s="1"/>
      <c r="J25" s="1"/>
      <c r="K25" s="1"/>
    </row>
    <row r="26" spans="1:11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9" thickBot="1">
      <c r="A27" s="1"/>
      <c r="B27" s="30" t="s">
        <v>38</v>
      </c>
      <c r="C27" s="136">
        <f>C25</f>
        <v>750</v>
      </c>
      <c r="D27" s="32" t="s">
        <v>56</v>
      </c>
      <c r="E27" s="33" t="s">
        <v>22</v>
      </c>
      <c r="F27" s="32" t="s">
        <v>21</v>
      </c>
      <c r="G27" s="32" t="s">
        <v>57</v>
      </c>
      <c r="H27" s="33" t="s">
        <v>22</v>
      </c>
      <c r="I27" s="34" t="s">
        <v>6</v>
      </c>
      <c r="J27" s="35" t="s">
        <v>23</v>
      </c>
      <c r="K27" s="36" t="s">
        <v>24</v>
      </c>
    </row>
    <row r="28" spans="1:11" ht="12.75">
      <c r="A28" s="1"/>
      <c r="B28" s="37" t="s">
        <v>25</v>
      </c>
      <c r="C28" s="38">
        <f>C25</f>
        <v>750</v>
      </c>
      <c r="D28" s="137">
        <v>0.074</v>
      </c>
      <c r="E28" s="40">
        <f>C28*D28</f>
        <v>55.5</v>
      </c>
      <c r="F28" s="38">
        <f>C28</f>
        <v>750</v>
      </c>
      <c r="G28" s="41">
        <f>D28</f>
        <v>0.074</v>
      </c>
      <c r="H28" s="40">
        <f>F28*G28</f>
        <v>55.5</v>
      </c>
      <c r="I28" s="40">
        <f>H28-E28</f>
        <v>0</v>
      </c>
      <c r="J28" s="42">
        <v>0</v>
      </c>
      <c r="K28" s="43">
        <f>H28/H52</f>
        <v>0.2071917936269997</v>
      </c>
    </row>
    <row r="29" spans="1:11" ht="13.5" thickBot="1">
      <c r="A29" s="1"/>
      <c r="B29" s="44" t="s">
        <v>26</v>
      </c>
      <c r="C29" s="45">
        <f>C24*I24-C28</f>
        <v>1307.1999999999998</v>
      </c>
      <c r="D29" s="138">
        <v>0.087</v>
      </c>
      <c r="E29" s="47">
        <f>C29*D29</f>
        <v>113.72639999999997</v>
      </c>
      <c r="F29" s="45">
        <f>C29</f>
        <v>1307.1999999999998</v>
      </c>
      <c r="G29" s="48">
        <f>D29</f>
        <v>0.087</v>
      </c>
      <c r="H29" s="47">
        <f>F29*G29</f>
        <v>113.72639999999997</v>
      </c>
      <c r="I29" s="47">
        <f>H29-E29</f>
        <v>0</v>
      </c>
      <c r="J29" s="49">
        <v>0</v>
      </c>
      <c r="K29" s="43">
        <f>H29/H52</f>
        <v>0.42456174412147046</v>
      </c>
    </row>
    <row r="30" spans="1:11" ht="13.5" thickBot="1">
      <c r="A30" s="1"/>
      <c r="B30" s="50" t="s">
        <v>27</v>
      </c>
      <c r="C30" s="50"/>
      <c r="D30" s="50"/>
      <c r="E30" s="51">
        <f>SUM(E28:E29)</f>
        <v>169.22639999999996</v>
      </c>
      <c r="F30" s="50"/>
      <c r="G30" s="50"/>
      <c r="H30" s="51">
        <f>SUM(H28:H29)</f>
        <v>169.22639999999996</v>
      </c>
      <c r="I30" s="51">
        <f>I28+I29</f>
        <v>0</v>
      </c>
      <c r="J30" s="52">
        <v>0</v>
      </c>
      <c r="K30" s="53">
        <f>H30/H52</f>
        <v>0.6317535377484701</v>
      </c>
    </row>
    <row r="31" spans="1:11" ht="13.5" thickBot="1">
      <c r="A31" s="1"/>
      <c r="B31" s="54" t="s">
        <v>5</v>
      </c>
      <c r="C31" s="55">
        <v>1</v>
      </c>
      <c r="D31" s="56">
        <f>D10</f>
        <v>11.86</v>
      </c>
      <c r="E31" s="57">
        <f>C31*D31</f>
        <v>11.86</v>
      </c>
      <c r="F31" s="58">
        <v>1</v>
      </c>
      <c r="G31" s="56">
        <f>E10</f>
        <v>11.96</v>
      </c>
      <c r="H31" s="57">
        <f aca="true" t="shared" si="0" ref="H31:H37">F31*G31</f>
        <v>11.96</v>
      </c>
      <c r="I31" s="40">
        <f aca="true" t="shared" si="1" ref="I31:I40">H31-E31</f>
        <v>0.10000000000000142</v>
      </c>
      <c r="J31" s="42">
        <f>I31/D31</f>
        <v>0.008431703204047339</v>
      </c>
      <c r="K31" s="43">
        <f>H31/H52</f>
        <v>0.04464889823025075</v>
      </c>
    </row>
    <row r="32" spans="1:11" ht="26.25" thickBot="1">
      <c r="A32" s="1"/>
      <c r="B32" s="44" t="str">
        <f>B11</f>
        <v>Rate Rider for Disposition of Residual Historical Smart Meter Costs - effective until April 30, 2014</v>
      </c>
      <c r="C32" s="59">
        <v>1</v>
      </c>
      <c r="D32" s="60">
        <f>D11</f>
        <v>4.89</v>
      </c>
      <c r="E32" s="57">
        <f aca="true" t="shared" si="2" ref="E32:E37">C32*D32</f>
        <v>4.89</v>
      </c>
      <c r="F32" s="62">
        <v>1</v>
      </c>
      <c r="G32" s="60">
        <f>E11</f>
        <v>4.89</v>
      </c>
      <c r="H32" s="57">
        <f t="shared" si="0"/>
        <v>4.89</v>
      </c>
      <c r="I32" s="40">
        <f t="shared" si="1"/>
        <v>0</v>
      </c>
      <c r="J32" s="42">
        <f>I32/D32</f>
        <v>0</v>
      </c>
      <c r="K32" s="43">
        <f>H32/H52</f>
        <v>0.018255276952000514</v>
      </c>
    </row>
    <row r="33" spans="1:11" ht="26.25" thickBot="1">
      <c r="A33" s="1"/>
      <c r="B33" s="44" t="s">
        <v>55</v>
      </c>
      <c r="C33" s="64">
        <v>1</v>
      </c>
      <c r="D33" s="65">
        <f>D12</f>
        <v>6.2</v>
      </c>
      <c r="E33" s="57">
        <f t="shared" si="2"/>
        <v>6.2</v>
      </c>
      <c r="F33" s="66">
        <v>1</v>
      </c>
      <c r="G33" s="65">
        <f>E12</f>
        <v>6.2</v>
      </c>
      <c r="H33" s="57">
        <f t="shared" si="0"/>
        <v>6.2</v>
      </c>
      <c r="I33" s="40">
        <f t="shared" si="1"/>
        <v>0</v>
      </c>
      <c r="J33" s="42">
        <v>0</v>
      </c>
      <c r="K33" s="43">
        <f>H33/H52</f>
        <v>0.02314574991869186</v>
      </c>
    </row>
    <row r="34" spans="1:11" ht="13.5" thickBot="1">
      <c r="A34" s="1"/>
      <c r="B34" s="67" t="s">
        <v>7</v>
      </c>
      <c r="C34" s="68">
        <f>C24</f>
        <v>2000</v>
      </c>
      <c r="D34" s="69">
        <f>D13</f>
        <v>0.0126</v>
      </c>
      <c r="E34" s="57">
        <f t="shared" si="2"/>
        <v>25.2</v>
      </c>
      <c r="F34" s="70">
        <f>C34</f>
        <v>2000</v>
      </c>
      <c r="G34" s="69">
        <f>E13</f>
        <v>0.0127</v>
      </c>
      <c r="H34" s="61">
        <f t="shared" si="0"/>
        <v>25.4</v>
      </c>
      <c r="I34" s="40">
        <f t="shared" si="1"/>
        <v>0.1999999999999993</v>
      </c>
      <c r="J34" s="42">
        <v>-0.045801526717557224</v>
      </c>
      <c r="K34" s="43">
        <f>H34/H52</f>
        <v>0.09482291095722148</v>
      </c>
    </row>
    <row r="35" spans="1:11" ht="13.5" thickBot="1">
      <c r="A35" s="1"/>
      <c r="B35" s="67" t="s">
        <v>51</v>
      </c>
      <c r="C35" s="71">
        <f>C24</f>
        <v>2000</v>
      </c>
      <c r="D35" s="72">
        <f>D16</f>
        <v>0.0002</v>
      </c>
      <c r="E35" s="57">
        <f t="shared" si="2"/>
        <v>0.4</v>
      </c>
      <c r="F35" s="73">
        <f>C35</f>
        <v>2000</v>
      </c>
      <c r="G35" s="72">
        <f>E16</f>
        <v>0</v>
      </c>
      <c r="H35" s="61">
        <f t="shared" si="0"/>
        <v>0</v>
      </c>
      <c r="I35" s="40">
        <f t="shared" si="1"/>
        <v>-0.4</v>
      </c>
      <c r="J35" s="42">
        <v>0</v>
      </c>
      <c r="K35" s="43">
        <f>H35/H52</f>
        <v>0</v>
      </c>
    </row>
    <row r="36" spans="1:11" ht="13.5" thickBot="1">
      <c r="A36" s="1"/>
      <c r="B36" s="121" t="s">
        <v>63</v>
      </c>
      <c r="C36" s="71">
        <f>C24</f>
        <v>2000</v>
      </c>
      <c r="D36" s="72">
        <f>D14+D15</f>
        <v>0.0002</v>
      </c>
      <c r="E36" s="57">
        <f t="shared" si="2"/>
        <v>0.4</v>
      </c>
      <c r="F36" s="73">
        <f>C36</f>
        <v>2000</v>
      </c>
      <c r="G36" s="72">
        <f>E14+E15</f>
        <v>0.0003</v>
      </c>
      <c r="H36" s="61">
        <f t="shared" si="0"/>
        <v>0.6</v>
      </c>
      <c r="I36" s="40">
        <f t="shared" si="1"/>
        <v>0.19999999999999996</v>
      </c>
      <c r="J36" s="42">
        <v>0</v>
      </c>
      <c r="K36" s="43">
        <f>H36/H52</f>
        <v>0.002239911282454051</v>
      </c>
    </row>
    <row r="37" spans="1:11" ht="13.5" thickBot="1">
      <c r="A37" s="1"/>
      <c r="B37" s="121" t="s">
        <v>53</v>
      </c>
      <c r="C37" s="71">
        <f>C24</f>
        <v>2000</v>
      </c>
      <c r="D37" s="48">
        <f>D17</f>
        <v>-0.0001</v>
      </c>
      <c r="E37" s="57">
        <f t="shared" si="2"/>
        <v>-0.2</v>
      </c>
      <c r="F37" s="73">
        <f>C37</f>
        <v>2000</v>
      </c>
      <c r="G37" s="72">
        <f>E17</f>
        <v>-0.0001</v>
      </c>
      <c r="H37" s="61">
        <f t="shared" si="0"/>
        <v>-0.2</v>
      </c>
      <c r="I37" s="40">
        <f t="shared" si="1"/>
        <v>0</v>
      </c>
      <c r="J37" s="42">
        <v>0.5555555555555555</v>
      </c>
      <c r="K37" s="43">
        <f>H37/H52</f>
        <v>-0.0007466370941513503</v>
      </c>
    </row>
    <row r="38" spans="1:11" ht="13.5" thickBot="1">
      <c r="A38" s="1"/>
      <c r="B38" s="76" t="s">
        <v>28</v>
      </c>
      <c r="C38" s="77"/>
      <c r="D38" s="76"/>
      <c r="E38" s="78">
        <f>SUM(E31:E37)</f>
        <v>48.74999999999999</v>
      </c>
      <c r="F38" s="77"/>
      <c r="G38" s="76"/>
      <c r="H38" s="78">
        <f>SUM(H31:H37)</f>
        <v>48.85</v>
      </c>
      <c r="I38" s="78">
        <f>SUM(I31:I37)</f>
        <v>0.10000000000000064</v>
      </c>
      <c r="J38" s="79">
        <v>-0.12279616455304668</v>
      </c>
      <c r="K38" s="80">
        <f>H38/H52</f>
        <v>0.1823661102464673</v>
      </c>
    </row>
    <row r="39" spans="1:11" ht="13.5" thickBot="1">
      <c r="A39" s="1"/>
      <c r="B39" s="67" t="s">
        <v>9</v>
      </c>
      <c r="C39" s="81">
        <f>C24*I24</f>
        <v>2057.2</v>
      </c>
      <c r="D39" s="82">
        <f>D18</f>
        <v>0.0055</v>
      </c>
      <c r="E39" s="61">
        <f>C39*D39</f>
        <v>11.314599999999999</v>
      </c>
      <c r="F39" s="81">
        <f>C39</f>
        <v>2057.2</v>
      </c>
      <c r="G39" s="82">
        <f>E18</f>
        <v>0.0053</v>
      </c>
      <c r="H39" s="61">
        <f>F39*G39</f>
        <v>10.90316</v>
      </c>
      <c r="I39" s="40">
        <f t="shared" si="1"/>
        <v>-0.4114399999999989</v>
      </c>
      <c r="J39" s="42">
        <v>0.025516403402187006</v>
      </c>
      <c r="K39" s="43">
        <f>H39/H52</f>
        <v>0.04070351849733618</v>
      </c>
    </row>
    <row r="40" spans="1:11" ht="13.5" thickBot="1">
      <c r="A40" s="1"/>
      <c r="B40" s="67" t="s">
        <v>10</v>
      </c>
      <c r="C40" s="68">
        <f>C39</f>
        <v>2057.2</v>
      </c>
      <c r="D40" s="69">
        <f>D19</f>
        <v>0.0036</v>
      </c>
      <c r="E40" s="61">
        <f>C40*D40</f>
        <v>7.405919999999999</v>
      </c>
      <c r="F40" s="68">
        <f>C40</f>
        <v>2057.2</v>
      </c>
      <c r="G40" s="69">
        <f>E19</f>
        <v>0.0035</v>
      </c>
      <c r="H40" s="61">
        <f>F40*G40</f>
        <v>7.2002</v>
      </c>
      <c r="I40" s="40">
        <f t="shared" si="1"/>
        <v>-0.20571999999999946</v>
      </c>
      <c r="J40" s="42">
        <v>0.10048622366288494</v>
      </c>
      <c r="K40" s="43">
        <f>H40/H52</f>
        <v>0.02687968202654276</v>
      </c>
    </row>
    <row r="41" spans="1:11" ht="13.5" thickBot="1">
      <c r="A41" s="1"/>
      <c r="B41" s="76" t="s">
        <v>29</v>
      </c>
      <c r="C41" s="76"/>
      <c r="D41" s="76"/>
      <c r="E41" s="78">
        <f>SUM(E39:E40)</f>
        <v>18.720519999999997</v>
      </c>
      <c r="F41" s="76"/>
      <c r="G41" s="76"/>
      <c r="H41" s="78">
        <f>SUM(H39:H40)</f>
        <v>18.10336</v>
      </c>
      <c r="I41" s="78">
        <f>SUM(I39:I40)</f>
        <v>-0.6171599999999984</v>
      </c>
      <c r="J41" s="79">
        <v>0.05763888888888883</v>
      </c>
      <c r="K41" s="80">
        <f>H41/H52</f>
        <v>0.06758320052387894</v>
      </c>
    </row>
    <row r="42" spans="1:11" ht="13.5" thickBot="1">
      <c r="A42" s="1"/>
      <c r="B42" s="50" t="s">
        <v>30</v>
      </c>
      <c r="C42" s="50"/>
      <c r="D42" s="50"/>
      <c r="E42" s="51">
        <f>E38+E41</f>
        <v>67.47052</v>
      </c>
      <c r="F42" s="50"/>
      <c r="G42" s="50"/>
      <c r="H42" s="51">
        <f>H38+H41</f>
        <v>66.95336</v>
      </c>
      <c r="I42" s="51">
        <f>+I38+I41</f>
        <v>-0.5171599999999977</v>
      </c>
      <c r="J42" s="52">
        <v>-0.06719452172052215</v>
      </c>
      <c r="K42" s="53">
        <f>H42/H52</f>
        <v>0.24994931077034624</v>
      </c>
    </row>
    <row r="43" spans="1:11" ht="13.5" thickBot="1">
      <c r="A43" s="1"/>
      <c r="B43" s="44" t="s">
        <v>11</v>
      </c>
      <c r="C43" s="81">
        <f>C39</f>
        <v>2057.2</v>
      </c>
      <c r="D43" s="82">
        <f>D20</f>
        <v>0.0052</v>
      </c>
      <c r="E43" s="40">
        <f>C43*D43</f>
        <v>10.697439999999999</v>
      </c>
      <c r="F43" s="81">
        <f>C43</f>
        <v>2057.2</v>
      </c>
      <c r="G43" s="82">
        <f>E20</f>
        <v>0.0052</v>
      </c>
      <c r="H43" s="40">
        <f>F43*G43</f>
        <v>10.697439999999999</v>
      </c>
      <c r="I43" s="40">
        <f aca="true" t="shared" si="3" ref="I43:I51">H43-E43</f>
        <v>0</v>
      </c>
      <c r="J43" s="42">
        <v>0</v>
      </c>
      <c r="K43" s="84">
        <f>H43/H52</f>
        <v>0.039935527582292095</v>
      </c>
    </row>
    <row r="44" spans="1:11" ht="13.5" thickBot="1">
      <c r="A44" s="1"/>
      <c r="B44" s="44" t="s">
        <v>13</v>
      </c>
      <c r="C44" s="68">
        <f>C39</f>
        <v>2057.2</v>
      </c>
      <c r="D44" s="69">
        <f>D21</f>
        <v>0.0011</v>
      </c>
      <c r="E44" s="40">
        <f>C44*D44</f>
        <v>2.26292</v>
      </c>
      <c r="F44" s="68">
        <f>C44</f>
        <v>2057.2</v>
      </c>
      <c r="G44" s="69">
        <f>E21</f>
        <v>0.0011</v>
      </c>
      <c r="H44" s="40">
        <f>F44*G44</f>
        <v>2.26292</v>
      </c>
      <c r="I44" s="40">
        <f t="shared" si="3"/>
        <v>0</v>
      </c>
      <c r="J44" s="42">
        <v>0</v>
      </c>
      <c r="K44" s="43">
        <f>H44/H52</f>
        <v>0.008447900065484867</v>
      </c>
    </row>
    <row r="45" spans="1:11" ht="13.5" thickBot="1">
      <c r="A45" s="1"/>
      <c r="B45" s="44" t="s">
        <v>14</v>
      </c>
      <c r="C45" s="86">
        <v>1</v>
      </c>
      <c r="D45" s="65">
        <v>0.25</v>
      </c>
      <c r="E45" s="40">
        <f>C45*D45</f>
        <v>0.25</v>
      </c>
      <c r="F45" s="86">
        <v>1</v>
      </c>
      <c r="G45" s="87">
        <f>E22</f>
        <v>0.25</v>
      </c>
      <c r="H45" s="40">
        <f>F45*G45</f>
        <v>0.25</v>
      </c>
      <c r="I45" s="40">
        <f t="shared" si="3"/>
        <v>0</v>
      </c>
      <c r="J45" s="42">
        <v>0</v>
      </c>
      <c r="K45" s="43">
        <f>H45/H52</f>
        <v>0.0009332963676891878</v>
      </c>
    </row>
    <row r="46" spans="1:11" ht="13.5" thickBot="1">
      <c r="A46" s="1"/>
      <c r="B46" s="50" t="s">
        <v>31</v>
      </c>
      <c r="C46" s="50"/>
      <c r="D46" s="50"/>
      <c r="E46" s="51">
        <f>SUM(E43:E45)</f>
        <v>13.210359999999998</v>
      </c>
      <c r="F46" s="50"/>
      <c r="G46" s="50"/>
      <c r="H46" s="51">
        <f>SUM(H43:H45)</f>
        <v>13.210359999999998</v>
      </c>
      <c r="I46" s="51">
        <f>SUM(I43:I45)</f>
        <v>0</v>
      </c>
      <c r="J46" s="52">
        <v>0</v>
      </c>
      <c r="K46" s="53">
        <f>H46/H52</f>
        <v>0.04931672401546615</v>
      </c>
    </row>
    <row r="47" spans="1:11" ht="13.5" thickBot="1">
      <c r="A47" s="1"/>
      <c r="B47" s="88" t="s">
        <v>32</v>
      </c>
      <c r="C47" s="89">
        <f>C24</f>
        <v>2000</v>
      </c>
      <c r="D47" s="92">
        <v>0.007</v>
      </c>
      <c r="E47" s="40">
        <f>C47*D47</f>
        <v>14</v>
      </c>
      <c r="F47" s="89">
        <f>C47</f>
        <v>2000</v>
      </c>
      <c r="G47" s="92">
        <v>0.007</v>
      </c>
      <c r="H47" s="40">
        <f>F47*G47</f>
        <v>14</v>
      </c>
      <c r="I47" s="40">
        <f t="shared" si="3"/>
        <v>0</v>
      </c>
      <c r="J47" s="94">
        <v>0</v>
      </c>
      <c r="K47" s="95">
        <f>H47/H52</f>
        <v>0.052264596590594514</v>
      </c>
    </row>
    <row r="48" spans="1:11" ht="13.5" thickBot="1">
      <c r="A48" s="1"/>
      <c r="B48" s="50" t="s">
        <v>33</v>
      </c>
      <c r="C48" s="50"/>
      <c r="D48" s="50"/>
      <c r="E48" s="51">
        <f>E30+E42+E46+E47</f>
        <v>263.90727999999996</v>
      </c>
      <c r="F48" s="50"/>
      <c r="G48" s="50"/>
      <c r="H48" s="51">
        <f>H30+H42+H46+H47</f>
        <v>263.39011999999997</v>
      </c>
      <c r="I48" s="51">
        <f>H48-E48</f>
        <v>-0.5171599999999899</v>
      </c>
      <c r="J48" s="52">
        <f>I48/E48</f>
        <v>-0.0019596276389192064</v>
      </c>
      <c r="K48" s="53">
        <f>H48/H52</f>
        <v>0.983284169124877</v>
      </c>
    </row>
    <row r="49" spans="1:11" ht="13.5" thickBot="1">
      <c r="A49" s="1"/>
      <c r="B49" s="88" t="s">
        <v>34</v>
      </c>
      <c r="C49" s="97">
        <f>E48</f>
        <v>263.90727999999996</v>
      </c>
      <c r="D49" s="100">
        <v>0.13</v>
      </c>
      <c r="E49" s="51">
        <f>C49*D49</f>
        <v>34.3079464</v>
      </c>
      <c r="F49" s="97">
        <f>H48</f>
        <v>263.39011999999997</v>
      </c>
      <c r="G49" s="100">
        <v>0.13</v>
      </c>
      <c r="H49" s="51">
        <f>F49*G49</f>
        <v>34.240715599999994</v>
      </c>
      <c r="I49" s="40">
        <f t="shared" si="3"/>
        <v>-0.06723080000000436</v>
      </c>
      <c r="J49" s="94">
        <f>I49/E49</f>
        <v>-0.001959627638919372</v>
      </c>
      <c r="K49" s="95">
        <f>H49/H52</f>
        <v>0.127826941986234</v>
      </c>
    </row>
    <row r="50" spans="1:11" ht="13.5" thickBot="1">
      <c r="A50" s="1"/>
      <c r="B50" s="50" t="s">
        <v>61</v>
      </c>
      <c r="C50" s="1"/>
      <c r="D50" s="1"/>
      <c r="E50" s="126">
        <f>E48+E49</f>
        <v>298.21522639999995</v>
      </c>
      <c r="F50" s="1"/>
      <c r="G50" s="1"/>
      <c r="H50" s="126">
        <f>H48+H49</f>
        <v>297.63083559999995</v>
      </c>
      <c r="I50" s="40">
        <f>I48+I49</f>
        <v>-0.5843907999999942</v>
      </c>
      <c r="J50" s="94">
        <f>I50/E50</f>
        <v>-0.0019596276389192255</v>
      </c>
      <c r="K50" s="95">
        <f>H50/H52</f>
        <v>1.1111111111111112</v>
      </c>
    </row>
    <row r="51" spans="1:11" ht="13.5" thickBot="1">
      <c r="A51" s="1"/>
      <c r="B51" s="88" t="s">
        <v>62</v>
      </c>
      <c r="C51" s="1"/>
      <c r="D51" s="120">
        <v>-0.1</v>
      </c>
      <c r="E51" s="101">
        <f>E50*D51</f>
        <v>-29.821522639999998</v>
      </c>
      <c r="F51" s="1"/>
      <c r="G51" s="1"/>
      <c r="H51" s="51">
        <f>H50*D51</f>
        <v>-29.76308356</v>
      </c>
      <c r="I51" s="51">
        <f t="shared" si="3"/>
        <v>0.05843907999999942</v>
      </c>
      <c r="J51" s="52">
        <f>I51/E51</f>
        <v>-0.0019596276389192255</v>
      </c>
      <c r="K51" s="53">
        <f>H51/H52</f>
        <v>-0.11111111111111112</v>
      </c>
    </row>
    <row r="52" spans="2:11" ht="13.5" thickBot="1">
      <c r="B52" s="50" t="s">
        <v>35</v>
      </c>
      <c r="E52" s="101">
        <f>E50+E51</f>
        <v>268.39370375999994</v>
      </c>
      <c r="H52" s="101">
        <f>H50+H51</f>
        <v>267.86775203999997</v>
      </c>
      <c r="I52" s="101">
        <f>H52-E52</f>
        <v>-0.5259517199999664</v>
      </c>
      <c r="J52" s="102">
        <f>I52/E52</f>
        <v>-0.0019596276389191197</v>
      </c>
      <c r="K52" s="122">
        <f>K50+K51</f>
        <v>1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&amp; North Dumfries Hydro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 Baichan</dc:creator>
  <cp:keywords/>
  <dc:description/>
  <cp:lastModifiedBy>Grant Brooker</cp:lastModifiedBy>
  <cp:lastPrinted>2012-11-07T21:55:32Z</cp:lastPrinted>
  <dcterms:created xsi:type="dcterms:W3CDTF">2010-10-29T18:03:53Z</dcterms:created>
  <dcterms:modified xsi:type="dcterms:W3CDTF">2012-11-09T13:28:22Z</dcterms:modified>
  <cp:category/>
  <cp:version/>
  <cp:contentType/>
  <cp:contentStatus/>
</cp:coreProperties>
</file>