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05" yWindow="-30" windowWidth="15360" windowHeight="8715" tabRatio="901" activeTab="7"/>
  </bookViews>
  <sheets>
    <sheet name="REGINFO" sheetId="13" r:id="rId1"/>
    <sheet name="TAXCALC" sheetId="2" r:id="rId2"/>
    <sheet name="TAXREC" sheetId="12" r:id="rId3"/>
    <sheet name="Tax Reserves" sheetId="21" r:id="rId4"/>
    <sheet name="TAXREC 2" sheetId="20" r:id="rId5"/>
    <sheet name="TAXREC 3 No True-up" sheetId="24" r:id="rId6"/>
    <sheet name="Tax Rates" sheetId="23" r:id="rId7"/>
    <sheet name="PILs 1562 Calculation" sheetId="25" r:id="rId8"/>
  </sheets>
  <externalReferences>
    <externalReference r:id="rId9"/>
  </externalReferences>
  <definedNames>
    <definedName name="DaysInPreviousYear">[1]Rates!$B$22</definedName>
    <definedName name="DaysInYear">[1]Rates!$B$21</definedName>
    <definedName name="hello">REGINFO!$F$34</definedName>
    <definedName name="MofF">#REF!</definedName>
    <definedName name="_xlnm.Print_Area" localSheetId="7">'PILs 1562 Calculation'!$A$1:$O$75</definedName>
    <definedName name="_xlnm.Print_Area" localSheetId="0">REGINFO!$A$1:$E$71</definedName>
    <definedName name="_xlnm.Print_Area" localSheetId="6">'Tax Rates'!$A$1:$G$61</definedName>
    <definedName name="_xlnm.Print_Area" localSheetId="3">'Tax Reserves'!$A$1:$F$64</definedName>
    <definedName name="_xlnm.Print_Area" localSheetId="1">TAXCALC!$A$1:$H$209</definedName>
    <definedName name="_xlnm.Print_Area" localSheetId="4">'TAXREC 2'!$A$1:$F$122</definedName>
    <definedName name="_xlnm.Print_Area" localSheetId="5">'TAXREC 3 No True-up'!$A$1:$F$74</definedName>
    <definedName name="_xlnm.Print_Titles" localSheetId="1">TAXCALC!$A:$A,TAXCALC!$1:$13</definedName>
    <definedName name="_xlnm.Print_Titles" localSheetId="2">TAXREC!$1:$5</definedName>
    <definedName name="_xlnm.Print_Titles" localSheetId="4">'TAXREC 2'!$1:$13</definedName>
    <definedName name="_xlnm.Print_Titles" localSheetId="5">'TAXREC 3 No True-up'!$4:$8</definedName>
    <definedName name="Ratebase">REGINFO!$D$31</definedName>
    <definedName name="Surtax">#REF!</definedName>
  </definedNames>
  <calcPr calcId="125725" calcMode="manual"/>
</workbook>
</file>

<file path=xl/calcChain.xml><?xml version="1.0" encoding="utf-8"?>
<calcChain xmlns="http://schemas.openxmlformats.org/spreadsheetml/2006/main">
  <c r="C59" i="24"/>
  <c r="A59"/>
  <c r="C42"/>
  <c r="A42"/>
  <c r="E194" i="2"/>
  <c r="G33" l="1"/>
  <c r="E106" i="20"/>
  <c r="E92"/>
  <c r="E35" i="24"/>
  <c r="E27"/>
  <c r="C11" i="12"/>
  <c r="C12" i="24" s="1"/>
  <c r="E49" i="2"/>
  <c r="C61" i="12"/>
  <c r="E45" i="20"/>
  <c r="E20"/>
  <c r="E19"/>
  <c r="C150" i="12"/>
  <c r="E150" s="1"/>
  <c r="C149"/>
  <c r="E149" s="1"/>
  <c r="C11" i="20"/>
  <c r="A56" s="1"/>
  <c r="C80" i="12"/>
  <c r="E38" i="24"/>
  <c r="E37"/>
  <c r="E36"/>
  <c r="C50" i="12"/>
  <c r="C53" s="1"/>
  <c r="E48" i="13"/>
  <c r="G76" i="2"/>
  <c r="G77" s="1"/>
  <c r="G79"/>
  <c r="B9"/>
  <c r="B10"/>
  <c r="C75"/>
  <c r="C76" s="1"/>
  <c r="E76" s="1"/>
  <c r="C79"/>
  <c r="E142" i="12"/>
  <c r="E143"/>
  <c r="E144" s="1"/>
  <c r="E76"/>
  <c r="E88"/>
  <c r="E43"/>
  <c r="E45"/>
  <c r="F16" i="23"/>
  <c r="G68" i="2"/>
  <c r="G72" s="1"/>
  <c r="E158" i="12"/>
  <c r="E157"/>
  <c r="E166" i="2"/>
  <c r="C66"/>
  <c r="E151" s="1"/>
  <c r="E155"/>
  <c r="C70"/>
  <c r="E70" s="1"/>
  <c r="A1" i="25"/>
  <c r="A1" i="23"/>
  <c r="A2" i="24"/>
  <c r="A2" i="20"/>
  <c r="A1" i="21"/>
  <c r="E37" i="20"/>
  <c r="E38"/>
  <c r="A1" i="12"/>
  <c r="A1" i="2"/>
  <c r="E52" i="13"/>
  <c r="D76" i="20"/>
  <c r="D35" i="13"/>
  <c r="D60"/>
  <c r="D62" s="1"/>
  <c r="O13" i="25"/>
  <c r="M12"/>
  <c r="O12"/>
  <c r="O4"/>
  <c r="O3"/>
  <c r="A4"/>
  <c r="A3"/>
  <c r="E47" i="13"/>
  <c r="E43"/>
  <c r="E51" i="12"/>
  <c r="G37" i="2" s="1"/>
  <c r="E62" i="12"/>
  <c r="G21" i="2"/>
  <c r="E21" s="1"/>
  <c r="E102" s="1"/>
  <c r="E99" i="12"/>
  <c r="G34" i="2"/>
  <c r="E34" s="1"/>
  <c r="E109" s="1"/>
  <c r="E36" i="20"/>
  <c r="E87"/>
  <c r="E145" i="12"/>
  <c r="G58" i="2" s="1"/>
  <c r="E58" s="1"/>
  <c r="E126" s="1"/>
  <c r="E65" i="12"/>
  <c r="G24" i="2"/>
  <c r="E24" s="1"/>
  <c r="E105" s="1"/>
  <c r="E73" i="12"/>
  <c r="E74"/>
  <c r="E86" s="1"/>
  <c r="E75"/>
  <c r="E87" s="1"/>
  <c r="E77"/>
  <c r="E89" s="1"/>
  <c r="E78"/>
  <c r="E90" s="1"/>
  <c r="E79"/>
  <c r="E91" s="1"/>
  <c r="E17" i="20"/>
  <c r="E18"/>
  <c r="E21"/>
  <c r="E22"/>
  <c r="E23"/>
  <c r="E24"/>
  <c r="E25"/>
  <c r="E26"/>
  <c r="E27"/>
  <c r="E28"/>
  <c r="E29"/>
  <c r="E30"/>
  <c r="E31"/>
  <c r="E33"/>
  <c r="E34"/>
  <c r="E35"/>
  <c r="E39"/>
  <c r="E40"/>
  <c r="E41"/>
  <c r="C72" s="1"/>
  <c r="E42"/>
  <c r="E43"/>
  <c r="C74" s="1"/>
  <c r="E44"/>
  <c r="E100" i="12"/>
  <c r="G35" i="2" s="1"/>
  <c r="E35" s="1"/>
  <c r="E110" s="1"/>
  <c r="E102" i="12"/>
  <c r="G36" i="2" s="1"/>
  <c r="E36" s="1"/>
  <c r="E111" s="1"/>
  <c r="E103" i="12"/>
  <c r="E109"/>
  <c r="G42" i="2"/>
  <c r="E42" s="1"/>
  <c r="E106" i="12"/>
  <c r="G40" i="2" s="1"/>
  <c r="E40" s="1"/>
  <c r="E115" s="1"/>
  <c r="E107" i="12"/>
  <c r="G41" i="2" s="1"/>
  <c r="E41" s="1"/>
  <c r="E116" s="1"/>
  <c r="E115" i="12"/>
  <c r="E125" s="1"/>
  <c r="E116"/>
  <c r="E126" s="1"/>
  <c r="E117"/>
  <c r="E127" s="1"/>
  <c r="E118"/>
  <c r="E128" s="1"/>
  <c r="E119"/>
  <c r="E129" s="1"/>
  <c r="E82" i="20"/>
  <c r="E83"/>
  <c r="E84"/>
  <c r="E85"/>
  <c r="C105"/>
  <c r="E86"/>
  <c r="E88"/>
  <c r="E89"/>
  <c r="C109"/>
  <c r="E90"/>
  <c r="E91"/>
  <c r="E93"/>
  <c r="E94"/>
  <c r="E95"/>
  <c r="E97"/>
  <c r="E98"/>
  <c r="E31" i="12"/>
  <c r="E32"/>
  <c r="E33"/>
  <c r="E34"/>
  <c r="E35"/>
  <c r="E39"/>
  <c r="E40"/>
  <c r="E41"/>
  <c r="E42"/>
  <c r="E44"/>
  <c r="E46"/>
  <c r="E47"/>
  <c r="E48"/>
  <c r="D61"/>
  <c r="E61"/>
  <c r="G20" i="2" s="1"/>
  <c r="E20" s="1"/>
  <c r="C46" i="20"/>
  <c r="D46"/>
  <c r="C47" i="24"/>
  <c r="C66" i="12" s="1"/>
  <c r="E97"/>
  <c r="E98"/>
  <c r="E120"/>
  <c r="C22" i="25"/>
  <c r="E11" s="1"/>
  <c r="E22" s="1"/>
  <c r="G11" s="1"/>
  <c r="G22" s="1"/>
  <c r="I11" s="1"/>
  <c r="O11"/>
  <c r="O14"/>
  <c r="O16"/>
  <c r="O18"/>
  <c r="O19"/>
  <c r="O20"/>
  <c r="E61" i="24"/>
  <c r="A7"/>
  <c r="E8"/>
  <c r="A8"/>
  <c r="A11"/>
  <c r="E19"/>
  <c r="E20"/>
  <c r="E21"/>
  <c r="E22"/>
  <c r="E23"/>
  <c r="E24"/>
  <c r="E25"/>
  <c r="E26"/>
  <c r="E28"/>
  <c r="E29"/>
  <c r="E30"/>
  <c r="E31"/>
  <c r="E32"/>
  <c r="E33"/>
  <c r="E34"/>
  <c r="E39"/>
  <c r="E40"/>
  <c r="E41"/>
  <c r="E42"/>
  <c r="E47" s="1"/>
  <c r="E43"/>
  <c r="E44"/>
  <c r="E45"/>
  <c r="D47"/>
  <c r="D66" i="12"/>
  <c r="E51" i="24"/>
  <c r="E52"/>
  <c r="E53"/>
  <c r="E54"/>
  <c r="E55"/>
  <c r="E56"/>
  <c r="E57"/>
  <c r="E58"/>
  <c r="E59"/>
  <c r="E73" s="1"/>
  <c r="E60"/>
  <c r="E62"/>
  <c r="E63"/>
  <c r="E64"/>
  <c r="E65"/>
  <c r="E66"/>
  <c r="E67"/>
  <c r="E68"/>
  <c r="E69"/>
  <c r="E70"/>
  <c r="E71"/>
  <c r="E72"/>
  <c r="C73"/>
  <c r="C108" i="12" s="1"/>
  <c r="D73" i="24"/>
  <c r="D108" i="12" s="1"/>
  <c r="D41" i="13"/>
  <c r="C63" i="21"/>
  <c r="C64" i="12" s="1"/>
  <c r="C50" i="21"/>
  <c r="C105" i="12" s="1"/>
  <c r="E32" i="20"/>
  <c r="E46"/>
  <c r="E53" i="13"/>
  <c r="E51"/>
  <c r="E50"/>
  <c r="E101" i="12"/>
  <c r="C59"/>
  <c r="D59"/>
  <c r="E59" s="1"/>
  <c r="E60"/>
  <c r="E52"/>
  <c r="E138"/>
  <c r="E136"/>
  <c r="E137"/>
  <c r="D104" i="20"/>
  <c r="D108"/>
  <c r="D112"/>
  <c r="D117"/>
  <c r="D99"/>
  <c r="D120" i="12"/>
  <c r="D80"/>
  <c r="D50"/>
  <c r="D53" s="1"/>
  <c r="C120"/>
  <c r="A5" i="2"/>
  <c r="A4" i="12"/>
  <c r="A5" i="21"/>
  <c r="F2" i="23"/>
  <c r="A5"/>
  <c r="A4"/>
  <c r="E49" i="20"/>
  <c r="E55"/>
  <c r="E59"/>
  <c r="E63"/>
  <c r="E67"/>
  <c r="E71"/>
  <c r="E75"/>
  <c r="F34" i="23"/>
  <c r="E55" i="21"/>
  <c r="E56"/>
  <c r="E57"/>
  <c r="E58"/>
  <c r="E59"/>
  <c r="D63"/>
  <c r="D64" i="12"/>
  <c r="D35" i="21"/>
  <c r="D104" i="12"/>
  <c r="C35" i="21"/>
  <c r="C104" i="12"/>
  <c r="E104" s="1"/>
  <c r="G38" i="2" s="1"/>
  <c r="E38" s="1"/>
  <c r="E113" s="1"/>
  <c r="E25" i="21"/>
  <c r="E26"/>
  <c r="E35" s="1"/>
  <c r="E27"/>
  <c r="E28"/>
  <c r="E29"/>
  <c r="E30"/>
  <c r="E31"/>
  <c r="E32"/>
  <c r="E33"/>
  <c r="E13"/>
  <c r="E14"/>
  <c r="E15"/>
  <c r="E22" s="1"/>
  <c r="E16"/>
  <c r="E17"/>
  <c r="E18"/>
  <c r="E19"/>
  <c r="E20"/>
  <c r="E21"/>
  <c r="D22"/>
  <c r="D63" i="12"/>
  <c r="C22" i="21"/>
  <c r="C63" i="12"/>
  <c r="E63" s="1"/>
  <c r="G22" i="2" s="1"/>
  <c r="E22" s="1"/>
  <c r="E103" s="1"/>
  <c r="E41" i="21"/>
  <c r="E42"/>
  <c r="E43"/>
  <c r="D45" i="13"/>
  <c r="D56"/>
  <c r="D58"/>
  <c r="E5" i="21"/>
  <c r="A8"/>
  <c r="A7"/>
  <c r="E53"/>
  <c r="E54"/>
  <c r="E60"/>
  <c r="E61"/>
  <c r="E48"/>
  <c r="E44"/>
  <c r="E45"/>
  <c r="E46"/>
  <c r="E47"/>
  <c r="E49"/>
  <c r="D50"/>
  <c r="D105" i="12" s="1"/>
  <c r="A7" i="2"/>
  <c r="E79"/>
  <c r="G5"/>
  <c r="A6"/>
  <c r="E5" i="12"/>
  <c r="D125"/>
  <c r="D126"/>
  <c r="D127"/>
  <c r="D128"/>
  <c r="D129"/>
  <c r="D130"/>
  <c r="C125"/>
  <c r="C126"/>
  <c r="C127"/>
  <c r="C128"/>
  <c r="C129"/>
  <c r="C130"/>
  <c r="A125"/>
  <c r="D144"/>
  <c r="D146" s="1"/>
  <c r="D156" s="1"/>
  <c r="D160" s="1"/>
  <c r="C144"/>
  <c r="C146" s="1"/>
  <c r="C156" s="1"/>
  <c r="C160" s="1"/>
  <c r="A8"/>
  <c r="D85"/>
  <c r="D86"/>
  <c r="D92" s="1"/>
  <c r="D87"/>
  <c r="D88"/>
  <c r="D89"/>
  <c r="D90"/>
  <c r="D91"/>
  <c r="C85"/>
  <c r="C86"/>
  <c r="C92" s="1"/>
  <c r="C87"/>
  <c r="C88"/>
  <c r="C89"/>
  <c r="C90"/>
  <c r="C91"/>
  <c r="A129"/>
  <c r="A127"/>
  <c r="A126"/>
  <c r="A91"/>
  <c r="A90"/>
  <c r="A89"/>
  <c r="A87"/>
  <c r="A88"/>
  <c r="A86"/>
  <c r="A85"/>
  <c r="A7"/>
  <c r="A57" i="20"/>
  <c r="A61"/>
  <c r="A65"/>
  <c r="A75"/>
  <c r="A105"/>
  <c r="A109"/>
  <c r="A118"/>
  <c r="E6"/>
  <c r="A9"/>
  <c r="A8"/>
  <c r="E54" i="13"/>
  <c r="C16" i="2" s="1"/>
  <c r="E110" i="20"/>
  <c r="D65"/>
  <c r="D61"/>
  <c r="D57"/>
  <c r="D53"/>
  <c r="D49"/>
  <c r="E85" i="12"/>
  <c r="E92" s="1"/>
  <c r="E80"/>
  <c r="C69" i="20"/>
  <c r="E105"/>
  <c r="D60"/>
  <c r="E114"/>
  <c r="D75"/>
  <c r="D71"/>
  <c r="E113"/>
  <c r="D74"/>
  <c r="D58"/>
  <c r="F52" i="23"/>
  <c r="E33" i="2"/>
  <c r="E63" i="21"/>
  <c r="E50"/>
  <c r="D54" i="20"/>
  <c r="D70"/>
  <c r="E111"/>
  <c r="D50"/>
  <c r="C73"/>
  <c r="C104"/>
  <c r="D56"/>
  <c r="D72"/>
  <c r="D69"/>
  <c r="C49"/>
  <c r="C55"/>
  <c r="C59"/>
  <c r="C63"/>
  <c r="C108"/>
  <c r="C118"/>
  <c r="A102"/>
  <c r="A110"/>
  <c r="A104"/>
  <c r="A74"/>
  <c r="A64"/>
  <c r="A60"/>
  <c r="A50"/>
  <c r="E72"/>
  <c r="E68"/>
  <c r="E64"/>
  <c r="E60"/>
  <c r="E56"/>
  <c r="E52"/>
  <c r="D118"/>
  <c r="D113"/>
  <c r="D109"/>
  <c r="D105"/>
  <c r="C117"/>
  <c r="C111"/>
  <c r="C70"/>
  <c r="C60"/>
  <c r="C56"/>
  <c r="C52"/>
  <c r="E76"/>
  <c r="E122" i="2"/>
  <c r="E50" i="12"/>
  <c r="G16" i="2" s="1"/>
  <c r="C99" i="20"/>
  <c r="E96"/>
  <c r="E99"/>
  <c r="D116"/>
  <c r="A73"/>
  <c r="C112"/>
  <c r="C131" i="12"/>
  <c r="C132" s="1"/>
  <c r="D131"/>
  <c r="D132" s="1"/>
  <c r="E53"/>
  <c r="A116" i="20" l="1"/>
  <c r="E116"/>
  <c r="C116"/>
  <c r="C76"/>
  <c r="C54"/>
  <c r="C58"/>
  <c r="C62"/>
  <c r="C103"/>
  <c r="C113"/>
  <c r="D103"/>
  <c r="D119" s="1"/>
  <c r="D107"/>
  <c r="D111"/>
  <c r="D115"/>
  <c r="E50"/>
  <c r="E77" s="1"/>
  <c r="E78" s="1"/>
  <c r="E79" s="1"/>
  <c r="E54"/>
  <c r="E58"/>
  <c r="E62"/>
  <c r="E66"/>
  <c r="E70"/>
  <c r="E74"/>
  <c r="A58"/>
  <c r="A62"/>
  <c r="A68"/>
  <c r="A49"/>
  <c r="A108"/>
  <c r="A117"/>
  <c r="C10"/>
  <c r="C110"/>
  <c r="C65"/>
  <c r="C61"/>
  <c r="C57"/>
  <c r="C51"/>
  <c r="D67"/>
  <c r="E109"/>
  <c r="D64"/>
  <c r="C114"/>
  <c r="C75"/>
  <c r="C71"/>
  <c r="E117"/>
  <c r="E103"/>
  <c r="D62"/>
  <c r="D66"/>
  <c r="E107"/>
  <c r="C50"/>
  <c r="D73"/>
  <c r="E104"/>
  <c r="D52"/>
  <c r="D68"/>
  <c r="E115"/>
  <c r="C67"/>
  <c r="D51"/>
  <c r="D55"/>
  <c r="D59"/>
  <c r="D63"/>
  <c r="E108"/>
  <c r="E118"/>
  <c r="A111"/>
  <c r="A107"/>
  <c r="A103"/>
  <c r="A67"/>
  <c r="A63"/>
  <c r="A59"/>
  <c r="A55"/>
  <c r="E73"/>
  <c r="E69"/>
  <c r="E65"/>
  <c r="E61"/>
  <c r="E57"/>
  <c r="E51"/>
  <c r="D114"/>
  <c r="D110"/>
  <c r="D106"/>
  <c r="D102"/>
  <c r="A115"/>
  <c r="C66"/>
  <c r="C64"/>
  <c r="C107"/>
  <c r="A76"/>
  <c r="C68"/>
  <c r="E112"/>
  <c r="C67" i="2"/>
  <c r="E67" s="1"/>
  <c r="A51" i="20"/>
  <c r="A54"/>
  <c r="A52"/>
  <c r="E201" i="2"/>
  <c r="E75"/>
  <c r="E77" s="1"/>
  <c r="E162"/>
  <c r="E163" s="1"/>
  <c r="E164" s="1"/>
  <c r="E146" i="12"/>
  <c r="E156" s="1"/>
  <c r="E160" s="1"/>
  <c r="G55" i="2"/>
  <c r="C151" i="12"/>
  <c r="C77" i="20"/>
  <c r="C78" s="1"/>
  <c r="C68" i="12" s="1"/>
  <c r="D77" i="20"/>
  <c r="D78" s="1"/>
  <c r="D68" i="12" s="1"/>
  <c r="G90" i="2"/>
  <c r="G95" s="1"/>
  <c r="G26"/>
  <c r="E26" s="1"/>
  <c r="E106" s="1"/>
  <c r="E93" i="12"/>
  <c r="G27" i="2" s="1"/>
  <c r="E27" s="1"/>
  <c r="D94" i="12"/>
  <c r="D93"/>
  <c r="E202" i="2"/>
  <c r="E204" s="1"/>
  <c r="E193"/>
  <c r="D68" i="13"/>
  <c r="D66"/>
  <c r="D70"/>
  <c r="C37" i="2" s="1"/>
  <c r="E37" s="1"/>
  <c r="D64" i="13"/>
  <c r="C94" i="12"/>
  <c r="C93"/>
  <c r="C50" i="2"/>
  <c r="C88" s="1"/>
  <c r="E108" i="12"/>
  <c r="G48" i="2" s="1"/>
  <c r="E48" s="1"/>
  <c r="E130" i="12"/>
  <c r="G60" i="2"/>
  <c r="A69" i="20"/>
  <c r="E196" i="2"/>
  <c r="A113" i="20"/>
  <c r="A112"/>
  <c r="A114"/>
  <c r="E105" i="12"/>
  <c r="G39" i="2" s="1"/>
  <c r="E39" s="1"/>
  <c r="E114" s="1"/>
  <c r="E66" i="12"/>
  <c r="G30" i="2" s="1"/>
  <c r="E30" s="1"/>
  <c r="E151" i="12"/>
  <c r="G53" i="2" s="1"/>
  <c r="A70" i="20"/>
  <c r="A66"/>
  <c r="E64" i="12"/>
  <c r="A71" i="20"/>
  <c r="C115"/>
  <c r="C119" s="1"/>
  <c r="C120" s="1"/>
  <c r="C111" i="12" s="1"/>
  <c r="A72" i="20"/>
  <c r="G81" i="2"/>
  <c r="E152"/>
  <c r="E153" s="1"/>
  <c r="E157" s="1"/>
  <c r="E136"/>
  <c r="E168"/>
  <c r="G23"/>
  <c r="E23" s="1"/>
  <c r="E104" s="1"/>
  <c r="G84"/>
  <c r="E206"/>
  <c r="E112" s="1"/>
  <c r="E16"/>
  <c r="C77"/>
  <c r="C68"/>
  <c r="C72" s="1"/>
  <c r="E66"/>
  <c r="E68" s="1"/>
  <c r="D120" i="20" l="1"/>
  <c r="D111" i="12" s="1"/>
  <c r="D110"/>
  <c r="D113" s="1"/>
  <c r="D122" s="1"/>
  <c r="D121" i="20"/>
  <c r="E119"/>
  <c r="C53" i="2"/>
  <c r="C55" s="1"/>
  <c r="E53"/>
  <c r="D79" i="20"/>
  <c r="E208" i="2"/>
  <c r="E68" i="12"/>
  <c r="G29" i="2" s="1"/>
  <c r="E29" s="1"/>
  <c r="E94" i="12"/>
  <c r="E131"/>
  <c r="G45" i="2" s="1"/>
  <c r="E45" s="1"/>
  <c r="G44"/>
  <c r="E44" s="1"/>
  <c r="E117" s="1"/>
  <c r="E132" i="12"/>
  <c r="C110"/>
  <c r="C113" s="1"/>
  <c r="C122" s="1"/>
  <c r="C121" i="20"/>
  <c r="C67" i="12"/>
  <c r="E67" s="1"/>
  <c r="D67"/>
  <c r="D70" s="1"/>
  <c r="D82" s="1"/>
  <c r="C79" i="20"/>
  <c r="C92" i="2"/>
  <c r="E158"/>
  <c r="E159" s="1"/>
  <c r="E179" s="1"/>
  <c r="E72"/>
  <c r="C81"/>
  <c r="E55"/>
  <c r="E60" s="1"/>
  <c r="C60"/>
  <c r="C70" i="12"/>
  <c r="C82" s="1"/>
  <c r="E120" i="20" l="1"/>
  <c r="E110" i="12"/>
  <c r="D134"/>
  <c r="D139" s="1"/>
  <c r="C134"/>
  <c r="C139" s="1"/>
  <c r="C90" i="2"/>
  <c r="E146"/>
  <c r="E81"/>
  <c r="G28"/>
  <c r="E70" i="12"/>
  <c r="E82" s="1"/>
  <c r="C82" i="2"/>
  <c r="E82" s="1"/>
  <c r="G46" l="1"/>
  <c r="E46" s="1"/>
  <c r="E118" s="1"/>
  <c r="E113" i="12"/>
  <c r="E122" s="1"/>
  <c r="E134" s="1"/>
  <c r="E139" s="1"/>
  <c r="E111"/>
  <c r="G47" i="2" s="1"/>
  <c r="E47" s="1"/>
  <c r="E121" i="20"/>
  <c r="E28" i="2"/>
  <c r="E50" s="1"/>
  <c r="G50"/>
  <c r="C84"/>
  <c r="E84"/>
  <c r="C91" l="1"/>
  <c r="C95" s="1"/>
  <c r="E172"/>
  <c r="E107"/>
  <c r="E120" s="1"/>
  <c r="E130" l="1"/>
  <c r="E124"/>
  <c r="E128" s="1"/>
  <c r="E175"/>
  <c r="E138"/>
  <c r="E140" s="1"/>
  <c r="E144" s="1"/>
  <c r="E148" l="1"/>
  <c r="E177" s="1"/>
  <c r="E169"/>
  <c r="E170" s="1"/>
  <c r="E173" s="1"/>
  <c r="E178" s="1"/>
  <c r="E132"/>
  <c r="E183" s="1"/>
  <c r="M15" i="25" s="1"/>
  <c r="O15" s="1"/>
  <c r="E181" i="2" l="1"/>
  <c r="K17" i="25" s="1"/>
  <c r="E185" i="2" l="1"/>
  <c r="O17" i="25"/>
  <c r="O22" s="1"/>
  <c r="I22"/>
  <c r="K11" s="1"/>
  <c r="K22" s="1"/>
  <c r="M11" s="1"/>
  <c r="M22" s="1"/>
</calcChain>
</file>

<file path=xl/sharedStrings.xml><?xml version="1.0" encoding="utf-8"?>
<sst xmlns="http://schemas.openxmlformats.org/spreadsheetml/2006/main" count="886" uniqueCount="516">
  <si>
    <t>Non-wires</t>
  </si>
  <si>
    <t>Wires-only</t>
  </si>
  <si>
    <t>Return</t>
  </si>
  <si>
    <t>Tax</t>
  </si>
  <si>
    <t>Depreciation &amp; Amortization</t>
  </si>
  <si>
    <t>Recapture of CCA</t>
  </si>
  <si>
    <t>Employee benefit plans-accrued, not paid</t>
  </si>
  <si>
    <t>Capital items expensed</t>
  </si>
  <si>
    <t>Taxable capital gains</t>
  </si>
  <si>
    <t>Capitalized interest</t>
  </si>
  <si>
    <t>Tax reserves deducted in prior year</t>
  </si>
  <si>
    <t>Employee benefit plans-paid amounts</t>
  </si>
  <si>
    <t>Contributions to deferred income plans</t>
  </si>
  <si>
    <t>Contributions to pension plans</t>
  </si>
  <si>
    <t>Cumulative eligible capital deduction</t>
  </si>
  <si>
    <t>Tax reserves claimed in current year</t>
  </si>
  <si>
    <t>Charitable donations - tax basis</t>
  </si>
  <si>
    <t>Base</t>
  </si>
  <si>
    <t xml:space="preserve">                                  Total Additions</t>
  </si>
  <si>
    <t xml:space="preserve">                                Total Deductions</t>
  </si>
  <si>
    <t>Ontario Capital Tax</t>
  </si>
  <si>
    <t>Variance</t>
  </si>
  <si>
    <t>Explanation</t>
  </si>
  <si>
    <t>M of F</t>
  </si>
  <si>
    <t>Filing</t>
  </si>
  <si>
    <t>$</t>
  </si>
  <si>
    <t>BOOK TO TAX ADJUSTMENTS</t>
  </si>
  <si>
    <t xml:space="preserve">Capital cost allowance </t>
  </si>
  <si>
    <t>REGULATORY INCOME TAX</t>
  </si>
  <si>
    <t>Ontario</t>
  </si>
  <si>
    <t>I) CORPORATE INCOME TAXES</t>
  </si>
  <si>
    <t>II) CAPITAL TAXES</t>
  </si>
  <si>
    <t>Net LCT</t>
  </si>
  <si>
    <t>LCT (grossed-up)</t>
  </si>
  <si>
    <t>Initial</t>
  </si>
  <si>
    <t>Estimate</t>
  </si>
  <si>
    <t>Miscellaneous Tax Credits</t>
  </si>
  <si>
    <t xml:space="preserve">  Total Regulatory Income Tax</t>
  </si>
  <si>
    <t>Items capitalized for regulatory purposes</t>
  </si>
  <si>
    <t>Eliminations</t>
  </si>
  <si>
    <t>(for "wires-only" business - see s. 72 OEB Act)</t>
  </si>
  <si>
    <t>("Wires-only" business - see Tab TAXREC)</t>
  </si>
  <si>
    <t>Taxable Capital</t>
  </si>
  <si>
    <t>LINE</t>
  </si>
  <si>
    <t>Regulatory Adjustments</t>
  </si>
  <si>
    <t>Items Capitalized for Regulatory Purposes</t>
  </si>
  <si>
    <t>DEDUCT:</t>
  </si>
  <si>
    <t>Corporate</t>
  </si>
  <si>
    <t>TAX RETURN RECONCILIATION (TAXREC)</t>
  </si>
  <si>
    <t xml:space="preserve">TAX CALCULATIONS (TAXCALC)   </t>
  </si>
  <si>
    <t xml:space="preserve">            Total Other Additions</t>
  </si>
  <si>
    <t xml:space="preserve">              Total Other Deductions</t>
  </si>
  <si>
    <t>Reserves from financial statements- end of year</t>
  </si>
  <si>
    <t>Other Additions (See Tab entitled "TAXREC")</t>
  </si>
  <si>
    <t>Other Deductions (See Tab entitled "TAXREC")</t>
  </si>
  <si>
    <t xml:space="preserve">BOOK TO TAX DEDUCTIONS:   </t>
  </si>
  <si>
    <t>Employee Benefit Plans - Accrued, Not Paid</t>
  </si>
  <si>
    <t>Employee Benefit Plans - Paid Amounts</t>
  </si>
  <si>
    <t>V) INTEREST PORTION OF TRUE-UP</t>
  </si>
  <si>
    <t>REGULATORY INFORMATION  (REGINFO)</t>
  </si>
  <si>
    <t>BACKGROUND</t>
  </si>
  <si>
    <t>Has the utility reviewed section 149(1) ITA to</t>
  </si>
  <si>
    <t xml:space="preserve"> confirm that it is not subject to regular corporate</t>
  </si>
  <si>
    <t xml:space="preserve"> tax (and therefore subject to PILs)?</t>
  </si>
  <si>
    <t>Y/N</t>
  </si>
  <si>
    <t>Was the utility recently acquired by Hydro One</t>
  </si>
  <si>
    <t xml:space="preserve"> and now subject to s.89 &amp; 90 PILs?</t>
  </si>
  <si>
    <t>MARR NO TAX CALCULATIONS</t>
  </si>
  <si>
    <t>SHEET #7  FINAL RUD MODEL DATA</t>
  </si>
  <si>
    <t>(FROM 1999 FINANCIAL STATEMENTS)</t>
  </si>
  <si>
    <t>USE BOARD-APPROVED AMOUNTS</t>
  </si>
  <si>
    <t>Common Equity Ratio (CER)</t>
  </si>
  <si>
    <t>1-CER</t>
  </si>
  <si>
    <t>Target Return On Equity</t>
  </si>
  <si>
    <t>Debt rate</t>
  </si>
  <si>
    <t>Market Adjusted Revenue Requirement</t>
  </si>
  <si>
    <t>1999 return from RUD Sheet #7</t>
  </si>
  <si>
    <t>Total Incremental revenue</t>
  </si>
  <si>
    <t>Equity</t>
  </si>
  <si>
    <t>Return at target ROE</t>
  </si>
  <si>
    <t>Debt</t>
  </si>
  <si>
    <t>TAXABLE INCOME</t>
  </si>
  <si>
    <t>Net Income Before Interest &amp; Income Taxes     EBIT</t>
  </si>
  <si>
    <t>Variance Caused By Phase-in of Deemed Debt</t>
  </si>
  <si>
    <t>Variance caused by excess debt</t>
  </si>
  <si>
    <t xml:space="preserve"> Above Deemed Debt per Rate Handbook)</t>
  </si>
  <si>
    <t>Interest Expense Deemed/ Incurred</t>
  </si>
  <si>
    <t>Column</t>
  </si>
  <si>
    <t>From</t>
  </si>
  <si>
    <t>TAXREC</t>
  </si>
  <si>
    <t>Brought</t>
  </si>
  <si>
    <t>Less: Interest expense for accounting purposes</t>
  </si>
  <si>
    <t>Regulatory adjustments :</t>
  </si>
  <si>
    <t xml:space="preserve">   CCA </t>
  </si>
  <si>
    <t xml:space="preserve">   other deductions</t>
  </si>
  <si>
    <t>Year start:</t>
  </si>
  <si>
    <t>Year end:</t>
  </si>
  <si>
    <t>NET TAXABLE INCOME</t>
  </si>
  <si>
    <t>Provision for income tax</t>
  </si>
  <si>
    <t>Total Income Tax</t>
  </si>
  <si>
    <t>Reserves from financial statements-end of year</t>
  </si>
  <si>
    <t>Reserves from F/S beginning of year</t>
  </si>
  <si>
    <t xml:space="preserve"> </t>
  </si>
  <si>
    <t>Capital Cost Allowance and CEC</t>
  </si>
  <si>
    <t>Total</t>
  </si>
  <si>
    <t>Opening balance:</t>
  </si>
  <si>
    <t xml:space="preserve">                                              Subtotal</t>
  </si>
  <si>
    <t xml:space="preserve">Corporate Tax Rates </t>
  </si>
  <si>
    <t>Income Tax Rate</t>
  </si>
  <si>
    <t>Capital Tax Rate</t>
  </si>
  <si>
    <t>LCT rate</t>
  </si>
  <si>
    <t>to</t>
  </si>
  <si>
    <t>Income Range</t>
  </si>
  <si>
    <t xml:space="preserve">Surtax </t>
  </si>
  <si>
    <t>Less: Miscellaneous Tax Credits</t>
  </si>
  <si>
    <t xml:space="preserve">Current year </t>
  </si>
  <si>
    <t>Year</t>
  </si>
  <si>
    <t>Total Income Tax on True-ups</t>
  </si>
  <si>
    <t xml:space="preserve">III) INCLUSION IN RATES </t>
  </si>
  <si>
    <t>Materiality Level:</t>
  </si>
  <si>
    <t xml:space="preserve">   (0.25% x Rate Base x CER)</t>
  </si>
  <si>
    <t xml:space="preserve">   (0.25% x Net Assets)</t>
  </si>
  <si>
    <t>Number of days in taxation year:</t>
  </si>
  <si>
    <t>Add:</t>
  </si>
  <si>
    <t>Debt issue expense</t>
  </si>
  <si>
    <t>Deemed dividend income</t>
  </si>
  <si>
    <t>Days in reporting period:</t>
  </si>
  <si>
    <t>days</t>
  </si>
  <si>
    <t>ITEM</t>
  </si>
  <si>
    <t xml:space="preserve">DO NOT INPUT INTO AREA </t>
  </si>
  <si>
    <t>TAX RESERVES</t>
  </si>
  <si>
    <t xml:space="preserve">Net Income (loss) </t>
  </si>
  <si>
    <t>Insert line above this line</t>
  </si>
  <si>
    <t xml:space="preserve">Recapture of capital cost allowance </t>
  </si>
  <si>
    <t>Loss in equity of subsidiaries and affiliates</t>
  </si>
  <si>
    <t>Loss on disposal of assets</t>
  </si>
  <si>
    <t>Depreciation in inventory -end of year</t>
  </si>
  <si>
    <t>Scientific research expenditures deducted</t>
  </si>
  <si>
    <t>Financing fees deducted in books</t>
  </si>
  <si>
    <t>Gain on settlement of debt</t>
  </si>
  <si>
    <t>Recapture of SR&amp;ED expenditures</t>
  </si>
  <si>
    <t>Share issue expense</t>
  </si>
  <si>
    <t>Write down of capital property</t>
  </si>
  <si>
    <t>Total Material additions</t>
  </si>
  <si>
    <t>Deduct:</t>
  </si>
  <si>
    <t>Terminal loss from Schedule 8</t>
  </si>
  <si>
    <t>Non-deductible meals and entertainment expense</t>
  </si>
  <si>
    <t>Note: Carry forward Wires-only Data to Tab "TAXCALC" Column K</t>
  </si>
  <si>
    <t>Section B: Financial statements data:</t>
  </si>
  <si>
    <t>Total Other additions &gt;materiality level</t>
  </si>
  <si>
    <t>Dividends not taxable under section 83</t>
  </si>
  <si>
    <t xml:space="preserve">  Other Deductions (not "Material") "TAXREC" </t>
  </si>
  <si>
    <t xml:space="preserve">  Other Deductions (not "Material") "TAXREC 2" </t>
  </si>
  <si>
    <t xml:space="preserve">  Material Items from "TAXREC 2" worksheet</t>
  </si>
  <si>
    <t xml:space="preserve">  "Material" Items from "TAXREC" worksheet </t>
  </si>
  <si>
    <t xml:space="preserve">  Other Additions (not "Material") "TAXREC 2" </t>
  </si>
  <si>
    <t xml:space="preserve">  "Material Items from "TAXREC 2" worksheet</t>
  </si>
  <si>
    <t xml:space="preserve">  Other Additions (not "Material") "TAXREC" </t>
  </si>
  <si>
    <t>Material addition items from TAXREC 2</t>
  </si>
  <si>
    <t>Other addition items (not Material) from TAXREC 2</t>
  </si>
  <si>
    <t>Material deduction items from TAXREC 2</t>
  </si>
  <si>
    <t>Other deduction items (not Material) from TAXREC 2</t>
  </si>
  <si>
    <t xml:space="preserve">                                   Subtotal</t>
  </si>
  <si>
    <t>From T2 Schedule 1</t>
  </si>
  <si>
    <t xml:space="preserve">BOOK TO TAX ADDITIONS:  </t>
  </si>
  <si>
    <t>Equity in income from subsidiary or affiliates</t>
  </si>
  <si>
    <t>Contributions to a qualifying environment trust</t>
  </si>
  <si>
    <t>Other income from financial statements</t>
  </si>
  <si>
    <t>Total Additions</t>
  </si>
  <si>
    <t>Total Deductions</t>
  </si>
  <si>
    <t>Recap of Material Additions:</t>
  </si>
  <si>
    <t xml:space="preserve">   Subtotal</t>
  </si>
  <si>
    <t>Recap of Material Deductions:</t>
  </si>
  <si>
    <t>Recap Material Additions:</t>
  </si>
  <si>
    <t>Recap Material Deductions:</t>
  </si>
  <si>
    <t>Section C: Reconciliation of accounting income to taxable income</t>
  </si>
  <si>
    <t>Section A: Identification:</t>
  </si>
  <si>
    <t>Income:</t>
  </si>
  <si>
    <r>
      <t>Total (</t>
    </r>
    <r>
      <rPr>
        <sz val="10"/>
        <rFont val="Arial"/>
        <family val="2"/>
      </rPr>
      <t>carry forward to the TAXREC worksheet)</t>
    </r>
  </si>
  <si>
    <t>Revenue should be entered above this line</t>
  </si>
  <si>
    <t xml:space="preserve">         Provision for payments in lieu of income taxes</t>
  </si>
  <si>
    <t>Interest capitalized for accounting deducted for tax</t>
  </si>
  <si>
    <t>Interest capitalized for accounting but deducted for tax</t>
  </si>
  <si>
    <t>Is the utility a non-profit corporation?</t>
  </si>
  <si>
    <t>&lt; - enter materiality level</t>
  </si>
  <si>
    <t>+</t>
  </si>
  <si>
    <t>-</t>
  </si>
  <si>
    <t>=</t>
  </si>
  <si>
    <t>+/-</t>
  </si>
  <si>
    <t>Soft costs on construction and renovation of buildings</t>
  </si>
  <si>
    <t>Dividends credited to investment account</t>
  </si>
  <si>
    <t>Amounts received in respect of qualifying environment trust</t>
  </si>
  <si>
    <t>Scientific research expenses claimed in year from Form T661</t>
  </si>
  <si>
    <t>Book income of joint venture or partnership</t>
  </si>
  <si>
    <t>Income Tax Rate used for gross-up (exclude surtax)</t>
  </si>
  <si>
    <t>Total Other Additions</t>
  </si>
  <si>
    <t>Total Other Deductions</t>
  </si>
  <si>
    <t>Total Other Deductions exceed materiality level</t>
  </si>
  <si>
    <t>Other Deductions less than materiality level</t>
  </si>
  <si>
    <t>Other deductions less than materiality level</t>
  </si>
  <si>
    <t>Total Deductions exceed materiality level</t>
  </si>
  <si>
    <t>Other additions less than materiality level</t>
  </si>
  <si>
    <t>Other Additions: (please explain in detail the nature of the item)</t>
  </si>
  <si>
    <t>Other deductions: (Please explain in detail the nature of the item)</t>
  </si>
  <si>
    <t>Other deductions (Please explain the nature of the deductions)</t>
  </si>
  <si>
    <t>Other Additions: (Please explain the nature of the additions)</t>
  </si>
  <si>
    <t>Additions:</t>
  </si>
  <si>
    <t xml:space="preserve">     Cost of energy purchased</t>
  </si>
  <si>
    <t xml:space="preserve">     Administration </t>
  </si>
  <si>
    <t xml:space="preserve">      Other Income</t>
  </si>
  <si>
    <t>Accounting Year End</t>
  </si>
  <si>
    <t>Date</t>
  </si>
  <si>
    <t>(The Net Income (loss) on the MoF column should equal to the net income (loss) per financial statements on Schedule 1 of the tax return. )</t>
  </si>
  <si>
    <t>Taxation Year's start date:</t>
  </si>
  <si>
    <t>Taxation Year's end date:</t>
  </si>
  <si>
    <t>Please enter the Materiality Level :</t>
  </si>
  <si>
    <t>Federal Large Corporations Tax</t>
  </si>
  <si>
    <t>Total Income Taxes</t>
  </si>
  <si>
    <t>Total TRUE-UPS before tax effect</t>
  </si>
  <si>
    <t xml:space="preserve">      Distribution Revenue</t>
  </si>
  <si>
    <t>Gain on disposal of assets</t>
  </si>
  <si>
    <t>If required please change the descriptions except for amortization, interest expense and provision for income tax</t>
  </si>
  <si>
    <t>Total deemed interest (REGINFO)</t>
  </si>
  <si>
    <t xml:space="preserve">Total Interest Variance        </t>
  </si>
  <si>
    <t xml:space="preserve">      Miscellaneous income</t>
  </si>
  <si>
    <t xml:space="preserve">   Or other measure (please provide the basis of the amount)</t>
  </si>
  <si>
    <t>REVISED REGULATORY INCOME TAX</t>
  </si>
  <si>
    <t>Total Revised Regulatory Income Tax</t>
  </si>
  <si>
    <t>x</t>
  </si>
  <si>
    <t>Regulatory Income Tax Variance</t>
  </si>
  <si>
    <t xml:space="preserve">Revised deemed taxable capital </t>
  </si>
  <si>
    <t>Revised Ontario Capital Tax</t>
  </si>
  <si>
    <t>REGULATORY TAXABLE INCOME /(LOSSES) (as reported in the initial estimate column)</t>
  </si>
  <si>
    <t>Federal LCT</t>
  </si>
  <si>
    <t xml:space="preserve">REVISED CORPORATE INCOME TAX RATE </t>
  </si>
  <si>
    <t xml:space="preserve">Less: Revised Miscellaneous Tax Credits </t>
  </si>
  <si>
    <t>Less: Regulatory Income Tax reported in the Initial Estimate Column (Cell C58)</t>
  </si>
  <si>
    <t>Revised Federal LCT</t>
  </si>
  <si>
    <t xml:space="preserve">Gross Amount </t>
  </si>
  <si>
    <t>Revised Net LCT</t>
  </si>
  <si>
    <t>Income Tax (grossed-up)</t>
  </si>
  <si>
    <t>Regulatory Ontario Capital Tax Variance</t>
  </si>
  <si>
    <t>Regulatory Federal LCT Variance</t>
  </si>
  <si>
    <t>Income Tax Effect on True-up adjustments</t>
  </si>
  <si>
    <t>IV a) Calculation of the True-up Variance</t>
  </si>
  <si>
    <t>(Deferral Account Variance + True-up Variance)</t>
  </si>
  <si>
    <t>DR/(CR)</t>
  </si>
  <si>
    <t>K-C</t>
  </si>
  <si>
    <t>Interest phased-in  (Cell C36)</t>
  </si>
  <si>
    <t xml:space="preserve">Interest deducted on MoF filing  (Cell K36+K41) </t>
  </si>
  <si>
    <t xml:space="preserve">Gain on sale of eligible capital property </t>
  </si>
  <si>
    <t>Interest paid on income debentures</t>
  </si>
  <si>
    <t>Depreciation in inventory, end of prior year</t>
  </si>
  <si>
    <t>Total days in the calendar year:</t>
  </si>
  <si>
    <t xml:space="preserve">Other Interest Variances (i.e. Borrowing Levels </t>
  </si>
  <si>
    <t>(Please complete the questionnaire in the Background questionnaire worksheet.)</t>
  </si>
  <si>
    <t xml:space="preserve">The actual categories of the income statements should be used.  </t>
  </si>
  <si>
    <t xml:space="preserve">  Blended rate</t>
  </si>
  <si>
    <t>Reserves from financial statements - beginning of year</t>
  </si>
  <si>
    <t>Tax reserves - end of year</t>
  </si>
  <si>
    <t>Reserves from financial statements - end of year</t>
  </si>
  <si>
    <t>Tax reserves - beginning of year</t>
  </si>
  <si>
    <t>Regulatory Adjustments - increase in income</t>
  </si>
  <si>
    <t>Regulatory Adjustments - deduction for tax purposes in Item 5</t>
  </si>
  <si>
    <t>Environmental</t>
  </si>
  <si>
    <t>Allowance for doubtful accounts</t>
  </si>
  <si>
    <t>Inventory obsolescence</t>
  </si>
  <si>
    <t>Property taxes</t>
  </si>
  <si>
    <t>FINANCIAL STATEMENT RESERVES</t>
  </si>
  <si>
    <t>End of Year:</t>
  </si>
  <si>
    <t>Beginning of Year:</t>
  </si>
  <si>
    <t xml:space="preserve">      Energy Sales</t>
  </si>
  <si>
    <t xml:space="preserve">     Customer billing and collecting </t>
  </si>
  <si>
    <t xml:space="preserve">     Operations and maintenance</t>
  </si>
  <si>
    <t xml:space="preserve">     Amortization </t>
  </si>
  <si>
    <t xml:space="preserve">     Ontario Capital Tax </t>
  </si>
  <si>
    <t xml:space="preserve">Tax reserves - beginning of year </t>
  </si>
  <si>
    <t>Reserves from financial statements-  beginning of year</t>
  </si>
  <si>
    <t>Reserve for doubtful accounts ss. 20(1)(l)</t>
  </si>
  <si>
    <t xml:space="preserve">Reserve for goods &amp; services ss.20(1)(m) </t>
  </si>
  <si>
    <t>Reserve for unpaid amounts  ss.20(1)(n)</t>
  </si>
  <si>
    <t>Debt and share issue expenses  ss.20(1)(e)</t>
  </si>
  <si>
    <t>Does the utility carry on non-wires related operation?</t>
  </si>
  <si>
    <t>Costs and Expenses:</t>
  </si>
  <si>
    <t>Rate Base (wires-only)</t>
  </si>
  <si>
    <t>Input:  Board-approved dollar amounts phased-in</t>
  </si>
  <si>
    <t xml:space="preserve">   Amount allowed in 2001 </t>
  </si>
  <si>
    <t xml:space="preserve">   Amount allowed in 2002</t>
  </si>
  <si>
    <t xml:space="preserve">   Amount allowed in 2003 and 2004 (will be zero due to Bill 210</t>
  </si>
  <si>
    <t xml:space="preserve">      unless authorized by the Minister and the Board)</t>
  </si>
  <si>
    <t xml:space="preserve">           Total Regulatory Income</t>
  </si>
  <si>
    <t>Phase-in of interest - Year 1 (2001)</t>
  </si>
  <si>
    <t>Phase-in of interest - Year 2  (2002)</t>
  </si>
  <si>
    <t>Phase-in of interest - Year 3 (2003) and forward</t>
  </si>
  <si>
    <t>Regulatory</t>
  </si>
  <si>
    <t>Income</t>
  </si>
  <si>
    <t>Federal (Includes surtax)</t>
  </si>
  <si>
    <t xml:space="preserve">Proxy Tax Year </t>
  </si>
  <si>
    <t>Tax and Accounting Reserves</t>
  </si>
  <si>
    <t>For MoF Column of TAXCALC</t>
  </si>
  <si>
    <t xml:space="preserve">   Total income and capital taxes</t>
  </si>
  <si>
    <t xml:space="preserve"> and Ontario blended</t>
  </si>
  <si>
    <t xml:space="preserve">IV) FUTURE TRUE-UPS  </t>
  </si>
  <si>
    <t>FROM ACTUAL TAX RETURNS</t>
  </si>
  <si>
    <t>Exemptions, Deductions, or Thresholds</t>
  </si>
  <si>
    <t>Less: Ontario Capital Tax reported in the initial estimate column (Cell C70)</t>
  </si>
  <si>
    <t>Rate (as a result of legislative changes) tab 'Tax Rates' cell C51</t>
  </si>
  <si>
    <t>Deemed interest amount in 100% of MARR</t>
  </si>
  <si>
    <t>Please identify the % used to allocate the OCT and LCT exemptions in Cells C65 &amp; C74 in the TAXCALC spreadsheet.</t>
  </si>
  <si>
    <t>OCT</t>
  </si>
  <si>
    <t>LCT</t>
  </si>
  <si>
    <t>(If it is a non-profit corporation, please contact the Rates Manager at the OEB)</t>
  </si>
  <si>
    <t xml:space="preserve">Are the Ontario Capital Tax &amp; Large Corporations Tax Exemptions shared among the corporate group? </t>
  </si>
  <si>
    <t xml:space="preserve">       Ontario Capital Tax</t>
  </si>
  <si>
    <t>Gross Amount of LCT before surtax offset (Taxable Capital x Rate)</t>
  </si>
  <si>
    <t>Less: Federal Surtax  1.12% x Taxable Income</t>
  </si>
  <si>
    <t>Less: Federal surtax</t>
  </si>
  <si>
    <t>Interest Adjustment for Tax Purposes  (carry forward to Cell I110)</t>
  </si>
  <si>
    <r>
      <t xml:space="preserve">Interest Adjustment for tax purposes   </t>
    </r>
    <r>
      <rPr>
        <b/>
        <sz val="10"/>
        <rFont val="Arial"/>
        <family val="2"/>
      </rPr>
      <t>(See Below - cell I204)</t>
    </r>
  </si>
  <si>
    <t>Sign Convention: + for increase;  - for decrease</t>
  </si>
  <si>
    <r>
      <t xml:space="preserve">Net Ontario Income Tax  </t>
    </r>
    <r>
      <rPr>
        <sz val="10"/>
        <color indexed="10"/>
        <rFont val="Arial"/>
        <family val="2"/>
      </rPr>
      <t>(Must agree with tax return)</t>
    </r>
    <r>
      <rPr>
        <sz val="10"/>
        <rFont val="Arial"/>
        <family val="2"/>
      </rPr>
      <t xml:space="preserve"> </t>
    </r>
  </si>
  <si>
    <r>
      <t xml:space="preserve">Net Federal Income Tax  </t>
    </r>
    <r>
      <rPr>
        <sz val="10"/>
        <color indexed="10"/>
        <rFont val="Arial"/>
        <family val="2"/>
      </rPr>
      <t>(Must agree with tax return)</t>
    </r>
  </si>
  <si>
    <t xml:space="preserve">Please enter the non-wire operation's amount as a positive number, the program automatically treats all amounts </t>
  </si>
  <si>
    <t>in the "non-wires elimination column" as negative values in TAXREC and TAXREC2.</t>
  </si>
  <si>
    <t xml:space="preserve"> Input unconsolidated financial statement data submitted with Tax returns.</t>
  </si>
  <si>
    <t xml:space="preserve">Federal large corporation tax </t>
  </si>
  <si>
    <t>TAXABLE INCOME/ (LOSS)</t>
  </si>
  <si>
    <r>
      <t xml:space="preserve">Net Federal Income Tax Rate  </t>
    </r>
    <r>
      <rPr>
        <sz val="10"/>
        <color indexed="10"/>
        <rFont val="Arial"/>
        <family val="2"/>
      </rPr>
      <t>(Must agree with tax return)</t>
    </r>
  </si>
  <si>
    <r>
      <t xml:space="preserve">Net Ontario Income Tax Rate  </t>
    </r>
    <r>
      <rPr>
        <sz val="10"/>
        <color indexed="10"/>
        <rFont val="Arial"/>
        <family val="2"/>
      </rPr>
      <t>(Must agree with tax return)</t>
    </r>
    <r>
      <rPr>
        <sz val="10"/>
        <rFont val="Arial"/>
        <family val="2"/>
      </rPr>
      <t xml:space="preserve"> </t>
    </r>
  </si>
  <si>
    <t xml:space="preserve">   Blended Income Tax Rate</t>
  </si>
  <si>
    <r>
      <t xml:space="preserve">Ontario Capital Tax Exemption </t>
    </r>
    <r>
      <rPr>
        <b/>
        <sz val="10"/>
        <color indexed="10"/>
        <rFont val="Arial"/>
        <family val="2"/>
      </rPr>
      <t>**</t>
    </r>
  </si>
  <si>
    <r>
      <t xml:space="preserve">Federal Large Corporations Tax Exemption </t>
    </r>
    <r>
      <rPr>
        <b/>
        <sz val="10"/>
        <color indexed="10"/>
        <rFont val="Arial"/>
        <family val="2"/>
      </rPr>
      <t>**</t>
    </r>
  </si>
  <si>
    <r>
      <t xml:space="preserve">Less: Miscellaneous tax credits </t>
    </r>
    <r>
      <rPr>
        <sz val="10"/>
        <color indexed="10"/>
        <rFont val="Arial"/>
        <family val="2"/>
      </rPr>
      <t>(Must agree with tax returns)</t>
    </r>
  </si>
  <si>
    <t>***Allocation of exemptions must comply with the Board's instructions regarding regulated activities.</t>
  </si>
  <si>
    <t>BLENDED INCOME TAX RATE</t>
  </si>
  <si>
    <t>Table 1</t>
  </si>
  <si>
    <t>Table 2</t>
  </si>
  <si>
    <t>Table 3</t>
  </si>
  <si>
    <t>Tab Tax Rates - Regulatory from Table 1;  Actual from Table 3</t>
  </si>
  <si>
    <t>Regulatory Net Income  REGINFO E53</t>
  </si>
  <si>
    <r>
      <t xml:space="preserve">Deductions:  </t>
    </r>
    <r>
      <rPr>
        <b/>
        <i/>
        <sz val="10"/>
        <color indexed="10"/>
        <rFont val="Arial"/>
        <family val="2"/>
      </rPr>
      <t>Input positive numbers</t>
    </r>
  </si>
  <si>
    <t xml:space="preserve">Variance due to phase-in of debt component of MARR in rates </t>
  </si>
  <si>
    <t xml:space="preserve">  according to the Board's decision</t>
  </si>
  <si>
    <t>Total deemed interest  (REGINFO CELL D61)</t>
  </si>
  <si>
    <t>Actual Income Tax Rate used for gross-up (exclude surtax)</t>
  </si>
  <si>
    <t>TRUE-UP VARIANCE (from cell I130)</t>
  </si>
  <si>
    <t>In Additions:</t>
  </si>
  <si>
    <t>Less: Federal LCT reported in the initial estimate column  (Cell C82)</t>
  </si>
  <si>
    <t>Ontario Capital Tax (no gross-up since it is deductible)</t>
  </si>
  <si>
    <r>
      <t xml:space="preserve">Ontario Capital Tax Exemption </t>
    </r>
    <r>
      <rPr>
        <b/>
        <sz val="10"/>
        <color indexed="10"/>
        <rFont val="Arial"/>
        <family val="2"/>
      </rPr>
      <t xml:space="preserve"> *</t>
    </r>
  </si>
  <si>
    <r>
      <t xml:space="preserve">Federal Large Corporations Tax Exemption </t>
    </r>
    <r>
      <rPr>
        <b/>
        <sz val="10"/>
        <color indexed="10"/>
        <rFont val="Arial"/>
        <family val="2"/>
      </rPr>
      <t xml:space="preserve"> *</t>
    </r>
  </si>
  <si>
    <t>* Include copies of the actual tax return allocation calculations in your submission: Ontario CT23 page 11;  federal T2 Schedule 36</t>
  </si>
  <si>
    <t>TRUE-UP VARIANCE ADJUSTMENT</t>
  </si>
  <si>
    <t>DEFERRAL ACCOUNT VARIANCE ADJUSTMENT</t>
  </si>
  <si>
    <t>Total Deferral Account Entry (Positive Entry = Debit)</t>
  </si>
  <si>
    <t>IV b) Calculation of the Deferral Account Variance caused by changes in legislation</t>
  </si>
  <si>
    <t>Section F: Income and Capital Taxes</t>
  </si>
  <si>
    <t xml:space="preserve">Less: Exemption from tab Tax Rates, Table 2, cell C40 </t>
  </si>
  <si>
    <t>Less: Exemption from tab Tax Rates, Table 2, cell C39</t>
  </si>
  <si>
    <t>Rate - Tab Tax Rates cell C54</t>
  </si>
  <si>
    <t>Less: Exemption -Tax Rates - Regulatory, Table 1;  Actual, Table 3</t>
  </si>
  <si>
    <t>Rate - Tax Rates - Regulatory, Table 1;  Actual, Table 3</t>
  </si>
  <si>
    <r>
      <t xml:space="preserve">In Deductions - </t>
    </r>
    <r>
      <rPr>
        <b/>
        <i/>
        <sz val="10"/>
        <color indexed="10"/>
        <rFont val="Arial"/>
        <family val="2"/>
      </rPr>
      <t>positive numbers</t>
    </r>
  </si>
  <si>
    <t>Other additions "Material" Items TAXREC</t>
  </si>
  <si>
    <t>Other additions "Material" Items TAXREC 2</t>
  </si>
  <si>
    <t>Other deductions "Material" Items TAXREC</t>
  </si>
  <si>
    <t>Other deductions "Material" Item  TAXREC 2</t>
  </si>
  <si>
    <t>Before loss C/F</t>
  </si>
  <si>
    <t>Actual</t>
  </si>
  <si>
    <t>Income Tax (proxy tax is grossed-up)</t>
  </si>
  <si>
    <t>LCT (proxy tax is grossed-up)</t>
  </si>
  <si>
    <t xml:space="preserve">     (iii) Column G - In 2003, the initial estimate should include the Q4 2001 PILs tax proxy and the 2002 PILs tax proxy.  </t>
  </si>
  <si>
    <t xml:space="preserve">     (iv) Column I - The Q4 2001 PILs tax proxy was removed from rates on April 1, 2004 and the 2002 PILs tax proxy remained.</t>
  </si>
  <si>
    <t xml:space="preserve">     will have to include amounts from 1562 and from 1590.</t>
  </si>
  <si>
    <t xml:space="preserve">Ending balance: # 1562 </t>
  </si>
  <si>
    <r>
      <t xml:space="preserve">  Non-capital loss applied                 </t>
    </r>
    <r>
      <rPr>
        <sz val="10"/>
        <color indexed="10"/>
        <rFont val="Arial"/>
        <family val="2"/>
      </rPr>
      <t>positive number</t>
    </r>
  </si>
  <si>
    <r>
      <t xml:space="preserve">  Net capital loss applied                 </t>
    </r>
    <r>
      <rPr>
        <sz val="10"/>
        <color indexed="10"/>
        <rFont val="Arial"/>
        <family val="2"/>
      </rPr>
      <t xml:space="preserve"> positive number</t>
    </r>
  </si>
  <si>
    <t>Bad debts</t>
  </si>
  <si>
    <t xml:space="preserve">   ((D43+D47)/D41)*D61</t>
  </si>
  <si>
    <t xml:space="preserve">   ((D43+D47+D48)/D41)*D61</t>
  </si>
  <si>
    <t xml:space="preserve">   ((D43+D47+D48)/D41)*D61  (due to Bill 210)</t>
  </si>
  <si>
    <t xml:space="preserve">         The 2005 PILs tax proxy is being recovered on a volumetric basis by class.</t>
  </si>
  <si>
    <t xml:space="preserve">          In 2004, use the Board-approved 2002 PILs proxy, recovered on a volumetric basis by class as calculated by the 2004 RAM, sheet 7,</t>
  </si>
  <si>
    <t xml:space="preserve">          plus, (b) customer counts by class in the same period multiplied by the PILs fixed charge rate components.</t>
  </si>
  <si>
    <t xml:space="preserve">          for the period April 1 to December 31, 2004, and add this total to the results from the sentence above for January 1 to March 31, 2004.</t>
  </si>
  <si>
    <t>TAX RETURN RECONCILIATION (TAXREC 3)</t>
  </si>
  <si>
    <t>ITEMS ON WHICH TRUE-UP DOES NOT APPLY</t>
  </si>
  <si>
    <t>Changes in Regulatory Asset balances</t>
  </si>
  <si>
    <t>CCA adjustments</t>
  </si>
  <si>
    <t>Depreciation and amortization adjustments</t>
  </si>
  <si>
    <t>Loss on disposal of non-utility assets</t>
  </si>
  <si>
    <t xml:space="preserve">Gain on sale of non-utility eligible capital property </t>
  </si>
  <si>
    <t xml:space="preserve">Gain on sale of utility eligible capital property </t>
  </si>
  <si>
    <t>Ontario capital tax adjustments</t>
  </si>
  <si>
    <t>Ontario capital tax adjustments to current or prior year</t>
  </si>
  <si>
    <t>Items on which true-up does not apply "TAXREC 3"</t>
  </si>
  <si>
    <t>Total Deductions on which true-up does not apply</t>
  </si>
  <si>
    <t>Total Additions on which true-up does not apply</t>
  </si>
  <si>
    <t>Board-approved PILs tax proxy from Decisions    (1)</t>
  </si>
  <si>
    <t>True-up Variance Adjustment  Q4, 2001     (2)</t>
  </si>
  <si>
    <t>True-up Variance Adjustment                    (3)</t>
  </si>
  <si>
    <t>Deferral Account Variance Adjustment Q4, 2001      (4)</t>
  </si>
  <si>
    <t>Deferral Account Variance Adjustment                    (5)</t>
  </si>
  <si>
    <t>Adjustments to reported prior years' variances    (6)</t>
  </si>
  <si>
    <t>Carrying charges           (7)</t>
  </si>
  <si>
    <t>Uncollected PILs</t>
  </si>
  <si>
    <r>
      <t>NOTE:</t>
    </r>
    <r>
      <rPr>
        <sz val="10"/>
        <rFont val="Arial"/>
        <family val="2"/>
      </rPr>
      <t xml:space="preserve">  The purpose of this worksheet is to show the movement in Account 1562 which establishes the receivable from or liability to ratepayers.</t>
    </r>
  </si>
  <si>
    <t>For explanation of Account 1562 please refer to Accounting Procedures Handbook for Electric Distribution Utilities and FAQ April 2003.</t>
  </si>
  <si>
    <t xml:space="preserve">(1)  (i)  From the Board's Decision - see Inclusion in Rates, Part III of the TAXCALC spreadsheet for Q4 2001 and 2002.  </t>
  </si>
  <si>
    <t xml:space="preserve">             Please insert the Q4, 2001 proxy in column C even though it was approved effective March 1, 2002.</t>
  </si>
  <si>
    <t xml:space="preserve">     (ii)  If the Board approved different amounts, input the Board-approved amounts in cells C13 and E13.</t>
  </si>
  <si>
    <t xml:space="preserve">     (v)  Column K - The 2002 PILs tax proxy applies to January 1 to March 31, 2005, and the new 2005 PILs tax proxy from April 1 to December 31, 2005.</t>
  </si>
  <si>
    <t xml:space="preserve">     (vi) Column M - The 2005 PILs tax proxy will used for the period from January 1 to April 30, 2006.</t>
  </si>
  <si>
    <t xml:space="preserve">(2) From the Ministry of Finance Variance Column, under Future True-ups, Part IV a, cell I132, of the TAXCALC spreadsheet. The Q4, 2001 proxy has to be </t>
  </si>
  <si>
    <t xml:space="preserve">         trued up in 2002, 2003 and for the period January 1- March 31, 2004.  Input the variance in the whole year reconcilation.</t>
  </si>
  <si>
    <t xml:space="preserve">(3) From the Ministry of Finance Variance Column, under Future True-ups, Part IV a, cell I132, of the TAXCALC spreadsheet.  </t>
  </si>
  <si>
    <t xml:space="preserve">         The true-up will compare to the 2002 proxy for 2002, 2003, 2004 and January 1 to March 31, 2005.</t>
  </si>
  <si>
    <t>(4) From the Ministry of Finance Variance Column, under Future True-ups, Part IV b, cell I181, of the TAXCALC spreadsheet.  The Q4, 2001 proxy has to be</t>
  </si>
  <si>
    <t xml:space="preserve">         trued up in 2002, 2003 and for the period January 1- March 31, 2004.  Input the deferral variance in the whole year reconciliation. </t>
  </si>
  <si>
    <t>(5) From the Ministry of Finance Variance Column, under Future True-ups, Part IV a, cell I181, of the TAXCALC spreadsheet.</t>
  </si>
  <si>
    <t>(6) The correcting entry should be shown in the year the entry was made.  The true-up of the carrying charges will have to be reviewed.</t>
  </si>
  <si>
    <t xml:space="preserve">(7) Carrying charges are calculated on a simple interest basis.  </t>
  </si>
  <si>
    <t>(8) (i) PILs collected from customers from March 1, 2002 to March 31, 2004 were based on a fixed charge and a volumetric charge recovery by class.  The PILs rate</t>
  </si>
  <si>
    <t xml:space="preserve">         components for Q4, 2001and 2002 were calculated in the 2002 approved RAM on sheet 6 and sheet 8.  In April 2004, the PILs recovery was based on the </t>
  </si>
  <si>
    <t xml:space="preserve">         2002 PILs tax proxy recovered by the volumetric rate by class as calculated on sheet 7 of the 2004 RAM.</t>
  </si>
  <si>
    <t xml:space="preserve">     (ii) Collections should equal: (a) the actual volumes/ load (kWhs, kWs, Kva) for the period (including net unbilled at period end), multiplied</t>
  </si>
  <si>
    <t xml:space="preserve">          by the PILs volumetric proxy rates by class (from the Q4, 2001and 2002 RAM worksheets) for 2002, 2003 and January 1 to March 31, 2004;   </t>
  </si>
  <si>
    <t xml:space="preserve">          In 2005, use the Board-approved 2005 PILs proxy, recovered on a volumetric basis by class as calculated by the 2005 RAM, sheet 4,</t>
  </si>
  <si>
    <t xml:space="preserve">          for the period April 1 to December 31, 2005. To this total, the 2004 volumetric PILs proxy rate by class should be used</t>
  </si>
  <si>
    <t xml:space="preserve">          to calculate the recovery for the period January 1 to March 31, 2005.</t>
  </si>
  <si>
    <t xml:space="preserve">             If the Board gave more than one decision in the year, calculate a weighted average proxy. </t>
  </si>
  <si>
    <t>Other additions (less than materiality level)</t>
  </si>
  <si>
    <t>Non-deductible meals</t>
  </si>
  <si>
    <t>Non-deductible club dues</t>
  </si>
  <si>
    <t>Interest and penalties on unpaid taxes</t>
  </si>
  <si>
    <t>Management bonuses unpaid after 180 days of year end</t>
  </si>
  <si>
    <t>Gain on disposal of assets per financial statements</t>
  </si>
  <si>
    <t>Loss on disposal of utility assets</t>
  </si>
  <si>
    <t xml:space="preserve">   Amount allowed in 2005 - Third tranche of MARR re: CDM</t>
  </si>
  <si>
    <t>PILs proxy from April 1, 2005 - input 9/12 of amount</t>
  </si>
  <si>
    <t xml:space="preserve">Expected Rates </t>
  </si>
  <si>
    <t>Input Cell</t>
  </si>
  <si>
    <t>Formula in Cell</t>
  </si>
  <si>
    <r>
      <t xml:space="preserve">Regulatory adjustments on which true-up </t>
    </r>
    <r>
      <rPr>
        <sz val="10"/>
        <color indexed="10"/>
        <rFont val="Arial"/>
        <family val="2"/>
      </rPr>
      <t>may</t>
    </r>
    <r>
      <rPr>
        <sz val="10"/>
        <rFont val="Arial"/>
        <family val="2"/>
      </rPr>
      <t xml:space="preserve"> apply </t>
    </r>
    <r>
      <rPr>
        <sz val="10"/>
        <color indexed="10"/>
        <rFont val="Arial"/>
        <family val="2"/>
      </rPr>
      <t>(see A66)</t>
    </r>
  </si>
  <si>
    <t>Financing fee amorization - considered to be interest expense for PILs</t>
  </si>
  <si>
    <t xml:space="preserve">Shareholder-only Items should be shown on TAXREC 3 </t>
  </si>
  <si>
    <t>Colour Code</t>
  </si>
  <si>
    <t>Phase-in of interest - 2005</t>
  </si>
  <si>
    <t>Other - Please describe</t>
  </si>
  <si>
    <r>
      <t xml:space="preserve">Charitable donations </t>
    </r>
    <r>
      <rPr>
        <sz val="10"/>
        <color indexed="10"/>
        <rFont val="Arial"/>
        <family val="2"/>
      </rPr>
      <t>(Only if it benefits ratepayers)</t>
    </r>
  </si>
  <si>
    <t>Non-deductible automobile costs</t>
  </si>
  <si>
    <t xml:space="preserve">Donations - amount per books </t>
  </si>
  <si>
    <t>Donations - amount deductible for tax purposes</t>
  </si>
  <si>
    <t>CEC adjustments</t>
  </si>
  <si>
    <t>Loss from joint ventures or partnerships</t>
  </si>
  <si>
    <t>Income from joint ventures or partnerships</t>
  </si>
  <si>
    <t>Imputed interest income on Regulatory Assets</t>
  </si>
  <si>
    <t>Imputed interest expense on Regulatory Assets</t>
  </si>
  <si>
    <t xml:space="preserve">Analysis of PILs Tax Account 1562: </t>
  </si>
  <si>
    <t>(9) Any interim PILs recovery from Board Decisions will be recorded in APH Account # 1590.  Final reconciliation of PILs proxy taxes</t>
  </si>
  <si>
    <t>Version 2009.1</t>
  </si>
  <si>
    <t xml:space="preserve">   Other Board-approved changes to MARR or incremental revenue</t>
  </si>
  <si>
    <t xml:space="preserve">PILs DEFERRAL AND VARIANCE ACCOUNTS  </t>
  </si>
  <si>
    <t xml:space="preserve">Tax </t>
  </si>
  <si>
    <t>Returns</t>
  </si>
  <si>
    <t>RATEPAYERS ONLY</t>
  </si>
  <si>
    <t xml:space="preserve">TAX RETURN RECONCILIATION (TAXREC 2) </t>
  </si>
  <si>
    <t>RAM 2002</t>
  </si>
  <si>
    <t>PILs billed to (collected from) customers             (8)</t>
  </si>
  <si>
    <t>Provision for bad debts</t>
  </si>
  <si>
    <t>DEPRECIATION DIFFERENCE</t>
  </si>
  <si>
    <t xml:space="preserve">RECAP </t>
  </si>
  <si>
    <t>***************</t>
  </si>
  <si>
    <t>&gt;700,000</t>
  </si>
  <si>
    <t xml:space="preserve">     Reg Assets</t>
  </si>
  <si>
    <t>Utility Name: TORONTO HYDRO-ELECTRIC SYSTEM LIMITED</t>
  </si>
  <si>
    <t>N</t>
  </si>
  <si>
    <t>Y</t>
  </si>
  <si>
    <t>Other - Post employment benefits</t>
  </si>
  <si>
    <t>Other - Holdback payable</t>
  </si>
  <si>
    <t>Please identify if Method 1, 2 or 3 was used to account for the PILs proxy and recovery.  ANSWER:  METHOD 3</t>
  </si>
  <si>
    <t xml:space="preserve">     Financing expenses</t>
  </si>
  <si>
    <t>Asset retirement obligation- accretion expense</t>
  </si>
  <si>
    <t>Asset retirement obligation- cash payment deducted for tax</t>
  </si>
  <si>
    <t>Debt financing fees- deducted for tax S 20(1)(e)</t>
  </si>
  <si>
    <t>MAX $50MM</t>
  </si>
  <si>
    <t>Reporting period:  2005</t>
  </si>
  <si>
    <t>12-31-2005</t>
  </si>
  <si>
    <t>CDM 2005 incremental OM&amp;A expenses per 2005 PILs model</t>
  </si>
  <si>
    <t>Input Information from Utility's Actual 2005 Tax Returns</t>
  </si>
  <si>
    <t>Rates Used in 2005 RAM PILs Applications for 2005</t>
  </si>
  <si>
    <t>MAX $7.5MM</t>
  </si>
  <si>
    <t>**Exemption amounts must agree with the Board-approved 2005 RAM PILs filing</t>
  </si>
  <si>
    <t>Expected Income Tax Rates for 2005 and Capital Tax Exemptions for 2005</t>
  </si>
  <si>
    <t>Actual 2005</t>
  </si>
  <si>
    <t>Income Tax Rate used for gross- up</t>
  </si>
  <si>
    <r>
      <t xml:space="preserve">Income Tax Rate from </t>
    </r>
    <r>
      <rPr>
        <b/>
        <sz val="10"/>
        <color indexed="10"/>
        <rFont val="Arial"/>
        <family val="2"/>
      </rPr>
      <t>2005</t>
    </r>
    <r>
      <rPr>
        <sz val="10"/>
        <rFont val="Arial"/>
        <family val="2"/>
      </rPr>
      <t xml:space="preserve"> Utility's tax return</t>
    </r>
  </si>
  <si>
    <r>
      <t>Total PILs for Rate Adjustment --</t>
    </r>
    <r>
      <rPr>
        <b/>
        <i/>
        <sz val="10"/>
        <color indexed="10"/>
        <rFont val="Arial"/>
        <family val="2"/>
      </rPr>
      <t xml:space="preserve">AGREES WITH 2005 RAM </t>
    </r>
  </si>
  <si>
    <t xml:space="preserve">                                                               DECISION</t>
  </si>
  <si>
    <t>Other-termination accrual</t>
  </si>
  <si>
    <t>Other-Holdback payable</t>
  </si>
  <si>
    <t>PILs TAXES - EB-2012-0064</t>
  </si>
  <si>
    <r>
      <t xml:space="preserve">Ontario Capital Tax Exemption  </t>
    </r>
    <r>
      <rPr>
        <b/>
        <sz val="10"/>
        <color indexed="10"/>
        <rFont val="Arial"/>
        <family val="2"/>
      </rPr>
      <t xml:space="preserve">*** </t>
    </r>
  </si>
  <si>
    <r>
      <t xml:space="preserve">Federal Large Corporations Tax Exemption </t>
    </r>
    <r>
      <rPr>
        <b/>
        <sz val="10"/>
        <color indexed="10"/>
        <rFont val="Arial"/>
        <family val="2"/>
      </rPr>
      <t xml:space="preserve"> *** </t>
    </r>
  </si>
  <si>
    <t>Reversal of bad debt deduction for tax purposes on GST recovered</t>
  </si>
  <si>
    <t>Deferred revenue- 12(1)(a) inclusion</t>
  </si>
  <si>
    <t>Interest expense re capital lease obligations</t>
  </si>
  <si>
    <t>Ontario specified tax credit subject to tax</t>
  </si>
  <si>
    <t>Gain on disposal of assets per f/s, net of taxable capital gain</t>
  </si>
  <si>
    <t>Deferred revenue -20(1)(m) deduction</t>
  </si>
  <si>
    <t>Post employment benefits capitalized to fixed assets for acc'itng purposes</t>
  </si>
  <si>
    <t xml:space="preserve"> per financial statements</t>
  </si>
  <si>
    <t>Scientific research expenses claimed for tax -net against add back</t>
  </si>
  <si>
    <t>Lease payments</t>
  </si>
  <si>
    <t>Taxable capital gain-net against accounting gain</t>
  </si>
  <si>
    <t xml:space="preserve">     OEB Staff 84 a) revision</t>
  </si>
</sst>
</file>

<file path=xl/styles.xml><?xml version="1.0" encoding="utf-8"?>
<styleSheet xmlns="http://schemas.openxmlformats.org/spreadsheetml/2006/main">
  <numFmts count="4">
    <numFmt numFmtId="5" formatCode="&quot;$&quot;#,##0_);\(&quot;$&quot;#,##0\)"/>
    <numFmt numFmtId="164" formatCode="0.0000%"/>
    <numFmt numFmtId="165" formatCode="&quot;$&quot;#,##0.00"/>
    <numFmt numFmtId="166" formatCode="0.000%"/>
  </numFmts>
  <fonts count="34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i/>
      <sz val="10"/>
      <color indexed="57"/>
      <name val="Arial"/>
      <family val="2"/>
    </font>
    <font>
      <sz val="9"/>
      <name val="Arial"/>
      <family val="2"/>
    </font>
    <font>
      <sz val="9"/>
      <color indexed="57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i/>
      <sz val="10"/>
      <color indexed="17"/>
      <name val="Arial"/>
      <family val="2"/>
    </font>
    <font>
      <sz val="10"/>
      <color indexed="17"/>
      <name val="Arial"/>
      <family val="2"/>
    </font>
    <font>
      <b/>
      <i/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u/>
      <sz val="10"/>
      <color indexed="10"/>
      <name val="Arial"/>
      <family val="2"/>
    </font>
    <font>
      <u/>
      <sz val="10"/>
      <name val="Arial"/>
      <family val="2"/>
    </font>
    <font>
      <b/>
      <sz val="12"/>
      <color indexed="10"/>
      <name val="Arial"/>
      <family val="2"/>
    </font>
    <font>
      <b/>
      <u/>
      <sz val="14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color indexed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51"/>
        <bgColor indexed="24"/>
      </patternFill>
    </fill>
    <fill>
      <patternFill patternType="solid">
        <fgColor indexed="9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2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4"/>
      </patternFill>
    </fill>
    <fill>
      <patternFill patternType="solid">
        <fgColor indexed="13"/>
        <bgColor indexed="2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24"/>
      </patternFill>
    </fill>
  </fills>
  <borders count="54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1">
    <xf numFmtId="0" fontId="0" fillId="0" borderId="0">
      <alignment vertical="top"/>
      <protection locked="0"/>
    </xf>
    <xf numFmtId="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14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10" fontId="4" fillId="0" borderId="0" applyFont="0" applyFill="0" applyBorder="0" applyAlignment="0" applyProtection="0"/>
    <xf numFmtId="0" fontId="4" fillId="0" borderId="1" applyNumberFormat="0" applyFont="0" applyBorder="0" applyAlignment="0" applyProtection="0"/>
  </cellStyleXfs>
  <cellXfs count="520">
    <xf numFmtId="0" fontId="0" fillId="0" borderId="0" xfId="0">
      <alignment vertical="top"/>
      <protection locked="0"/>
    </xf>
    <xf numFmtId="0" fontId="3" fillId="0" borderId="0" xfId="0" applyFont="1" applyBorder="1">
      <alignment vertical="top"/>
      <protection locked="0"/>
    </xf>
    <xf numFmtId="0" fontId="5" fillId="0" borderId="0" xfId="0" applyFont="1">
      <alignment vertical="top"/>
      <protection locked="0"/>
    </xf>
    <xf numFmtId="0" fontId="0" fillId="0" borderId="0" xfId="0" applyBorder="1">
      <alignment vertical="top"/>
      <protection locked="0"/>
    </xf>
    <xf numFmtId="0" fontId="6" fillId="0" borderId="0" xfId="0" applyFont="1">
      <alignment vertical="top"/>
      <protection locked="0"/>
    </xf>
    <xf numFmtId="37" fontId="0" fillId="0" borderId="0" xfId="0" applyNumberFormat="1">
      <alignment vertical="top"/>
      <protection locked="0"/>
    </xf>
    <xf numFmtId="37" fontId="0" fillId="0" borderId="0" xfId="0" applyNumberFormat="1" applyBorder="1">
      <alignment vertical="top"/>
      <protection locked="0"/>
    </xf>
    <xf numFmtId="0" fontId="0" fillId="0" borderId="2" xfId="0" applyBorder="1">
      <alignment vertical="top"/>
      <protection locked="0"/>
    </xf>
    <xf numFmtId="0" fontId="0" fillId="0" borderId="0" xfId="0" applyAlignment="1">
      <alignment horizontal="center" vertical="top"/>
      <protection locked="0"/>
    </xf>
    <xf numFmtId="0" fontId="0" fillId="0" borderId="2" xfId="0" applyBorder="1" applyAlignment="1">
      <alignment horizontal="center" vertical="top"/>
      <protection locked="0"/>
    </xf>
    <xf numFmtId="0" fontId="7" fillId="0" borderId="0" xfId="0" applyFont="1">
      <alignment vertical="top"/>
      <protection locked="0"/>
    </xf>
    <xf numFmtId="37" fontId="0" fillId="0" borderId="0" xfId="0" applyNumberFormat="1" applyBorder="1" applyAlignment="1">
      <alignment horizontal="center" vertical="top"/>
      <protection locked="0"/>
    </xf>
    <xf numFmtId="0" fontId="6" fillId="0" borderId="0" xfId="0" applyFont="1" applyBorder="1">
      <alignment vertical="top"/>
      <protection locked="0"/>
    </xf>
    <xf numFmtId="0" fontId="8" fillId="0" borderId="0" xfId="0" applyFont="1" applyBorder="1">
      <alignment vertical="top"/>
      <protection locked="0"/>
    </xf>
    <xf numFmtId="0" fontId="9" fillId="0" borderId="0" xfId="0" applyFont="1">
      <alignment vertical="top"/>
      <protection locked="0"/>
    </xf>
    <xf numFmtId="0" fontId="10" fillId="0" borderId="0" xfId="0" applyFont="1">
      <alignment vertical="top"/>
      <protection locked="0"/>
    </xf>
    <xf numFmtId="37" fontId="0" fillId="0" borderId="3" xfId="0" applyNumberFormat="1" applyBorder="1">
      <alignment vertical="top"/>
      <protection locked="0"/>
    </xf>
    <xf numFmtId="0" fontId="0" fillId="0" borderId="4" xfId="0" applyBorder="1" applyAlignment="1">
      <alignment horizontal="center" vertical="top"/>
      <protection locked="0"/>
    </xf>
    <xf numFmtId="37" fontId="0" fillId="0" borderId="4" xfId="0" applyNumberFormat="1" applyBorder="1" applyAlignment="1">
      <alignment horizontal="center" vertical="top"/>
      <protection locked="0"/>
    </xf>
    <xf numFmtId="37" fontId="0" fillId="0" borderId="3" xfId="0" applyNumberFormat="1" applyBorder="1" applyAlignment="1">
      <alignment horizontal="center" vertical="top"/>
      <protection locked="0"/>
    </xf>
    <xf numFmtId="0" fontId="0" fillId="0" borderId="0" xfId="0" applyBorder="1" applyAlignment="1">
      <alignment horizontal="center" vertical="top"/>
      <protection locked="0"/>
    </xf>
    <xf numFmtId="0" fontId="5" fillId="0" borderId="0" xfId="0" applyFont="1" applyAlignment="1">
      <alignment horizontal="center" vertical="top"/>
      <protection locked="0"/>
    </xf>
    <xf numFmtId="3" fontId="0" fillId="0" borderId="0" xfId="0" applyNumberFormat="1">
      <alignment vertical="top"/>
      <protection locked="0"/>
    </xf>
    <xf numFmtId="0" fontId="0" fillId="0" borderId="0" xfId="0" applyFill="1" applyBorder="1" applyAlignment="1">
      <alignment horizontal="center" vertical="top"/>
      <protection locked="0"/>
    </xf>
    <xf numFmtId="0" fontId="0" fillId="0" borderId="2" xfId="0" applyBorder="1" applyAlignment="1">
      <alignment horizontal="right" vertical="top"/>
      <protection locked="0"/>
    </xf>
    <xf numFmtId="0" fontId="0" fillId="0" borderId="0" xfId="0" applyBorder="1" applyAlignment="1">
      <alignment horizontal="right" vertical="top"/>
      <protection locked="0"/>
    </xf>
    <xf numFmtId="0" fontId="0" fillId="0" borderId="0" xfId="0" applyAlignment="1">
      <alignment horizontal="right" vertical="top"/>
      <protection locked="0"/>
    </xf>
    <xf numFmtId="37" fontId="0" fillId="0" borderId="0" xfId="0" applyNumberFormat="1" applyFill="1" applyBorder="1" applyAlignment="1">
      <alignment horizontal="right" vertical="top"/>
      <protection locked="0"/>
    </xf>
    <xf numFmtId="37" fontId="0" fillId="0" borderId="0" xfId="0" applyNumberFormat="1" applyBorder="1" applyAlignment="1">
      <alignment horizontal="right" vertical="top"/>
      <protection locked="0"/>
    </xf>
    <xf numFmtId="37" fontId="0" fillId="0" borderId="0" xfId="0" applyNumberFormat="1" applyAlignment="1">
      <alignment horizontal="right" vertical="top"/>
      <protection locked="0"/>
    </xf>
    <xf numFmtId="3" fontId="0" fillId="0" borderId="0" xfId="0" applyNumberFormat="1" applyFill="1" applyBorder="1">
      <alignment vertical="top"/>
      <protection locked="0"/>
    </xf>
    <xf numFmtId="0" fontId="6" fillId="0" borderId="0" xfId="0" applyFont="1" applyFill="1">
      <alignment vertical="top"/>
      <protection locked="0"/>
    </xf>
    <xf numFmtId="37" fontId="0" fillId="0" borderId="0" xfId="0" applyNumberFormat="1" applyFill="1">
      <alignment vertical="top"/>
      <protection locked="0"/>
    </xf>
    <xf numFmtId="37" fontId="0" fillId="0" borderId="0" xfId="0" applyNumberFormat="1" applyFill="1" applyBorder="1">
      <alignment vertical="top"/>
      <protection locked="0"/>
    </xf>
    <xf numFmtId="0" fontId="0" fillId="0" borderId="0" xfId="0" applyFill="1">
      <alignment vertical="top"/>
      <protection locked="0"/>
    </xf>
    <xf numFmtId="0" fontId="5" fillId="0" borderId="0" xfId="0" applyFont="1" applyFill="1">
      <alignment vertical="top"/>
      <protection locked="0"/>
    </xf>
    <xf numFmtId="0" fontId="9" fillId="0" borderId="0" xfId="0" applyFont="1" applyBorder="1">
      <alignment vertical="top"/>
      <protection locked="0"/>
    </xf>
    <xf numFmtId="0" fontId="0" fillId="0" borderId="0" xfId="0" applyBorder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10" fontId="0" fillId="0" borderId="0" xfId="0" applyNumberFormat="1">
      <alignment vertical="top"/>
      <protection locked="0"/>
    </xf>
    <xf numFmtId="3" fontId="0" fillId="0" borderId="0" xfId="0" applyNumberFormat="1" applyFill="1">
      <alignment vertical="top"/>
      <protection locked="0"/>
    </xf>
    <xf numFmtId="10" fontId="0" fillId="0" borderId="0" xfId="0" applyNumberFormat="1" applyFill="1">
      <alignment vertical="top"/>
      <protection locked="0"/>
    </xf>
    <xf numFmtId="3" fontId="0" fillId="0" borderId="0" xfId="0" applyNumberFormat="1" applyFill="1" applyBorder="1" applyAlignment="1">
      <alignment horizontal="right" vertical="top"/>
      <protection locked="0"/>
    </xf>
    <xf numFmtId="3" fontId="0" fillId="0" borderId="0" xfId="0" applyNumberFormat="1" applyBorder="1" applyAlignment="1">
      <alignment horizontal="right" vertical="top"/>
      <protection locked="0"/>
    </xf>
    <xf numFmtId="3" fontId="0" fillId="0" borderId="0" xfId="0" applyNumberFormat="1" applyAlignment="1">
      <alignment horizontal="right" vertical="top"/>
      <protection locked="0"/>
    </xf>
    <xf numFmtId="0" fontId="0" fillId="0" borderId="0" xfId="0" applyFill="1" applyBorder="1">
      <alignment vertical="top"/>
      <protection locked="0"/>
    </xf>
    <xf numFmtId="0" fontId="6" fillId="0" borderId="0" xfId="0" applyFont="1" applyFill="1" applyBorder="1">
      <alignment vertical="top"/>
      <protection locked="0"/>
    </xf>
    <xf numFmtId="0" fontId="0" fillId="2" borderId="0" xfId="0" applyFill="1">
      <alignment vertical="top"/>
      <protection locked="0"/>
    </xf>
    <xf numFmtId="0" fontId="11" fillId="0" borderId="0" xfId="0" applyFont="1" applyFill="1">
      <alignment vertical="top"/>
      <protection locked="0"/>
    </xf>
    <xf numFmtId="0" fontId="0" fillId="0" borderId="5" xfId="0" applyBorder="1">
      <alignment vertical="top"/>
      <protection locked="0"/>
    </xf>
    <xf numFmtId="14" fontId="0" fillId="0" borderId="0" xfId="0" applyNumberFormat="1">
      <alignment vertical="top"/>
      <protection locked="0"/>
    </xf>
    <xf numFmtId="14" fontId="0" fillId="0" borderId="6" xfId="0" applyNumberFormat="1" applyBorder="1">
      <alignment vertical="top"/>
      <protection locked="0"/>
    </xf>
    <xf numFmtId="0" fontId="5" fillId="0" borderId="0" xfId="0" applyFont="1" applyProtection="1">
      <alignment vertical="top"/>
    </xf>
    <xf numFmtId="0" fontId="5" fillId="0" borderId="2" xfId="0" applyFont="1" applyBorder="1">
      <alignment vertical="top"/>
      <protection locked="0"/>
    </xf>
    <xf numFmtId="0" fontId="0" fillId="0" borderId="5" xfId="0" applyBorder="1" applyAlignment="1">
      <alignment horizontal="center" vertical="top"/>
      <protection locked="0"/>
    </xf>
    <xf numFmtId="0" fontId="5" fillId="0" borderId="0" xfId="0" applyFont="1" applyBorder="1">
      <alignment vertical="top"/>
      <protection locked="0"/>
    </xf>
    <xf numFmtId="0" fontId="0" fillId="0" borderId="7" xfId="0" applyBorder="1">
      <alignment vertical="top"/>
      <protection locked="0"/>
    </xf>
    <xf numFmtId="0" fontId="6" fillId="0" borderId="7" xfId="0" applyFont="1" applyBorder="1">
      <alignment vertical="top"/>
      <protection locked="0"/>
    </xf>
    <xf numFmtId="0" fontId="9" fillId="0" borderId="0" xfId="0" applyFont="1" applyFill="1" applyBorder="1">
      <alignment vertical="top"/>
      <protection locked="0"/>
    </xf>
    <xf numFmtId="0" fontId="14" fillId="0" borderId="0" xfId="0" applyFont="1">
      <alignment vertical="top"/>
      <protection locked="0"/>
    </xf>
    <xf numFmtId="0" fontId="0" fillId="0" borderId="0" xfId="0" applyBorder="1" applyAlignment="1" applyProtection="1">
      <alignment horizontal="right" vertical="top"/>
    </xf>
    <xf numFmtId="0" fontId="0" fillId="0" borderId="8" xfId="0" applyBorder="1">
      <alignment vertical="top"/>
      <protection locked="0"/>
    </xf>
    <xf numFmtId="0" fontId="0" fillId="0" borderId="9" xfId="0" applyBorder="1">
      <alignment vertical="top"/>
      <protection locked="0"/>
    </xf>
    <xf numFmtId="3" fontId="0" fillId="0" borderId="0" xfId="0" applyNumberFormat="1" applyBorder="1" applyAlignment="1" applyProtection="1">
      <alignment horizontal="right" vertical="top"/>
    </xf>
    <xf numFmtId="0" fontId="7" fillId="0" borderId="10" xfId="0" applyFont="1" applyBorder="1">
      <alignment vertical="top"/>
      <protection locked="0"/>
    </xf>
    <xf numFmtId="0" fontId="0" fillId="0" borderId="0" xfId="0" applyAlignment="1">
      <alignment vertical="top" wrapText="1"/>
      <protection locked="0"/>
    </xf>
    <xf numFmtId="0" fontId="0" fillId="0" borderId="0" xfId="0" quotePrefix="1" applyAlignment="1">
      <alignment horizontal="center" vertical="top"/>
      <protection locked="0"/>
    </xf>
    <xf numFmtId="0" fontId="6" fillId="0" borderId="0" xfId="0" applyFont="1" applyAlignment="1">
      <alignment vertical="top" wrapText="1"/>
      <protection locked="0"/>
    </xf>
    <xf numFmtId="0" fontId="7" fillId="0" borderId="0" xfId="0" applyFont="1" applyAlignment="1">
      <alignment vertical="top" wrapText="1"/>
      <protection locked="0"/>
    </xf>
    <xf numFmtId="0" fontId="7" fillId="0" borderId="0" xfId="0" applyFont="1" applyBorder="1" applyAlignment="1">
      <alignment vertical="top" wrapText="1"/>
      <protection locked="0"/>
    </xf>
    <xf numFmtId="0" fontId="6" fillId="0" borderId="0" xfId="0" applyFont="1" applyAlignment="1">
      <alignment horizontal="center" vertical="top" wrapText="1"/>
      <protection locked="0"/>
    </xf>
    <xf numFmtId="0" fontId="6" fillId="0" borderId="0" xfId="0" applyFont="1" applyFill="1" applyBorder="1" applyAlignment="1">
      <alignment vertical="top" wrapText="1"/>
      <protection locked="0"/>
    </xf>
    <xf numFmtId="0" fontId="0" fillId="0" borderId="0" xfId="0" applyAlignment="1">
      <protection locked="0"/>
    </xf>
    <xf numFmtId="3" fontId="0" fillId="0" borderId="0" xfId="0" applyNumberFormat="1" applyFill="1" applyBorder="1" applyProtection="1">
      <alignment vertical="top"/>
    </xf>
    <xf numFmtId="0" fontId="0" fillId="0" borderId="11" xfId="0" applyBorder="1">
      <alignment vertical="top"/>
      <protection locked="0"/>
    </xf>
    <xf numFmtId="0" fontId="5" fillId="0" borderId="0" xfId="0" applyFont="1" applyFill="1" applyBorder="1" applyAlignment="1">
      <alignment horizontal="center" vertical="top"/>
      <protection locked="0"/>
    </xf>
    <xf numFmtId="0" fontId="0" fillId="0" borderId="0" xfId="0" quotePrefix="1" applyFill="1" applyBorder="1" applyAlignment="1" applyProtection="1">
      <alignment vertical="top" wrapText="1"/>
    </xf>
    <xf numFmtId="0" fontId="0" fillId="0" borderId="0" xfId="0" applyFill="1" applyBorder="1" applyProtection="1">
      <alignment vertical="top"/>
    </xf>
    <xf numFmtId="0" fontId="0" fillId="0" borderId="0" xfId="0" quotePrefix="1" applyFill="1" applyBorder="1" applyProtection="1">
      <alignment vertical="top"/>
    </xf>
    <xf numFmtId="0" fontId="7" fillId="0" borderId="0" xfId="0" applyFont="1" applyFill="1" applyBorder="1" applyProtection="1">
      <alignment vertical="top"/>
    </xf>
    <xf numFmtId="0" fontId="0" fillId="0" borderId="0" xfId="0" applyFill="1" applyAlignment="1">
      <alignment vertical="top" wrapText="1"/>
      <protection locked="0"/>
    </xf>
    <xf numFmtId="0" fontId="5" fillId="0" borderId="0" xfId="0" applyFont="1" applyAlignment="1">
      <alignment vertical="top" wrapText="1"/>
      <protection locked="0"/>
    </xf>
    <xf numFmtId="0" fontId="15" fillId="0" borderId="0" xfId="0" applyFont="1" applyAlignment="1">
      <alignment vertical="top" wrapText="1"/>
      <protection locked="0"/>
    </xf>
    <xf numFmtId="0" fontId="0" fillId="0" borderId="0" xfId="0" applyFill="1" applyBorder="1" applyAlignment="1">
      <alignment horizontal="left" vertical="top"/>
      <protection locked="0"/>
    </xf>
    <xf numFmtId="37" fontId="0" fillId="0" borderId="0" xfId="0" applyNumberFormat="1" applyFill="1" applyBorder="1" applyAlignment="1">
      <alignment vertical="top"/>
      <protection locked="0"/>
    </xf>
    <xf numFmtId="0" fontId="0" fillId="0" borderId="0" xfId="0" applyAlignment="1">
      <alignment horizontal="center"/>
      <protection locked="0"/>
    </xf>
    <xf numFmtId="0" fontId="0" fillId="0" borderId="0" xfId="0" applyFill="1" applyAlignment="1">
      <alignment horizontal="center" vertical="top"/>
      <protection locked="0"/>
    </xf>
    <xf numFmtId="0" fontId="16" fillId="0" borderId="0" xfId="0" applyFont="1" applyAlignment="1">
      <alignment vertical="top" wrapText="1"/>
      <protection locked="0"/>
    </xf>
    <xf numFmtId="37" fontId="0" fillId="0" borderId="0" xfId="0" applyNumberFormat="1" applyFill="1" applyBorder="1" applyProtection="1">
      <alignment vertical="top"/>
    </xf>
    <xf numFmtId="37" fontId="0" fillId="0" borderId="0" xfId="0" quotePrefix="1" applyNumberFormat="1" applyFill="1">
      <alignment vertical="top"/>
      <protection locked="0"/>
    </xf>
    <xf numFmtId="3" fontId="0" fillId="0" borderId="0" xfId="0" applyNumberFormat="1" applyFill="1" applyBorder="1" applyAlignment="1" applyProtection="1">
      <alignment horizontal="right" vertical="top"/>
    </xf>
    <xf numFmtId="3" fontId="0" fillId="0" borderId="8" xfId="0" applyNumberFormat="1" applyBorder="1">
      <alignment vertical="top"/>
      <protection locked="0"/>
    </xf>
    <xf numFmtId="0" fontId="5" fillId="0" borderId="0" xfId="0" applyFont="1" applyAlignment="1">
      <alignment horizontal="right" vertical="top"/>
      <protection locked="0"/>
    </xf>
    <xf numFmtId="37" fontId="0" fillId="0" borderId="0" xfId="0" applyNumberFormat="1" applyAlignment="1">
      <protection locked="0"/>
    </xf>
    <xf numFmtId="37" fontId="0" fillId="0" borderId="0" xfId="0" applyNumberFormat="1" applyFill="1" applyBorder="1" applyAlignment="1">
      <protection locked="0"/>
    </xf>
    <xf numFmtId="3" fontId="0" fillId="0" borderId="0" xfId="0" applyNumberFormat="1" applyFill="1" applyAlignment="1">
      <protection locked="0"/>
    </xf>
    <xf numFmtId="3" fontId="0" fillId="0" borderId="0" xfId="0" applyNumberFormat="1" applyFill="1" applyBorder="1" applyAlignment="1">
      <protection locked="0"/>
    </xf>
    <xf numFmtId="37" fontId="0" fillId="0" borderId="0" xfId="0" applyNumberFormat="1" applyFill="1" applyAlignment="1">
      <protection locked="0"/>
    </xf>
    <xf numFmtId="37" fontId="0" fillId="0" borderId="0" xfId="0" applyNumberFormat="1" applyBorder="1" applyAlignment="1">
      <protection locked="0"/>
    </xf>
    <xf numFmtId="0" fontId="0" fillId="0" borderId="2" xfId="0" applyBorder="1" applyAlignment="1">
      <alignment horizontal="center"/>
      <protection locked="0"/>
    </xf>
    <xf numFmtId="3" fontId="0" fillId="0" borderId="0" xfId="0" applyNumberFormat="1" applyAlignment="1">
      <alignment horizontal="center"/>
      <protection locked="0"/>
    </xf>
    <xf numFmtId="37" fontId="0" fillId="0" borderId="8" xfId="0" applyNumberFormat="1" applyBorder="1">
      <alignment vertical="top"/>
      <protection locked="0"/>
    </xf>
    <xf numFmtId="37" fontId="0" fillId="0" borderId="8" xfId="0" applyNumberFormat="1" applyBorder="1" applyAlignment="1">
      <alignment horizontal="center" vertical="top"/>
      <protection locked="0"/>
    </xf>
    <xf numFmtId="3" fontId="0" fillId="0" borderId="0" xfId="0" applyNumberFormat="1" applyBorder="1">
      <alignment vertical="top"/>
      <protection locked="0"/>
    </xf>
    <xf numFmtId="0" fontId="0" fillId="0" borderId="12" xfId="0" applyFill="1" applyBorder="1" applyProtection="1">
      <alignment vertical="top"/>
    </xf>
    <xf numFmtId="3" fontId="0" fillId="0" borderId="12" xfId="0" applyNumberFormat="1" applyFill="1" applyBorder="1">
      <alignment vertical="top"/>
      <protection locked="0"/>
    </xf>
    <xf numFmtId="3" fontId="0" fillId="0" borderId="12" xfId="0" applyNumberFormat="1" applyFill="1" applyBorder="1" applyAlignment="1">
      <alignment horizontal="center" vertical="top"/>
      <protection locked="0"/>
    </xf>
    <xf numFmtId="37" fontId="0" fillId="0" borderId="12" xfId="0" applyNumberFormat="1" applyFill="1" applyBorder="1" applyProtection="1">
      <alignment vertical="top"/>
    </xf>
    <xf numFmtId="3" fontId="0" fillId="0" borderId="12" xfId="0" quotePrefix="1" applyNumberFormat="1" applyFill="1" applyBorder="1">
      <alignment vertical="top"/>
      <protection locked="0"/>
    </xf>
    <xf numFmtId="3" fontId="0" fillId="0" borderId="12" xfId="0" applyNumberFormat="1" applyFill="1" applyBorder="1" applyAlignment="1">
      <alignment vertical="top"/>
      <protection locked="0"/>
    </xf>
    <xf numFmtId="3" fontId="0" fillId="0" borderId="12" xfId="0" applyNumberFormat="1" applyFill="1" applyBorder="1" applyProtection="1">
      <alignment vertical="top"/>
    </xf>
    <xf numFmtId="3" fontId="0" fillId="0" borderId="13" xfId="0" applyNumberFormat="1" applyBorder="1">
      <alignment vertical="top"/>
      <protection locked="0"/>
    </xf>
    <xf numFmtId="3" fontId="0" fillId="0" borderId="12" xfId="0" applyNumberFormat="1" applyBorder="1">
      <alignment vertical="top"/>
      <protection locked="0"/>
    </xf>
    <xf numFmtId="37" fontId="0" fillId="0" borderId="13" xfId="0" applyNumberFormat="1" applyBorder="1">
      <alignment vertical="top"/>
      <protection locked="0"/>
    </xf>
    <xf numFmtId="37" fontId="0" fillId="0" borderId="12" xfId="0" applyNumberFormat="1" applyBorder="1">
      <alignment vertical="top"/>
      <protection locked="0"/>
    </xf>
    <xf numFmtId="0" fontId="0" fillId="0" borderId="12" xfId="0" applyBorder="1">
      <alignment vertical="top"/>
      <protection locked="0"/>
    </xf>
    <xf numFmtId="165" fontId="0" fillId="0" borderId="0" xfId="0" quotePrefix="1" applyNumberFormat="1" applyFill="1" applyBorder="1">
      <alignment vertical="top"/>
      <protection locked="0"/>
    </xf>
    <xf numFmtId="0" fontId="0" fillId="0" borderId="0" xfId="0" quotePrefix="1" applyBorder="1">
      <alignment vertical="top"/>
      <protection locked="0"/>
    </xf>
    <xf numFmtId="0" fontId="0" fillId="0" borderId="0" xfId="0" quotePrefix="1" applyBorder="1" applyAlignment="1">
      <alignment horizontal="center"/>
      <protection locked="0"/>
    </xf>
    <xf numFmtId="0" fontId="0" fillId="0" borderId="0" xfId="0" applyBorder="1" applyAlignment="1">
      <alignment horizontal="center"/>
      <protection locked="0"/>
    </xf>
    <xf numFmtId="3" fontId="0" fillId="0" borderId="0" xfId="0" applyNumberFormat="1" applyBorder="1" applyAlignment="1">
      <alignment horizontal="center"/>
      <protection locked="0"/>
    </xf>
    <xf numFmtId="0" fontId="5" fillId="0" borderId="12" xfId="0" applyFont="1" applyBorder="1" applyProtection="1">
      <alignment vertical="top"/>
    </xf>
    <xf numFmtId="0" fontId="6" fillId="0" borderId="12" xfId="0" applyFont="1" applyBorder="1" applyProtection="1">
      <alignment vertical="top"/>
    </xf>
    <xf numFmtId="0" fontId="0" fillId="0" borderId="12" xfId="0" applyBorder="1" applyProtection="1">
      <alignment vertical="top"/>
    </xf>
    <xf numFmtId="0" fontId="0" fillId="0" borderId="13" xfId="0" applyBorder="1" applyProtection="1">
      <alignment vertical="top"/>
    </xf>
    <xf numFmtId="0" fontId="6" fillId="0" borderId="12" xfId="0" applyFont="1" applyBorder="1" applyAlignment="1" applyProtection="1">
      <alignment horizontal="center" vertical="top"/>
    </xf>
    <xf numFmtId="0" fontId="7" fillId="0" borderId="12" xfId="0" applyFont="1" applyBorder="1" applyAlignment="1" applyProtection="1">
      <alignment horizontal="center" vertical="top"/>
    </xf>
    <xf numFmtId="0" fontId="0" fillId="0" borderId="12" xfId="0" applyBorder="1" applyAlignment="1" applyProtection="1">
      <alignment horizontal="center" vertical="top"/>
    </xf>
    <xf numFmtId="0" fontId="9" fillId="0" borderId="12" xfId="0" applyFont="1" applyBorder="1" applyAlignment="1" applyProtection="1">
      <alignment horizontal="center" vertical="top"/>
    </xf>
    <xf numFmtId="0" fontId="5" fillId="0" borderId="12" xfId="0" applyFont="1" applyBorder="1" applyAlignment="1" applyProtection="1">
      <alignment horizontal="center" vertical="top"/>
    </xf>
    <xf numFmtId="0" fontId="0" fillId="0" borderId="12" xfId="0" applyFill="1" applyBorder="1" applyAlignment="1" applyProtection="1">
      <alignment horizontal="center" vertical="top"/>
    </xf>
    <xf numFmtId="0" fontId="0" fillId="0" borderId="13" xfId="0" applyBorder="1" applyAlignment="1" applyProtection="1">
      <alignment horizontal="center" vertical="top"/>
    </xf>
    <xf numFmtId="37" fontId="0" fillId="0" borderId="12" xfId="0" applyNumberFormat="1" applyBorder="1" applyAlignment="1">
      <alignment horizontal="center" vertical="top"/>
      <protection locked="0"/>
    </xf>
    <xf numFmtId="37" fontId="0" fillId="0" borderId="14" xfId="0" applyNumberFormat="1" applyBorder="1" applyAlignment="1">
      <alignment horizontal="center" vertical="top"/>
      <protection locked="0"/>
    </xf>
    <xf numFmtId="0" fontId="6" fillId="0" borderId="15" xfId="0" applyFont="1" applyBorder="1" applyAlignment="1" applyProtection="1">
      <alignment horizontal="center" vertical="top"/>
    </xf>
    <xf numFmtId="0" fontId="0" fillId="0" borderId="16" xfId="0" applyBorder="1" applyAlignment="1">
      <alignment horizontal="center" vertical="top"/>
      <protection locked="0"/>
    </xf>
    <xf numFmtId="37" fontId="0" fillId="0" borderId="17" xfId="0" applyNumberFormat="1" applyBorder="1" applyAlignment="1">
      <alignment horizontal="center" vertical="top"/>
      <protection locked="0"/>
    </xf>
    <xf numFmtId="0" fontId="0" fillId="0" borderId="12" xfId="0" applyBorder="1" applyAlignment="1" applyProtection="1">
      <alignment horizontal="center" vertical="top"/>
      <protection locked="0"/>
    </xf>
    <xf numFmtId="3" fontId="0" fillId="0" borderId="12" xfId="0" applyNumberFormat="1" applyBorder="1" applyAlignment="1">
      <alignment vertical="top"/>
      <protection locked="0"/>
    </xf>
    <xf numFmtId="3" fontId="0" fillId="0" borderId="12" xfId="0" applyNumberFormat="1" applyFill="1" applyBorder="1" applyAlignment="1" applyProtection="1">
      <alignment vertical="top"/>
    </xf>
    <xf numFmtId="164" fontId="0" fillId="0" borderId="12" xfId="0" applyNumberFormat="1" applyFill="1" applyBorder="1" applyAlignment="1" applyProtection="1">
      <alignment vertical="top"/>
    </xf>
    <xf numFmtId="3" fontId="0" fillId="0" borderId="9" xfId="0" applyNumberFormat="1" applyFill="1" applyBorder="1" applyAlignment="1" applyProtection="1">
      <alignment vertical="top"/>
    </xf>
    <xf numFmtId="3" fontId="5" fillId="0" borderId="13" xfId="0" applyNumberFormat="1" applyFont="1" applyBorder="1" applyAlignment="1">
      <alignment horizontal="center" vertical="top"/>
      <protection locked="0"/>
    </xf>
    <xf numFmtId="3" fontId="5" fillId="0" borderId="12" xfId="0" applyNumberFormat="1" applyFont="1" applyBorder="1" applyAlignment="1">
      <alignment horizontal="center" vertical="top"/>
      <protection locked="0"/>
    </xf>
    <xf numFmtId="37" fontId="0" fillId="0" borderId="12" xfId="0" applyNumberFormat="1" applyFill="1" applyBorder="1" applyAlignment="1" applyProtection="1"/>
    <xf numFmtId="37" fontId="0" fillId="0" borderId="8" xfId="0" applyNumberFormat="1" applyFill="1" applyBorder="1" applyAlignment="1" applyProtection="1"/>
    <xf numFmtId="37" fontId="0" fillId="0" borderId="12" xfId="0" applyNumberFormat="1" applyFill="1" applyBorder="1" applyAlignment="1">
      <protection locked="0"/>
    </xf>
    <xf numFmtId="3" fontId="0" fillId="0" borderId="12" xfId="0" applyNumberFormat="1" applyFill="1" applyBorder="1" applyAlignment="1">
      <protection locked="0"/>
    </xf>
    <xf numFmtId="37" fontId="0" fillId="0" borderId="13" xfId="0" applyNumberFormat="1" applyFill="1" applyBorder="1" applyAlignment="1">
      <protection locked="0"/>
    </xf>
    <xf numFmtId="3" fontId="0" fillId="0" borderId="12" xfId="0" applyNumberFormat="1" applyFill="1" applyBorder="1" applyAlignment="1" applyProtection="1"/>
    <xf numFmtId="0" fontId="5" fillId="0" borderId="18" xfId="0" applyFont="1" applyBorder="1" applyProtection="1">
      <alignment vertical="top"/>
    </xf>
    <xf numFmtId="0" fontId="0" fillId="0" borderId="19" xfId="0" applyBorder="1" applyAlignment="1">
      <alignment horizontal="center" vertical="top"/>
      <protection locked="0"/>
    </xf>
    <xf numFmtId="0" fontId="6" fillId="0" borderId="18" xfId="0" applyFont="1" applyBorder="1" applyProtection="1">
      <alignment vertical="top"/>
    </xf>
    <xf numFmtId="0" fontId="17" fillId="0" borderId="18" xfId="0" applyFont="1" applyBorder="1" applyProtection="1">
      <alignment vertical="top"/>
    </xf>
    <xf numFmtId="0" fontId="9" fillId="0" borderId="18" xfId="0" applyFont="1" applyBorder="1" applyProtection="1">
      <alignment vertical="top"/>
    </xf>
    <xf numFmtId="0" fontId="6" fillId="0" borderId="18" xfId="0" applyFont="1" applyFill="1" applyBorder="1" applyProtection="1">
      <alignment vertical="top"/>
    </xf>
    <xf numFmtId="0" fontId="10" fillId="0" borderId="18" xfId="0" applyFont="1" applyBorder="1" applyProtection="1">
      <alignment vertical="top"/>
    </xf>
    <xf numFmtId="0" fontId="0" fillId="0" borderId="18" xfId="0" applyFill="1" applyBorder="1" applyProtection="1">
      <alignment vertical="top"/>
    </xf>
    <xf numFmtId="0" fontId="0" fillId="0" borderId="18" xfId="0" applyBorder="1" applyProtection="1">
      <alignment vertical="top"/>
    </xf>
    <xf numFmtId="0" fontId="8" fillId="0" borderId="18" xfId="0" applyFont="1" applyBorder="1" applyProtection="1">
      <alignment vertical="top"/>
    </xf>
    <xf numFmtId="0" fontId="0" fillId="0" borderId="20" xfId="0" applyBorder="1" applyAlignment="1">
      <alignment horizontal="center" vertical="top"/>
      <protection locked="0"/>
    </xf>
    <xf numFmtId="0" fontId="0" fillId="0" borderId="20" xfId="0" applyBorder="1">
      <alignment vertical="top"/>
      <protection locked="0"/>
    </xf>
    <xf numFmtId="0" fontId="7" fillId="0" borderId="18" xfId="0" applyFont="1" applyBorder="1" applyProtection="1">
      <alignment vertical="top"/>
    </xf>
    <xf numFmtId="0" fontId="0" fillId="0" borderId="21" xfId="0" applyBorder="1" applyAlignment="1">
      <alignment horizontal="center" vertical="top"/>
      <protection locked="0"/>
    </xf>
    <xf numFmtId="0" fontId="0" fillId="0" borderId="19" xfId="0" applyBorder="1">
      <alignment vertical="top"/>
      <protection locked="0"/>
    </xf>
    <xf numFmtId="0" fontId="0" fillId="0" borderId="22" xfId="0" applyBorder="1">
      <alignment vertical="top"/>
      <protection locked="0"/>
    </xf>
    <xf numFmtId="0" fontId="18" fillId="0" borderId="18" xfId="0" applyFont="1" applyBorder="1" applyAlignment="1" applyProtection="1">
      <alignment vertical="top" wrapText="1"/>
    </xf>
    <xf numFmtId="0" fontId="10" fillId="0" borderId="18" xfId="0" quotePrefix="1" applyFont="1" applyBorder="1" applyProtection="1">
      <alignment vertical="top"/>
    </xf>
    <xf numFmtId="0" fontId="5" fillId="0" borderId="18" xfId="0" applyFont="1" applyFill="1" applyBorder="1" applyProtection="1">
      <alignment vertical="top"/>
    </xf>
    <xf numFmtId="0" fontId="18" fillId="0" borderId="18" xfId="0" applyFont="1" applyFill="1" applyBorder="1" applyAlignment="1" applyProtection="1">
      <alignment vertical="top" wrapText="1"/>
    </xf>
    <xf numFmtId="0" fontId="5" fillId="0" borderId="18" xfId="0" applyFont="1" applyFill="1" applyBorder="1" applyAlignment="1" applyProtection="1">
      <alignment vertical="top" wrapText="1"/>
    </xf>
    <xf numFmtId="0" fontId="6" fillId="0" borderId="18" xfId="0" applyFont="1" applyFill="1" applyBorder="1" applyAlignment="1" applyProtection="1">
      <alignment vertical="top" wrapText="1"/>
    </xf>
    <xf numFmtId="0" fontId="6" fillId="0" borderId="18" xfId="0" applyFont="1" applyFill="1" applyBorder="1" applyAlignment="1" applyProtection="1">
      <alignment vertical="top"/>
      <protection locked="0"/>
    </xf>
    <xf numFmtId="0" fontId="18" fillId="0" borderId="18" xfId="0" applyFont="1" applyFill="1" applyBorder="1" applyProtection="1">
      <alignment vertical="top"/>
    </xf>
    <xf numFmtId="0" fontId="0" fillId="0" borderId="22" xfId="0" applyBorder="1" applyProtection="1">
      <alignment vertical="top"/>
    </xf>
    <xf numFmtId="0" fontId="0" fillId="0" borderId="23" xfId="0" applyBorder="1">
      <alignment vertical="top"/>
      <protection locked="0"/>
    </xf>
    <xf numFmtId="0" fontId="9" fillId="0" borderId="18" xfId="0" applyFont="1" applyFill="1" applyBorder="1" applyProtection="1">
      <alignment vertical="top"/>
    </xf>
    <xf numFmtId="0" fontId="5" fillId="0" borderId="24" xfId="0" applyFont="1" applyFill="1" applyBorder="1" applyProtection="1">
      <alignment vertical="top"/>
    </xf>
    <xf numFmtId="0" fontId="0" fillId="0" borderId="25" xfId="0" applyBorder="1" applyAlignment="1" applyProtection="1">
      <alignment horizontal="center" vertical="top"/>
    </xf>
    <xf numFmtId="3" fontId="0" fillId="0" borderId="25" xfId="0" applyNumberFormat="1" applyBorder="1">
      <alignment vertical="top"/>
      <protection locked="0"/>
    </xf>
    <xf numFmtId="3" fontId="0" fillId="0" borderId="11" xfId="0" applyNumberFormat="1" applyBorder="1" applyAlignment="1">
      <alignment horizontal="center"/>
      <protection locked="0"/>
    </xf>
    <xf numFmtId="0" fontId="0" fillId="0" borderId="26" xfId="0" applyBorder="1">
      <alignment vertical="top"/>
      <protection locked="0"/>
    </xf>
    <xf numFmtId="0" fontId="0" fillId="0" borderId="27" xfId="0" applyBorder="1">
      <alignment vertical="top"/>
      <protection locked="0"/>
    </xf>
    <xf numFmtId="0" fontId="5" fillId="0" borderId="12" xfId="0" applyFont="1" applyBorder="1" applyAlignment="1" applyProtection="1">
      <alignment horizontal="center" vertical="top"/>
      <protection locked="0"/>
    </xf>
    <xf numFmtId="3" fontId="0" fillId="0" borderId="12" xfId="0" applyNumberFormat="1" applyBorder="1" applyAlignment="1">
      <alignment horizontal="center" vertical="top"/>
      <protection locked="0"/>
    </xf>
    <xf numFmtId="164" fontId="0" fillId="0" borderId="12" xfId="0" applyNumberFormat="1" applyFill="1" applyBorder="1" applyProtection="1">
      <alignment vertical="top"/>
    </xf>
    <xf numFmtId="3" fontId="0" fillId="0" borderId="8" xfId="0" applyNumberFormat="1" applyFill="1" applyBorder="1" applyAlignment="1" applyProtection="1">
      <alignment vertical="top"/>
    </xf>
    <xf numFmtId="0" fontId="5" fillId="0" borderId="0" xfId="0" applyFont="1" applyBorder="1" applyAlignment="1">
      <alignment horizontal="left" vertical="top"/>
      <protection locked="0"/>
    </xf>
    <xf numFmtId="0" fontId="0" fillId="3" borderId="0" xfId="0" applyFill="1">
      <alignment vertical="top"/>
      <protection locked="0"/>
    </xf>
    <xf numFmtId="0" fontId="0" fillId="4" borderId="0" xfId="0" applyFill="1">
      <alignment vertical="top"/>
      <protection locked="0"/>
    </xf>
    <xf numFmtId="3" fontId="6" fillId="4" borderId="0" xfId="1" applyNumberFormat="1" applyFont="1" applyFill="1" applyBorder="1" applyAlignment="1">
      <alignment vertical="top"/>
    </xf>
    <xf numFmtId="0" fontId="6" fillId="4" borderId="0" xfId="0" applyFont="1" applyFill="1" applyBorder="1" applyAlignment="1">
      <alignment horizontal="center" vertical="top"/>
      <protection locked="0"/>
    </xf>
    <xf numFmtId="0" fontId="6" fillId="4" borderId="0" xfId="0" applyFont="1" applyFill="1" applyBorder="1">
      <alignment vertical="top"/>
      <protection locked="0"/>
    </xf>
    <xf numFmtId="10" fontId="6" fillId="4" borderId="0" xfId="0" applyNumberFormat="1" applyFont="1" applyFill="1" applyBorder="1">
      <alignment vertical="top"/>
      <protection locked="0"/>
    </xf>
    <xf numFmtId="3" fontId="6" fillId="4" borderId="0" xfId="1" applyNumberFormat="1" applyFont="1" applyFill="1" applyBorder="1" applyAlignment="1" applyProtection="1">
      <alignment vertical="top"/>
      <protection locked="0"/>
    </xf>
    <xf numFmtId="0" fontId="0" fillId="3" borderId="0" xfId="0" applyFill="1" applyBorder="1">
      <alignment vertical="top"/>
      <protection locked="0"/>
    </xf>
    <xf numFmtId="0" fontId="0" fillId="3" borderId="0" xfId="0" applyFill="1" applyBorder="1" applyAlignment="1">
      <alignment horizontal="center" vertical="top"/>
      <protection locked="0"/>
    </xf>
    <xf numFmtId="10" fontId="0" fillId="0" borderId="0" xfId="0" applyNumberFormat="1" applyBorder="1" applyAlignment="1">
      <alignment horizontal="left" vertical="top"/>
      <protection locked="0"/>
    </xf>
    <xf numFmtId="37" fontId="0" fillId="0" borderId="12" xfId="0" applyNumberFormat="1" applyBorder="1" applyProtection="1">
      <alignment vertical="top"/>
    </xf>
    <xf numFmtId="0" fontId="0" fillId="0" borderId="13" xfId="0" applyBorder="1" applyAlignment="1" applyProtection="1">
      <alignment vertical="top"/>
    </xf>
    <xf numFmtId="0" fontId="0" fillId="0" borderId="12" xfId="0" applyBorder="1" applyAlignment="1" applyProtection="1">
      <alignment vertical="top"/>
    </xf>
    <xf numFmtId="3" fontId="0" fillId="0" borderId="12" xfId="0" applyNumberFormat="1" applyBorder="1" applyProtection="1">
      <alignment vertical="top"/>
    </xf>
    <xf numFmtId="0" fontId="0" fillId="0" borderId="25" xfId="0" applyBorder="1" applyProtection="1">
      <alignment vertical="top"/>
    </xf>
    <xf numFmtId="0" fontId="3" fillId="0" borderId="28" xfId="0" applyFont="1" applyBorder="1" applyProtection="1">
      <alignment vertical="top"/>
      <protection locked="0"/>
    </xf>
    <xf numFmtId="0" fontId="3" fillId="0" borderId="29" xfId="0" applyFont="1" applyBorder="1" applyAlignment="1" applyProtection="1">
      <alignment horizontal="center" vertical="top"/>
      <protection locked="0"/>
    </xf>
    <xf numFmtId="0" fontId="5" fillId="0" borderId="29" xfId="0" applyFont="1" applyFill="1" applyBorder="1" applyAlignment="1" applyProtection="1">
      <alignment horizontal="center" vertical="top"/>
      <protection locked="0"/>
    </xf>
    <xf numFmtId="0" fontId="0" fillId="0" borderId="30" xfId="0" applyBorder="1" applyAlignment="1" applyProtection="1">
      <alignment horizontal="center" vertical="top"/>
      <protection locked="0"/>
    </xf>
    <xf numFmtId="0" fontId="6" fillId="0" borderId="29" xfId="0" applyFont="1" applyBorder="1" applyAlignment="1" applyProtection="1">
      <alignment horizontal="center" vertical="top"/>
      <protection locked="0"/>
    </xf>
    <xf numFmtId="0" fontId="6" fillId="0" borderId="7" xfId="0" applyFont="1" applyBorder="1" applyAlignment="1" applyProtection="1">
      <alignment horizontal="center" vertical="top"/>
      <protection locked="0"/>
    </xf>
    <xf numFmtId="0" fontId="5" fillId="0" borderId="29" xfId="0" applyFont="1" applyBorder="1" applyAlignment="1" applyProtection="1">
      <alignment horizontal="center" vertical="top"/>
      <protection locked="0"/>
    </xf>
    <xf numFmtId="0" fontId="0" fillId="0" borderId="31" xfId="0" applyBorder="1" applyAlignment="1" applyProtection="1">
      <alignment horizontal="center" vertical="top"/>
      <protection locked="0"/>
    </xf>
    <xf numFmtId="0" fontId="5" fillId="0" borderId="18" xfId="0" applyFont="1" applyBorder="1" applyProtection="1">
      <alignment vertical="top"/>
      <protection locked="0"/>
    </xf>
    <xf numFmtId="0" fontId="5" fillId="0" borderId="12" xfId="0" applyFont="1" applyBorder="1" applyProtection="1">
      <alignment vertical="top"/>
      <protection locked="0"/>
    </xf>
    <xf numFmtId="16" fontId="5" fillId="0" borderId="12" xfId="0" applyNumberFormat="1" applyFont="1" applyFill="1" applyBorder="1" applyAlignment="1" applyProtection="1">
      <alignment horizontal="center" vertical="top"/>
      <protection locked="0"/>
    </xf>
    <xf numFmtId="0" fontId="0" fillId="0" borderId="4" xfId="0" applyBorder="1" applyAlignment="1" applyProtection="1">
      <alignment horizontal="center" vertical="top"/>
      <protection locked="0"/>
    </xf>
    <xf numFmtId="0" fontId="6" fillId="0" borderId="12" xfId="0" applyFont="1" applyBorder="1" applyAlignment="1" applyProtection="1">
      <alignment horizontal="center" vertical="top"/>
      <protection locked="0"/>
    </xf>
    <xf numFmtId="0" fontId="6" fillId="0" borderId="0" xfId="0" applyFont="1" applyBorder="1" applyAlignment="1" applyProtection="1">
      <alignment horizontal="center" vertical="top"/>
      <protection locked="0"/>
    </xf>
    <xf numFmtId="0" fontId="0" fillId="0" borderId="19" xfId="0" applyBorder="1" applyAlignment="1" applyProtection="1">
      <alignment horizontal="center" vertical="top"/>
      <protection locked="0"/>
    </xf>
    <xf numFmtId="0" fontId="6" fillId="0" borderId="12" xfId="0" applyFont="1" applyBorder="1" applyProtection="1">
      <alignment vertical="top"/>
      <protection locked="0"/>
    </xf>
    <xf numFmtId="0" fontId="0" fillId="0" borderId="12" xfId="0" applyFill="1" applyBorder="1" applyAlignment="1" applyProtection="1">
      <alignment horizontal="center" vertical="top"/>
      <protection locked="0"/>
    </xf>
    <xf numFmtId="0" fontId="0" fillId="0" borderId="0" xfId="0" applyBorder="1" applyAlignment="1" applyProtection="1">
      <alignment horizontal="center" vertical="top"/>
      <protection locked="0"/>
    </xf>
    <xf numFmtId="0" fontId="6" fillId="0" borderId="18" xfId="0" applyFont="1" applyBorder="1" applyProtection="1">
      <alignment vertical="top"/>
      <protection locked="0"/>
    </xf>
    <xf numFmtId="0" fontId="0" fillId="0" borderId="12" xfId="0" applyBorder="1" applyProtection="1">
      <alignment vertical="top"/>
      <protection locked="0"/>
    </xf>
    <xf numFmtId="0" fontId="0" fillId="0" borderId="13" xfId="0" applyBorder="1" applyProtection="1">
      <alignment vertical="top"/>
      <protection locked="0"/>
    </xf>
    <xf numFmtId="0" fontId="0" fillId="0" borderId="13" xfId="0" applyFill="1" applyBorder="1" applyProtection="1">
      <alignment vertical="top"/>
      <protection locked="0"/>
    </xf>
    <xf numFmtId="0" fontId="0" fillId="0" borderId="32" xfId="0" applyBorder="1" applyAlignment="1" applyProtection="1">
      <alignment horizontal="center" vertical="top"/>
      <protection locked="0"/>
    </xf>
    <xf numFmtId="0" fontId="0" fillId="0" borderId="13" xfId="0" applyBorder="1" applyAlignment="1" applyProtection="1">
      <alignment horizontal="center" vertical="top"/>
      <protection locked="0"/>
    </xf>
    <xf numFmtId="0" fontId="0" fillId="0" borderId="2" xfId="0" applyBorder="1" applyAlignment="1" applyProtection="1">
      <alignment horizontal="center" vertical="top"/>
      <protection locked="0"/>
    </xf>
    <xf numFmtId="0" fontId="0" fillId="0" borderId="13" xfId="0" applyBorder="1" applyAlignment="1" applyProtection="1">
      <alignment vertical="top"/>
      <protection locked="0"/>
    </xf>
    <xf numFmtId="0" fontId="0" fillId="0" borderId="23" xfId="0" applyBorder="1" applyAlignment="1" applyProtection="1">
      <alignment horizontal="center" vertical="top"/>
      <protection locked="0"/>
    </xf>
    <xf numFmtId="0" fontId="0" fillId="0" borderId="12" xfId="0" applyFill="1" applyBorder="1" applyProtection="1">
      <alignment vertical="top"/>
      <protection locked="0"/>
    </xf>
    <xf numFmtId="0" fontId="0" fillId="0" borderId="12" xfId="0" applyBorder="1" applyAlignment="1" applyProtection="1">
      <alignment horizontal="left" vertical="top"/>
      <protection locked="0"/>
    </xf>
    <xf numFmtId="0" fontId="0" fillId="0" borderId="12" xfId="0" applyBorder="1" applyAlignment="1" applyProtection="1">
      <alignment vertical="top"/>
      <protection locked="0"/>
    </xf>
    <xf numFmtId="3" fontId="5" fillId="0" borderId="12" xfId="0" applyNumberFormat="1" applyFont="1" applyBorder="1" applyAlignment="1" applyProtection="1">
      <alignment horizontal="center" vertical="top"/>
      <protection locked="0"/>
    </xf>
    <xf numFmtId="3" fontId="0" fillId="0" borderId="10" xfId="0" applyNumberFormat="1" applyFill="1" applyBorder="1" applyAlignment="1" applyProtection="1">
      <alignment horizontal="right" vertical="top"/>
    </xf>
    <xf numFmtId="0" fontId="0" fillId="0" borderId="33" xfId="0" applyBorder="1" applyAlignment="1" applyProtection="1">
      <alignment horizontal="center" vertical="top"/>
      <protection locked="0"/>
    </xf>
    <xf numFmtId="0" fontId="0" fillId="0" borderId="34" xfId="0" applyBorder="1" applyAlignment="1" applyProtection="1">
      <alignment horizontal="center" vertical="top"/>
      <protection locked="0"/>
    </xf>
    <xf numFmtId="10" fontId="0" fillId="0" borderId="8" xfId="0" applyNumberFormat="1" applyBorder="1" applyAlignment="1" applyProtection="1">
      <alignment horizontal="center" vertical="top"/>
      <protection locked="0"/>
    </xf>
    <xf numFmtId="0" fontId="0" fillId="0" borderId="35" xfId="0" applyBorder="1" applyAlignment="1" applyProtection="1">
      <alignment horizontal="center" vertical="top"/>
      <protection locked="0"/>
    </xf>
    <xf numFmtId="0" fontId="5" fillId="4" borderId="0" xfId="0" applyFont="1" applyFill="1">
      <alignment vertical="top"/>
      <protection locked="0"/>
    </xf>
    <xf numFmtId="0" fontId="0" fillId="3" borderId="0" xfId="0" applyFill="1" applyAlignment="1">
      <alignment horizontal="center" vertical="top"/>
      <protection locked="0"/>
    </xf>
    <xf numFmtId="37" fontId="0" fillId="0" borderId="6" xfId="0" applyNumberFormat="1" applyFill="1" applyBorder="1" applyAlignment="1" applyProtection="1"/>
    <xf numFmtId="0" fontId="0" fillId="0" borderId="36" xfId="0" applyBorder="1" applyAlignment="1" applyProtection="1">
      <alignment horizontal="center" vertical="top"/>
      <protection locked="0"/>
    </xf>
    <xf numFmtId="10" fontId="0" fillId="0" borderId="3" xfId="0" applyNumberFormat="1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7" fillId="0" borderId="37" xfId="0" applyFont="1" applyBorder="1" applyAlignment="1" applyProtection="1">
      <alignment horizontal="center" vertical="top"/>
      <protection locked="0"/>
    </xf>
    <xf numFmtId="0" fontId="0" fillId="0" borderId="8" xfId="0" applyBorder="1" applyProtection="1">
      <alignment vertical="top"/>
      <protection locked="0"/>
    </xf>
    <xf numFmtId="0" fontId="5" fillId="0" borderId="8" xfId="0" applyFont="1" applyBorder="1">
      <alignment vertical="top"/>
      <protection locked="0"/>
    </xf>
    <xf numFmtId="0" fontId="19" fillId="0" borderId="0" xfId="0" applyFont="1" applyFill="1" applyAlignment="1">
      <alignment vertical="justify"/>
      <protection locked="0"/>
    </xf>
    <xf numFmtId="0" fontId="0" fillId="5" borderId="9" xfId="0" applyFill="1" applyBorder="1" applyAlignment="1" applyProtection="1">
      <alignment horizontal="center" vertical="top"/>
    </xf>
    <xf numFmtId="10" fontId="0" fillId="5" borderId="8" xfId="0" applyNumberFormat="1" applyFill="1" applyBorder="1" applyProtection="1">
      <alignment vertical="top"/>
    </xf>
    <xf numFmtId="3" fontId="0" fillId="5" borderId="8" xfId="0" applyNumberFormat="1" applyFill="1" applyBorder="1" applyProtection="1">
      <alignment vertical="top"/>
    </xf>
    <xf numFmtId="37" fontId="0" fillId="5" borderId="8" xfId="0" applyNumberFormat="1" applyFill="1" applyBorder="1" applyProtection="1">
      <alignment vertical="top"/>
    </xf>
    <xf numFmtId="37" fontId="0" fillId="6" borderId="8" xfId="0" quotePrefix="1" applyNumberFormat="1" applyFill="1" applyBorder="1" applyProtection="1">
      <alignment vertical="top"/>
      <protection locked="0"/>
    </xf>
    <xf numFmtId="3" fontId="0" fillId="5" borderId="8" xfId="0" applyNumberFormat="1" applyFill="1" applyBorder="1">
      <alignment vertical="top"/>
      <protection locked="0"/>
    </xf>
    <xf numFmtId="0" fontId="5" fillId="7" borderId="9" xfId="0" applyFont="1" applyFill="1" applyBorder="1">
      <alignment vertical="top"/>
      <protection locked="0"/>
    </xf>
    <xf numFmtId="0" fontId="5" fillId="8" borderId="12" xfId="0" applyFont="1" applyFill="1" applyBorder="1">
      <alignment vertical="top"/>
      <protection locked="0"/>
    </xf>
    <xf numFmtId="0" fontId="5" fillId="7" borderId="38" xfId="0" applyFont="1" applyFill="1" applyBorder="1">
      <alignment vertical="top"/>
      <protection locked="0"/>
    </xf>
    <xf numFmtId="3" fontId="0" fillId="5" borderId="11" xfId="0" applyNumberFormat="1" applyFill="1" applyBorder="1" applyAlignment="1" applyProtection="1">
      <alignment horizontal="center" vertical="top"/>
      <protection locked="0"/>
    </xf>
    <xf numFmtId="3" fontId="0" fillId="6" borderId="8" xfId="0" applyNumberFormat="1" applyFill="1" applyBorder="1">
      <alignment vertical="top"/>
      <protection locked="0"/>
    </xf>
    <xf numFmtId="3" fontId="0" fillId="6" borderId="8" xfId="0" applyNumberFormat="1" applyFill="1" applyBorder="1" applyProtection="1">
      <alignment vertical="top"/>
      <protection locked="0"/>
    </xf>
    <xf numFmtId="3" fontId="0" fillId="9" borderId="8" xfId="0" applyNumberFormat="1" applyFill="1" applyBorder="1">
      <alignment vertical="top"/>
      <protection locked="0"/>
    </xf>
    <xf numFmtId="10" fontId="0" fillId="6" borderId="8" xfId="0" quotePrefix="1" applyNumberFormat="1" applyFill="1" applyBorder="1" applyProtection="1">
      <alignment vertical="top"/>
    </xf>
    <xf numFmtId="37" fontId="0" fillId="6" borderId="8" xfId="0" applyNumberFormat="1" applyFill="1" applyBorder="1" applyProtection="1">
      <alignment vertical="top"/>
    </xf>
    <xf numFmtId="3" fontId="0" fillId="6" borderId="8" xfId="0" applyNumberFormat="1" applyFill="1" applyBorder="1" applyProtection="1">
      <alignment vertical="top"/>
    </xf>
    <xf numFmtId="3" fontId="0" fillId="9" borderId="8" xfId="0" applyNumberFormat="1" applyFill="1" applyBorder="1" applyAlignment="1">
      <alignment vertical="top"/>
      <protection locked="0"/>
    </xf>
    <xf numFmtId="3" fontId="0" fillId="6" borderId="39" xfId="0" applyNumberFormat="1" applyFill="1" applyBorder="1" applyProtection="1">
      <alignment vertical="top"/>
    </xf>
    <xf numFmtId="3" fontId="0" fillId="5" borderId="8" xfId="0" applyNumberFormat="1" applyFill="1" applyBorder="1" applyAlignment="1" applyProtection="1">
      <alignment vertical="top"/>
    </xf>
    <xf numFmtId="164" fontId="0" fillId="5" borderId="8" xfId="0" applyNumberFormat="1" applyFill="1" applyBorder="1" applyAlignment="1" applyProtection="1">
      <alignment vertical="top"/>
    </xf>
    <xf numFmtId="3" fontId="0" fillId="6" borderId="14" xfId="0" applyNumberFormat="1" applyFill="1" applyBorder="1" applyProtection="1">
      <alignment vertical="top"/>
    </xf>
    <xf numFmtId="3" fontId="0" fillId="6" borderId="8" xfId="0" applyNumberFormat="1" applyFill="1" applyBorder="1" applyAlignment="1" applyProtection="1">
      <alignment vertical="top"/>
    </xf>
    <xf numFmtId="0" fontId="0" fillId="5" borderId="8" xfId="0" applyFill="1" applyBorder="1" applyAlignment="1" applyProtection="1">
      <alignment horizontal="right" vertical="top"/>
    </xf>
    <xf numFmtId="3" fontId="0" fillId="5" borderId="8" xfId="0" applyNumberFormat="1" applyFill="1" applyBorder="1" applyAlignment="1" applyProtection="1">
      <alignment horizontal="right" vertical="top"/>
    </xf>
    <xf numFmtId="0" fontId="0" fillId="5" borderId="8" xfId="0" applyFill="1" applyBorder="1" applyProtection="1">
      <alignment vertical="top"/>
    </xf>
    <xf numFmtId="0" fontId="0" fillId="5" borderId="9" xfId="0" applyFill="1" applyBorder="1" applyProtection="1">
      <alignment vertical="top"/>
    </xf>
    <xf numFmtId="0" fontId="0" fillId="5" borderId="8" xfId="0" applyFill="1" applyBorder="1" applyAlignment="1" applyProtection="1">
      <alignment vertical="top" wrapText="1"/>
    </xf>
    <xf numFmtId="0" fontId="6" fillId="5" borderId="8" xfId="0" applyFont="1" applyFill="1" applyBorder="1" applyAlignment="1" applyProtection="1">
      <alignment horizontal="left" vertical="top" wrapText="1"/>
    </xf>
    <xf numFmtId="0" fontId="6" fillId="5" borderId="8" xfId="0" applyFont="1" applyFill="1" applyBorder="1" applyAlignment="1" applyProtection="1">
      <alignment horizontal="center" vertical="top"/>
    </xf>
    <xf numFmtId="0" fontId="6" fillId="5" borderId="8" xfId="0" applyFont="1" applyFill="1" applyBorder="1" applyAlignment="1" applyProtection="1">
      <alignment vertical="top" wrapText="1"/>
    </xf>
    <xf numFmtId="3" fontId="0" fillId="5" borderId="9" xfId="0" applyNumberFormat="1" applyFill="1" applyBorder="1" applyProtection="1">
      <alignment vertical="top"/>
    </xf>
    <xf numFmtId="0" fontId="0" fillId="5" borderId="8" xfId="0" applyFill="1" applyBorder="1">
      <alignment vertical="top"/>
      <protection locked="0"/>
    </xf>
    <xf numFmtId="3" fontId="0" fillId="6" borderId="8" xfId="0" applyNumberFormat="1" applyFill="1" applyBorder="1" applyAlignment="1" applyProtection="1">
      <alignment horizontal="right" vertical="top"/>
    </xf>
    <xf numFmtId="3" fontId="0" fillId="5" borderId="38" xfId="0" applyNumberFormat="1" applyFill="1" applyBorder="1" applyAlignment="1" applyProtection="1">
      <alignment horizontal="right" vertical="top"/>
    </xf>
    <xf numFmtId="3" fontId="0" fillId="5" borderId="9" xfId="0" applyNumberFormat="1" applyFill="1" applyBorder="1" applyAlignment="1" applyProtection="1">
      <alignment horizontal="right" vertical="top"/>
    </xf>
    <xf numFmtId="3" fontId="0" fillId="5" borderId="3" xfId="0" applyNumberFormat="1" applyFill="1" applyBorder="1" applyAlignment="1" applyProtection="1">
      <alignment horizontal="right" vertical="top"/>
    </xf>
    <xf numFmtId="3" fontId="0" fillId="9" borderId="8" xfId="0" applyNumberFormat="1" applyFill="1" applyBorder="1" applyAlignment="1">
      <alignment horizontal="right" vertical="top"/>
      <protection locked="0"/>
    </xf>
    <xf numFmtId="3" fontId="0" fillId="10" borderId="8" xfId="0" applyNumberFormat="1" applyFill="1" applyBorder="1" applyAlignment="1">
      <alignment horizontal="right" vertical="top"/>
      <protection locked="0"/>
    </xf>
    <xf numFmtId="3" fontId="0" fillId="5" borderId="8" xfId="0" applyNumberFormat="1" applyFill="1" applyBorder="1" applyAlignment="1" applyProtection="1">
      <alignment horizontal="right" vertical="top"/>
      <protection locked="0"/>
    </xf>
    <xf numFmtId="0" fontId="0" fillId="5" borderId="8" xfId="0" quotePrefix="1" applyFill="1" applyBorder="1" applyAlignment="1" applyProtection="1">
      <alignment vertical="top" wrapText="1"/>
    </xf>
    <xf numFmtId="0" fontId="7" fillId="5" borderId="8" xfId="0" applyFont="1" applyFill="1" applyBorder="1" applyProtection="1">
      <alignment vertical="top"/>
    </xf>
    <xf numFmtId="3" fontId="0" fillId="5" borderId="8" xfId="0" quotePrefix="1" applyNumberFormat="1" applyFill="1" applyBorder="1" applyProtection="1">
      <alignment vertical="top"/>
    </xf>
    <xf numFmtId="0" fontId="8" fillId="5" borderId="8" xfId="0" applyFont="1" applyFill="1" applyBorder="1">
      <alignment vertical="top"/>
      <protection locked="0"/>
    </xf>
    <xf numFmtId="37" fontId="0" fillId="5" borderId="9" xfId="0" applyNumberFormat="1" applyFill="1" applyBorder="1" applyProtection="1">
      <alignment vertical="top"/>
    </xf>
    <xf numFmtId="37" fontId="0" fillId="5" borderId="12" xfId="0" applyNumberFormat="1" applyFill="1" applyBorder="1" applyProtection="1">
      <alignment vertical="top"/>
    </xf>
    <xf numFmtId="3" fontId="0" fillId="10" borderId="8" xfId="0" applyNumberFormat="1" applyFill="1" applyBorder="1">
      <alignment vertical="top"/>
      <protection locked="0"/>
    </xf>
    <xf numFmtId="3" fontId="0" fillId="10" borderId="8" xfId="0" applyNumberFormat="1" applyFill="1" applyBorder="1" applyAlignment="1">
      <protection locked="0"/>
    </xf>
    <xf numFmtId="3" fontId="0" fillId="0" borderId="38" xfId="0" applyNumberFormat="1" applyFill="1" applyBorder="1" applyAlignment="1" applyProtection="1">
      <alignment horizontal="right" vertical="top"/>
    </xf>
    <xf numFmtId="3" fontId="0" fillId="0" borderId="8" xfId="0" applyNumberFormat="1" applyFill="1" applyBorder="1" applyAlignment="1" applyProtection="1">
      <alignment horizontal="right" vertical="top"/>
    </xf>
    <xf numFmtId="37" fontId="0" fillId="10" borderId="8" xfId="0" applyNumberFormat="1" applyFill="1" applyBorder="1">
      <alignment vertical="top"/>
      <protection locked="0"/>
    </xf>
    <xf numFmtId="0" fontId="5" fillId="5" borderId="0" xfId="0" applyFont="1" applyFill="1">
      <alignment vertical="top"/>
      <protection locked="0"/>
    </xf>
    <xf numFmtId="3" fontId="0" fillId="6" borderId="8" xfId="0" quotePrefix="1" applyNumberFormat="1" applyFill="1" applyBorder="1" applyProtection="1">
      <alignment vertical="top"/>
    </xf>
    <xf numFmtId="164" fontId="0" fillId="6" borderId="8" xfId="0" applyNumberFormat="1" applyFill="1" applyBorder="1" applyProtection="1">
      <alignment vertical="top"/>
    </xf>
    <xf numFmtId="37" fontId="0" fillId="6" borderId="8" xfId="0" applyNumberFormat="1" applyFill="1" applyBorder="1" applyAlignment="1" applyProtection="1"/>
    <xf numFmtId="3" fontId="0" fillId="6" borderId="8" xfId="0" quotePrefix="1" applyNumberFormat="1" applyFill="1" applyBorder="1" applyAlignment="1" applyProtection="1"/>
    <xf numFmtId="37" fontId="0" fillId="6" borderId="8" xfId="0" applyNumberFormat="1" applyFill="1" applyBorder="1" applyAlignment="1" applyProtection="1">
      <protection locked="0"/>
    </xf>
    <xf numFmtId="37" fontId="0" fillId="6" borderId="9" xfId="0" applyNumberFormat="1" applyFill="1" applyBorder="1" applyAlignment="1" applyProtection="1"/>
    <xf numFmtId="164" fontId="0" fillId="6" borderId="8" xfId="0" applyNumberFormat="1" applyFill="1" applyBorder="1" applyAlignment="1" applyProtection="1"/>
    <xf numFmtId="3" fontId="0" fillId="6" borderId="9" xfId="0" quotePrefix="1" applyNumberFormat="1" applyFill="1" applyBorder="1" applyAlignment="1" applyProtection="1"/>
    <xf numFmtId="3" fontId="0" fillId="6" borderId="8" xfId="0" applyNumberFormat="1" applyFill="1" applyBorder="1" applyAlignment="1" applyProtection="1"/>
    <xf numFmtId="3" fontId="0" fillId="6" borderId="40" xfId="0" applyNumberFormat="1" applyFill="1" applyBorder="1" applyAlignment="1" applyProtection="1"/>
    <xf numFmtId="3" fontId="0" fillId="10" borderId="9" xfId="0" applyNumberFormat="1" applyFill="1" applyBorder="1">
      <alignment vertical="top"/>
      <protection locked="0"/>
    </xf>
    <xf numFmtId="0" fontId="0" fillId="0" borderId="8" xfId="0" applyFill="1" applyBorder="1">
      <alignment vertical="top"/>
      <protection locked="0"/>
    </xf>
    <xf numFmtId="3" fontId="0" fillId="5" borderId="8" xfId="0" applyNumberFormat="1" applyFill="1" applyBorder="1" applyAlignment="1" applyProtection="1"/>
    <xf numFmtId="3" fontId="0" fillId="9" borderId="8" xfId="0" applyNumberFormat="1" applyFill="1" applyBorder="1" applyAlignment="1">
      <protection locked="0"/>
    </xf>
    <xf numFmtId="3" fontId="6" fillId="5" borderId="8" xfId="0" applyNumberFormat="1" applyFont="1" applyFill="1" applyBorder="1" applyAlignment="1" applyProtection="1">
      <alignment horizontal="right" vertical="top"/>
    </xf>
    <xf numFmtId="3" fontId="4" fillId="5" borderId="8" xfId="8" quotePrefix="1" applyNumberFormat="1" applyFont="1" applyFill="1" applyBorder="1" applyProtection="1">
      <alignment vertical="top"/>
    </xf>
    <xf numFmtId="3" fontId="4" fillId="5" borderId="41" xfId="8" quotePrefix="1" applyNumberFormat="1" applyFont="1" applyFill="1" applyBorder="1" applyProtection="1">
      <alignment vertical="top"/>
    </xf>
    <xf numFmtId="3" fontId="0" fillId="10" borderId="8" xfId="0" applyNumberFormat="1" applyFill="1" applyBorder="1" applyAlignment="1" applyProtection="1">
      <alignment horizontal="right" vertical="top"/>
      <protection locked="0"/>
    </xf>
    <xf numFmtId="3" fontId="4" fillId="5" borderId="8" xfId="8" applyNumberFormat="1" applyFont="1" applyFill="1" applyBorder="1" applyProtection="1">
      <alignment vertical="top"/>
    </xf>
    <xf numFmtId="0" fontId="5" fillId="0" borderId="0" xfId="0" applyFont="1" applyFill="1" applyBorder="1">
      <alignment vertical="top"/>
      <protection locked="0"/>
    </xf>
    <xf numFmtId="0" fontId="5" fillId="0" borderId="42" xfId="0" applyFont="1" applyFill="1" applyBorder="1" applyProtection="1">
      <alignment vertical="top"/>
      <protection locked="0"/>
    </xf>
    <xf numFmtId="0" fontId="5" fillId="0" borderId="43" xfId="0" applyFont="1" applyFill="1" applyBorder="1" applyProtection="1">
      <alignment vertical="top"/>
      <protection locked="0"/>
    </xf>
    <xf numFmtId="0" fontId="5" fillId="0" borderId="44" xfId="0" applyFont="1" applyFill="1" applyBorder="1" applyProtection="1">
      <alignment vertical="top"/>
      <protection locked="0"/>
    </xf>
    <xf numFmtId="0" fontId="10" fillId="0" borderId="44" xfId="0" applyFont="1" applyFill="1" applyBorder="1" applyProtection="1">
      <alignment vertical="top"/>
      <protection locked="0"/>
    </xf>
    <xf numFmtId="0" fontId="5" fillId="0" borderId="44" xfId="0" applyFont="1" applyFill="1" applyBorder="1" applyAlignment="1" applyProtection="1">
      <alignment vertical="top" wrapText="1"/>
      <protection locked="0"/>
    </xf>
    <xf numFmtId="0" fontId="5" fillId="0" borderId="42" xfId="0" applyFont="1" applyFill="1" applyBorder="1" applyAlignment="1" applyProtection="1">
      <alignment horizontal="center" vertical="top"/>
      <protection locked="0"/>
    </xf>
    <xf numFmtId="0" fontId="5" fillId="0" borderId="43" xfId="0" applyFont="1" applyFill="1" applyBorder="1" applyAlignment="1" applyProtection="1">
      <alignment horizontal="center" vertical="top"/>
      <protection locked="0"/>
    </xf>
    <xf numFmtId="10" fontId="0" fillId="5" borderId="38" xfId="0" applyNumberFormat="1" applyFill="1" applyBorder="1" applyAlignment="1" applyProtection="1">
      <alignment horizontal="center" vertical="top"/>
      <protection locked="0"/>
    </xf>
    <xf numFmtId="10" fontId="0" fillId="5" borderId="45" xfId="0" applyNumberFormat="1" applyFill="1" applyBorder="1" applyAlignment="1" applyProtection="1">
      <alignment horizontal="center" vertical="top"/>
      <protection locked="0"/>
    </xf>
    <xf numFmtId="10" fontId="0" fillId="5" borderId="12" xfId="0" applyNumberFormat="1" applyFill="1" applyBorder="1" applyAlignment="1" applyProtection="1">
      <alignment horizontal="center" vertical="top"/>
      <protection locked="0"/>
    </xf>
    <xf numFmtId="10" fontId="0" fillId="5" borderId="4" xfId="0" applyNumberFormat="1" applyFill="1" applyBorder="1" applyAlignment="1" applyProtection="1">
      <alignment horizontal="center" vertical="top"/>
      <protection locked="0"/>
    </xf>
    <xf numFmtId="10" fontId="0" fillId="5" borderId="34" xfId="0" applyNumberFormat="1" applyFill="1" applyBorder="1" applyAlignment="1" applyProtection="1">
      <alignment horizontal="center" vertical="top"/>
      <protection locked="0"/>
    </xf>
    <xf numFmtId="10" fontId="0" fillId="5" borderId="36" xfId="0" applyNumberFormat="1" applyFill="1" applyBorder="1" applyAlignment="1" applyProtection="1">
      <alignment horizontal="center" vertical="top"/>
      <protection locked="0"/>
    </xf>
    <xf numFmtId="166" fontId="0" fillId="5" borderId="38" xfId="0" applyNumberFormat="1" applyFill="1" applyBorder="1" applyAlignment="1" applyProtection="1">
      <alignment horizontal="center" vertical="top"/>
      <protection locked="0"/>
    </xf>
    <xf numFmtId="166" fontId="0" fillId="5" borderId="8" xfId="0" applyNumberFormat="1" applyFill="1" applyBorder="1" applyAlignment="1" applyProtection="1">
      <alignment horizontal="center" vertical="top"/>
      <protection locked="0"/>
    </xf>
    <xf numFmtId="10" fontId="0" fillId="5" borderId="8" xfId="0" applyNumberFormat="1" applyFill="1" applyBorder="1" applyAlignment="1" applyProtection="1">
      <alignment horizontal="center" vertical="top"/>
      <protection locked="0"/>
    </xf>
    <xf numFmtId="10" fontId="0" fillId="5" borderId="3" xfId="0" applyNumberFormat="1" applyFill="1" applyBorder="1" applyAlignment="1" applyProtection="1">
      <alignment horizontal="center" vertical="top"/>
      <protection locked="0"/>
    </xf>
    <xf numFmtId="0" fontId="0" fillId="5" borderId="8" xfId="0" applyFill="1" applyBorder="1" applyAlignment="1" applyProtection="1">
      <alignment horizontal="center" vertical="top"/>
      <protection locked="0"/>
    </xf>
    <xf numFmtId="0" fontId="0" fillId="5" borderId="3" xfId="0" applyFill="1" applyBorder="1" applyAlignment="1" applyProtection="1">
      <alignment horizontal="center" vertical="top"/>
      <protection locked="0"/>
    </xf>
    <xf numFmtId="0" fontId="0" fillId="5" borderId="40" xfId="0" applyFill="1" applyBorder="1" applyAlignment="1" applyProtection="1">
      <alignment horizontal="center" vertical="top"/>
      <protection locked="0"/>
    </xf>
    <xf numFmtId="0" fontId="0" fillId="5" borderId="46" xfId="0" applyFill="1" applyBorder="1" applyAlignment="1" applyProtection="1">
      <alignment horizontal="center" vertical="top"/>
      <protection locked="0"/>
    </xf>
    <xf numFmtId="0" fontId="5" fillId="0" borderId="47" xfId="0" applyFont="1" applyFill="1" applyBorder="1" applyAlignment="1" applyProtection="1">
      <alignment horizontal="center" vertical="top"/>
      <protection locked="0"/>
    </xf>
    <xf numFmtId="0" fontId="0" fillId="4" borderId="0" xfId="0" applyFill="1" applyBorder="1" applyAlignment="1" applyProtection="1">
      <alignment horizontal="center" vertical="top"/>
      <protection locked="0"/>
    </xf>
    <xf numFmtId="0" fontId="5" fillId="4" borderId="0" xfId="0" applyFont="1" applyFill="1" applyBorder="1" applyProtection="1">
      <alignment vertical="top"/>
      <protection locked="0"/>
    </xf>
    <xf numFmtId="0" fontId="5" fillId="4" borderId="0" xfId="0" applyFont="1" applyFill="1" applyBorder="1" applyAlignment="1" applyProtection="1">
      <alignment horizontal="center" vertical="top"/>
      <protection locked="0"/>
    </xf>
    <xf numFmtId="3" fontId="5" fillId="4" borderId="0" xfId="1" applyNumberFormat="1" applyFont="1" applyFill="1" applyBorder="1" applyAlignment="1" applyProtection="1">
      <alignment horizontal="center" vertical="top"/>
      <protection locked="0"/>
    </xf>
    <xf numFmtId="3" fontId="5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Border="1" applyAlignment="1" applyProtection="1">
      <alignment horizontal="center" vertical="center" wrapText="1"/>
      <protection locked="0"/>
    </xf>
    <xf numFmtId="0" fontId="10" fillId="4" borderId="0" xfId="0" applyFont="1" applyFill="1" applyBorder="1" applyAlignment="1" applyProtection="1">
      <alignment vertical="top" wrapText="1"/>
      <protection locked="0"/>
    </xf>
    <xf numFmtId="0" fontId="10" fillId="4" borderId="0" xfId="0" applyFont="1" applyFill="1" applyBorder="1" applyAlignment="1" applyProtection="1">
      <alignment horizontal="center" vertical="top"/>
      <protection locked="0"/>
    </xf>
    <xf numFmtId="10" fontId="0" fillId="4" borderId="0" xfId="0" applyNumberFormat="1" applyFill="1" applyBorder="1" applyAlignment="1" applyProtection="1">
      <alignment horizontal="center" vertical="top"/>
      <protection locked="0"/>
    </xf>
    <xf numFmtId="10" fontId="0" fillId="10" borderId="38" xfId="0" applyNumberFormat="1" applyFill="1" applyBorder="1" applyAlignment="1" applyProtection="1">
      <alignment horizontal="center" vertical="top"/>
      <protection locked="0"/>
    </xf>
    <xf numFmtId="10" fontId="0" fillId="10" borderId="45" xfId="0" applyNumberFormat="1" applyFill="1" applyBorder="1" applyAlignment="1" applyProtection="1">
      <alignment horizontal="center" vertical="top"/>
      <protection locked="0"/>
    </xf>
    <xf numFmtId="10" fontId="0" fillId="10" borderId="12" xfId="0" applyNumberFormat="1" applyFill="1" applyBorder="1" applyAlignment="1" applyProtection="1">
      <alignment horizontal="center" vertical="top"/>
      <protection locked="0"/>
    </xf>
    <xf numFmtId="10" fontId="0" fillId="10" borderId="4" xfId="0" applyNumberFormat="1" applyFill="1" applyBorder="1" applyAlignment="1" applyProtection="1">
      <alignment horizontal="center" vertical="top"/>
      <protection locked="0"/>
    </xf>
    <xf numFmtId="166" fontId="0" fillId="10" borderId="38" xfId="0" applyNumberFormat="1" applyFill="1" applyBorder="1" applyAlignment="1" applyProtection="1">
      <alignment horizontal="center" vertical="top"/>
      <protection locked="0"/>
    </xf>
    <xf numFmtId="10" fontId="0" fillId="10" borderId="8" xfId="0" applyNumberFormat="1" applyFill="1" applyBorder="1" applyAlignment="1" applyProtection="1">
      <alignment horizontal="center" vertical="top"/>
      <protection locked="0"/>
    </xf>
    <xf numFmtId="10" fontId="0" fillId="10" borderId="3" xfId="0" applyNumberFormat="1" applyFill="1" applyBorder="1" applyAlignment="1" applyProtection="1">
      <alignment horizontal="center" vertical="top"/>
      <protection locked="0"/>
    </xf>
    <xf numFmtId="0" fontId="0" fillId="10" borderId="8" xfId="0" applyFill="1" applyBorder="1" applyAlignment="1" applyProtection="1">
      <alignment horizontal="center" vertical="top"/>
      <protection locked="0"/>
    </xf>
    <xf numFmtId="0" fontId="0" fillId="10" borderId="3" xfId="0" applyFill="1" applyBorder="1" applyAlignment="1" applyProtection="1">
      <alignment horizontal="center" vertical="top"/>
      <protection locked="0"/>
    </xf>
    <xf numFmtId="3" fontId="0" fillId="10" borderId="8" xfId="0" applyNumberFormat="1" applyFill="1" applyBorder="1" applyAlignment="1" applyProtection="1">
      <alignment horizontal="center" vertical="center"/>
      <protection locked="0"/>
    </xf>
    <xf numFmtId="3" fontId="0" fillId="10" borderId="40" xfId="0" applyNumberFormat="1" applyFill="1" applyBorder="1" applyAlignment="1" applyProtection="1">
      <alignment horizontal="center" vertical="center"/>
      <protection locked="0"/>
    </xf>
    <xf numFmtId="0" fontId="0" fillId="10" borderId="40" xfId="0" applyFill="1" applyBorder="1" applyAlignment="1" applyProtection="1">
      <alignment horizontal="center" vertical="top"/>
      <protection locked="0"/>
    </xf>
    <xf numFmtId="0" fontId="0" fillId="10" borderId="46" xfId="0" applyFill="1" applyBorder="1" applyAlignment="1" applyProtection="1">
      <alignment horizontal="center" vertical="top"/>
      <protection locked="0"/>
    </xf>
    <xf numFmtId="0" fontId="0" fillId="9" borderId="0" xfId="0" applyFill="1" applyBorder="1" applyAlignment="1" applyProtection="1">
      <alignment horizontal="center" vertical="top"/>
      <protection locked="0"/>
    </xf>
    <xf numFmtId="10" fontId="0" fillId="9" borderId="0" xfId="0" applyNumberFormat="1" applyFill="1" applyBorder="1" applyAlignment="1" applyProtection="1">
      <alignment horizontal="center" vertical="top"/>
      <protection locked="0"/>
    </xf>
    <xf numFmtId="3" fontId="5" fillId="9" borderId="42" xfId="1" applyNumberFormat="1" applyFont="1" applyFill="1" applyBorder="1" applyAlignment="1" applyProtection="1">
      <alignment horizontal="center" vertical="top"/>
      <protection locked="0"/>
    </xf>
    <xf numFmtId="4" fontId="12" fillId="9" borderId="48" xfId="0" applyNumberFormat="1" applyFont="1" applyFill="1" applyBorder="1" applyAlignment="1" applyProtection="1">
      <alignment horizontal="center" vertical="center" wrapText="1"/>
      <protection locked="0"/>
    </xf>
    <xf numFmtId="0" fontId="5" fillId="9" borderId="43" xfId="0" applyFont="1" applyFill="1" applyBorder="1" applyAlignment="1" applyProtection="1">
      <alignment horizontal="center" vertical="top"/>
      <protection locked="0"/>
    </xf>
    <xf numFmtId="3" fontId="5" fillId="9" borderId="49" xfId="0" applyNumberFormat="1" applyFont="1" applyFill="1" applyBorder="1" applyAlignment="1" applyProtection="1">
      <alignment horizontal="center" vertical="center" wrapText="1"/>
      <protection locked="0"/>
    </xf>
    <xf numFmtId="3" fontId="5" fillId="9" borderId="43" xfId="1" applyNumberFormat="1" applyFont="1" applyFill="1" applyBorder="1" applyAlignment="1" applyProtection="1">
      <alignment horizontal="center" vertical="top"/>
      <protection locked="0"/>
    </xf>
    <xf numFmtId="0" fontId="12" fillId="9" borderId="49" xfId="0" applyFont="1" applyFill="1" applyBorder="1" applyAlignment="1" applyProtection="1">
      <alignment horizontal="center" vertical="center" wrapText="1"/>
      <protection locked="0"/>
    </xf>
    <xf numFmtId="3" fontId="5" fillId="6" borderId="42" xfId="1" applyNumberFormat="1" applyFont="1" applyFill="1" applyBorder="1" applyAlignment="1" applyProtection="1">
      <alignment horizontal="center" vertical="top"/>
      <protection locked="0"/>
    </xf>
    <xf numFmtId="4" fontId="12" fillId="6" borderId="48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43" xfId="0" applyFont="1" applyFill="1" applyBorder="1" applyAlignment="1" applyProtection="1">
      <alignment horizontal="center" vertical="top"/>
      <protection locked="0"/>
    </xf>
    <xf numFmtId="3" fontId="5" fillId="6" borderId="49" xfId="0" applyNumberFormat="1" applyFont="1" applyFill="1" applyBorder="1" applyAlignment="1" applyProtection="1">
      <alignment horizontal="center" vertical="center" wrapText="1"/>
      <protection locked="0"/>
    </xf>
    <xf numFmtId="3" fontId="5" fillId="6" borderId="43" xfId="1" applyNumberFormat="1" applyFont="1" applyFill="1" applyBorder="1" applyAlignment="1" applyProtection="1">
      <alignment horizontal="center" vertical="top"/>
      <protection locked="0"/>
    </xf>
    <xf numFmtId="0" fontId="12" fillId="6" borderId="49" xfId="0" applyFont="1" applyFill="1" applyBorder="1" applyAlignment="1" applyProtection="1">
      <alignment horizontal="center" vertical="center" wrapText="1"/>
      <protection locked="0"/>
    </xf>
    <xf numFmtId="0" fontId="5" fillId="4" borderId="0" xfId="0" applyFont="1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horizontal="center" vertical="top"/>
      <protection locked="0"/>
    </xf>
    <xf numFmtId="3" fontId="0" fillId="3" borderId="0" xfId="0" applyNumberForma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horizontal="center" vertical="top"/>
      <protection locked="0"/>
    </xf>
    <xf numFmtId="3" fontId="0" fillId="4" borderId="0" xfId="0" applyNumberFormat="1" applyFill="1" applyBorder="1" applyAlignment="1" applyProtection="1">
      <alignment horizontal="center" vertical="center"/>
      <protection locked="0"/>
    </xf>
    <xf numFmtId="0" fontId="3" fillId="4" borderId="0" xfId="0" applyFont="1" applyFill="1" applyBorder="1" applyProtection="1">
      <alignment vertical="top"/>
      <protection locked="0"/>
    </xf>
    <xf numFmtId="0" fontId="3" fillId="4" borderId="0" xfId="0" applyFont="1" applyFill="1" applyBorder="1" applyAlignment="1" applyProtection="1">
      <alignment horizontal="center" vertical="top"/>
      <protection locked="0"/>
    </xf>
    <xf numFmtId="0" fontId="9" fillId="0" borderId="18" xfId="0" applyFont="1" applyFill="1" applyBorder="1" applyAlignment="1" applyProtection="1">
      <alignment vertical="top" wrapText="1"/>
    </xf>
    <xf numFmtId="3" fontId="0" fillId="5" borderId="0" xfId="0" applyNumberFormat="1" applyFill="1">
      <alignment vertical="top"/>
      <protection locked="0"/>
    </xf>
    <xf numFmtId="0" fontId="0" fillId="10" borderId="0" xfId="0" applyFill="1" applyAlignment="1">
      <alignment horizontal="center" vertical="top"/>
      <protection locked="0"/>
    </xf>
    <xf numFmtId="0" fontId="20" fillId="0" borderId="0" xfId="0" applyFont="1" applyFill="1" applyBorder="1" applyAlignment="1">
      <alignment vertical="top" wrapText="1"/>
      <protection locked="0"/>
    </xf>
    <xf numFmtId="3" fontId="0" fillId="0" borderId="0" xfId="0" applyNumberFormat="1" applyAlignment="1" applyProtection="1"/>
    <xf numFmtId="3" fontId="0" fillId="0" borderId="0" xfId="0" applyNumberFormat="1" applyAlignment="1">
      <protection locked="0"/>
    </xf>
    <xf numFmtId="0" fontId="0" fillId="0" borderId="6" xfId="0" applyBorder="1" applyAlignment="1">
      <alignment horizontal="right" vertical="top"/>
      <protection locked="0"/>
    </xf>
    <xf numFmtId="3" fontId="0" fillId="6" borderId="9" xfId="0" applyNumberFormat="1" applyFill="1" applyBorder="1" applyProtection="1">
      <alignment vertical="top"/>
    </xf>
    <xf numFmtId="3" fontId="0" fillId="10" borderId="0" xfId="0" applyNumberFormat="1" applyFill="1" applyAlignment="1" applyProtection="1"/>
    <xf numFmtId="3" fontId="0" fillId="10" borderId="0" xfId="0" applyNumberFormat="1" applyFill="1" applyAlignment="1">
      <protection locked="0"/>
    </xf>
    <xf numFmtId="3" fontId="0" fillId="5" borderId="0" xfId="0" applyNumberFormat="1" applyFill="1" applyAlignment="1" applyProtection="1"/>
    <xf numFmtId="3" fontId="0" fillId="5" borderId="50" xfId="0" applyNumberFormat="1" applyFill="1" applyBorder="1" applyAlignment="1" applyProtection="1"/>
    <xf numFmtId="0" fontId="0" fillId="5" borderId="0" xfId="0" applyFill="1">
      <alignment vertical="top"/>
      <protection locked="0"/>
    </xf>
    <xf numFmtId="0" fontId="22" fillId="0" borderId="0" xfId="0" applyFont="1">
      <alignment vertical="top"/>
      <protection locked="0"/>
    </xf>
    <xf numFmtId="0" fontId="23" fillId="0" borderId="0" xfId="0" applyFont="1" applyFill="1" applyBorder="1" applyAlignment="1">
      <alignment horizontal="center" vertical="top"/>
      <protection locked="0"/>
    </xf>
    <xf numFmtId="37" fontId="23" fillId="0" borderId="0" xfId="0" applyNumberFormat="1" applyFont="1" applyFill="1" applyBorder="1" applyAlignment="1">
      <alignment horizontal="right" vertical="top"/>
      <protection locked="0"/>
    </xf>
    <xf numFmtId="37" fontId="23" fillId="0" borderId="0" xfId="0" applyNumberFormat="1" applyFont="1" applyBorder="1" applyAlignment="1">
      <alignment horizontal="right" vertical="top"/>
      <protection locked="0"/>
    </xf>
    <xf numFmtId="0" fontId="21" fillId="0" borderId="18" xfId="0" applyFont="1" applyBorder="1" applyProtection="1">
      <alignment vertical="top"/>
    </xf>
    <xf numFmtId="10" fontId="0" fillId="10" borderId="8" xfId="0" applyNumberFormat="1" applyFill="1" applyBorder="1">
      <alignment vertical="top"/>
      <protection locked="0"/>
    </xf>
    <xf numFmtId="10" fontId="0" fillId="5" borderId="8" xfId="0" applyNumberFormat="1" applyFill="1" applyBorder="1">
      <alignment vertical="top"/>
      <protection locked="0"/>
    </xf>
    <xf numFmtId="0" fontId="5" fillId="0" borderId="35" xfId="0" applyFont="1" applyBorder="1" applyAlignment="1" applyProtection="1">
      <alignment horizontal="center" vertical="center" wrapText="1"/>
      <protection locked="0"/>
    </xf>
    <xf numFmtId="0" fontId="5" fillId="0" borderId="51" xfId="0" applyFont="1" applyBorder="1" applyAlignment="1" applyProtection="1">
      <alignment horizontal="center" vertical="center" wrapText="1"/>
      <protection locked="0"/>
    </xf>
    <xf numFmtId="0" fontId="21" fillId="9" borderId="0" xfId="0" applyFont="1" applyFill="1" applyBorder="1" applyProtection="1">
      <alignment vertical="top"/>
      <protection locked="0"/>
    </xf>
    <xf numFmtId="0" fontId="24" fillId="5" borderId="35" xfId="0" applyFont="1" applyFill="1" applyBorder="1" applyAlignment="1" applyProtection="1">
      <alignment horizontal="center" vertical="top"/>
      <protection locked="0"/>
    </xf>
    <xf numFmtId="0" fontId="25" fillId="4" borderId="0" xfId="0" applyFont="1" applyFill="1" applyBorder="1" applyAlignment="1" applyProtection="1">
      <alignment horizontal="center" vertical="top"/>
      <protection locked="0"/>
    </xf>
    <xf numFmtId="0" fontId="21" fillId="4" borderId="0" xfId="0" applyFont="1" applyFill="1" applyBorder="1" applyAlignment="1" applyProtection="1">
      <alignment vertical="top" wrapText="1"/>
      <protection locked="0"/>
    </xf>
    <xf numFmtId="0" fontId="11" fillId="3" borderId="0" xfId="0" applyFont="1" applyFill="1" applyBorder="1" applyAlignment="1">
      <alignment vertical="top" wrapText="1"/>
      <protection locked="0"/>
    </xf>
    <xf numFmtId="3" fontId="0" fillId="6" borderId="14" xfId="0" applyNumberFormat="1" applyFill="1" applyBorder="1" applyAlignment="1" applyProtection="1">
      <alignment vertical="top"/>
    </xf>
    <xf numFmtId="0" fontId="15" fillId="0" borderId="18" xfId="0" applyFont="1" applyFill="1" applyBorder="1" applyAlignment="1" applyProtection="1">
      <alignment vertical="top" wrapText="1"/>
    </xf>
    <xf numFmtId="0" fontId="21" fillId="0" borderId="0" xfId="0" applyFont="1">
      <alignment vertical="top"/>
      <protection locked="0"/>
    </xf>
    <xf numFmtId="0" fontId="17" fillId="0" borderId="0" xfId="0" applyFont="1" applyAlignment="1">
      <alignment horizontal="center" vertical="top"/>
      <protection locked="0"/>
    </xf>
    <xf numFmtId="0" fontId="21" fillId="5" borderId="0" xfId="0" applyFont="1" applyFill="1">
      <alignment vertical="top"/>
      <protection locked="0"/>
    </xf>
    <xf numFmtId="3" fontId="0" fillId="5" borderId="0" xfId="0" applyNumberFormat="1" applyFill="1" applyAlignment="1">
      <protection locked="0"/>
    </xf>
    <xf numFmtId="3" fontId="0" fillId="0" borderId="0" xfId="0" applyNumberFormat="1" applyFill="1" applyAlignment="1" applyProtection="1"/>
    <xf numFmtId="0" fontId="0" fillId="0" borderId="0" xfId="0" applyAlignment="1">
      <alignment vertical="top"/>
      <protection locked="0"/>
    </xf>
    <xf numFmtId="37" fontId="0" fillId="10" borderId="0" xfId="0" applyNumberFormat="1" applyFill="1">
      <alignment vertical="top"/>
      <protection locked="0"/>
    </xf>
    <xf numFmtId="10" fontId="0" fillId="10" borderId="0" xfId="0" applyNumberFormat="1" applyFill="1">
      <alignment vertical="top"/>
      <protection locked="0"/>
    </xf>
    <xf numFmtId="9" fontId="0" fillId="10" borderId="0" xfId="0" applyNumberFormat="1" applyFill="1" applyAlignment="1">
      <alignment horizontal="center" vertical="top"/>
      <protection locked="0"/>
    </xf>
    <xf numFmtId="16" fontId="0" fillId="10" borderId="0" xfId="0" applyNumberFormat="1" applyFill="1" applyAlignment="1">
      <alignment horizontal="center" vertical="top"/>
      <protection locked="0"/>
    </xf>
    <xf numFmtId="3" fontId="0" fillId="10" borderId="0" xfId="0" applyNumberFormat="1" applyFill="1">
      <alignment vertical="top"/>
      <protection locked="0"/>
    </xf>
    <xf numFmtId="3" fontId="0" fillId="9" borderId="0" xfId="0" applyNumberFormat="1" applyFill="1" applyBorder="1" applyProtection="1">
      <alignment vertical="top"/>
      <protection locked="0"/>
    </xf>
    <xf numFmtId="3" fontId="0" fillId="9" borderId="0" xfId="0" applyNumberFormat="1" applyFill="1" applyBorder="1" applyProtection="1">
      <alignment vertical="top"/>
    </xf>
    <xf numFmtId="0" fontId="0" fillId="10" borderId="0" xfId="0" applyFill="1">
      <alignment vertical="top"/>
      <protection locked="0"/>
    </xf>
    <xf numFmtId="0" fontId="0" fillId="6" borderId="8" xfId="0" applyFill="1" applyBorder="1" applyAlignment="1" applyProtection="1">
      <alignment horizontal="center" vertical="top"/>
      <protection locked="0"/>
    </xf>
    <xf numFmtId="37" fontId="21" fillId="5" borderId="8" xfId="0" applyNumberFormat="1" applyFont="1" applyFill="1" applyBorder="1" applyAlignment="1">
      <alignment horizontal="center" vertical="top"/>
      <protection locked="0"/>
    </xf>
    <xf numFmtId="37" fontId="26" fillId="0" borderId="12" xfId="0" applyNumberFormat="1" applyFont="1" applyBorder="1" applyAlignment="1">
      <alignment horizontal="right" vertical="top"/>
      <protection locked="0"/>
    </xf>
    <xf numFmtId="0" fontId="5" fillId="0" borderId="0" xfId="0" applyFont="1" applyAlignment="1">
      <alignment vertical="center" wrapText="1"/>
      <protection locked="0"/>
    </xf>
    <xf numFmtId="0" fontId="5" fillId="3" borderId="0" xfId="0" applyFont="1" applyFill="1" applyProtection="1">
      <alignment vertical="top"/>
      <protection locked="0"/>
    </xf>
    <xf numFmtId="0" fontId="0" fillId="3" borderId="0" xfId="0" applyFill="1" applyProtection="1">
      <alignment vertical="top"/>
      <protection locked="0"/>
    </xf>
    <xf numFmtId="3" fontId="0" fillId="3" borderId="0" xfId="0" applyNumberFormat="1" applyFill="1" applyProtection="1">
      <alignment vertical="top"/>
      <protection locked="0"/>
    </xf>
    <xf numFmtId="0" fontId="6" fillId="3" borderId="0" xfId="0" applyFont="1" applyFill="1" applyProtection="1">
      <alignment vertical="top"/>
      <protection locked="0"/>
    </xf>
    <xf numFmtId="0" fontId="0" fillId="3" borderId="0" xfId="0" applyFill="1" applyAlignment="1" applyProtection="1">
      <alignment vertical="top"/>
      <protection locked="0"/>
    </xf>
    <xf numFmtId="0" fontId="0" fillId="3" borderId="0" xfId="0" applyFill="1" applyAlignment="1">
      <alignment vertical="top"/>
      <protection locked="0"/>
    </xf>
    <xf numFmtId="0" fontId="0" fillId="3" borderId="0" xfId="0" quotePrefix="1" applyFill="1" applyProtection="1">
      <alignment vertical="top"/>
      <protection locked="0"/>
    </xf>
    <xf numFmtId="37" fontId="0" fillId="3" borderId="0" xfId="0" applyNumberFormat="1" applyFill="1" applyBorder="1" applyProtection="1">
      <alignment vertical="top"/>
      <protection locked="0"/>
    </xf>
    <xf numFmtId="37" fontId="0" fillId="3" borderId="0" xfId="0" applyNumberFormat="1" applyFill="1" applyProtection="1">
      <alignment vertical="top"/>
      <protection locked="0"/>
    </xf>
    <xf numFmtId="37" fontId="0" fillId="3" borderId="0" xfId="0" applyNumberFormat="1" applyFill="1" applyBorder="1">
      <alignment vertical="top"/>
      <protection locked="0"/>
    </xf>
    <xf numFmtId="0" fontId="5" fillId="5" borderId="42" xfId="0" applyFont="1" applyFill="1" applyBorder="1" applyAlignment="1">
      <alignment horizontal="center" vertical="top"/>
      <protection locked="0"/>
    </xf>
    <xf numFmtId="0" fontId="5" fillId="5" borderId="43" xfId="0" applyFont="1" applyFill="1" applyBorder="1" applyAlignment="1">
      <alignment horizontal="center" vertical="top"/>
      <protection locked="0"/>
    </xf>
    <xf numFmtId="0" fontId="0" fillId="5" borderId="11" xfId="0" applyFill="1" applyBorder="1" applyAlignment="1">
      <alignment horizontal="center" vertical="top"/>
      <protection locked="0"/>
    </xf>
    <xf numFmtId="3" fontId="0" fillId="5" borderId="8" xfId="0" applyNumberFormat="1" applyFill="1" applyBorder="1" applyAlignment="1">
      <alignment horizontal="right" vertical="top"/>
      <protection locked="0"/>
    </xf>
    <xf numFmtId="0" fontId="0" fillId="10" borderId="0" xfId="0" applyFill="1" applyAlignment="1">
      <alignment vertical="top" wrapText="1"/>
      <protection locked="0"/>
    </xf>
    <xf numFmtId="0" fontId="27" fillId="0" borderId="0" xfId="0" applyFont="1" applyAlignment="1">
      <alignment vertical="top" wrapText="1"/>
      <protection locked="0"/>
    </xf>
    <xf numFmtId="0" fontId="27" fillId="0" borderId="0" xfId="0" applyFont="1" applyAlignment="1">
      <alignment horizontal="left" vertical="top" wrapText="1"/>
      <protection locked="0"/>
    </xf>
    <xf numFmtId="3" fontId="0" fillId="5" borderId="52" xfId="0" applyNumberFormat="1" applyFill="1" applyBorder="1" applyAlignment="1" applyProtection="1"/>
    <xf numFmtId="0" fontId="5" fillId="0" borderId="0" xfId="0" applyFont="1" applyFill="1" applyProtection="1">
      <alignment vertical="top"/>
      <protection locked="0"/>
    </xf>
    <xf numFmtId="0" fontId="0" fillId="4" borderId="0" xfId="0" applyFill="1" applyAlignment="1">
      <alignment vertical="top" wrapText="1"/>
      <protection locked="0"/>
    </xf>
    <xf numFmtId="0" fontId="21" fillId="0" borderId="0" xfId="0" applyFont="1" applyAlignment="1">
      <alignment horizontal="left" vertical="top"/>
      <protection locked="0"/>
    </xf>
    <xf numFmtId="0" fontId="25" fillId="0" borderId="0" xfId="0" applyFont="1" applyAlignment="1">
      <alignment horizontal="left" vertical="top"/>
      <protection locked="0"/>
    </xf>
    <xf numFmtId="0" fontId="28" fillId="0" borderId="0" xfId="0" applyFont="1">
      <alignment vertical="top"/>
      <protection locked="0"/>
    </xf>
    <xf numFmtId="0" fontId="5" fillId="3" borderId="0" xfId="0" applyFont="1" applyFill="1" applyAlignment="1">
      <alignment vertical="top" wrapText="1"/>
      <protection locked="0"/>
    </xf>
    <xf numFmtId="0" fontId="0" fillId="3" borderId="0" xfId="0" quotePrefix="1" applyFill="1" applyAlignment="1">
      <alignment horizontal="center" vertical="top"/>
      <protection locked="0"/>
    </xf>
    <xf numFmtId="3" fontId="0" fillId="4" borderId="0" xfId="0" applyNumberFormat="1" applyFill="1" applyBorder="1" applyAlignment="1">
      <protection locked="0"/>
    </xf>
    <xf numFmtId="3" fontId="0" fillId="4" borderId="0" xfId="0" applyNumberFormat="1" applyFill="1" applyBorder="1" applyAlignment="1" applyProtection="1"/>
    <xf numFmtId="37" fontId="0" fillId="4" borderId="0" xfId="0" applyNumberFormat="1" applyFill="1" applyBorder="1" applyProtection="1">
      <alignment vertical="top"/>
      <protection locked="0"/>
    </xf>
    <xf numFmtId="0" fontId="0" fillId="4" borderId="0" xfId="0" applyFill="1" applyBorder="1" applyProtection="1">
      <alignment vertical="top"/>
      <protection locked="0"/>
    </xf>
    <xf numFmtId="0" fontId="0" fillId="4" borderId="0" xfId="0" applyFill="1" applyBorder="1">
      <alignment vertical="top"/>
      <protection locked="0"/>
    </xf>
    <xf numFmtId="37" fontId="0" fillId="4" borderId="0" xfId="0" applyNumberFormat="1" applyFill="1" applyBorder="1">
      <alignment vertical="top"/>
      <protection locked="0"/>
    </xf>
    <xf numFmtId="0" fontId="29" fillId="0" borderId="0" xfId="0" applyFont="1">
      <alignment vertical="top"/>
      <protection locked="0"/>
    </xf>
    <xf numFmtId="0" fontId="0" fillId="0" borderId="53" xfId="0" applyBorder="1">
      <alignment vertical="top"/>
      <protection locked="0"/>
    </xf>
    <xf numFmtId="0" fontId="30" fillId="0" borderId="0" xfId="0" applyFont="1">
      <alignment vertical="top"/>
      <protection locked="0"/>
    </xf>
    <xf numFmtId="0" fontId="33" fillId="0" borderId="18" xfId="0" applyFont="1" applyBorder="1" applyProtection="1">
      <alignment vertical="top"/>
    </xf>
    <xf numFmtId="0" fontId="5" fillId="0" borderId="0" xfId="0" applyFont="1" applyFill="1" applyBorder="1" applyAlignment="1">
      <alignment vertical="top" wrapText="1"/>
      <protection locked="0"/>
    </xf>
    <xf numFmtId="10" fontId="0" fillId="11" borderId="8" xfId="0" quotePrefix="1" applyNumberFormat="1" applyFill="1" applyBorder="1" applyAlignment="1" applyProtection="1">
      <alignment horizontal="right" vertical="top"/>
    </xf>
    <xf numFmtId="0" fontId="21" fillId="0" borderId="0" xfId="0" applyFont="1" applyBorder="1" applyAlignment="1">
      <alignment horizontal="left" vertical="top"/>
      <protection locked="0"/>
    </xf>
    <xf numFmtId="3" fontId="0" fillId="12" borderId="8" xfId="0" quotePrefix="1" applyNumberFormat="1" applyFill="1" applyBorder="1" applyAlignment="1" applyProtection="1"/>
    <xf numFmtId="3" fontId="0" fillId="11" borderId="8" xfId="0" applyNumberFormat="1" applyFill="1" applyBorder="1" applyProtection="1">
      <alignment vertical="top"/>
    </xf>
    <xf numFmtId="10" fontId="0" fillId="12" borderId="8" xfId="0" quotePrefix="1" applyNumberFormat="1" applyFill="1" applyBorder="1" applyProtection="1">
      <alignment vertical="top"/>
    </xf>
    <xf numFmtId="37" fontId="0" fillId="12" borderId="8" xfId="0" applyNumberFormat="1" applyFill="1" applyBorder="1" applyAlignment="1" applyProtection="1"/>
    <xf numFmtId="3" fontId="0" fillId="10" borderId="8" xfId="0" applyNumberFormat="1" applyFill="1" applyBorder="1" applyAlignment="1" applyProtection="1">
      <alignment vertical="top"/>
    </xf>
    <xf numFmtId="37" fontId="21" fillId="0" borderId="12" xfId="0" applyNumberFormat="1" applyFont="1" applyBorder="1" applyAlignment="1">
      <alignment horizontal="left" vertical="top"/>
      <protection locked="0"/>
    </xf>
    <xf numFmtId="3" fontId="26" fillId="10" borderId="8" xfId="0" applyNumberFormat="1" applyFont="1" applyFill="1" applyBorder="1">
      <alignment vertical="top"/>
      <protection locked="0"/>
    </xf>
    <xf numFmtId="3" fontId="26" fillId="5" borderId="8" xfId="0" applyNumberFormat="1" applyFont="1" applyFill="1" applyBorder="1" applyAlignment="1" applyProtection="1">
      <alignment horizontal="right" vertical="top"/>
    </xf>
    <xf numFmtId="3" fontId="0" fillId="10" borderId="8" xfId="0" applyNumberFormat="1" applyFill="1" applyBorder="1" applyProtection="1">
      <alignment vertical="top"/>
    </xf>
    <xf numFmtId="37" fontId="0" fillId="0" borderId="8" xfId="0" applyNumberFormat="1" applyFill="1" applyBorder="1" applyAlignment="1" applyProtection="1">
      <protection locked="0"/>
    </xf>
    <xf numFmtId="0" fontId="29" fillId="0" borderId="18" xfId="0" applyFont="1" applyBorder="1" applyProtection="1">
      <alignment vertical="top"/>
    </xf>
    <xf numFmtId="37" fontId="21" fillId="0" borderId="0" xfId="0" applyNumberFormat="1" applyFont="1" applyAlignment="1">
      <alignment horizontal="center" vertical="top"/>
      <protection locked="0"/>
    </xf>
    <xf numFmtId="3" fontId="0" fillId="0" borderId="12" xfId="1" applyNumberFormat="1" applyFont="1" applyBorder="1" applyAlignment="1" applyProtection="1">
      <alignment vertical="top"/>
    </xf>
    <xf numFmtId="10" fontId="6" fillId="4" borderId="0" xfId="9" applyFont="1" applyFill="1" applyBorder="1" applyAlignment="1" applyProtection="1">
      <alignment vertical="top"/>
      <protection locked="0"/>
    </xf>
    <xf numFmtId="14" fontId="0" fillId="0" borderId="0" xfId="0" applyNumberFormat="1" applyBorder="1" applyAlignment="1">
      <alignment horizontal="right" vertical="top"/>
      <protection locked="0"/>
    </xf>
    <xf numFmtId="0" fontId="4" fillId="0" borderId="0" xfId="0" applyFont="1" applyAlignment="1">
      <alignment horizontal="center" vertical="top"/>
      <protection locked="0"/>
    </xf>
    <xf numFmtId="0" fontId="4" fillId="0" borderId="8" xfId="0" applyFont="1" applyBorder="1">
      <alignment vertical="top"/>
      <protection locked="0"/>
    </xf>
    <xf numFmtId="0" fontId="4" fillId="0" borderId="0" xfId="0" applyFont="1">
      <alignment vertical="top"/>
      <protection locked="0"/>
    </xf>
    <xf numFmtId="0" fontId="4" fillId="0" borderId="0" xfId="0" applyFont="1" applyAlignment="1">
      <alignment vertical="top" wrapText="1"/>
      <protection locked="0"/>
    </xf>
    <xf numFmtId="0" fontId="4" fillId="10" borderId="11" xfId="0" applyFont="1" applyFill="1" applyBorder="1" applyAlignment="1">
      <alignment horizontal="center" vertical="top"/>
      <protection locked="0"/>
    </xf>
    <xf numFmtId="0" fontId="4" fillId="10" borderId="0" xfId="0" applyFont="1" applyFill="1" applyAlignment="1">
      <alignment horizontal="center" vertical="top"/>
      <protection locked="0"/>
    </xf>
    <xf numFmtId="0" fontId="0" fillId="5" borderId="8" xfId="0" applyFill="1" applyBorder="1" applyAlignment="1" applyProtection="1">
      <alignment vertical="center" wrapText="1"/>
    </xf>
    <xf numFmtId="0" fontId="0" fillId="5" borderId="8" xfId="0" applyFill="1" applyBorder="1" applyAlignment="1" applyProtection="1">
      <alignment vertical="center"/>
    </xf>
    <xf numFmtId="3" fontId="0" fillId="5" borderId="8" xfId="0" applyNumberFormat="1" applyFill="1" applyBorder="1" applyAlignment="1" applyProtection="1">
      <alignment vertical="center"/>
    </xf>
    <xf numFmtId="0" fontId="0" fillId="0" borderId="0" xfId="0" applyAlignment="1">
      <alignment vertical="center"/>
      <protection locked="0"/>
    </xf>
    <xf numFmtId="0" fontId="0" fillId="0" borderId="0" xfId="0" applyAlignment="1">
      <alignment horizontal="center" vertical="center"/>
      <protection locked="0"/>
    </xf>
    <xf numFmtId="3" fontId="0" fillId="10" borderId="8" xfId="0" applyNumberFormat="1" applyFill="1" applyBorder="1" applyAlignment="1">
      <alignment vertical="center"/>
      <protection locked="0"/>
    </xf>
    <xf numFmtId="0" fontId="11" fillId="0" borderId="0" xfId="0" applyFont="1">
      <alignment vertical="top"/>
      <protection locked="0"/>
    </xf>
    <xf numFmtId="0" fontId="4" fillId="0" borderId="0" xfId="0" applyFont="1" applyAlignment="1">
      <alignment wrapText="1"/>
      <protection locked="0"/>
    </xf>
    <xf numFmtId="0" fontId="4" fillId="0" borderId="18" xfId="0" applyFont="1" applyBorder="1" applyProtection="1">
      <alignment vertical="top"/>
    </xf>
    <xf numFmtId="0" fontId="4" fillId="0" borderId="0" xfId="0" applyFont="1" applyAlignment="1">
      <alignment vertical="center" wrapText="1"/>
      <protection locked="0"/>
    </xf>
    <xf numFmtId="0" fontId="4" fillId="5" borderId="8" xfId="0" applyFont="1" applyFill="1" applyBorder="1" applyAlignment="1" applyProtection="1">
      <alignment vertical="top" wrapText="1"/>
    </xf>
    <xf numFmtId="3" fontId="0" fillId="13" borderId="8" xfId="0" applyNumberFormat="1" applyFill="1" applyBorder="1" applyProtection="1">
      <alignment vertical="top"/>
    </xf>
    <xf numFmtId="0" fontId="21" fillId="0" borderId="0" xfId="0" applyFont="1" applyFill="1">
      <alignment vertical="top"/>
      <protection locked="0"/>
    </xf>
    <xf numFmtId="0" fontId="0" fillId="0" borderId="0" xfId="0" applyFill="1" applyBorder="1" applyAlignment="1">
      <alignment vertical="top" wrapText="1"/>
      <protection locked="0"/>
    </xf>
    <xf numFmtId="0" fontId="0" fillId="0" borderId="0" xfId="0" applyAlignment="1">
      <alignment vertical="top"/>
      <protection locked="0"/>
    </xf>
    <xf numFmtId="0" fontId="29" fillId="4" borderId="7" xfId="0" applyFont="1" applyFill="1" applyBorder="1" applyAlignment="1" applyProtection="1">
      <alignment vertical="top" wrapText="1"/>
      <protection locked="0"/>
    </xf>
    <xf numFmtId="0" fontId="31" fillId="0" borderId="7" xfId="0" applyFont="1" applyBorder="1" applyAlignment="1">
      <alignment vertical="top" wrapText="1"/>
      <protection locked="0"/>
    </xf>
    <xf numFmtId="0" fontId="29" fillId="0" borderId="7" xfId="0" applyFont="1" applyFill="1" applyBorder="1" applyAlignment="1" applyProtection="1">
      <alignment vertical="top" wrapText="1"/>
      <protection locked="0"/>
    </xf>
    <xf numFmtId="0" fontId="31" fillId="0" borderId="0" xfId="0" applyFont="1" applyAlignment="1">
      <alignment vertical="top" wrapText="1"/>
      <protection locked="0"/>
    </xf>
    <xf numFmtId="0" fontId="29" fillId="0" borderId="7" xfId="0" applyFont="1" applyBorder="1" applyAlignment="1">
      <alignment vertical="top" wrapText="1"/>
      <protection locked="0"/>
    </xf>
    <xf numFmtId="0" fontId="32" fillId="0" borderId="0" xfId="0" applyFont="1" applyAlignment="1">
      <alignment vertical="top" wrapText="1"/>
      <protection locked="0"/>
    </xf>
    <xf numFmtId="0" fontId="21" fillId="6" borderId="11" xfId="0" applyFont="1" applyFill="1" applyBorder="1" applyAlignment="1" applyProtection="1">
      <alignment vertical="top"/>
      <protection locked="0"/>
    </xf>
    <xf numFmtId="0" fontId="11" fillId="0" borderId="11" xfId="0" applyFont="1" applyBorder="1" applyAlignment="1">
      <alignment vertical="top"/>
      <protection locked="0"/>
    </xf>
    <xf numFmtId="0" fontId="5" fillId="6" borderId="11" xfId="0" applyFon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  <protection locked="0"/>
    </xf>
    <xf numFmtId="0" fontId="0" fillId="3" borderId="0" xfId="0" applyFill="1" applyAlignment="1" applyProtection="1">
      <alignment vertical="top" wrapText="1"/>
      <protection locked="0"/>
    </xf>
    <xf numFmtId="0" fontId="0" fillId="3" borderId="0" xfId="0" quotePrefix="1" applyFill="1" applyAlignment="1" applyProtection="1">
      <alignment vertical="top" wrapText="1"/>
      <protection locked="0"/>
    </xf>
    <xf numFmtId="0" fontId="0" fillId="3" borderId="0" xfId="0" applyFill="1" applyAlignment="1">
      <alignment vertical="top" wrapText="1"/>
      <protection locked="0"/>
    </xf>
    <xf numFmtId="0" fontId="0" fillId="0" borderId="0" xfId="0" applyAlignment="1">
      <alignment vertical="top" wrapText="1"/>
      <protection locked="0"/>
    </xf>
  </cellXfs>
  <cellStyles count="11">
    <cellStyle name="Comma" xfId="1" builtinId="3"/>
    <cellStyle name="Comma0" xfId="2"/>
    <cellStyle name="Currency0" xfId="3"/>
    <cellStyle name="Date" xfId="4"/>
    <cellStyle name="Fixed" xfId="5"/>
    <cellStyle name="Heading 1" xfId="6" builtinId="16" customBuiltin="1"/>
    <cellStyle name="Heading 2" xfId="7" builtinId="17" customBuiltin="1"/>
    <cellStyle name="Hyperlink" xfId="8" builtinId="8"/>
    <cellStyle name="Normal" xfId="0" builtinId="0"/>
    <cellStyle name="Percent" xfId="9" builtinId="5"/>
    <cellStyle name="Total" xfId="10" builtinId="25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barrie\f\Data\Continuing%20Files\O\Ontario%20Energy%20Board\TAX%20RAT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Rates"/>
      <sheetName val="Rates (2)"/>
    </sheetNames>
    <sheetDataSet>
      <sheetData sheetId="0" refreshError="1"/>
      <sheetData sheetId="1" refreshError="1"/>
      <sheetData sheetId="2" refreshError="1"/>
      <sheetData sheetId="3">
        <row r="21">
          <cell r="B21">
            <v>365</v>
          </cell>
        </row>
        <row r="22">
          <cell r="B22">
            <v>366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1">
    <pageSetUpPr fitToPage="1"/>
  </sheetPr>
  <dimension ref="A1:P76"/>
  <sheetViews>
    <sheetView topLeftCell="A55" zoomScaleNormal="100" workbookViewId="0">
      <selection activeCell="A84" sqref="A84"/>
    </sheetView>
  </sheetViews>
  <sheetFormatPr defaultRowHeight="12.75"/>
  <cols>
    <col min="1" max="1" width="57.7109375" customWidth="1"/>
    <col min="2" max="2" width="9.7109375" customWidth="1"/>
    <col min="3" max="3" width="8" customWidth="1"/>
    <col min="4" max="4" width="15.7109375" customWidth="1"/>
    <col min="5" max="5" width="16.140625" customWidth="1"/>
    <col min="6" max="6" width="12.7109375" customWidth="1"/>
    <col min="7" max="7" width="10.7109375" customWidth="1"/>
    <col min="8" max="8" width="14.140625" customWidth="1"/>
    <col min="9" max="9" width="6.42578125" customWidth="1"/>
    <col min="10" max="12" width="10.7109375" customWidth="1"/>
  </cols>
  <sheetData>
    <row r="1" spans="1:16">
      <c r="A1" s="1" t="s">
        <v>501</v>
      </c>
      <c r="C1" s="8"/>
      <c r="E1" s="2" t="s">
        <v>460</v>
      </c>
      <c r="H1" s="8"/>
    </row>
    <row r="2" spans="1:16">
      <c r="A2" s="2" t="s">
        <v>59</v>
      </c>
      <c r="B2" s="8"/>
      <c r="C2" s="8"/>
      <c r="E2" s="21"/>
      <c r="H2" s="8"/>
    </row>
    <row r="3" spans="1:16">
      <c r="A3" s="2" t="s">
        <v>475</v>
      </c>
      <c r="C3" s="8"/>
      <c r="D3" s="454" t="s">
        <v>446</v>
      </c>
      <c r="E3" s="8"/>
      <c r="F3" s="8"/>
      <c r="G3" s="8"/>
      <c r="H3" s="8"/>
    </row>
    <row r="4" spans="1:16">
      <c r="A4" s="2" t="s">
        <v>486</v>
      </c>
      <c r="C4" s="8"/>
      <c r="D4" s="453" t="s">
        <v>441</v>
      </c>
      <c r="E4" s="427"/>
      <c r="H4" s="8"/>
    </row>
    <row r="5" spans="1:16">
      <c r="A5" s="52"/>
      <c r="C5" s="8"/>
      <c r="D5" s="452" t="s">
        <v>442</v>
      </c>
      <c r="E5" s="397"/>
      <c r="H5" s="8"/>
    </row>
    <row r="6" spans="1:16">
      <c r="A6" s="2" t="s">
        <v>126</v>
      </c>
      <c r="B6" s="387">
        <v>365</v>
      </c>
      <c r="C6" s="8" t="s">
        <v>127</v>
      </c>
      <c r="D6" s="21"/>
      <c r="H6" s="8"/>
    </row>
    <row r="7" spans="1:16" ht="13.5" thickBot="1">
      <c r="A7" s="52" t="s">
        <v>253</v>
      </c>
      <c r="B7" s="249">
        <v>365</v>
      </c>
      <c r="C7" s="8" t="s">
        <v>127</v>
      </c>
      <c r="D7" s="8"/>
      <c r="E7" s="8"/>
      <c r="F7" s="8"/>
      <c r="G7" s="8"/>
      <c r="H7" s="8"/>
    </row>
    <row r="8" spans="1:16" ht="13.5" thickTop="1">
      <c r="A8" s="7"/>
      <c r="B8" s="53"/>
      <c r="C8" s="9"/>
      <c r="D8" s="9"/>
      <c r="E8" s="7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6" t="s">
        <v>60</v>
      </c>
      <c r="B9" s="3"/>
      <c r="C9" s="20"/>
      <c r="D9" s="3"/>
      <c r="E9" s="3"/>
      <c r="F9" s="3"/>
      <c r="G9" s="3"/>
      <c r="H9" s="3"/>
    </row>
    <row r="10" spans="1:16" ht="12.75" customHeight="1">
      <c r="A10" s="3" t="s">
        <v>61</v>
      </c>
      <c r="B10" s="3"/>
      <c r="C10" s="37"/>
      <c r="D10" s="20"/>
      <c r="E10" s="3"/>
      <c r="F10" s="3"/>
      <c r="G10" s="3"/>
      <c r="H10" s="3"/>
    </row>
    <row r="11" spans="1:16" ht="12.75" customHeight="1">
      <c r="A11" s="3" t="s">
        <v>62</v>
      </c>
      <c r="C11" s="20"/>
      <c r="D11" s="20"/>
      <c r="E11" s="3"/>
      <c r="F11" s="3"/>
      <c r="G11" s="3"/>
      <c r="H11" s="3"/>
    </row>
    <row r="12" spans="1:16" ht="12.75" customHeight="1" thickBot="1">
      <c r="A12" s="3" t="s">
        <v>63</v>
      </c>
      <c r="C12" s="20" t="s">
        <v>64</v>
      </c>
      <c r="D12" s="489" t="s">
        <v>477</v>
      </c>
      <c r="E12" s="3"/>
      <c r="F12" s="3"/>
      <c r="G12" s="3"/>
      <c r="H12" s="3"/>
    </row>
    <row r="13" spans="1:16" ht="12.75" customHeight="1">
      <c r="A13" s="3"/>
      <c r="C13" s="20"/>
      <c r="D13" s="20"/>
      <c r="E13" s="3"/>
      <c r="F13" s="3"/>
      <c r="G13" s="3"/>
    </row>
    <row r="14" spans="1:16" ht="12.75" customHeight="1">
      <c r="A14" s="3" t="s">
        <v>65</v>
      </c>
      <c r="C14" s="20"/>
      <c r="D14" s="20"/>
      <c r="E14" s="3"/>
      <c r="F14" s="3"/>
      <c r="G14" s="3"/>
    </row>
    <row r="15" spans="1:16" ht="12.75" customHeight="1" thickBot="1">
      <c r="A15" s="3" t="s">
        <v>66</v>
      </c>
      <c r="C15" s="8" t="s">
        <v>64</v>
      </c>
      <c r="D15" s="489" t="s">
        <v>476</v>
      </c>
    </row>
    <row r="16" spans="1:16" ht="12.75" customHeight="1">
      <c r="A16" s="45"/>
      <c r="C16" s="8"/>
      <c r="D16" s="8"/>
    </row>
    <row r="17" spans="1:8" ht="12.75" customHeight="1" thickBot="1">
      <c r="A17" s="45" t="s">
        <v>183</v>
      </c>
      <c r="C17" s="8" t="s">
        <v>64</v>
      </c>
      <c r="D17" s="489" t="s">
        <v>476</v>
      </c>
    </row>
    <row r="18" spans="1:8" ht="12.75" customHeight="1">
      <c r="A18" s="388" t="s">
        <v>311</v>
      </c>
      <c r="C18" s="8"/>
      <c r="D18" s="8"/>
    </row>
    <row r="19" spans="1:8" ht="12.75" customHeight="1">
      <c r="A19" s="504" t="s">
        <v>312</v>
      </c>
      <c r="B19" s="8" t="s">
        <v>309</v>
      </c>
      <c r="C19" s="8" t="s">
        <v>64</v>
      </c>
      <c r="D19" s="490" t="s">
        <v>476</v>
      </c>
    </row>
    <row r="20" spans="1:8" ht="12.75" customHeight="1" thickBot="1">
      <c r="A20" s="505"/>
      <c r="B20" s="8" t="s">
        <v>310</v>
      </c>
      <c r="C20" s="8" t="s">
        <v>64</v>
      </c>
      <c r="D20" s="489" t="s">
        <v>476</v>
      </c>
    </row>
    <row r="21" spans="1:8" ht="12.75" customHeight="1">
      <c r="A21" s="504" t="s">
        <v>308</v>
      </c>
      <c r="B21" s="8" t="s">
        <v>309</v>
      </c>
      <c r="C21" s="8"/>
      <c r="D21" s="422">
        <v>1</v>
      </c>
    </row>
    <row r="22" spans="1:8" ht="12.75" customHeight="1">
      <c r="A22" s="504"/>
      <c r="B22" s="8" t="s">
        <v>310</v>
      </c>
      <c r="C22" s="8"/>
      <c r="D22" s="422">
        <v>1</v>
      </c>
    </row>
    <row r="23" spans="1:8" ht="12.75" customHeight="1">
      <c r="A23" s="45"/>
      <c r="C23" s="8"/>
      <c r="D23" s="387"/>
    </row>
    <row r="24" spans="1:8" ht="12.75" customHeight="1">
      <c r="A24" s="45" t="s">
        <v>210</v>
      </c>
      <c r="C24" s="8" t="s">
        <v>211</v>
      </c>
      <c r="D24" s="423" t="s">
        <v>487</v>
      </c>
    </row>
    <row r="25" spans="1:8" ht="12.75" customHeight="1" thickBot="1">
      <c r="A25" s="12"/>
    </row>
    <row r="26" spans="1:8" ht="12.75" customHeight="1">
      <c r="A26" s="255" t="s">
        <v>67</v>
      </c>
      <c r="C26" s="8"/>
      <c r="E26" s="442" t="s">
        <v>294</v>
      </c>
    </row>
    <row r="27" spans="1:8" ht="12.75" customHeight="1">
      <c r="A27" s="256" t="s">
        <v>68</v>
      </c>
      <c r="C27" s="8"/>
      <c r="E27" s="443" t="s">
        <v>295</v>
      </c>
    </row>
    <row r="28" spans="1:8" ht="12.75" customHeight="1">
      <c r="A28" s="256" t="s">
        <v>69</v>
      </c>
      <c r="C28" s="38"/>
    </row>
    <row r="29" spans="1:8" ht="12.75" customHeight="1">
      <c r="A29" s="257" t="s">
        <v>70</v>
      </c>
    </row>
    <row r="30" spans="1:8" ht="12.75" customHeight="1">
      <c r="A30" s="35"/>
    </row>
    <row r="31" spans="1:8" ht="12.75" customHeight="1">
      <c r="A31" t="s">
        <v>284</v>
      </c>
      <c r="D31" s="420">
        <v>1810112688</v>
      </c>
      <c r="H31" s="5"/>
    </row>
    <row r="32" spans="1:8" ht="12.75" customHeight="1"/>
    <row r="33" spans="1:11" ht="12.75" customHeight="1">
      <c r="A33" t="s">
        <v>71</v>
      </c>
      <c r="D33" s="421">
        <v>0.35</v>
      </c>
      <c r="F33" t="s">
        <v>102</v>
      </c>
      <c r="H33" s="39"/>
    </row>
    <row r="34" spans="1:11" ht="12.75" customHeight="1">
      <c r="F34" t="s">
        <v>102</v>
      </c>
      <c r="H34" s="34"/>
    </row>
    <row r="35" spans="1:11" ht="12.75" customHeight="1">
      <c r="A35" t="s">
        <v>72</v>
      </c>
      <c r="D35" s="250">
        <f>1-D33</f>
        <v>0.65</v>
      </c>
      <c r="F35" s="39"/>
      <c r="H35" s="41"/>
      <c r="J35" s="39"/>
    </row>
    <row r="36" spans="1:11" ht="12.75" customHeight="1">
      <c r="H36" s="34"/>
    </row>
    <row r="37" spans="1:11" ht="12.75" customHeight="1">
      <c r="A37" t="s">
        <v>73</v>
      </c>
      <c r="D37" s="421">
        <v>9.8799999999999999E-2</v>
      </c>
      <c r="H37" s="41"/>
    </row>
    <row r="38" spans="1:11" ht="12.75" customHeight="1">
      <c r="H38" s="34"/>
    </row>
    <row r="39" spans="1:11" ht="12.75" customHeight="1">
      <c r="A39" t="s">
        <v>74</v>
      </c>
      <c r="D39" s="421">
        <v>6.8000000000000005E-2</v>
      </c>
      <c r="H39" s="41"/>
    </row>
    <row r="40" spans="1:11" ht="12.75" customHeight="1">
      <c r="H40" s="34"/>
    </row>
    <row r="41" spans="1:11" ht="12.75" customHeight="1">
      <c r="A41" t="s">
        <v>75</v>
      </c>
      <c r="D41" s="251">
        <f>D31*((D33*D37)+(D35*D39))</f>
        <v>142600677.56064001</v>
      </c>
      <c r="H41" s="40"/>
    </row>
    <row r="42" spans="1:11" ht="12.75" customHeight="1">
      <c r="D42" s="22"/>
      <c r="H42" s="40"/>
    </row>
    <row r="43" spans="1:11" ht="12.75" customHeight="1">
      <c r="A43" t="s">
        <v>76</v>
      </c>
      <c r="D43" s="424">
        <v>23304000</v>
      </c>
      <c r="E43" s="386">
        <f>D43</f>
        <v>23304000</v>
      </c>
      <c r="F43" s="22"/>
      <c r="H43" s="40"/>
      <c r="J43" s="5"/>
      <c r="K43" s="5"/>
    </row>
    <row r="44" spans="1:11" ht="12.75" customHeight="1">
      <c r="D44" s="22"/>
      <c r="H44" s="40"/>
      <c r="J44" s="5"/>
      <c r="K44" s="5"/>
    </row>
    <row r="45" spans="1:11" ht="12.75" customHeight="1">
      <c r="A45" t="s">
        <v>77</v>
      </c>
      <c r="D45" s="251">
        <f>D41-D43</f>
        <v>119296677.56064001</v>
      </c>
      <c r="H45" s="40"/>
      <c r="J45" s="5"/>
      <c r="K45" s="5"/>
    </row>
    <row r="46" spans="1:11" ht="12.75" customHeight="1">
      <c r="A46" s="2" t="s">
        <v>285</v>
      </c>
      <c r="D46" s="40"/>
      <c r="H46" s="40"/>
      <c r="J46" s="5"/>
      <c r="K46" s="5"/>
    </row>
    <row r="47" spans="1:11">
      <c r="A47" t="s">
        <v>286</v>
      </c>
      <c r="D47" s="425">
        <v>39765559</v>
      </c>
      <c r="E47" s="386">
        <f t="shared" ref="E47:E53" si="0">D47</f>
        <v>39765559</v>
      </c>
      <c r="H47" s="40"/>
      <c r="J47" s="5"/>
      <c r="K47" s="5"/>
    </row>
    <row r="48" spans="1:11">
      <c r="A48" t="s">
        <v>287</v>
      </c>
      <c r="D48" s="425">
        <v>39765559</v>
      </c>
      <c r="E48" s="386">
        <f>D48</f>
        <v>39765559</v>
      </c>
      <c r="F48" s="22"/>
      <c r="H48" s="40"/>
      <c r="J48" s="5"/>
      <c r="K48" s="5"/>
    </row>
    <row r="49" spans="1:11">
      <c r="A49" t="s">
        <v>288</v>
      </c>
      <c r="D49" s="426"/>
      <c r="E49" s="386">
        <v>0</v>
      </c>
      <c r="F49" s="22"/>
      <c r="H49" s="40"/>
      <c r="J49" s="5"/>
      <c r="K49" s="5"/>
    </row>
    <row r="50" spans="1:11">
      <c r="A50" t="s">
        <v>289</v>
      </c>
      <c r="D50" s="427"/>
      <c r="E50" s="386">
        <f t="shared" si="0"/>
        <v>0</v>
      </c>
      <c r="H50" s="40"/>
      <c r="J50" s="5"/>
      <c r="K50" s="5"/>
    </row>
    <row r="51" spans="1:11">
      <c r="A51" t="s">
        <v>438</v>
      </c>
      <c r="D51" s="424">
        <v>39765559</v>
      </c>
      <c r="E51" s="386">
        <f t="shared" si="0"/>
        <v>39765559</v>
      </c>
      <c r="H51" s="40"/>
      <c r="J51" s="5"/>
      <c r="K51" s="5"/>
    </row>
    <row r="52" spans="1:11">
      <c r="A52" t="s">
        <v>461</v>
      </c>
      <c r="D52" s="427"/>
      <c r="E52" s="386">
        <f t="shared" si="0"/>
        <v>0</v>
      </c>
      <c r="H52" s="40"/>
      <c r="J52" s="5"/>
      <c r="K52" s="5"/>
    </row>
    <row r="53" spans="1:11">
      <c r="D53" s="427"/>
      <c r="E53" s="386">
        <f t="shared" si="0"/>
        <v>0</v>
      </c>
      <c r="H53" s="40"/>
      <c r="J53" s="5"/>
      <c r="K53" s="5"/>
    </row>
    <row r="54" spans="1:11">
      <c r="A54" s="2" t="s">
        <v>290</v>
      </c>
      <c r="E54" s="254">
        <f>SUM(E43:E53)</f>
        <v>142600677</v>
      </c>
      <c r="H54" s="40"/>
      <c r="J54" s="5"/>
      <c r="K54" s="5"/>
    </row>
    <row r="55" spans="1:11">
      <c r="D55" s="30"/>
      <c r="H55" s="40"/>
      <c r="J55" s="5"/>
      <c r="K55" s="5"/>
    </row>
    <row r="56" spans="1:11">
      <c r="A56" t="s">
        <v>78</v>
      </c>
      <c r="B56" s="5"/>
      <c r="C56" s="5"/>
      <c r="D56" s="252">
        <f>D31*D33</f>
        <v>633539440.79999995</v>
      </c>
      <c r="H56" s="32"/>
      <c r="J56" s="5"/>
      <c r="K56" s="5"/>
    </row>
    <row r="57" spans="1:11">
      <c r="A57" s="14"/>
      <c r="B57" s="5"/>
      <c r="C57" s="5"/>
      <c r="D57" s="5"/>
      <c r="F57" s="5"/>
      <c r="H57" s="32"/>
      <c r="J57" s="5"/>
      <c r="K57" s="5"/>
    </row>
    <row r="58" spans="1:11">
      <c r="A58" t="s">
        <v>79</v>
      </c>
      <c r="B58" s="5"/>
      <c r="C58" s="5"/>
      <c r="D58" s="252">
        <f>D56*D37</f>
        <v>62593696.751039997</v>
      </c>
      <c r="F58" s="5"/>
      <c r="H58" s="32"/>
      <c r="J58" s="5"/>
      <c r="K58" s="5"/>
    </row>
    <row r="59" spans="1:11">
      <c r="B59" s="5"/>
      <c r="C59" s="5"/>
      <c r="D59" s="5"/>
      <c r="F59" s="5"/>
      <c r="H59" s="32"/>
      <c r="J59" s="5"/>
      <c r="K59" s="5"/>
    </row>
    <row r="60" spans="1:11">
      <c r="A60" t="s">
        <v>80</v>
      </c>
      <c r="B60" s="5"/>
      <c r="C60" s="5"/>
      <c r="D60" s="252">
        <f>D31*D35</f>
        <v>1176573247.2</v>
      </c>
      <c r="F60" s="5"/>
      <c r="H60" s="32"/>
      <c r="J60" s="5"/>
      <c r="K60" s="5"/>
    </row>
    <row r="61" spans="1:11">
      <c r="B61" s="5"/>
      <c r="C61" s="5"/>
      <c r="D61" s="5"/>
      <c r="F61" s="5"/>
      <c r="H61" s="32"/>
      <c r="J61" s="5"/>
      <c r="K61" s="5"/>
    </row>
    <row r="62" spans="1:11">
      <c r="A62" t="s">
        <v>307</v>
      </c>
      <c r="B62" s="5"/>
      <c r="C62" s="5"/>
      <c r="D62" s="252">
        <f>D60*D39</f>
        <v>80006980.809600011</v>
      </c>
      <c r="F62" s="5"/>
      <c r="H62" s="32"/>
      <c r="J62" s="5"/>
      <c r="K62" s="5"/>
    </row>
    <row r="63" spans="1:11">
      <c r="B63" s="5"/>
      <c r="C63" s="5"/>
      <c r="D63" s="5"/>
      <c r="F63" s="5"/>
      <c r="H63" s="32"/>
      <c r="J63" s="5"/>
      <c r="K63" s="5"/>
    </row>
    <row r="64" spans="1:11">
      <c r="A64" t="s">
        <v>291</v>
      </c>
      <c r="B64" s="5"/>
      <c r="C64" s="5"/>
      <c r="D64" s="253">
        <f>IF(D41&gt;0,(((D43+D47)/D41)*D62),0)</f>
        <v>35385561.155115515</v>
      </c>
      <c r="F64" s="5"/>
      <c r="H64" s="32"/>
      <c r="J64" s="5"/>
      <c r="K64" s="5"/>
    </row>
    <row r="65" spans="1:11">
      <c r="A65" s="33" t="s">
        <v>378</v>
      </c>
      <c r="B65" s="5"/>
      <c r="C65" s="5"/>
      <c r="D65" s="32"/>
      <c r="F65" s="5"/>
      <c r="H65" s="32"/>
      <c r="J65" s="5"/>
      <c r="K65" s="5"/>
    </row>
    <row r="66" spans="1:11">
      <c r="A66" t="s">
        <v>292</v>
      </c>
      <c r="B66" s="5"/>
      <c r="C66" s="5"/>
      <c r="D66" s="253">
        <f>IF(D41&gt;0,(((D43+D47+D48)/D41)*D62),0)</f>
        <v>57696270.825082511</v>
      </c>
      <c r="F66" s="5"/>
      <c r="H66" s="32"/>
      <c r="J66" s="5"/>
      <c r="K66" s="5"/>
    </row>
    <row r="67" spans="1:11">
      <c r="A67" s="33" t="s">
        <v>379</v>
      </c>
      <c r="B67" s="5"/>
      <c r="C67" s="5"/>
      <c r="D67" s="32"/>
      <c r="F67" s="5"/>
      <c r="H67" s="32"/>
      <c r="J67" s="5"/>
      <c r="K67" s="5"/>
    </row>
    <row r="68" spans="1:11">
      <c r="A68" s="45" t="s">
        <v>293</v>
      </c>
      <c r="B68" s="5"/>
      <c r="C68" s="5"/>
      <c r="D68" s="253">
        <f>IF(D41&gt;0,(((D43+D47+D48)/D41)*D62),0)</f>
        <v>57696270.825082511</v>
      </c>
      <c r="F68" s="5"/>
      <c r="H68" s="32"/>
      <c r="J68" s="5"/>
    </row>
    <row r="69" spans="1:11">
      <c r="A69" s="33" t="s">
        <v>380</v>
      </c>
      <c r="B69" s="5"/>
      <c r="C69" s="5"/>
      <c r="D69" s="5"/>
      <c r="F69" s="5"/>
      <c r="H69" s="32"/>
      <c r="J69" s="5"/>
    </row>
    <row r="70" spans="1:11">
      <c r="A70" s="45" t="s">
        <v>447</v>
      </c>
      <c r="B70" s="5"/>
      <c r="C70" s="5"/>
      <c r="D70" s="253">
        <f>D62</f>
        <v>80006980.809600011</v>
      </c>
      <c r="F70" s="5"/>
      <c r="H70" s="34"/>
      <c r="J70" s="5"/>
    </row>
    <row r="71" spans="1:11">
      <c r="A71" s="89"/>
      <c r="B71" s="5"/>
      <c r="C71" s="5"/>
      <c r="D71" s="5"/>
      <c r="H71" s="34"/>
    </row>
    <row r="72" spans="1:11">
      <c r="B72" s="5"/>
      <c r="C72" s="5"/>
      <c r="D72" s="5"/>
      <c r="H72" s="34"/>
    </row>
    <row r="73" spans="1:11">
      <c r="B73" s="5"/>
      <c r="C73" s="5"/>
      <c r="D73" s="5"/>
      <c r="H73" s="34"/>
    </row>
    <row r="74" spans="1:11">
      <c r="B74" s="5"/>
      <c r="C74" s="5"/>
      <c r="D74" s="5"/>
      <c r="H74" s="34"/>
    </row>
    <row r="75" spans="1:11">
      <c r="B75" s="5"/>
      <c r="C75" s="5"/>
      <c r="D75" s="5"/>
      <c r="H75" s="34"/>
    </row>
    <row r="76" spans="1:11">
      <c r="H76" s="34"/>
    </row>
  </sheetData>
  <mergeCells count="2">
    <mergeCell ref="A21:A22"/>
    <mergeCell ref="A19:A20"/>
  </mergeCells>
  <phoneticPr fontId="0" type="noConversion"/>
  <printOptions horizontalCentered="1" headings="1" gridLines="1"/>
  <pageMargins left="0.11811023622047245" right="0.23622047244094491" top="1.1000000000000001" bottom="0.35433070866141736" header="0.19685039370078741" footer="0.11811023622047245"/>
  <pageSetup scale="76" orientation="portrait" cellComments="asDisplayed" r:id="rId1"/>
  <headerFooter alignWithMargins="0">
    <oddHeader xml:space="preserve">&amp;R&amp;9Toronto Hydro-Electric System Limited
EB-2012-0064
Tab 5
Schedule G
Filed:  2012 May 10
Corrected:  2012 Oct 5
page &amp;P of &amp;N
</oddHead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L250"/>
  <sheetViews>
    <sheetView view="pageBreakPreview" topLeftCell="A206" zoomScale="60" zoomScaleNormal="90" workbookViewId="0">
      <selection activeCell="F232" sqref="F232"/>
    </sheetView>
  </sheetViews>
  <sheetFormatPr defaultRowHeight="12.75"/>
  <cols>
    <col min="1" max="1" width="61.42578125" customWidth="1"/>
    <col min="2" max="2" width="6.85546875" bestFit="1" customWidth="1"/>
    <col min="3" max="3" width="14.85546875" customWidth="1"/>
    <col min="4" max="4" width="3.7109375" customWidth="1"/>
    <col min="5" max="5" width="16.28515625" customWidth="1"/>
    <col min="6" max="6" width="22.42578125" customWidth="1"/>
    <col min="7" max="7" width="14" customWidth="1"/>
    <col min="8" max="8" width="1.28515625" customWidth="1"/>
    <col min="9" max="9" width="27.5703125" customWidth="1"/>
    <col min="10" max="10" width="37.42578125" customWidth="1"/>
    <col min="11" max="16" width="10.7109375" customWidth="1"/>
  </cols>
  <sheetData>
    <row r="1" spans="1:12">
      <c r="A1" s="203" t="str">
        <f>REGINFO!A1</f>
        <v>PILs TAXES - EB-2012-0064</v>
      </c>
      <c r="B1" s="204" t="s">
        <v>128</v>
      </c>
      <c r="C1" s="205" t="s">
        <v>34</v>
      </c>
      <c r="D1" s="206"/>
      <c r="E1" s="207" t="s">
        <v>23</v>
      </c>
      <c r="F1" s="208" t="s">
        <v>23</v>
      </c>
      <c r="G1" s="209" t="s">
        <v>463</v>
      </c>
      <c r="H1" s="210"/>
    </row>
    <row r="2" spans="1:12">
      <c r="A2" s="211" t="s">
        <v>462</v>
      </c>
      <c r="B2" s="212"/>
      <c r="C2" s="213" t="s">
        <v>35</v>
      </c>
      <c r="D2" s="214"/>
      <c r="E2" s="215" t="s">
        <v>24</v>
      </c>
      <c r="F2" s="216" t="s">
        <v>24</v>
      </c>
      <c r="G2" s="183" t="s">
        <v>464</v>
      </c>
      <c r="H2" s="217"/>
    </row>
    <row r="3" spans="1:12">
      <c r="A3" s="211" t="s">
        <v>49</v>
      </c>
      <c r="B3" s="218"/>
      <c r="C3" s="219"/>
      <c r="D3" s="214"/>
      <c r="E3" s="137" t="s">
        <v>21</v>
      </c>
      <c r="F3" s="220" t="s">
        <v>21</v>
      </c>
      <c r="G3" s="137"/>
      <c r="H3" s="217"/>
    </row>
    <row r="4" spans="1:12">
      <c r="A4" s="221" t="s">
        <v>41</v>
      </c>
      <c r="B4" s="222"/>
      <c r="C4" s="219"/>
      <c r="D4" s="214"/>
      <c r="E4" s="137" t="s">
        <v>247</v>
      </c>
      <c r="F4" s="220" t="s">
        <v>22</v>
      </c>
      <c r="G4" s="137"/>
      <c r="H4" s="217"/>
    </row>
    <row r="5" spans="1:12">
      <c r="A5" s="211">
        <f>REGINFO!E2</f>
        <v>0</v>
      </c>
      <c r="B5" s="222"/>
      <c r="C5" s="219"/>
      <c r="D5" s="214"/>
      <c r="E5" s="137"/>
      <c r="F5" s="220"/>
      <c r="G5" s="183" t="str">
        <f>REGINFO!E1</f>
        <v>Version 2009.1</v>
      </c>
      <c r="H5" s="217"/>
    </row>
    <row r="6" spans="1:12">
      <c r="A6" s="211" t="str">
        <f>REGINFO!A3</f>
        <v>Utility Name: TORONTO HYDRO-ELECTRIC SYSTEM LIMITED</v>
      </c>
      <c r="B6" s="115"/>
      <c r="D6" s="137"/>
      <c r="E6" s="115"/>
      <c r="G6" s="115"/>
      <c r="H6" s="464"/>
    </row>
    <row r="7" spans="1:12">
      <c r="A7" s="211" t="str">
        <f>REGINFO!A4</f>
        <v>Reporting period:  2005</v>
      </c>
      <c r="B7" s="115"/>
      <c r="D7" s="137"/>
      <c r="E7" s="115"/>
      <c r="G7" s="115"/>
      <c r="H7" s="464"/>
    </row>
    <row r="8" spans="1:12">
      <c r="B8" s="222"/>
      <c r="C8" s="230"/>
      <c r="D8" s="214"/>
      <c r="E8" s="137"/>
      <c r="F8" s="220"/>
      <c r="G8" s="183" t="s">
        <v>87</v>
      </c>
      <c r="H8" s="217"/>
      <c r="J8" s="47" t="s">
        <v>129</v>
      </c>
      <c r="K8" s="47"/>
      <c r="L8" s="47"/>
    </row>
    <row r="9" spans="1:12">
      <c r="A9" s="211" t="s">
        <v>126</v>
      </c>
      <c r="B9" s="428">
        <f>REGINFO!B6</f>
        <v>365</v>
      </c>
      <c r="C9" s="231" t="s">
        <v>127</v>
      </c>
      <c r="D9" s="214"/>
      <c r="E9" s="137"/>
      <c r="F9" s="220"/>
      <c r="G9" s="183" t="s">
        <v>90</v>
      </c>
      <c r="H9" s="217"/>
    </row>
    <row r="10" spans="1:12">
      <c r="A10" s="211" t="s">
        <v>253</v>
      </c>
      <c r="B10" s="428">
        <f>REGINFO!B7</f>
        <v>365</v>
      </c>
      <c r="C10" s="231" t="s">
        <v>127</v>
      </c>
      <c r="D10" s="214"/>
      <c r="E10" s="232"/>
      <c r="F10" s="220"/>
      <c r="G10" s="233" t="s">
        <v>88</v>
      </c>
      <c r="H10" s="217"/>
    </row>
    <row r="11" spans="1:12">
      <c r="A11" s="153"/>
      <c r="B11" s="123"/>
      <c r="C11" s="104"/>
      <c r="D11" s="17"/>
      <c r="E11" s="138"/>
      <c r="F11" s="20"/>
      <c r="G11" s="143" t="s">
        <v>89</v>
      </c>
      <c r="H11" s="151"/>
    </row>
    <row r="12" spans="1:12" ht="13.5" thickBot="1">
      <c r="A12" s="153"/>
      <c r="B12" s="222"/>
      <c r="C12" s="219" t="s">
        <v>25</v>
      </c>
      <c r="D12" s="214"/>
      <c r="E12" s="219" t="s">
        <v>25</v>
      </c>
      <c r="F12" s="220"/>
      <c r="G12" s="219" t="s">
        <v>25</v>
      </c>
      <c r="H12" s="217"/>
    </row>
    <row r="13" spans="1:12" ht="13.5" thickTop="1">
      <c r="A13" s="150"/>
      <c r="B13" s="223"/>
      <c r="C13" s="224"/>
      <c r="D13" s="225"/>
      <c r="E13" s="226"/>
      <c r="F13" s="227"/>
      <c r="G13" s="228"/>
      <c r="H13" s="229"/>
    </row>
    <row r="14" spans="1:12">
      <c r="A14" s="154" t="s">
        <v>30</v>
      </c>
      <c r="B14" s="121" t="s">
        <v>102</v>
      </c>
      <c r="C14" s="105"/>
      <c r="D14" s="17"/>
      <c r="E14" s="138"/>
      <c r="F14" s="3"/>
      <c r="G14" s="184"/>
      <c r="H14" s="151"/>
    </row>
    <row r="15" spans="1:12">
      <c r="B15" s="122"/>
      <c r="C15" s="105"/>
      <c r="D15" s="17"/>
      <c r="E15" s="138"/>
      <c r="F15" s="3"/>
      <c r="G15" s="184"/>
      <c r="H15" s="151"/>
    </row>
    <row r="16" spans="1:12">
      <c r="A16" s="155" t="s">
        <v>339</v>
      </c>
      <c r="B16" s="125">
        <v>1</v>
      </c>
      <c r="C16" s="259">
        <f>REGINFO!E54</f>
        <v>142600677</v>
      </c>
      <c r="D16" s="17"/>
      <c r="E16" s="267">
        <f>G16-C16</f>
        <v>63568550</v>
      </c>
      <c r="F16" s="3"/>
      <c r="G16" s="267">
        <f>TAXREC!E50</f>
        <v>206169227</v>
      </c>
      <c r="H16" s="151"/>
    </row>
    <row r="17" spans="1:8">
      <c r="A17" s="152"/>
      <c r="B17" s="125"/>
      <c r="C17" s="106"/>
      <c r="D17" s="17"/>
      <c r="E17" s="139"/>
      <c r="F17" s="3"/>
      <c r="G17" s="139"/>
      <c r="H17" s="151"/>
    </row>
    <row r="18" spans="1:8">
      <c r="A18" s="152" t="s">
        <v>26</v>
      </c>
      <c r="B18" s="125"/>
      <c r="C18" s="106"/>
      <c r="D18" s="17"/>
      <c r="E18" s="139"/>
      <c r="F18" s="3"/>
      <c r="G18" s="139"/>
      <c r="H18" s="151"/>
    </row>
    <row r="19" spans="1:8">
      <c r="A19" s="156" t="s">
        <v>206</v>
      </c>
      <c r="B19" s="126"/>
      <c r="C19" s="105"/>
      <c r="D19" s="18"/>
      <c r="E19" s="139"/>
      <c r="F19" s="6"/>
      <c r="G19" s="139"/>
      <c r="H19" s="151"/>
    </row>
    <row r="20" spans="1:8">
      <c r="A20" s="157" t="s">
        <v>4</v>
      </c>
      <c r="B20" s="127">
        <v>2</v>
      </c>
      <c r="C20" s="261">
        <v>106229000</v>
      </c>
      <c r="D20" s="18"/>
      <c r="E20" s="267">
        <f>G20-C20</f>
        <v>18758458</v>
      </c>
      <c r="F20" s="6"/>
      <c r="G20" s="267">
        <f>TAXREC!E61</f>
        <v>124987458</v>
      </c>
      <c r="H20" s="151"/>
    </row>
    <row r="21" spans="1:8">
      <c r="A21" s="158" t="s">
        <v>56</v>
      </c>
      <c r="B21" s="127">
        <v>3</v>
      </c>
      <c r="C21" s="261">
        <v>9886000</v>
      </c>
      <c r="D21" s="18"/>
      <c r="E21" s="267">
        <f>G21-C21</f>
        <v>-9886000</v>
      </c>
      <c r="F21" s="6"/>
      <c r="G21" s="267">
        <f>TAXREC!E62</f>
        <v>0</v>
      </c>
      <c r="H21" s="151"/>
    </row>
    <row r="22" spans="1:8">
      <c r="A22" s="158" t="s">
        <v>261</v>
      </c>
      <c r="B22" s="127">
        <v>4</v>
      </c>
      <c r="C22" s="261"/>
      <c r="D22" s="18"/>
      <c r="E22" s="267">
        <f>G22-C22</f>
        <v>0</v>
      </c>
      <c r="F22" s="6"/>
      <c r="G22" s="267">
        <f>TAXREC!E63</f>
        <v>0</v>
      </c>
      <c r="H22" s="151"/>
    </row>
    <row r="23" spans="1:8">
      <c r="A23" s="158" t="s">
        <v>260</v>
      </c>
      <c r="B23" s="127">
        <v>4</v>
      </c>
      <c r="C23" s="261"/>
      <c r="D23" s="18"/>
      <c r="E23" s="267">
        <f>G23-C23</f>
        <v>116997819</v>
      </c>
      <c r="F23" s="6"/>
      <c r="G23" s="267">
        <f>TAXREC!E64</f>
        <v>116997819</v>
      </c>
      <c r="H23" s="151"/>
    </row>
    <row r="24" spans="1:8">
      <c r="A24" s="158" t="s">
        <v>262</v>
      </c>
      <c r="B24" s="127">
        <v>5</v>
      </c>
      <c r="C24" s="261"/>
      <c r="D24" s="18"/>
      <c r="E24" s="267">
        <f>G24-C24</f>
        <v>0</v>
      </c>
      <c r="F24" s="6"/>
      <c r="G24" s="267">
        <f>TAXREC!E65</f>
        <v>0</v>
      </c>
      <c r="H24" s="151"/>
    </row>
    <row r="25" spans="1:8">
      <c r="A25" s="158" t="s">
        <v>53</v>
      </c>
      <c r="B25" s="127"/>
      <c r="C25" s="105" t="s">
        <v>102</v>
      </c>
      <c r="D25" s="18"/>
      <c r="E25" s="186"/>
      <c r="F25" s="33"/>
      <c r="G25" s="186"/>
      <c r="H25" s="151"/>
    </row>
    <row r="26" spans="1:8">
      <c r="A26" s="158" t="s">
        <v>154</v>
      </c>
      <c r="B26" s="127">
        <v>6</v>
      </c>
      <c r="C26" s="261"/>
      <c r="D26" s="18"/>
      <c r="E26" s="267">
        <f>G26-C26</f>
        <v>0</v>
      </c>
      <c r="F26" s="6"/>
      <c r="G26" s="267">
        <f>TAXREC!E92</f>
        <v>0</v>
      </c>
      <c r="H26" s="151"/>
    </row>
    <row r="27" spans="1:8">
      <c r="A27" s="158" t="s">
        <v>157</v>
      </c>
      <c r="B27" s="127">
        <v>6</v>
      </c>
      <c r="C27" s="261"/>
      <c r="D27" s="18"/>
      <c r="E27" s="267">
        <f>G27-C27</f>
        <v>0</v>
      </c>
      <c r="F27" s="6"/>
      <c r="G27" s="267">
        <f>TAXREC!E93</f>
        <v>0</v>
      </c>
      <c r="H27" s="151"/>
    </row>
    <row r="28" spans="1:8">
      <c r="A28" s="158" t="s">
        <v>156</v>
      </c>
      <c r="B28" s="127">
        <v>6</v>
      </c>
      <c r="C28" s="261"/>
      <c r="D28" s="18"/>
      <c r="E28" s="267">
        <f>G28-C28</f>
        <v>24733897</v>
      </c>
      <c r="F28" s="6"/>
      <c r="G28" s="267">
        <f>TAXREC!E67</f>
        <v>24733897</v>
      </c>
      <c r="H28" s="151"/>
    </row>
    <row r="29" spans="1:8">
      <c r="A29" s="158" t="s">
        <v>155</v>
      </c>
      <c r="B29" s="127">
        <v>6</v>
      </c>
      <c r="C29" s="261"/>
      <c r="D29" s="18"/>
      <c r="E29" s="267">
        <f>G29-C29</f>
        <v>2150830</v>
      </c>
      <c r="F29" s="6"/>
      <c r="G29" s="267">
        <f>TAXREC!E68</f>
        <v>2150830</v>
      </c>
      <c r="H29" s="151"/>
    </row>
    <row r="30" spans="1:8" ht="15.75">
      <c r="A30" s="480" t="s">
        <v>395</v>
      </c>
      <c r="B30" s="127"/>
      <c r="C30" s="259"/>
      <c r="D30" s="18"/>
      <c r="E30" s="267">
        <f>G30-C30</f>
        <v>10988385</v>
      </c>
      <c r="F30" s="6"/>
      <c r="G30" s="267">
        <f>TAXREC!E66</f>
        <v>10988385</v>
      </c>
      <c r="H30" s="151"/>
    </row>
    <row r="31" spans="1:8">
      <c r="A31" s="158"/>
      <c r="B31" s="127"/>
      <c r="C31" s="105"/>
      <c r="D31" s="18"/>
      <c r="E31" s="139"/>
      <c r="F31" s="6"/>
      <c r="G31" s="139"/>
      <c r="H31" s="151"/>
    </row>
    <row r="32" spans="1:8">
      <c r="A32" s="156" t="s">
        <v>340</v>
      </c>
      <c r="B32" s="126"/>
      <c r="C32" s="105"/>
      <c r="D32" s="132"/>
      <c r="E32" s="139"/>
      <c r="F32" s="6"/>
      <c r="G32" s="139"/>
      <c r="H32" s="151"/>
    </row>
    <row r="33" spans="1:8">
      <c r="A33" s="155" t="s">
        <v>103</v>
      </c>
      <c r="B33" s="127">
        <v>7</v>
      </c>
      <c r="C33" s="261">
        <v>76692530</v>
      </c>
      <c r="D33" s="132"/>
      <c r="E33" s="267">
        <f t="shared" ref="E33:E42" si="0">G33-C33</f>
        <v>36663215</v>
      </c>
      <c r="F33" s="6"/>
      <c r="G33" s="267">
        <f>TAXREC!E97+TAXREC!E98</f>
        <v>113355745</v>
      </c>
      <c r="H33" s="151"/>
    </row>
    <row r="34" spans="1:8">
      <c r="A34" s="158" t="s">
        <v>57</v>
      </c>
      <c r="B34" s="127">
        <v>8</v>
      </c>
      <c r="C34" s="261">
        <v>5166000</v>
      </c>
      <c r="D34" s="132"/>
      <c r="E34" s="267">
        <f t="shared" si="0"/>
        <v>-5166000</v>
      </c>
      <c r="F34" s="6"/>
      <c r="G34" s="267">
        <f>TAXREC!E99</f>
        <v>0</v>
      </c>
      <c r="H34" s="151"/>
    </row>
    <row r="35" spans="1:8">
      <c r="A35" s="158" t="s">
        <v>45</v>
      </c>
      <c r="B35" s="127">
        <v>9</v>
      </c>
      <c r="C35" s="261">
        <v>0</v>
      </c>
      <c r="D35" s="132"/>
      <c r="E35" s="267">
        <f t="shared" si="0"/>
        <v>0</v>
      </c>
      <c r="F35" s="6"/>
      <c r="G35" s="267">
        <f>TAXREC!E100</f>
        <v>0</v>
      </c>
      <c r="H35" s="151"/>
    </row>
    <row r="36" spans="1:8">
      <c r="A36" s="158" t="s">
        <v>263</v>
      </c>
      <c r="B36" s="127">
        <v>10</v>
      </c>
      <c r="C36" s="261"/>
      <c r="D36" s="132"/>
      <c r="E36" s="267">
        <f t="shared" si="0"/>
        <v>0</v>
      </c>
      <c r="F36" s="6"/>
      <c r="G36" s="267">
        <f>TAXREC!E102+TAXREC!E103</f>
        <v>0</v>
      </c>
      <c r="H36" s="151"/>
    </row>
    <row r="37" spans="1:8">
      <c r="A37" s="155" t="s">
        <v>86</v>
      </c>
      <c r="B37" s="125">
        <v>11</v>
      </c>
      <c r="C37" s="260">
        <f>REGINFO!D70</f>
        <v>80006980.809600011</v>
      </c>
      <c r="D37" s="132"/>
      <c r="E37" s="267">
        <f t="shared" si="0"/>
        <v>-325121.80960001051</v>
      </c>
      <c r="F37" s="6"/>
      <c r="G37" s="267">
        <f>TAXREC!E51</f>
        <v>79681859</v>
      </c>
      <c r="H37" s="151"/>
    </row>
    <row r="38" spans="1:8">
      <c r="A38" s="155" t="s">
        <v>259</v>
      </c>
      <c r="B38" s="125">
        <v>4</v>
      </c>
      <c r="C38" s="261"/>
      <c r="D38" s="132"/>
      <c r="E38" s="267">
        <f t="shared" si="0"/>
        <v>0</v>
      </c>
      <c r="F38" s="6"/>
      <c r="G38" s="267">
        <f>TAXREC!E104</f>
        <v>0</v>
      </c>
      <c r="H38" s="151"/>
    </row>
    <row r="39" spans="1:8">
      <c r="A39" s="155" t="s">
        <v>258</v>
      </c>
      <c r="B39" s="125">
        <v>4</v>
      </c>
      <c r="C39" s="261"/>
      <c r="D39" s="132"/>
      <c r="E39" s="267">
        <f t="shared" si="0"/>
        <v>109978620</v>
      </c>
      <c r="F39" s="6"/>
      <c r="G39" s="267">
        <f>TAXREC!E105</f>
        <v>109978620</v>
      </c>
      <c r="H39" s="151"/>
    </row>
    <row r="40" spans="1:8">
      <c r="A40" s="155" t="s">
        <v>12</v>
      </c>
      <c r="B40" s="125">
        <v>3</v>
      </c>
      <c r="C40" s="261"/>
      <c r="D40" s="132"/>
      <c r="E40" s="267">
        <f t="shared" si="0"/>
        <v>0</v>
      </c>
      <c r="F40" s="6"/>
      <c r="G40" s="267">
        <f>TAXREC!E106</f>
        <v>0</v>
      </c>
      <c r="H40" s="151"/>
    </row>
    <row r="41" spans="1:8">
      <c r="A41" s="155" t="s">
        <v>13</v>
      </c>
      <c r="B41" s="125">
        <v>3</v>
      </c>
      <c r="C41" s="261"/>
      <c r="D41" s="132"/>
      <c r="E41" s="267">
        <f t="shared" si="0"/>
        <v>0</v>
      </c>
      <c r="F41" s="6"/>
      <c r="G41" s="267">
        <f>TAXREC!E107</f>
        <v>0</v>
      </c>
      <c r="H41" s="151"/>
    </row>
    <row r="42" spans="1:8">
      <c r="A42" s="155" t="s">
        <v>182</v>
      </c>
      <c r="B42" s="125">
        <v>11</v>
      </c>
      <c r="C42" s="261"/>
      <c r="D42" s="132"/>
      <c r="E42" s="267">
        <f t="shared" si="0"/>
        <v>0</v>
      </c>
      <c r="F42" s="6"/>
      <c r="G42" s="267">
        <f>TAXREC!E109</f>
        <v>0</v>
      </c>
      <c r="H42" s="151"/>
    </row>
    <row r="43" spans="1:8">
      <c r="A43" s="158" t="s">
        <v>54</v>
      </c>
      <c r="B43" s="127"/>
      <c r="C43" s="105"/>
      <c r="D43" s="132"/>
      <c r="E43" s="139"/>
      <c r="F43" s="6"/>
      <c r="G43" s="139"/>
      <c r="H43" s="151"/>
    </row>
    <row r="44" spans="1:8">
      <c r="A44" s="158" t="s">
        <v>154</v>
      </c>
      <c r="B44" s="127">
        <v>12</v>
      </c>
      <c r="C44" s="261"/>
      <c r="D44" s="132"/>
      <c r="E44" s="267">
        <f t="shared" ref="E44:E49" si="1">G44-C44</f>
        <v>0</v>
      </c>
      <c r="F44" s="6"/>
      <c r="G44" s="251">
        <f>TAXREC!E130</f>
        <v>0</v>
      </c>
      <c r="H44" s="151"/>
    </row>
    <row r="45" spans="1:8">
      <c r="A45" s="158" t="s">
        <v>151</v>
      </c>
      <c r="B45" s="127">
        <v>12</v>
      </c>
      <c r="C45" s="261"/>
      <c r="D45" s="132"/>
      <c r="E45" s="267">
        <f t="shared" si="1"/>
        <v>0</v>
      </c>
      <c r="F45" s="6"/>
      <c r="G45" s="251">
        <f>TAXREC!E131</f>
        <v>0</v>
      </c>
      <c r="H45" s="151"/>
    </row>
    <row r="46" spans="1:8">
      <c r="A46" s="158" t="s">
        <v>153</v>
      </c>
      <c r="B46" s="127">
        <v>12</v>
      </c>
      <c r="C46" s="261"/>
      <c r="D46" s="132"/>
      <c r="E46" s="267">
        <f>G46-C46</f>
        <v>26333927</v>
      </c>
      <c r="F46" s="6"/>
      <c r="G46" s="251">
        <f>TAXREC!E110</f>
        <v>26333927</v>
      </c>
      <c r="H46" s="151"/>
    </row>
    <row r="47" spans="1:8" ht="12.75" customHeight="1">
      <c r="A47" s="158" t="s">
        <v>152</v>
      </c>
      <c r="B47" s="127">
        <v>12</v>
      </c>
      <c r="C47" s="261"/>
      <c r="D47" s="132"/>
      <c r="E47" s="267">
        <f t="shared" si="1"/>
        <v>4445767</v>
      </c>
      <c r="F47" s="6"/>
      <c r="G47" s="251">
        <f>TAXREC!E111</f>
        <v>4445767</v>
      </c>
      <c r="H47" s="151"/>
    </row>
    <row r="48" spans="1:8" ht="12.75" customHeight="1">
      <c r="A48" s="480" t="s">
        <v>395</v>
      </c>
      <c r="B48" s="127"/>
      <c r="C48" s="259"/>
      <c r="D48" s="132"/>
      <c r="E48" s="267">
        <f t="shared" si="1"/>
        <v>3522672</v>
      </c>
      <c r="F48" s="6"/>
      <c r="G48" s="251">
        <f>TAXREC!E108</f>
        <v>3522672</v>
      </c>
      <c r="H48" s="151"/>
    </row>
    <row r="49" spans="1:9" ht="12.75" customHeight="1">
      <c r="A49" s="150" t="s">
        <v>488</v>
      </c>
      <c r="B49" s="127"/>
      <c r="C49" s="105">
        <v>4895000</v>
      </c>
      <c r="D49" s="132"/>
      <c r="E49" s="267">
        <f t="shared" si="1"/>
        <v>-4895000</v>
      </c>
      <c r="F49" s="6"/>
      <c r="G49" s="139"/>
      <c r="H49" s="151"/>
    </row>
    <row r="50" spans="1:9" ht="12.75" customHeight="1">
      <c r="A50" s="152" t="s">
        <v>326</v>
      </c>
      <c r="B50" s="125"/>
      <c r="C50" s="263">
        <f>C16+SUM(C20:C30)-SUM(C33:C49)</f>
        <v>91955166.190400004</v>
      </c>
      <c r="D50" s="102"/>
      <c r="E50" s="263">
        <f>E16+SUM(E20:E30)-SUM(E33:E49)</f>
        <v>56753859.809599996</v>
      </c>
      <c r="F50" s="430" t="s">
        <v>367</v>
      </c>
      <c r="G50" s="263">
        <f>G16+SUM(G20:G30)-SUM(G33:G49)</f>
        <v>148709026</v>
      </c>
      <c r="H50" s="160"/>
    </row>
    <row r="51" spans="1:9" ht="12.75" customHeight="1">
      <c r="A51" s="159"/>
      <c r="B51" s="125"/>
      <c r="C51" s="107"/>
      <c r="D51" s="132"/>
      <c r="E51" s="107"/>
      <c r="F51" s="6"/>
      <c r="G51" s="107"/>
      <c r="H51" s="151"/>
      <c r="I51" s="116"/>
    </row>
    <row r="52" spans="1:9">
      <c r="A52" s="158" t="s">
        <v>334</v>
      </c>
      <c r="B52" s="127"/>
      <c r="C52" s="108"/>
      <c r="D52" s="132"/>
      <c r="E52" s="139"/>
      <c r="F52" s="6"/>
      <c r="G52" s="139"/>
      <c r="H52" s="151"/>
    </row>
    <row r="53" spans="1:9">
      <c r="A53" s="158" t="s">
        <v>338</v>
      </c>
      <c r="B53" s="127">
        <v>13</v>
      </c>
      <c r="C53" s="262">
        <f>IF($C$50&gt;'Tax Rates'!$E$11,'Tax Rates'!$F$16,IF($C$50&gt;'Tax Rates'!$C$11,'Tax Rates'!$E$16,'Tax Rates'!$C$16))</f>
        <v>0.36120000000000002</v>
      </c>
      <c r="D53" s="102"/>
      <c r="E53" s="268">
        <f>+G53-C53</f>
        <v>0</v>
      </c>
      <c r="F53" s="114"/>
      <c r="G53" s="472">
        <f>TAXREC!E151</f>
        <v>0.36120000000000002</v>
      </c>
      <c r="H53" s="151"/>
      <c r="I53" s="469"/>
    </row>
    <row r="54" spans="1:9">
      <c r="A54" s="158"/>
      <c r="B54" s="127"/>
      <c r="C54" s="105"/>
      <c r="D54" s="132"/>
      <c r="E54" s="139"/>
      <c r="F54" s="6"/>
      <c r="G54" s="139"/>
      <c r="H54" s="151"/>
    </row>
    <row r="55" spans="1:9">
      <c r="A55" s="158" t="s">
        <v>28</v>
      </c>
      <c r="B55" s="127"/>
      <c r="C55" s="264">
        <f>IF(C50&gt;0,C50*C53,0)</f>
        <v>33214206.027972482</v>
      </c>
      <c r="D55" s="102"/>
      <c r="E55" s="267">
        <f>G55-C55</f>
        <v>20686830.972027518</v>
      </c>
      <c r="F55" s="430" t="s">
        <v>368</v>
      </c>
      <c r="G55" s="264">
        <f>TAXREC!E144</f>
        <v>53901037</v>
      </c>
      <c r="H55" s="161"/>
    </row>
    <row r="56" spans="1:9">
      <c r="A56" s="158"/>
      <c r="B56" s="127"/>
      <c r="C56" s="105"/>
      <c r="D56" s="132"/>
      <c r="E56" s="139"/>
      <c r="F56" s="114"/>
      <c r="G56" s="139"/>
      <c r="H56" s="151"/>
    </row>
    <row r="57" spans="1:9">
      <c r="A57" s="158"/>
      <c r="B57" s="127"/>
      <c r="C57" s="105"/>
      <c r="D57" s="132"/>
      <c r="E57" s="139"/>
      <c r="F57" s="6"/>
      <c r="G57" s="139"/>
      <c r="H57" s="151"/>
    </row>
    <row r="58" spans="1:9">
      <c r="A58" s="158" t="s">
        <v>36</v>
      </c>
      <c r="B58" s="127">
        <v>14</v>
      </c>
      <c r="C58" s="265"/>
      <c r="D58" s="132"/>
      <c r="E58" s="267">
        <f>+G58-C58</f>
        <v>480248</v>
      </c>
      <c r="F58" s="430" t="s">
        <v>368</v>
      </c>
      <c r="G58" s="270">
        <f>TAXREC!E145</f>
        <v>480248</v>
      </c>
      <c r="H58" s="151"/>
    </row>
    <row r="59" spans="1:9" ht="13.5" thickBot="1">
      <c r="A59" s="158"/>
      <c r="B59" s="127"/>
      <c r="C59" s="105"/>
      <c r="D59" s="18"/>
      <c r="E59" s="139"/>
      <c r="F59" s="6"/>
      <c r="G59" s="139"/>
      <c r="H59" s="151"/>
    </row>
    <row r="60" spans="1:9" ht="13.5" thickBot="1">
      <c r="A60" s="150" t="s">
        <v>37</v>
      </c>
      <c r="B60" s="134"/>
      <c r="C60" s="266">
        <f>+C55-C58</f>
        <v>33214206.027972482</v>
      </c>
      <c r="D60" s="133"/>
      <c r="E60" s="269">
        <f>+E55-E58</f>
        <v>20206582.972027518</v>
      </c>
      <c r="F60" s="430" t="s">
        <v>368</v>
      </c>
      <c r="G60" s="269">
        <f>+G55-G58</f>
        <v>53420789</v>
      </c>
      <c r="H60" s="135"/>
    </row>
    <row r="61" spans="1:9">
      <c r="A61" s="158"/>
      <c r="B61" s="127"/>
      <c r="C61" s="105"/>
      <c r="D61" s="18"/>
      <c r="E61" s="139"/>
      <c r="F61" s="6"/>
      <c r="G61" s="139"/>
      <c r="H61" s="151"/>
    </row>
    <row r="62" spans="1:9">
      <c r="A62" s="158"/>
      <c r="B62" s="123"/>
      <c r="C62" s="105"/>
      <c r="D62" s="18"/>
      <c r="E62" s="139"/>
      <c r="F62" s="6"/>
      <c r="G62" s="139"/>
      <c r="H62" s="151"/>
    </row>
    <row r="63" spans="1:9">
      <c r="A63" s="154" t="s">
        <v>31</v>
      </c>
      <c r="B63" s="128"/>
      <c r="C63" s="105"/>
      <c r="D63" s="18"/>
      <c r="E63" s="139"/>
      <c r="F63" s="6"/>
      <c r="G63" s="139"/>
      <c r="H63" s="151"/>
    </row>
    <row r="64" spans="1:9">
      <c r="A64" s="158"/>
      <c r="B64" s="127"/>
      <c r="C64" s="105"/>
      <c r="D64" s="18"/>
      <c r="E64" s="139"/>
      <c r="F64" s="6"/>
      <c r="G64" s="139"/>
      <c r="H64" s="151"/>
    </row>
    <row r="65" spans="1:10">
      <c r="A65" s="156" t="s">
        <v>29</v>
      </c>
      <c r="B65" s="126"/>
      <c r="C65" s="105"/>
      <c r="D65" s="18"/>
      <c r="E65" s="139"/>
      <c r="F65" s="6"/>
      <c r="G65" s="139"/>
      <c r="H65" s="151"/>
    </row>
    <row r="66" spans="1:10">
      <c r="A66" s="152" t="s">
        <v>17</v>
      </c>
      <c r="B66" s="125">
        <v>15</v>
      </c>
      <c r="C66" s="264">
        <f>Ratebase</f>
        <v>1810112688</v>
      </c>
      <c r="D66" s="102"/>
      <c r="E66" s="267">
        <f>G66-C66</f>
        <v>309209207</v>
      </c>
      <c r="F66" s="6"/>
      <c r="G66" s="474">
        <v>2119321895</v>
      </c>
      <c r="H66" s="151"/>
      <c r="I66" s="497"/>
    </row>
    <row r="67" spans="1:10">
      <c r="A67" s="152" t="s">
        <v>360</v>
      </c>
      <c r="B67" s="125">
        <v>16</v>
      </c>
      <c r="C67" s="260">
        <f>IF(C66&gt;0,'Tax Rates'!C21,0)</f>
        <v>7500000</v>
      </c>
      <c r="D67" s="102"/>
      <c r="E67" s="267">
        <f>G67-C67</f>
        <v>0</v>
      </c>
      <c r="F67" s="6"/>
      <c r="G67" s="474">
        <v>7500000</v>
      </c>
      <c r="H67" s="151"/>
      <c r="I67" s="497"/>
      <c r="J67" s="503"/>
    </row>
    <row r="68" spans="1:10">
      <c r="A68" s="152" t="s">
        <v>42</v>
      </c>
      <c r="B68" s="125"/>
      <c r="C68" s="264">
        <f>IF((C66-C67)&gt;0,C66-C67,0)</f>
        <v>1802612688</v>
      </c>
      <c r="D68" s="102"/>
      <c r="E68" s="267">
        <f>SUM(E66:E67)</f>
        <v>309209207</v>
      </c>
      <c r="F68" s="114"/>
      <c r="G68" s="264">
        <f>G66-G67</f>
        <v>2111821895</v>
      </c>
      <c r="H68" s="160"/>
    </row>
    <row r="69" spans="1:10">
      <c r="A69" s="152"/>
      <c r="B69" s="125"/>
      <c r="C69" s="110"/>
      <c r="D69" s="18"/>
      <c r="E69" s="139"/>
      <c r="F69" s="6"/>
      <c r="G69" s="139"/>
      <c r="H69" s="151"/>
    </row>
    <row r="70" spans="1:10">
      <c r="A70" s="152" t="s">
        <v>361</v>
      </c>
      <c r="B70" s="125">
        <v>17</v>
      </c>
      <c r="C70" s="301">
        <f>'Tax Rates'!C18</f>
        <v>3.0000000000000001E-3</v>
      </c>
      <c r="D70" s="102"/>
      <c r="E70" s="268">
        <f>+G70-C70</f>
        <v>0</v>
      </c>
      <c r="F70" s="6"/>
      <c r="G70" s="301">
        <v>3.0000000000000001E-3</v>
      </c>
      <c r="H70" s="151"/>
    </row>
    <row r="71" spans="1:10">
      <c r="A71" s="152"/>
      <c r="B71" s="125"/>
      <c r="C71" s="185"/>
      <c r="D71" s="18"/>
      <c r="E71" s="140"/>
      <c r="F71" s="6"/>
      <c r="G71" s="185"/>
      <c r="H71" s="151"/>
    </row>
    <row r="72" spans="1:10">
      <c r="A72" s="152" t="s">
        <v>313</v>
      </c>
      <c r="B72" s="125"/>
      <c r="C72" s="264">
        <f>IF(C68&gt;0,C68*C70,0)*REGINFO!$B$6/REGINFO!$B$7</f>
        <v>5407838.0640000002</v>
      </c>
      <c r="D72" s="101"/>
      <c r="E72" s="267">
        <f>+G72-C72</f>
        <v>927627.62100000028</v>
      </c>
      <c r="F72" s="475"/>
      <c r="G72" s="264">
        <f>IF(G68&gt;0,G68*G70,0)*REGINFO!$B$6/REGINFO!$B$7</f>
        <v>6335465.6850000005</v>
      </c>
      <c r="H72" s="161"/>
    </row>
    <row r="73" spans="1:10">
      <c r="A73" s="150"/>
      <c r="B73" s="129"/>
      <c r="C73" s="110"/>
      <c r="D73" s="136"/>
      <c r="E73" s="139"/>
      <c r="F73" s="6"/>
      <c r="G73" s="139"/>
      <c r="H73" s="151"/>
    </row>
    <row r="74" spans="1:10">
      <c r="A74" s="156" t="s">
        <v>216</v>
      </c>
      <c r="B74" s="126"/>
      <c r="C74" s="110"/>
      <c r="D74" s="18"/>
      <c r="E74" s="139"/>
      <c r="F74" s="6"/>
      <c r="G74" s="139"/>
      <c r="H74" s="151"/>
    </row>
    <row r="75" spans="1:10">
      <c r="A75" s="152" t="s">
        <v>17</v>
      </c>
      <c r="B75" s="125">
        <v>18</v>
      </c>
      <c r="C75" s="264">
        <f>Ratebase</f>
        <v>1810112688</v>
      </c>
      <c r="D75" s="102"/>
      <c r="E75" s="267">
        <f>+G75-C75</f>
        <v>218649135</v>
      </c>
      <c r="F75" s="6"/>
      <c r="G75" s="474">
        <v>2028761823</v>
      </c>
      <c r="H75" s="151"/>
      <c r="I75" s="497"/>
    </row>
    <row r="76" spans="1:10">
      <c r="A76" s="152" t="s">
        <v>360</v>
      </c>
      <c r="B76" s="125">
        <v>19</v>
      </c>
      <c r="C76" s="260">
        <f>IF(C75&gt;0,'Tax Rates'!C22,0)</f>
        <v>50000000</v>
      </c>
      <c r="D76" s="18"/>
      <c r="E76" s="267">
        <f>+G76-C76</f>
        <v>0</v>
      </c>
      <c r="F76" s="6"/>
      <c r="G76" s="474">
        <f>'Tax Rates'!C58</f>
        <v>50000000</v>
      </c>
      <c r="H76" s="151"/>
      <c r="I76" s="497"/>
    </row>
    <row r="77" spans="1:10">
      <c r="A77" s="152" t="s">
        <v>42</v>
      </c>
      <c r="B77" s="125"/>
      <c r="C77" s="264">
        <f>IF((C75-C76)&gt;0,C75-C76,0)</f>
        <v>1760112688</v>
      </c>
      <c r="D77" s="19"/>
      <c r="E77" s="267">
        <f>SUM(E75:E76)</f>
        <v>218649135</v>
      </c>
      <c r="F77" s="114"/>
      <c r="G77" s="264">
        <f>G75-G76</f>
        <v>1978761823</v>
      </c>
      <c r="H77" s="160"/>
    </row>
    <row r="78" spans="1:10">
      <c r="A78" s="152"/>
      <c r="B78" s="125"/>
      <c r="C78" s="110"/>
      <c r="D78" s="18"/>
      <c r="E78" s="139"/>
      <c r="F78" s="6"/>
      <c r="G78" s="139"/>
      <c r="H78" s="151"/>
    </row>
    <row r="79" spans="1:10">
      <c r="A79" s="152" t="s">
        <v>361</v>
      </c>
      <c r="B79" s="125">
        <v>20</v>
      </c>
      <c r="C79" s="301">
        <f>'Tax Rates'!C19</f>
        <v>1.75E-3</v>
      </c>
      <c r="D79" s="102"/>
      <c r="E79" s="268">
        <f>G79-C79</f>
        <v>0</v>
      </c>
      <c r="F79" s="6"/>
      <c r="G79" s="268">
        <f>'Tax Rates'!C55</f>
        <v>1.75E-3</v>
      </c>
      <c r="H79" s="151"/>
    </row>
    <row r="80" spans="1:10">
      <c r="A80" s="152"/>
      <c r="B80" s="125"/>
      <c r="C80" s="110"/>
      <c r="D80" s="18"/>
      <c r="E80" s="139"/>
      <c r="F80" s="6"/>
      <c r="G80" s="139"/>
      <c r="H80" s="151"/>
    </row>
    <row r="81" spans="1:12">
      <c r="A81" s="152" t="s">
        <v>314</v>
      </c>
      <c r="B81" s="125"/>
      <c r="C81" s="264">
        <f>IF(C77&gt;0,C77*C79,0)*REGINFO!$B$6/REGINFO!$B$7</f>
        <v>3080197.2039999999</v>
      </c>
      <c r="D81" s="102"/>
      <c r="E81" s="267">
        <f>+G81-C81</f>
        <v>382635.98625000054</v>
      </c>
      <c r="F81" s="6"/>
      <c r="G81" s="264">
        <f>G77*G79*B9/B10</f>
        <v>3462833.1902500005</v>
      </c>
      <c r="H81" s="151"/>
    </row>
    <row r="82" spans="1:12">
      <c r="A82" s="152" t="s">
        <v>315</v>
      </c>
      <c r="B82" s="125">
        <v>21</v>
      </c>
      <c r="C82" s="300">
        <f>IF(C77&gt;0,IF(C60&gt;0,C50*'Tax Rates'!C20,0),0)</f>
        <v>1029897.86133248</v>
      </c>
      <c r="D82" s="102"/>
      <c r="E82" s="267">
        <f>+G82-C82</f>
        <v>649696.13866752002</v>
      </c>
      <c r="F82" s="6"/>
      <c r="G82" s="300">
        <v>1679594</v>
      </c>
      <c r="H82" s="151"/>
    </row>
    <row r="83" spans="1:12">
      <c r="A83" s="152"/>
      <c r="B83" s="125"/>
      <c r="C83" s="110"/>
      <c r="D83" s="18"/>
      <c r="E83" s="139"/>
      <c r="F83" s="6"/>
      <c r="G83" s="139"/>
      <c r="H83" s="151"/>
    </row>
    <row r="84" spans="1:12">
      <c r="A84" s="152" t="s">
        <v>32</v>
      </c>
      <c r="B84" s="125"/>
      <c r="C84" s="264">
        <f>C81-C82</f>
        <v>2050299.34266752</v>
      </c>
      <c r="D84" s="16"/>
      <c r="E84" s="267">
        <f>E81-E82</f>
        <v>-267060.15241751948</v>
      </c>
      <c r="F84" s="103"/>
      <c r="G84" s="264">
        <f>G81-G82</f>
        <v>1783239.1902500005</v>
      </c>
      <c r="H84" s="161"/>
      <c r="L84" s="22"/>
    </row>
    <row r="85" spans="1:12">
      <c r="A85" s="152"/>
      <c r="B85" s="125"/>
      <c r="C85" s="105"/>
      <c r="D85" s="11"/>
      <c r="E85" s="141"/>
      <c r="F85" s="6"/>
      <c r="G85" s="141"/>
      <c r="H85" s="163"/>
    </row>
    <row r="86" spans="1:12">
      <c r="A86" s="154" t="s">
        <v>118</v>
      </c>
      <c r="B86" s="128"/>
      <c r="C86" s="105"/>
      <c r="D86" s="11"/>
      <c r="E86" s="115"/>
      <c r="F86" s="3"/>
      <c r="G86" s="123"/>
      <c r="H86" s="151"/>
    </row>
    <row r="87" spans="1:12">
      <c r="A87" s="154"/>
      <c r="B87" s="128"/>
      <c r="C87" s="105"/>
      <c r="D87" s="11"/>
      <c r="E87" s="114"/>
      <c r="F87" s="6"/>
      <c r="G87" s="198"/>
      <c r="H87" s="151"/>
    </row>
    <row r="88" spans="1:12">
      <c r="A88" s="499" t="s">
        <v>495</v>
      </c>
      <c r="B88" s="125"/>
      <c r="C88" s="262">
        <f>IF($C$50&gt;'Tax Rates'!$E$11,'Tax Rates'!$F$16,IF(AND($C$50&gt;='Tax Rates'!$C$11,$C$50&lt;='Tax Rates'!E11),'Tax Rates'!$E$16,'Tax Rates'!$C$16))</f>
        <v>0.36120000000000002</v>
      </c>
      <c r="D88" s="11"/>
      <c r="E88" s="114"/>
      <c r="F88" s="6"/>
      <c r="G88" s="198"/>
      <c r="H88" s="151"/>
    </row>
    <row r="89" spans="1:12">
      <c r="A89" s="150"/>
      <c r="B89" s="129"/>
      <c r="C89" s="110"/>
      <c r="D89" s="11"/>
      <c r="E89" s="114"/>
      <c r="F89" s="6"/>
      <c r="G89" s="198"/>
      <c r="H89" s="151"/>
    </row>
    <row r="90" spans="1:12">
      <c r="A90" s="158" t="s">
        <v>369</v>
      </c>
      <c r="B90" s="127">
        <v>22</v>
      </c>
      <c r="C90" s="264">
        <f>C60/(1-C88)</f>
        <v>51994686.956750907</v>
      </c>
      <c r="D90" s="20"/>
      <c r="E90" s="139"/>
      <c r="F90" s="429" t="s">
        <v>494</v>
      </c>
      <c r="G90" s="270">
        <f>TAXREC!E156</f>
        <v>53420789</v>
      </c>
      <c r="H90" s="151"/>
    </row>
    <row r="91" spans="1:12">
      <c r="A91" s="158" t="s">
        <v>370</v>
      </c>
      <c r="B91" s="127">
        <v>23</v>
      </c>
      <c r="C91" s="264">
        <f>C84/(1-C88)</f>
        <v>3209610.7430612398</v>
      </c>
      <c r="D91" s="20"/>
      <c r="E91" s="139"/>
      <c r="F91" s="429" t="s">
        <v>494</v>
      </c>
      <c r="G91" s="270">
        <v>1783239</v>
      </c>
      <c r="H91" s="151"/>
    </row>
    <row r="92" spans="1:12">
      <c r="A92" s="158" t="s">
        <v>348</v>
      </c>
      <c r="B92" s="127">
        <v>24</v>
      </c>
      <c r="C92" s="264">
        <f>C72</f>
        <v>5407838.0640000002</v>
      </c>
      <c r="D92" s="20"/>
      <c r="E92" s="139"/>
      <c r="F92" s="429" t="s">
        <v>494</v>
      </c>
      <c r="G92" s="270">
        <v>6335466</v>
      </c>
      <c r="H92" s="151"/>
    </row>
    <row r="93" spans="1:12">
      <c r="A93" s="158"/>
      <c r="B93" s="127"/>
      <c r="C93" s="110"/>
      <c r="D93" s="11"/>
      <c r="E93" s="139"/>
      <c r="F93" s="6"/>
      <c r="G93" s="139"/>
      <c r="H93" s="151"/>
    </row>
    <row r="94" spans="1:12" ht="13.5" thickBot="1">
      <c r="A94" s="158"/>
      <c r="B94" s="127"/>
      <c r="C94" s="110"/>
      <c r="D94" s="11"/>
      <c r="E94" s="139"/>
      <c r="F94" s="6"/>
      <c r="G94" s="139"/>
      <c r="H94" s="151"/>
    </row>
    <row r="95" spans="1:12" ht="13.5" thickBot="1">
      <c r="A95" s="156" t="s">
        <v>497</v>
      </c>
      <c r="B95" s="125">
        <v>25</v>
      </c>
      <c r="C95" s="269">
        <f>SUM(C90:C93)</f>
        <v>60612135.763812147</v>
      </c>
      <c r="D95" s="6"/>
      <c r="E95" s="139"/>
      <c r="F95" s="429" t="s">
        <v>494</v>
      </c>
      <c r="G95" s="412">
        <f>SUM(G90:G94)</f>
        <v>61539494</v>
      </c>
      <c r="H95" s="164"/>
    </row>
    <row r="96" spans="1:12">
      <c r="A96" s="402" t="s">
        <v>498</v>
      </c>
      <c r="B96" s="125"/>
      <c r="C96" s="105"/>
      <c r="D96" s="6"/>
      <c r="E96" s="109"/>
      <c r="F96" s="6"/>
      <c r="G96" s="139"/>
      <c r="H96" s="164"/>
    </row>
    <row r="97" spans="1:8" ht="13.5" thickBot="1">
      <c r="A97" s="150"/>
      <c r="B97" s="125"/>
      <c r="C97" s="105"/>
      <c r="D97" s="6"/>
      <c r="E97" s="109"/>
      <c r="F97" s="6"/>
      <c r="G97" s="139"/>
      <c r="H97" s="182"/>
    </row>
    <row r="98" spans="1:8" ht="13.5" thickTop="1">
      <c r="A98" s="165"/>
      <c r="B98" s="124"/>
      <c r="C98" s="111"/>
      <c r="D98" s="7"/>
      <c r="E98" s="142"/>
      <c r="F98" s="7"/>
      <c r="G98" s="199"/>
      <c r="H98" s="164"/>
    </row>
    <row r="99" spans="1:8">
      <c r="A99" s="156" t="s">
        <v>302</v>
      </c>
      <c r="B99" s="123"/>
      <c r="C99" s="112"/>
      <c r="D99" s="3"/>
      <c r="E99" s="112"/>
      <c r="F99" s="3"/>
      <c r="G99" s="200"/>
      <c r="H99" s="164"/>
    </row>
    <row r="100" spans="1:8" ht="15">
      <c r="A100" s="166" t="s">
        <v>244</v>
      </c>
      <c r="B100" s="123"/>
      <c r="C100" s="112"/>
      <c r="D100" s="3"/>
      <c r="E100" s="143" t="s">
        <v>246</v>
      </c>
      <c r="F100" s="37"/>
      <c r="G100" s="200"/>
      <c r="H100" s="164"/>
    </row>
    <row r="101" spans="1:8">
      <c r="A101" s="156" t="s">
        <v>346</v>
      </c>
      <c r="B101" s="123"/>
      <c r="C101" s="112"/>
      <c r="D101" s="3"/>
      <c r="E101" s="112"/>
      <c r="F101" s="37"/>
      <c r="G101" s="200"/>
      <c r="H101" s="164"/>
    </row>
    <row r="102" spans="1:8">
      <c r="A102" s="158" t="s">
        <v>56</v>
      </c>
      <c r="B102" s="127">
        <v>3</v>
      </c>
      <c r="C102" s="112"/>
      <c r="D102" s="3"/>
      <c r="E102" s="251">
        <f>E21</f>
        <v>-9886000</v>
      </c>
      <c r="F102" s="37"/>
      <c r="G102" s="201"/>
      <c r="H102" s="164"/>
    </row>
    <row r="103" spans="1:8">
      <c r="A103" s="158" t="s">
        <v>10</v>
      </c>
      <c r="B103" s="127">
        <v>4</v>
      </c>
      <c r="C103" s="112"/>
      <c r="D103" s="3"/>
      <c r="E103" s="251">
        <f>E22</f>
        <v>0</v>
      </c>
      <c r="F103" s="37"/>
      <c r="G103" s="201"/>
      <c r="H103" s="164"/>
    </row>
    <row r="104" spans="1:8">
      <c r="A104" s="158" t="s">
        <v>100</v>
      </c>
      <c r="B104" s="127">
        <v>4</v>
      </c>
      <c r="C104" s="112"/>
      <c r="D104" s="3"/>
      <c r="E104" s="251">
        <f>E23</f>
        <v>116997819</v>
      </c>
      <c r="F104" s="37"/>
      <c r="G104" s="201"/>
      <c r="H104" s="164"/>
    </row>
    <row r="105" spans="1:8">
      <c r="A105" s="158" t="s">
        <v>44</v>
      </c>
      <c r="B105" s="127">
        <v>5</v>
      </c>
      <c r="C105" s="112"/>
      <c r="D105" s="3"/>
      <c r="E105" s="251">
        <f>E24</f>
        <v>0</v>
      </c>
      <c r="F105" s="37"/>
      <c r="G105" s="201"/>
      <c r="H105" s="164"/>
    </row>
    <row r="106" spans="1:8">
      <c r="A106" s="158" t="s">
        <v>363</v>
      </c>
      <c r="B106" s="127">
        <v>6</v>
      </c>
      <c r="C106" s="112"/>
      <c r="D106" s="3"/>
      <c r="E106" s="251">
        <f>E26</f>
        <v>0</v>
      </c>
      <c r="F106" s="37"/>
      <c r="G106" s="201"/>
      <c r="H106" s="164"/>
    </row>
    <row r="107" spans="1:8">
      <c r="A107" s="158" t="s">
        <v>364</v>
      </c>
      <c r="B107" s="127">
        <v>6</v>
      </c>
      <c r="C107" s="112"/>
      <c r="D107" s="3"/>
      <c r="E107" s="251">
        <f>E28</f>
        <v>24733897</v>
      </c>
      <c r="F107" s="37"/>
      <c r="G107" s="201"/>
      <c r="H107" s="164"/>
    </row>
    <row r="108" spans="1:8">
      <c r="A108" s="156" t="s">
        <v>362</v>
      </c>
      <c r="B108" s="127"/>
      <c r="C108" s="112"/>
      <c r="D108" s="3"/>
      <c r="E108" s="30"/>
      <c r="F108" s="37"/>
      <c r="G108" s="201"/>
      <c r="H108" s="164"/>
    </row>
    <row r="109" spans="1:8">
      <c r="A109" s="158" t="s">
        <v>57</v>
      </c>
      <c r="B109" s="127">
        <v>8</v>
      </c>
      <c r="C109" s="112"/>
      <c r="D109" s="3"/>
      <c r="E109" s="251">
        <f>E34</f>
        <v>-5166000</v>
      </c>
      <c r="F109" s="37"/>
      <c r="G109" s="201"/>
      <c r="H109" s="164"/>
    </row>
    <row r="110" spans="1:8">
      <c r="A110" s="158" t="s">
        <v>45</v>
      </c>
      <c r="B110" s="127">
        <v>9</v>
      </c>
      <c r="C110" s="112"/>
      <c r="D110" s="3"/>
      <c r="E110" s="251">
        <f>E35</f>
        <v>0</v>
      </c>
      <c r="F110" s="37"/>
      <c r="G110" s="201"/>
      <c r="H110" s="164"/>
    </row>
    <row r="111" spans="1:8">
      <c r="A111" s="158" t="s">
        <v>44</v>
      </c>
      <c r="B111" s="127">
        <v>10</v>
      </c>
      <c r="C111" s="112"/>
      <c r="D111" s="3"/>
      <c r="E111" s="251">
        <f>E36</f>
        <v>0</v>
      </c>
      <c r="F111" s="37"/>
      <c r="G111" s="201"/>
      <c r="H111" s="164"/>
    </row>
    <row r="112" spans="1:8">
      <c r="A112" s="155" t="s">
        <v>318</v>
      </c>
      <c r="B112" s="127">
        <v>11</v>
      </c>
      <c r="C112" s="112"/>
      <c r="D112" s="3"/>
      <c r="E112" s="471">
        <f>E206</f>
        <v>0</v>
      </c>
      <c r="F112" s="187"/>
      <c r="G112" s="201"/>
      <c r="H112" s="164"/>
    </row>
    <row r="113" spans="1:8">
      <c r="A113" s="155" t="s">
        <v>15</v>
      </c>
      <c r="B113" s="125">
        <v>4</v>
      </c>
      <c r="C113" s="112"/>
      <c r="D113" s="3"/>
      <c r="E113" s="251">
        <f>E38</f>
        <v>0</v>
      </c>
      <c r="F113" s="37"/>
      <c r="G113" s="201"/>
      <c r="H113" s="164"/>
    </row>
    <row r="114" spans="1:8">
      <c r="A114" s="155" t="s">
        <v>101</v>
      </c>
      <c r="B114" s="125">
        <v>4</v>
      </c>
      <c r="C114" s="112"/>
      <c r="D114" s="3"/>
      <c r="E114" s="251">
        <f>E39</f>
        <v>109978620</v>
      </c>
      <c r="F114" s="37"/>
      <c r="G114" s="201"/>
      <c r="H114" s="164"/>
    </row>
    <row r="115" spans="1:8">
      <c r="A115" s="155" t="s">
        <v>12</v>
      </c>
      <c r="B115" s="125">
        <v>3</v>
      </c>
      <c r="C115" s="112"/>
      <c r="D115" s="3"/>
      <c r="E115" s="251">
        <f>E40</f>
        <v>0</v>
      </c>
      <c r="F115" s="37"/>
      <c r="G115" s="201"/>
      <c r="H115" s="164"/>
    </row>
    <row r="116" spans="1:8">
      <c r="A116" s="155" t="s">
        <v>13</v>
      </c>
      <c r="B116" s="125">
        <v>3</v>
      </c>
      <c r="C116" s="112"/>
      <c r="D116" s="3"/>
      <c r="E116" s="251">
        <f>E41</f>
        <v>0</v>
      </c>
      <c r="F116" s="37"/>
      <c r="G116" s="201"/>
      <c r="H116" s="164"/>
    </row>
    <row r="117" spans="1:8">
      <c r="A117" s="158" t="s">
        <v>365</v>
      </c>
      <c r="B117" s="127">
        <v>12</v>
      </c>
      <c r="C117" s="112"/>
      <c r="D117" s="3"/>
      <c r="E117" s="251">
        <f>E44</f>
        <v>0</v>
      </c>
      <c r="F117" s="37"/>
      <c r="G117" s="201"/>
      <c r="H117" s="164"/>
    </row>
    <row r="118" spans="1:8">
      <c r="A118" s="158" t="s">
        <v>366</v>
      </c>
      <c r="B118" s="127">
        <v>12</v>
      </c>
      <c r="C118" s="112"/>
      <c r="D118" s="3"/>
      <c r="E118" s="251">
        <f>E46</f>
        <v>26333927</v>
      </c>
      <c r="F118" s="37"/>
      <c r="G118" s="201"/>
      <c r="H118" s="164"/>
    </row>
    <row r="119" spans="1:8">
      <c r="A119" s="158"/>
      <c r="B119" s="127"/>
      <c r="C119" s="112"/>
      <c r="D119" s="3"/>
      <c r="E119" s="110"/>
      <c r="F119" s="37"/>
      <c r="G119" s="201"/>
      <c r="H119" s="164"/>
    </row>
    <row r="120" spans="1:8">
      <c r="A120" s="152" t="s">
        <v>218</v>
      </c>
      <c r="B120" s="127">
        <v>26</v>
      </c>
      <c r="C120" s="112"/>
      <c r="D120" s="117" t="s">
        <v>187</v>
      </c>
      <c r="E120" s="264">
        <f>SUM(E102:E107)-SUM(E109:E118)</f>
        <v>699169</v>
      </c>
      <c r="F120" s="37"/>
      <c r="G120" s="201"/>
      <c r="H120" s="164"/>
    </row>
    <row r="121" spans="1:8">
      <c r="A121" s="152"/>
      <c r="B121" s="127"/>
      <c r="C121" s="112"/>
      <c r="D121" s="117"/>
      <c r="E121" s="110"/>
      <c r="F121" s="37"/>
      <c r="G121" s="201"/>
      <c r="H121" s="164"/>
    </row>
    <row r="122" spans="1:8">
      <c r="A122" s="157" t="s">
        <v>496</v>
      </c>
      <c r="B122" s="127"/>
      <c r="C122" s="112"/>
      <c r="D122" s="3" t="s">
        <v>228</v>
      </c>
      <c r="E122" s="468">
        <f>+'Tax Rates'!F52</f>
        <v>0.36120000000000002</v>
      </c>
      <c r="F122" s="469"/>
      <c r="G122" s="201" t="s">
        <v>102</v>
      </c>
      <c r="H122" s="164"/>
    </row>
    <row r="123" spans="1:8">
      <c r="A123" s="158"/>
      <c r="B123" s="127"/>
      <c r="C123" s="112"/>
      <c r="D123" s="3"/>
      <c r="E123" s="110"/>
      <c r="F123" s="37"/>
      <c r="G123" s="201" t="s">
        <v>102</v>
      </c>
      <c r="H123" s="164"/>
    </row>
    <row r="124" spans="1:8">
      <c r="A124" s="158" t="s">
        <v>243</v>
      </c>
      <c r="B124" s="127"/>
      <c r="C124" s="112"/>
      <c r="D124" s="3" t="s">
        <v>187</v>
      </c>
      <c r="E124" s="263">
        <f>E120*E122</f>
        <v>252539.84280000001</v>
      </c>
      <c r="F124" s="37"/>
      <c r="G124" s="201"/>
      <c r="H124" s="164"/>
    </row>
    <row r="125" spans="1:8">
      <c r="A125" s="158"/>
      <c r="B125" s="127"/>
      <c r="C125" s="112"/>
      <c r="D125" s="3"/>
      <c r="E125" s="107"/>
      <c r="F125" s="37"/>
      <c r="G125" s="201"/>
      <c r="H125" s="164"/>
    </row>
    <row r="126" spans="1:8">
      <c r="A126" s="158" t="s">
        <v>114</v>
      </c>
      <c r="B126" s="127">
        <v>14</v>
      </c>
      <c r="C126" s="112"/>
      <c r="D126" s="3"/>
      <c r="E126" s="263">
        <f>E58</f>
        <v>480248</v>
      </c>
      <c r="F126" s="37"/>
      <c r="G126" s="201"/>
      <c r="H126" s="164"/>
    </row>
    <row r="127" spans="1:8">
      <c r="A127" s="158"/>
      <c r="B127" s="127"/>
      <c r="C127" s="112"/>
      <c r="D127" s="3"/>
      <c r="E127" s="107"/>
      <c r="F127" s="37"/>
      <c r="G127" s="201"/>
      <c r="H127" s="164"/>
    </row>
    <row r="128" spans="1:8">
      <c r="A128" s="158" t="s">
        <v>117</v>
      </c>
      <c r="B128" s="127"/>
      <c r="C128" s="112"/>
      <c r="D128" s="3"/>
      <c r="E128" s="263">
        <f>E124-E126</f>
        <v>-227708.15719999999</v>
      </c>
      <c r="F128" s="37"/>
      <c r="G128" s="201"/>
      <c r="H128" s="164"/>
    </row>
    <row r="129" spans="1:8">
      <c r="A129" s="167"/>
      <c r="B129" s="127"/>
      <c r="C129" s="112"/>
      <c r="D129" s="3"/>
      <c r="E129" s="110"/>
      <c r="F129" s="37"/>
      <c r="G129" s="201"/>
      <c r="H129" s="164"/>
    </row>
    <row r="130" spans="1:8">
      <c r="A130" s="152" t="s">
        <v>194</v>
      </c>
      <c r="B130" s="127"/>
      <c r="C130" s="112"/>
      <c r="D130" s="3"/>
      <c r="E130" s="468">
        <f>IF((E120+C50)&gt;'Tax Rates'!$E$47,'Tax Rates'!$F$52-1.12%, IF((E120+C50)&gt;'Tax Rates'!$D$47,'Tax Rates'!$E$52-1.12%,IF((E120+C50)&gt;'Tax Rates'!$C$47,'Tax Rates'!$D$52-1.12%,'Tax Rates'!$C$52-1.12%)))</f>
        <v>0.35000000000000003</v>
      </c>
      <c r="F130" s="37"/>
      <c r="G130" s="201"/>
      <c r="H130" s="164"/>
    </row>
    <row r="131" spans="1:8">
      <c r="A131" s="150"/>
      <c r="B131" s="127"/>
      <c r="C131" s="112"/>
      <c r="D131" s="3"/>
      <c r="E131" s="110"/>
      <c r="F131" s="37"/>
      <c r="G131" s="201"/>
      <c r="H131" s="164"/>
    </row>
    <row r="132" spans="1:8">
      <c r="A132" s="168" t="s">
        <v>352</v>
      </c>
      <c r="B132" s="130"/>
      <c r="C132" s="112"/>
      <c r="D132" s="3"/>
      <c r="E132" s="263">
        <f>E128/(1-E130)</f>
        <v>-350320.24184615386</v>
      </c>
      <c r="F132" s="37"/>
      <c r="G132" s="201"/>
      <c r="H132" s="164"/>
    </row>
    <row r="133" spans="1:8">
      <c r="A133" s="168"/>
      <c r="B133" s="130"/>
      <c r="C133" s="112"/>
      <c r="D133" s="3"/>
      <c r="E133" s="107"/>
      <c r="F133" s="37"/>
      <c r="G133" s="201"/>
      <c r="H133" s="164"/>
    </row>
    <row r="134" spans="1:8" ht="30">
      <c r="A134" s="169" t="s">
        <v>355</v>
      </c>
      <c r="B134" s="130"/>
      <c r="C134" s="112"/>
      <c r="D134" s="3"/>
      <c r="E134" s="107"/>
      <c r="F134" s="37"/>
      <c r="G134" s="201"/>
      <c r="H134" s="164"/>
    </row>
    <row r="135" spans="1:8">
      <c r="A135" s="170"/>
      <c r="B135" s="130"/>
      <c r="C135" s="112"/>
      <c r="D135" s="3"/>
      <c r="E135" s="107"/>
      <c r="F135" s="37"/>
      <c r="G135" s="201"/>
      <c r="H135" s="164"/>
    </row>
    <row r="136" spans="1:8" ht="25.5">
      <c r="A136" s="171" t="s">
        <v>232</v>
      </c>
      <c r="B136" s="130"/>
      <c r="C136" s="112"/>
      <c r="D136" s="118" t="s">
        <v>187</v>
      </c>
      <c r="E136" s="302">
        <f>C50</f>
        <v>91955166.190400004</v>
      </c>
      <c r="F136" s="37"/>
      <c r="G136" s="201"/>
      <c r="H136" s="164"/>
    </row>
    <row r="137" spans="1:8">
      <c r="A137" s="171"/>
      <c r="B137" s="130"/>
      <c r="C137" s="112"/>
      <c r="D137" s="119"/>
      <c r="E137" s="145"/>
      <c r="F137" s="37"/>
      <c r="G137" s="201"/>
      <c r="H137" s="164"/>
    </row>
    <row r="138" spans="1:8">
      <c r="A138" s="171" t="s">
        <v>234</v>
      </c>
      <c r="B138" s="130"/>
      <c r="C138" s="112"/>
      <c r="D138" s="119" t="s">
        <v>228</v>
      </c>
      <c r="E138" s="468">
        <f>IF((E120+E136)&gt;'Tax Rates'!E47,'Tax Rates'!F52, IF((E120+E136)&gt;'Tax Rates'!D47,'Tax Rates'!E52,IF((E120+E136)&gt;'Tax Rates'!C47,'Tax Rates'!D52,'Tax Rates'!C52)))</f>
        <v>0.36120000000000002</v>
      </c>
      <c r="F138" s="197" t="s">
        <v>102</v>
      </c>
      <c r="G138" s="201"/>
      <c r="H138" s="164"/>
    </row>
    <row r="139" spans="1:8">
      <c r="A139" s="171"/>
      <c r="B139" s="130"/>
      <c r="C139" s="112"/>
      <c r="D139" s="119"/>
      <c r="E139" s="144"/>
      <c r="F139" s="37"/>
      <c r="G139" s="201"/>
      <c r="H139" s="164"/>
    </row>
    <row r="140" spans="1:8">
      <c r="A140" s="171" t="s">
        <v>226</v>
      </c>
      <c r="B140" s="130"/>
      <c r="C140" s="112"/>
      <c r="D140" s="118" t="s">
        <v>187</v>
      </c>
      <c r="E140" s="303">
        <f>IF(E136&gt;0,E136*E138,0)</f>
        <v>33214206.027972482</v>
      </c>
      <c r="F140" s="37"/>
      <c r="G140" s="201"/>
      <c r="H140" s="164"/>
    </row>
    <row r="141" spans="1:8">
      <c r="A141" s="171"/>
      <c r="B141" s="130"/>
      <c r="C141" s="112"/>
      <c r="D141" s="119"/>
      <c r="E141" s="144"/>
      <c r="F141" s="37"/>
      <c r="G141" s="201"/>
      <c r="H141" s="164"/>
    </row>
    <row r="142" spans="1:8">
      <c r="A142" s="171" t="s">
        <v>235</v>
      </c>
      <c r="B142" s="130"/>
      <c r="C142" s="112"/>
      <c r="D142" s="118" t="s">
        <v>186</v>
      </c>
      <c r="E142" s="304"/>
      <c r="F142" s="37"/>
      <c r="G142" s="201"/>
      <c r="H142" s="164"/>
    </row>
    <row r="143" spans="1:8">
      <c r="A143" s="171"/>
      <c r="B143" s="130"/>
      <c r="C143" s="112"/>
      <c r="D143" s="119"/>
      <c r="E143" s="144"/>
      <c r="F143" s="37"/>
      <c r="G143" s="201"/>
      <c r="H143" s="164"/>
    </row>
    <row r="144" spans="1:8">
      <c r="A144" s="171" t="s">
        <v>227</v>
      </c>
      <c r="B144" s="130"/>
      <c r="C144" s="112"/>
      <c r="D144" s="119" t="s">
        <v>187</v>
      </c>
      <c r="E144" s="302">
        <f>E140-E142</f>
        <v>33214206.027972482</v>
      </c>
      <c r="F144" s="37"/>
      <c r="G144" s="201"/>
      <c r="H144" s="164"/>
    </row>
    <row r="145" spans="1:8">
      <c r="A145" s="171"/>
      <c r="B145" s="130"/>
      <c r="C145" s="112"/>
      <c r="D145" s="119"/>
      <c r="E145" s="144"/>
      <c r="F145" s="37"/>
      <c r="G145" s="201"/>
      <c r="H145" s="164"/>
    </row>
    <row r="146" spans="1:8" ht="25.5">
      <c r="A146" s="171" t="s">
        <v>236</v>
      </c>
      <c r="B146" s="130"/>
      <c r="C146" s="112"/>
      <c r="D146" s="118" t="s">
        <v>186</v>
      </c>
      <c r="E146" s="302">
        <f>C60</f>
        <v>33214206.027972482</v>
      </c>
      <c r="F146" s="37"/>
      <c r="G146" s="201"/>
      <c r="H146" s="164"/>
    </row>
    <row r="147" spans="1:8">
      <c r="A147" s="171"/>
      <c r="B147" s="130"/>
      <c r="C147" s="112"/>
      <c r="D147" s="119"/>
      <c r="E147" s="144"/>
      <c r="F147" s="37"/>
      <c r="G147" s="201"/>
      <c r="H147" s="164"/>
    </row>
    <row r="148" spans="1:8">
      <c r="A148" s="171" t="s">
        <v>229</v>
      </c>
      <c r="B148" s="130"/>
      <c r="C148" s="112"/>
      <c r="D148" s="118" t="s">
        <v>187</v>
      </c>
      <c r="E148" s="302">
        <f>E144-E146</f>
        <v>0</v>
      </c>
      <c r="F148" s="37"/>
      <c r="G148" s="201"/>
      <c r="H148" s="164"/>
    </row>
    <row r="149" spans="1:8">
      <c r="A149" s="171"/>
      <c r="B149" s="130"/>
      <c r="C149" s="112"/>
      <c r="D149" s="119"/>
      <c r="E149" s="144"/>
      <c r="F149" s="37"/>
      <c r="G149" s="201"/>
      <c r="H149" s="164"/>
    </row>
    <row r="150" spans="1:8">
      <c r="A150" s="385" t="s">
        <v>20</v>
      </c>
      <c r="B150" s="130"/>
      <c r="C150" s="112"/>
      <c r="D150" s="119"/>
      <c r="E150" s="479"/>
      <c r="F150" s="37"/>
      <c r="G150" s="201"/>
      <c r="H150" s="164"/>
    </row>
    <row r="151" spans="1:8">
      <c r="A151" s="171" t="s">
        <v>17</v>
      </c>
      <c r="B151" s="130"/>
      <c r="C151" s="112"/>
      <c r="D151" s="119" t="s">
        <v>187</v>
      </c>
      <c r="E151" s="302">
        <f>C66</f>
        <v>1810112688</v>
      </c>
      <c r="F151" s="37"/>
      <c r="G151" s="201"/>
      <c r="H151" s="164"/>
    </row>
    <row r="152" spans="1:8">
      <c r="A152" s="171" t="s">
        <v>358</v>
      </c>
      <c r="B152" s="130"/>
      <c r="C152" s="112"/>
      <c r="D152" s="118" t="s">
        <v>186</v>
      </c>
      <c r="E152" s="305">
        <f>IF(E151&gt;0,'Tax Rates'!C39,0)</f>
        <v>7500000</v>
      </c>
      <c r="F152" s="37"/>
      <c r="G152" s="201"/>
      <c r="H152" s="164"/>
    </row>
    <row r="153" spans="1:8">
      <c r="A153" s="171" t="s">
        <v>230</v>
      </c>
      <c r="B153" s="130"/>
      <c r="C153" s="112"/>
      <c r="D153" s="118" t="s">
        <v>187</v>
      </c>
      <c r="E153" s="302">
        <f>E151-E152</f>
        <v>1802612688</v>
      </c>
      <c r="F153" s="37"/>
      <c r="G153" s="201"/>
      <c r="H153" s="164"/>
    </row>
    <row r="154" spans="1:8">
      <c r="A154" s="171"/>
      <c r="B154" s="130"/>
      <c r="C154" s="112"/>
      <c r="D154" s="119"/>
      <c r="E154" s="144"/>
      <c r="F154" s="37"/>
      <c r="G154" s="201"/>
      <c r="H154" s="164"/>
    </row>
    <row r="155" spans="1:8">
      <c r="A155" s="171" t="s">
        <v>359</v>
      </c>
      <c r="B155" s="130"/>
      <c r="C155" s="112"/>
      <c r="D155" s="119" t="s">
        <v>228</v>
      </c>
      <c r="E155" s="306">
        <f>'Tax Rates'!C54</f>
        <v>3.0000000000000001E-3</v>
      </c>
      <c r="F155" s="37"/>
      <c r="G155" s="201"/>
      <c r="H155" s="164"/>
    </row>
    <row r="156" spans="1:8">
      <c r="A156" s="171"/>
      <c r="B156" s="130"/>
      <c r="C156" s="112"/>
      <c r="D156" s="119"/>
      <c r="E156" s="144"/>
      <c r="F156" s="37"/>
      <c r="G156" s="201"/>
      <c r="H156" s="164"/>
    </row>
    <row r="157" spans="1:8">
      <c r="A157" s="171" t="s">
        <v>231</v>
      </c>
      <c r="B157" s="130"/>
      <c r="C157" s="112"/>
      <c r="D157" s="119" t="s">
        <v>187</v>
      </c>
      <c r="E157" s="302">
        <f>IF(E153&gt;0,E153*E155*B9/B10,0)</f>
        <v>5407838.0640000002</v>
      </c>
      <c r="F157" s="37"/>
      <c r="G157" s="201"/>
      <c r="H157" s="164"/>
    </row>
    <row r="158" spans="1:8" ht="25.5">
      <c r="A158" s="171" t="s">
        <v>305</v>
      </c>
      <c r="B158" s="130"/>
      <c r="C158" s="112"/>
      <c r="D158" s="118" t="s">
        <v>186</v>
      </c>
      <c r="E158" s="305">
        <f>C72</f>
        <v>5407838.0640000002</v>
      </c>
      <c r="F158" s="37"/>
      <c r="G158" s="201"/>
      <c r="H158" s="164"/>
    </row>
    <row r="159" spans="1:8" ht="12.75" customHeight="1">
      <c r="A159" s="172" t="s">
        <v>241</v>
      </c>
      <c r="B159" s="130"/>
      <c r="C159" s="112"/>
      <c r="D159" s="118" t="s">
        <v>187</v>
      </c>
      <c r="E159" s="473">
        <f>E157-E158</f>
        <v>0</v>
      </c>
      <c r="F159" s="37"/>
      <c r="G159" s="201"/>
      <c r="H159" s="164"/>
    </row>
    <row r="160" spans="1:8">
      <c r="A160" s="171"/>
      <c r="B160" s="130"/>
      <c r="C160" s="112"/>
      <c r="D160" s="119"/>
      <c r="E160" s="144"/>
      <c r="F160" s="37"/>
      <c r="G160" s="201"/>
      <c r="H160" s="164"/>
    </row>
    <row r="161" spans="1:8">
      <c r="A161" s="385" t="s">
        <v>233</v>
      </c>
      <c r="B161" s="130"/>
      <c r="C161" s="112"/>
      <c r="D161" s="119"/>
      <c r="E161" s="304"/>
      <c r="F161" s="37"/>
      <c r="G161" s="201"/>
      <c r="H161" s="164"/>
    </row>
    <row r="162" spans="1:8">
      <c r="A162" s="171" t="s">
        <v>17</v>
      </c>
      <c r="B162" s="130"/>
      <c r="C162" s="112"/>
      <c r="D162" s="119"/>
      <c r="E162" s="302">
        <f>C75</f>
        <v>1810112688</v>
      </c>
      <c r="F162" s="37"/>
      <c r="G162" s="201"/>
      <c r="H162" s="164"/>
    </row>
    <row r="163" spans="1:8">
      <c r="A163" s="171" t="s">
        <v>357</v>
      </c>
      <c r="B163" s="130"/>
      <c r="C163" s="112"/>
      <c r="D163" s="118" t="s">
        <v>186</v>
      </c>
      <c r="E163" s="305">
        <f>IF(E162&gt;0,'Tax Rates'!C40,0)</f>
        <v>50000000</v>
      </c>
      <c r="F163" s="37"/>
      <c r="G163" s="201"/>
      <c r="H163" s="164"/>
    </row>
    <row r="164" spans="1:8">
      <c r="A164" s="171" t="s">
        <v>237</v>
      </c>
      <c r="B164" s="130"/>
      <c r="C164" s="112"/>
      <c r="D164" s="119" t="s">
        <v>187</v>
      </c>
      <c r="E164" s="302">
        <f>E162-E163</f>
        <v>1760112688</v>
      </c>
      <c r="F164" s="37"/>
      <c r="G164" s="201"/>
      <c r="H164" s="164"/>
    </row>
    <row r="165" spans="1:8">
      <c r="A165" s="171"/>
      <c r="B165" s="130"/>
      <c r="C165" s="112"/>
      <c r="D165" s="119"/>
      <c r="E165" s="144"/>
      <c r="F165" s="37"/>
      <c r="G165" s="201"/>
      <c r="H165" s="164"/>
    </row>
    <row r="166" spans="1:8">
      <c r="A166" s="171" t="s">
        <v>306</v>
      </c>
      <c r="B166" s="130"/>
      <c r="C166" s="112"/>
      <c r="D166" s="119"/>
      <c r="E166" s="306">
        <f>'Tax Rates'!C55</f>
        <v>1.75E-3</v>
      </c>
      <c r="F166" s="37"/>
      <c r="G166" s="201"/>
      <c r="H166" s="164"/>
    </row>
    <row r="167" spans="1:8">
      <c r="A167" s="171"/>
      <c r="B167" s="130"/>
      <c r="C167" s="112"/>
      <c r="D167" s="119"/>
      <c r="E167" s="144"/>
      <c r="F167" s="37"/>
      <c r="G167" s="201"/>
      <c r="H167" s="164"/>
    </row>
    <row r="168" spans="1:8">
      <c r="A168" s="171" t="s">
        <v>238</v>
      </c>
      <c r="B168" s="130"/>
      <c r="C168" s="112"/>
      <c r="D168" s="119"/>
      <c r="E168" s="302">
        <f>IF(E164&gt;0,E164*E166*B9/B10,0)</f>
        <v>3080197.2039999999</v>
      </c>
      <c r="F168" s="37"/>
      <c r="G168" s="201"/>
      <c r="H168" s="164"/>
    </row>
    <row r="169" spans="1:8">
      <c r="A169" s="171" t="s">
        <v>316</v>
      </c>
      <c r="B169" s="130"/>
      <c r="C169" s="112"/>
      <c r="D169" s="118" t="s">
        <v>186</v>
      </c>
      <c r="E169" s="307">
        <f>IF(E164&gt;0,IF(E144&gt;0,E136*'Tax Rates'!C56,0),0)</f>
        <v>1029897.86133248</v>
      </c>
      <c r="F169" s="37"/>
      <c r="G169" s="201"/>
      <c r="H169" s="164"/>
    </row>
    <row r="170" spans="1:8">
      <c r="A170" s="171" t="s">
        <v>239</v>
      </c>
      <c r="B170" s="130"/>
      <c r="C170" s="112"/>
      <c r="D170" s="119" t="s">
        <v>187</v>
      </c>
      <c r="E170" s="302">
        <f>E168-E169</f>
        <v>2050299.34266752</v>
      </c>
      <c r="F170" s="37"/>
      <c r="G170" s="201"/>
      <c r="H170" s="164"/>
    </row>
    <row r="171" spans="1:8">
      <c r="A171" s="171"/>
      <c r="B171" s="130"/>
      <c r="C171" s="112"/>
      <c r="D171" s="119"/>
      <c r="E171" s="241"/>
      <c r="F171" s="37"/>
      <c r="G171" s="201"/>
      <c r="H171" s="164"/>
    </row>
    <row r="172" spans="1:8">
      <c r="A172" s="413" t="s">
        <v>347</v>
      </c>
      <c r="B172" s="130"/>
      <c r="C172" s="112"/>
      <c r="D172" s="118" t="s">
        <v>186</v>
      </c>
      <c r="E172" s="305">
        <f>C84</f>
        <v>2050299.34266752</v>
      </c>
      <c r="F172" s="37"/>
      <c r="G172" s="201"/>
      <c r="H172" s="164"/>
    </row>
    <row r="173" spans="1:8">
      <c r="A173" s="155" t="s">
        <v>242</v>
      </c>
      <c r="B173" s="130"/>
      <c r="C173" s="112"/>
      <c r="D173" s="119" t="s">
        <v>187</v>
      </c>
      <c r="E173" s="473">
        <f>E170-E172</f>
        <v>0</v>
      </c>
      <c r="F173" s="37"/>
      <c r="G173" s="201"/>
      <c r="H173" s="164"/>
    </row>
    <row r="174" spans="1:8">
      <c r="A174" s="155"/>
      <c r="B174" s="130"/>
      <c r="C174" s="112"/>
      <c r="D174" s="119"/>
      <c r="E174" s="144"/>
      <c r="F174" s="37"/>
      <c r="G174" s="201"/>
      <c r="H174" s="164"/>
    </row>
    <row r="175" spans="1:8">
      <c r="A175" s="155" t="s">
        <v>344</v>
      </c>
      <c r="B175" s="130"/>
      <c r="C175" s="112"/>
      <c r="D175" s="119"/>
      <c r="E175" s="468">
        <f>IF((E120+G50)&gt;'Tax Rates'!E47,'Tax Rates'!F52-1.12%, IF((E120+G50)&gt;'Tax Rates'!D47,'Tax Rates'!E52-1.12%,IF((E120+G50)&gt;'Tax Rates'!C47,'Tax Rates'!D52,'Tax Rates'!C52-1.12%)))</f>
        <v>0.35000000000000003</v>
      </c>
      <c r="F175" s="469"/>
      <c r="G175" s="201"/>
      <c r="H175" s="164"/>
    </row>
    <row r="176" spans="1:8">
      <c r="A176" s="155"/>
      <c r="B176" s="130"/>
      <c r="C176" s="112"/>
      <c r="D176" s="119"/>
      <c r="E176" s="144"/>
      <c r="F176" s="37"/>
      <c r="G176" s="201"/>
      <c r="H176" s="164"/>
    </row>
    <row r="177" spans="1:8">
      <c r="A177" s="168" t="s">
        <v>240</v>
      </c>
      <c r="B177" s="130"/>
      <c r="C177" s="112"/>
      <c r="D177" s="119" t="s">
        <v>185</v>
      </c>
      <c r="E177" s="302">
        <f>E148/(1-E175)</f>
        <v>0</v>
      </c>
      <c r="F177" s="37"/>
      <c r="G177" s="201"/>
      <c r="H177" s="164"/>
    </row>
    <row r="178" spans="1:8">
      <c r="A178" s="168" t="s">
        <v>33</v>
      </c>
      <c r="B178" s="130"/>
      <c r="C178" s="112"/>
      <c r="D178" s="119" t="s">
        <v>185</v>
      </c>
      <c r="E178" s="302">
        <f>E173/(1-E175)</f>
        <v>0</v>
      </c>
      <c r="F178" s="37"/>
      <c r="G178" s="201"/>
      <c r="H178" s="164"/>
    </row>
    <row r="179" spans="1:8">
      <c r="A179" s="168" t="s">
        <v>20</v>
      </c>
      <c r="B179" s="130"/>
      <c r="C179" s="112"/>
      <c r="D179" s="119" t="s">
        <v>185</v>
      </c>
      <c r="E179" s="302">
        <f>E159</f>
        <v>0</v>
      </c>
      <c r="F179" s="37"/>
      <c r="G179" s="201"/>
      <c r="H179" s="164"/>
    </row>
    <row r="180" spans="1:8">
      <c r="A180" s="155"/>
      <c r="B180" s="130"/>
      <c r="C180" s="112"/>
      <c r="D180" s="119"/>
      <c r="E180" s="144"/>
      <c r="F180" s="37"/>
      <c r="G180" s="201"/>
      <c r="H180" s="164"/>
    </row>
    <row r="181" spans="1:8">
      <c r="A181" s="168" t="s">
        <v>353</v>
      </c>
      <c r="B181" s="130"/>
      <c r="C181" s="112"/>
      <c r="D181" s="119" t="s">
        <v>187</v>
      </c>
      <c r="E181" s="302">
        <f>SUM(E177:E179)</f>
        <v>0</v>
      </c>
      <c r="F181" s="37"/>
      <c r="G181" s="201"/>
      <c r="H181" s="164"/>
    </row>
    <row r="182" spans="1:8">
      <c r="A182" s="155"/>
      <c r="B182" s="130"/>
      <c r="C182" s="112"/>
      <c r="D182" s="119"/>
      <c r="E182" s="144"/>
      <c r="F182" s="37"/>
      <c r="G182" s="201"/>
      <c r="H182" s="164"/>
    </row>
    <row r="183" spans="1:8">
      <c r="A183" s="168" t="s">
        <v>345</v>
      </c>
      <c r="B183" s="130"/>
      <c r="C183" s="112"/>
      <c r="D183" s="119" t="s">
        <v>185</v>
      </c>
      <c r="E183" s="302">
        <f>E132</f>
        <v>-350320.24184615386</v>
      </c>
      <c r="F183" s="37" t="s">
        <v>102</v>
      </c>
      <c r="G183" s="201"/>
      <c r="H183" s="164"/>
    </row>
    <row r="184" spans="1:8">
      <c r="A184" s="168"/>
      <c r="B184" s="130"/>
      <c r="C184" s="112"/>
      <c r="D184" s="119"/>
      <c r="E184" s="144"/>
      <c r="F184" s="37"/>
      <c r="G184" s="201"/>
      <c r="H184" s="164"/>
    </row>
    <row r="185" spans="1:8" ht="15">
      <c r="A185" s="173" t="s">
        <v>354</v>
      </c>
      <c r="B185" s="130"/>
      <c r="C185" s="112"/>
      <c r="D185" s="119" t="s">
        <v>187</v>
      </c>
      <c r="E185" s="302">
        <f>E181+E183</f>
        <v>-350320.24184615386</v>
      </c>
      <c r="F185" s="37"/>
      <c r="G185" s="201"/>
      <c r="H185" s="164"/>
    </row>
    <row r="186" spans="1:8">
      <c r="A186" s="162" t="s">
        <v>245</v>
      </c>
      <c r="B186" s="127"/>
      <c r="C186" s="112"/>
      <c r="D186" s="119"/>
      <c r="E186" s="146"/>
      <c r="F186" s="37"/>
      <c r="G186" s="201"/>
      <c r="H186" s="164"/>
    </row>
    <row r="187" spans="1:8">
      <c r="A187" s="162"/>
      <c r="B187" s="127"/>
      <c r="C187" s="112"/>
      <c r="D187" s="119"/>
      <c r="E187" s="147"/>
      <c r="F187" s="37"/>
      <c r="G187" s="201"/>
      <c r="H187" s="164"/>
    </row>
    <row r="188" spans="1:8" ht="13.5" thickBot="1">
      <c r="A188" s="150"/>
      <c r="B188" s="127"/>
      <c r="C188" s="112"/>
      <c r="D188" s="119"/>
      <c r="E188" s="147"/>
      <c r="F188" s="37"/>
      <c r="G188" s="201"/>
      <c r="H188" s="164"/>
    </row>
    <row r="189" spans="1:8" ht="13.5" thickTop="1">
      <c r="A189" s="174"/>
      <c r="B189" s="131"/>
      <c r="C189" s="113"/>
      <c r="D189" s="99"/>
      <c r="E189" s="148"/>
      <c r="F189" s="7"/>
      <c r="G189" s="124"/>
      <c r="H189" s="175"/>
    </row>
    <row r="190" spans="1:8">
      <c r="A190" s="168" t="s">
        <v>58</v>
      </c>
      <c r="B190" s="127"/>
      <c r="C190" s="114"/>
      <c r="D190" s="119"/>
      <c r="E190" s="146"/>
      <c r="F190" s="3"/>
      <c r="G190" s="123"/>
      <c r="H190" s="164"/>
    </row>
    <row r="191" spans="1:8">
      <c r="A191" s="154" t="s">
        <v>83</v>
      </c>
      <c r="B191" s="123"/>
      <c r="C191" s="115"/>
      <c r="D191" s="119"/>
      <c r="E191" s="147"/>
      <c r="F191" s="3"/>
      <c r="G191" s="123"/>
      <c r="H191" s="164"/>
    </row>
    <row r="192" spans="1:8">
      <c r="A192" s="154"/>
      <c r="B192" s="123"/>
      <c r="C192" s="115"/>
      <c r="D192" s="119"/>
      <c r="E192" s="147"/>
      <c r="F192" s="3"/>
      <c r="G192" s="123"/>
      <c r="H192" s="164"/>
    </row>
    <row r="193" spans="1:8">
      <c r="A193" s="155" t="s">
        <v>222</v>
      </c>
      <c r="B193" s="127"/>
      <c r="C193" s="112"/>
      <c r="D193" s="120"/>
      <c r="E193" s="308">
        <f>REGINFO!D62</f>
        <v>80006980.809600011</v>
      </c>
      <c r="F193" s="3"/>
      <c r="G193" s="123"/>
      <c r="H193" s="164"/>
    </row>
    <row r="194" spans="1:8">
      <c r="A194" s="155" t="s">
        <v>248</v>
      </c>
      <c r="B194" s="127"/>
      <c r="C194" s="112"/>
      <c r="D194" s="120"/>
      <c r="E194" s="308">
        <f>REGINFO!D70</f>
        <v>80006980.809600011</v>
      </c>
      <c r="F194" s="3"/>
      <c r="G194" s="123"/>
      <c r="H194" s="164"/>
    </row>
    <row r="195" spans="1:8">
      <c r="A195" s="155"/>
      <c r="B195" s="127"/>
      <c r="C195" s="112"/>
      <c r="D195" s="120"/>
      <c r="E195" s="149"/>
      <c r="F195" s="3"/>
      <c r="G195" s="123"/>
      <c r="H195" s="164"/>
    </row>
    <row r="196" spans="1:8">
      <c r="A196" s="155" t="s">
        <v>341</v>
      </c>
      <c r="B196" s="127"/>
      <c r="C196" s="112"/>
      <c r="D196" s="120"/>
      <c r="E196" s="308">
        <f>E193-E194</f>
        <v>0</v>
      </c>
      <c r="F196" s="3"/>
      <c r="G196" s="123"/>
      <c r="H196" s="164"/>
    </row>
    <row r="197" spans="1:8">
      <c r="A197" s="155" t="s">
        <v>342</v>
      </c>
      <c r="B197" s="127"/>
      <c r="C197" s="112"/>
      <c r="D197" s="120"/>
      <c r="E197" s="147"/>
      <c r="F197" s="3"/>
      <c r="G197" s="123"/>
      <c r="H197" s="164"/>
    </row>
    <row r="198" spans="1:8">
      <c r="A198" s="155"/>
      <c r="B198" s="127"/>
      <c r="C198" s="112"/>
      <c r="D198" s="120"/>
      <c r="E198" s="147"/>
      <c r="F198" s="3"/>
      <c r="G198" s="123"/>
      <c r="H198" s="164"/>
    </row>
    <row r="199" spans="1:8">
      <c r="A199" s="168" t="s">
        <v>254</v>
      </c>
      <c r="B199" s="127"/>
      <c r="C199" s="112"/>
      <c r="D199" s="120"/>
      <c r="E199" s="147"/>
      <c r="F199" s="3"/>
      <c r="G199" s="482"/>
      <c r="H199" s="164"/>
    </row>
    <row r="200" spans="1:8">
      <c r="A200" s="176" t="s">
        <v>85</v>
      </c>
      <c r="B200" s="127"/>
      <c r="C200" s="112"/>
      <c r="D200" s="120"/>
      <c r="E200" s="147"/>
      <c r="F200" s="3"/>
      <c r="G200" s="482"/>
      <c r="H200" s="164"/>
    </row>
    <row r="201" spans="1:8">
      <c r="A201" s="155" t="s">
        <v>249</v>
      </c>
      <c r="B201" s="127"/>
      <c r="C201" s="112"/>
      <c r="D201" s="120"/>
      <c r="E201" s="308">
        <f>G37+G42</f>
        <v>79681859</v>
      </c>
      <c r="F201" s="3"/>
      <c r="G201" s="482"/>
      <c r="H201" s="164"/>
    </row>
    <row r="202" spans="1:8">
      <c r="A202" s="155" t="s">
        <v>343</v>
      </c>
      <c r="B202" s="127"/>
      <c r="C202" s="112"/>
      <c r="D202" s="120"/>
      <c r="E202" s="308">
        <f>REGINFO!D62</f>
        <v>80006980.809600011</v>
      </c>
      <c r="F202" s="3"/>
      <c r="G202" s="123"/>
      <c r="H202" s="164"/>
    </row>
    <row r="203" spans="1:8">
      <c r="A203" s="155"/>
      <c r="B203" s="127"/>
      <c r="C203" s="112"/>
      <c r="D203" s="120"/>
      <c r="E203" s="149"/>
      <c r="F203" s="3"/>
      <c r="G203" s="123"/>
      <c r="H203" s="164"/>
    </row>
    <row r="204" spans="1:8">
      <c r="A204" s="155" t="s">
        <v>84</v>
      </c>
      <c r="B204" s="127"/>
      <c r="C204" s="112"/>
      <c r="D204" s="120"/>
      <c r="E204" s="303">
        <f>IF((E201-E202)&gt;0,E201-E202,0)</f>
        <v>0</v>
      </c>
      <c r="F204" s="3"/>
      <c r="G204" s="123"/>
      <c r="H204" s="164"/>
    </row>
    <row r="205" spans="1:8">
      <c r="A205" s="155"/>
      <c r="B205" s="127"/>
      <c r="C205" s="112"/>
      <c r="D205" s="120"/>
      <c r="E205" s="149"/>
      <c r="F205" s="3"/>
      <c r="G205" s="123"/>
      <c r="H205" s="164"/>
    </row>
    <row r="206" spans="1:8">
      <c r="A206" s="168" t="s">
        <v>317</v>
      </c>
      <c r="B206" s="127"/>
      <c r="C206" s="112"/>
      <c r="D206" s="120"/>
      <c r="E206" s="470">
        <f>IF((E201-E202)&gt;0,E201-E202,0)</f>
        <v>0</v>
      </c>
      <c r="F206" s="3"/>
      <c r="G206" s="123"/>
      <c r="H206" s="164"/>
    </row>
    <row r="207" spans="1:8">
      <c r="A207" s="155"/>
      <c r="B207" s="127"/>
      <c r="C207" s="112"/>
      <c r="D207" s="120"/>
      <c r="E207" s="149"/>
      <c r="F207" s="3"/>
      <c r="G207" s="123"/>
      <c r="H207" s="164"/>
    </row>
    <row r="208" spans="1:8" ht="13.5" thickBot="1">
      <c r="A208" s="177" t="s">
        <v>223</v>
      </c>
      <c r="B208" s="178"/>
      <c r="C208" s="179"/>
      <c r="D208" s="180"/>
      <c r="E208" s="309">
        <f>+E196-E204</f>
        <v>0</v>
      </c>
      <c r="F208" s="74"/>
      <c r="G208" s="202"/>
      <c r="H208" s="181"/>
    </row>
    <row r="209" spans="1:6">
      <c r="A209" s="35"/>
      <c r="B209" s="8"/>
      <c r="C209" s="22"/>
      <c r="D209" s="100"/>
      <c r="E209" s="96"/>
    </row>
    <row r="210" spans="1:6">
      <c r="B210" s="22"/>
      <c r="C210" s="22"/>
      <c r="D210" s="22"/>
      <c r="E210" s="22"/>
      <c r="F210" s="22"/>
    </row>
    <row r="211" spans="1:6">
      <c r="B211" s="8"/>
      <c r="C211" s="22"/>
      <c r="D211" s="22"/>
      <c r="E211" s="95"/>
    </row>
    <row r="212" spans="1:6">
      <c r="B212" s="8"/>
      <c r="C212" s="22"/>
      <c r="D212" s="100"/>
      <c r="E212" s="95"/>
    </row>
    <row r="213" spans="1:6">
      <c r="B213" s="8"/>
      <c r="C213" s="5"/>
      <c r="D213" s="85"/>
      <c r="E213" s="97"/>
    </row>
    <row r="214" spans="1:6">
      <c r="B214" s="8"/>
      <c r="C214" s="6"/>
      <c r="D214" s="85"/>
      <c r="E214" s="94"/>
    </row>
    <row r="215" spans="1:6">
      <c r="B215" s="8"/>
      <c r="C215" s="5"/>
      <c r="D215" s="85"/>
      <c r="E215" s="93"/>
    </row>
    <row r="216" spans="1:6">
      <c r="B216" s="8"/>
      <c r="C216" s="5"/>
      <c r="D216" s="85"/>
      <c r="E216" s="97"/>
    </row>
    <row r="217" spans="1:6">
      <c r="B217" s="8"/>
      <c r="C217" s="5"/>
      <c r="D217" s="85"/>
      <c r="E217" s="93"/>
    </row>
    <row r="218" spans="1:6">
      <c r="D218" s="85"/>
      <c r="E218" s="98"/>
    </row>
    <row r="219" spans="1:6">
      <c r="D219" s="85"/>
      <c r="E219" s="72"/>
    </row>
    <row r="220" spans="1:6">
      <c r="D220" s="85"/>
      <c r="E220" s="72"/>
    </row>
    <row r="221" spans="1:6">
      <c r="C221" t="s">
        <v>102</v>
      </c>
      <c r="D221" s="85"/>
      <c r="E221" s="72"/>
    </row>
    <row r="222" spans="1:6">
      <c r="C222" t="s">
        <v>102</v>
      </c>
      <c r="D222" s="85"/>
      <c r="E222" s="72"/>
    </row>
    <row r="223" spans="1:6">
      <c r="C223" t="s">
        <v>102</v>
      </c>
      <c r="D223" s="85"/>
      <c r="E223" s="72"/>
    </row>
    <row r="224" spans="1:6">
      <c r="D224" s="85"/>
      <c r="E224" s="72"/>
    </row>
    <row r="225" spans="4:5">
      <c r="D225" s="85"/>
      <c r="E225" s="72"/>
    </row>
    <row r="226" spans="4:5">
      <c r="D226" s="85"/>
      <c r="E226" s="72"/>
    </row>
    <row r="227" spans="4:5">
      <c r="D227" s="85"/>
      <c r="E227" s="72"/>
    </row>
    <row r="228" spans="4:5">
      <c r="D228" s="85"/>
      <c r="E228" s="72"/>
    </row>
    <row r="229" spans="4:5">
      <c r="D229" s="85"/>
      <c r="E229" s="72"/>
    </row>
    <row r="230" spans="4:5">
      <c r="D230" s="85"/>
      <c r="E230" s="72"/>
    </row>
    <row r="231" spans="4:5">
      <c r="D231" s="85"/>
      <c r="E231" s="72"/>
    </row>
    <row r="232" spans="4:5">
      <c r="D232" s="85"/>
      <c r="E232" s="72"/>
    </row>
    <row r="233" spans="4:5">
      <c r="D233" s="85"/>
      <c r="E233" s="72"/>
    </row>
    <row r="234" spans="4:5">
      <c r="D234" s="85"/>
      <c r="E234" s="72"/>
    </row>
    <row r="235" spans="4:5">
      <c r="D235" s="85"/>
      <c r="E235" s="72"/>
    </row>
    <row r="236" spans="4:5">
      <c r="D236" s="85"/>
      <c r="E236" s="72"/>
    </row>
    <row r="237" spans="4:5">
      <c r="D237" s="85"/>
      <c r="E237" s="72"/>
    </row>
    <row r="238" spans="4:5">
      <c r="D238" s="85"/>
      <c r="E238" s="72"/>
    </row>
    <row r="239" spans="4:5">
      <c r="D239" s="85"/>
      <c r="E239" s="72"/>
    </row>
    <row r="240" spans="4:5">
      <c r="D240" s="85"/>
      <c r="E240" s="72"/>
    </row>
    <row r="241" spans="4:5">
      <c r="D241" s="85"/>
      <c r="E241" s="72"/>
    </row>
    <row r="242" spans="4:5">
      <c r="D242" s="85"/>
      <c r="E242" s="72"/>
    </row>
    <row r="243" spans="4:5">
      <c r="D243" s="85"/>
      <c r="E243" s="72"/>
    </row>
    <row r="244" spans="4:5">
      <c r="D244" s="85"/>
      <c r="E244" s="72"/>
    </row>
    <row r="245" spans="4:5">
      <c r="D245" s="85"/>
      <c r="E245" s="72"/>
    </row>
    <row r="246" spans="4:5">
      <c r="D246" s="85"/>
      <c r="E246" s="72"/>
    </row>
    <row r="247" spans="4:5">
      <c r="D247" s="85"/>
      <c r="E247" s="72"/>
    </row>
    <row r="248" spans="4:5">
      <c r="D248" s="85"/>
      <c r="E248" s="72"/>
    </row>
    <row r="249" spans="4:5">
      <c r="D249" s="85"/>
      <c r="E249" s="72"/>
    </row>
    <row r="250" spans="4:5">
      <c r="D250" s="85"/>
      <c r="E250" s="72"/>
    </row>
  </sheetData>
  <phoneticPr fontId="0" type="noConversion"/>
  <printOptions horizontalCentered="1" headings="1" gridLines="1"/>
  <pageMargins left="0.11811023622047245" right="0.23622047244094491" top="0.94488188976377963" bottom="0.35433070866141736" header="0.19685039370078741" footer="0.11811023622047245"/>
  <pageSetup scale="60" fitToHeight="0" orientation="portrait" cellComments="asDisplayed" r:id="rId1"/>
  <headerFooter alignWithMargins="0">
    <oddHeader xml:space="preserve">&amp;R&amp;9Toronto Hydro-Electric System Limited
EB-2012-0064
Tab 5
Schedule G
Filed:  2012 May 10
Corrected:  2012 Oct 5
page &amp;P of &amp;N
</oddHeader>
    <oddFooter>&amp;C&amp;A</oddFooter>
  </headerFooter>
  <rowBreaks count="3" manualBreakCount="3">
    <brk id="85" max="7" man="1"/>
    <brk id="149" max="7" man="1"/>
    <brk id="21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K163"/>
  <sheetViews>
    <sheetView view="pageBreakPreview" zoomScale="60" zoomScaleNormal="100" workbookViewId="0">
      <selection activeCell="A51" sqref="A51"/>
    </sheetView>
  </sheetViews>
  <sheetFormatPr defaultRowHeight="12.75"/>
  <cols>
    <col min="1" max="1" width="60.140625" customWidth="1"/>
    <col min="2" max="2" width="5.85546875" customWidth="1"/>
    <col min="3" max="5" width="15.7109375" customWidth="1"/>
    <col min="6" max="6" width="6.7109375" customWidth="1"/>
    <col min="7" max="7" width="28.85546875" customWidth="1"/>
    <col min="8" max="8" width="4.28515625" customWidth="1"/>
    <col min="9" max="9" width="11.85546875" customWidth="1"/>
    <col min="10" max="11" width="11.7109375" customWidth="1"/>
    <col min="12" max="13" width="10.7109375" customWidth="1"/>
  </cols>
  <sheetData>
    <row r="1" spans="1:11">
      <c r="A1" s="1" t="str">
        <f>REGINFO!A1</f>
        <v>PILs TAXES - EB-2012-0064</v>
      </c>
      <c r="B1" s="21" t="s">
        <v>43</v>
      </c>
      <c r="C1" s="21" t="s">
        <v>23</v>
      </c>
      <c r="D1" s="8" t="s">
        <v>0</v>
      </c>
      <c r="E1" s="21" t="s">
        <v>1</v>
      </c>
      <c r="F1" s="8"/>
      <c r="G1" s="8"/>
      <c r="H1" s="21"/>
      <c r="I1" s="21"/>
      <c r="J1" s="8"/>
      <c r="K1" s="8"/>
    </row>
    <row r="2" spans="1:11">
      <c r="A2" s="2" t="s">
        <v>48</v>
      </c>
      <c r="B2" s="8"/>
      <c r="C2" s="21" t="s">
        <v>47</v>
      </c>
      <c r="D2" s="8" t="s">
        <v>39</v>
      </c>
      <c r="E2" s="21" t="s">
        <v>3</v>
      </c>
      <c r="F2" s="8"/>
      <c r="G2" s="8"/>
      <c r="H2" s="21"/>
      <c r="I2" s="21"/>
      <c r="J2" s="8"/>
      <c r="K2" s="8"/>
    </row>
    <row r="3" spans="1:11">
      <c r="A3" s="4" t="s">
        <v>40</v>
      </c>
      <c r="B3" s="8"/>
      <c r="C3" s="21" t="s">
        <v>3</v>
      </c>
      <c r="D3" s="8"/>
      <c r="E3" s="21" t="s">
        <v>2</v>
      </c>
      <c r="F3" s="8"/>
      <c r="G3" s="8"/>
      <c r="H3" s="21"/>
      <c r="I3" s="21"/>
      <c r="J3" s="8"/>
      <c r="K3" s="8"/>
    </row>
    <row r="4" spans="1:11">
      <c r="A4" s="2">
        <f>REGINFO!E2</f>
        <v>0</v>
      </c>
      <c r="B4" s="8"/>
      <c r="C4" s="21" t="s">
        <v>2</v>
      </c>
      <c r="D4" s="8"/>
      <c r="E4" s="8"/>
      <c r="F4" s="8"/>
      <c r="G4" s="8"/>
      <c r="H4" s="8"/>
      <c r="I4" s="8"/>
      <c r="J4" s="8"/>
      <c r="K4" s="8"/>
    </row>
    <row r="5" spans="1:11" ht="13.5" thickBot="1">
      <c r="A5" s="54"/>
      <c r="B5" s="8"/>
      <c r="C5" s="8"/>
      <c r="D5" s="8"/>
      <c r="E5" s="21" t="str">
        <f>REGINFO!E1</f>
        <v>Version 2009.1</v>
      </c>
      <c r="F5" s="20"/>
      <c r="G5" s="8"/>
      <c r="H5" s="8"/>
      <c r="I5" s="8"/>
      <c r="J5" s="8"/>
      <c r="K5" s="8"/>
    </row>
    <row r="6" spans="1:11" ht="13.5" thickTop="1">
      <c r="A6" s="14" t="s">
        <v>176</v>
      </c>
      <c r="B6" s="9"/>
      <c r="C6" s="24"/>
      <c r="D6" s="24"/>
      <c r="E6" s="24"/>
      <c r="F6" s="20"/>
      <c r="G6" s="3"/>
      <c r="H6" s="3"/>
      <c r="I6" s="3"/>
    </row>
    <row r="7" spans="1:11">
      <c r="A7" s="2" t="str">
        <f>REGINFO!A3</f>
        <v>Utility Name: TORONTO HYDRO-ELECTRIC SYSTEM LIMITED</v>
      </c>
      <c r="B7" s="20"/>
      <c r="C7" s="25"/>
      <c r="D7" s="25"/>
      <c r="E7" s="25"/>
      <c r="F7" s="20"/>
      <c r="G7" s="3"/>
      <c r="H7" s="3"/>
      <c r="I7" s="3"/>
    </row>
    <row r="8" spans="1:11">
      <c r="A8" s="2" t="str">
        <f>REGINFO!A4</f>
        <v>Reporting period:  2005</v>
      </c>
      <c r="B8" s="20"/>
      <c r="C8" s="25"/>
      <c r="D8" s="25"/>
      <c r="E8" s="25"/>
      <c r="F8" s="20"/>
      <c r="G8" s="3"/>
      <c r="H8" s="3"/>
      <c r="I8" s="3"/>
    </row>
    <row r="9" spans="1:11">
      <c r="A9" s="2" t="s">
        <v>213</v>
      </c>
      <c r="B9" s="20"/>
      <c r="C9" s="484">
        <v>38353</v>
      </c>
      <c r="D9" s="25"/>
      <c r="E9" s="25"/>
      <c r="F9" s="20"/>
      <c r="G9" s="3"/>
      <c r="H9" s="3"/>
      <c r="I9" s="3"/>
    </row>
    <row r="10" spans="1:11">
      <c r="A10" s="2" t="s">
        <v>214</v>
      </c>
      <c r="B10" s="20"/>
      <c r="C10" s="484">
        <v>38717</v>
      </c>
      <c r="D10" s="25"/>
      <c r="E10" s="25"/>
      <c r="F10" s="20"/>
      <c r="G10" s="3"/>
      <c r="H10" s="3"/>
      <c r="I10" s="3"/>
    </row>
    <row r="11" spans="1:11" ht="13.5" thickBot="1">
      <c r="A11" s="2" t="s">
        <v>122</v>
      </c>
      <c r="B11" s="20"/>
      <c r="C11" s="444">
        <f>REGINFO!B6</f>
        <v>365</v>
      </c>
      <c r="D11" s="37" t="s">
        <v>127</v>
      </c>
      <c r="E11" s="25"/>
      <c r="F11" s="20"/>
      <c r="G11" s="3"/>
      <c r="H11" s="3"/>
      <c r="I11" s="3"/>
    </row>
    <row r="12" spans="1:11">
      <c r="A12" s="2"/>
      <c r="B12" s="20"/>
      <c r="C12" s="20"/>
      <c r="D12" s="37"/>
      <c r="E12" s="25"/>
      <c r="F12" s="20"/>
      <c r="G12" s="3"/>
      <c r="H12" s="3"/>
      <c r="I12" s="3"/>
    </row>
    <row r="13" spans="1:11" ht="13.5" thickBot="1">
      <c r="A13" s="35" t="s">
        <v>215</v>
      </c>
      <c r="C13" s="258">
        <v>1641325</v>
      </c>
      <c r="D13" s="83" t="s">
        <v>184</v>
      </c>
      <c r="E13" s="25"/>
      <c r="F13" s="20"/>
      <c r="G13" s="3"/>
      <c r="H13" s="3"/>
      <c r="I13" s="3"/>
    </row>
    <row r="14" spans="1:11">
      <c r="A14" s="2" t="s">
        <v>120</v>
      </c>
      <c r="B14" s="20" t="s">
        <v>64</v>
      </c>
      <c r="C14" s="485" t="s">
        <v>476</v>
      </c>
      <c r="D14" s="25"/>
      <c r="E14" s="25"/>
      <c r="F14" s="20"/>
      <c r="G14" s="3"/>
      <c r="H14" s="3"/>
      <c r="I14" s="3"/>
    </row>
    <row r="15" spans="1:11">
      <c r="A15" s="2" t="s">
        <v>121</v>
      </c>
      <c r="B15" s="20" t="s">
        <v>64</v>
      </c>
      <c r="C15" s="485" t="s">
        <v>477</v>
      </c>
      <c r="D15" s="25"/>
      <c r="E15" s="25"/>
      <c r="F15" s="20"/>
      <c r="G15" s="3"/>
      <c r="H15" s="3"/>
      <c r="I15" s="3"/>
    </row>
    <row r="16" spans="1:11">
      <c r="A16" s="299" t="s">
        <v>225</v>
      </c>
      <c r="B16" s="20" t="s">
        <v>64</v>
      </c>
      <c r="C16" s="8" t="s">
        <v>476</v>
      </c>
      <c r="D16" s="25"/>
      <c r="E16" s="25"/>
      <c r="F16" s="20"/>
      <c r="G16" s="3"/>
      <c r="H16" s="3"/>
      <c r="I16" s="3"/>
    </row>
    <row r="17" spans="1:9">
      <c r="A17" s="2" t="s">
        <v>282</v>
      </c>
      <c r="B17" s="20" t="s">
        <v>64</v>
      </c>
      <c r="C17" s="485" t="s">
        <v>476</v>
      </c>
      <c r="E17" s="26"/>
      <c r="F17" s="8"/>
    </row>
    <row r="18" spans="1:9">
      <c r="A18" s="55" t="s">
        <v>255</v>
      </c>
      <c r="B18" s="2"/>
      <c r="C18" s="21"/>
      <c r="E18" s="26"/>
      <c r="F18" s="8"/>
    </row>
    <row r="19" spans="1:9">
      <c r="E19" s="26"/>
      <c r="F19" s="8"/>
    </row>
    <row r="20" spans="1:9">
      <c r="A20" s="3" t="s">
        <v>147</v>
      </c>
      <c r="B20" s="20"/>
      <c r="C20" s="25"/>
      <c r="D20" s="25"/>
      <c r="E20" s="26"/>
      <c r="F20" s="8"/>
    </row>
    <row r="21" spans="1:9">
      <c r="A21" s="14"/>
      <c r="B21" s="20"/>
      <c r="C21" s="25"/>
      <c r="D21" s="25"/>
      <c r="E21" s="26"/>
      <c r="F21" s="8"/>
    </row>
    <row r="22" spans="1:9">
      <c r="A22" s="58" t="s">
        <v>148</v>
      </c>
      <c r="B22" s="23"/>
      <c r="C22" s="27"/>
      <c r="D22" s="28"/>
      <c r="E22" s="28"/>
      <c r="F22" s="11"/>
      <c r="G22" s="11"/>
      <c r="H22" s="6"/>
      <c r="I22" s="6"/>
    </row>
    <row r="23" spans="1:9">
      <c r="A23" s="398" t="s">
        <v>324</v>
      </c>
      <c r="B23" s="399"/>
      <c r="C23" s="400"/>
      <c r="D23" s="401"/>
      <c r="E23" s="28"/>
      <c r="F23" s="11"/>
      <c r="G23" s="11"/>
      <c r="H23" s="6"/>
      <c r="I23" s="6"/>
    </row>
    <row r="24" spans="1:9">
      <c r="A24" s="398" t="s">
        <v>256</v>
      </c>
      <c r="B24" s="399"/>
      <c r="C24" s="400"/>
      <c r="D24" s="401"/>
      <c r="E24" s="28"/>
      <c r="F24" s="11"/>
      <c r="G24" s="11"/>
      <c r="H24" s="6"/>
      <c r="I24" s="6"/>
    </row>
    <row r="25" spans="1:9">
      <c r="A25" s="398" t="s">
        <v>221</v>
      </c>
      <c r="B25" s="399"/>
      <c r="C25" s="400"/>
      <c r="D25" s="401"/>
      <c r="E25" s="28"/>
      <c r="F25" s="11"/>
      <c r="G25" s="11"/>
      <c r="H25" s="6"/>
      <c r="I25" s="6"/>
    </row>
    <row r="26" spans="1:9">
      <c r="A26" s="59"/>
      <c r="B26" s="23"/>
      <c r="C26" s="27"/>
      <c r="D26" s="28"/>
      <c r="E26" s="28"/>
      <c r="F26" s="11"/>
      <c r="G26" s="11"/>
      <c r="H26" s="6"/>
      <c r="I26" s="6"/>
    </row>
    <row r="27" spans="1:9">
      <c r="A27" s="398" t="s">
        <v>322</v>
      </c>
      <c r="B27" s="399"/>
      <c r="C27" s="400"/>
      <c r="D27" s="401"/>
      <c r="E27" s="28"/>
      <c r="F27" s="11"/>
      <c r="G27" s="11"/>
      <c r="H27" s="6"/>
      <c r="I27" s="6"/>
    </row>
    <row r="28" spans="1:9">
      <c r="A28" s="398" t="s">
        <v>323</v>
      </c>
      <c r="B28" s="399"/>
      <c r="C28" s="400"/>
      <c r="D28" s="401"/>
      <c r="E28" s="28"/>
      <c r="F28" s="11"/>
      <c r="G28" s="11"/>
      <c r="H28" s="6"/>
      <c r="I28" s="6"/>
    </row>
    <row r="29" spans="1:9">
      <c r="A29" s="15"/>
      <c r="B29" s="23"/>
      <c r="C29" s="27"/>
      <c r="D29" s="28"/>
      <c r="E29" s="28"/>
      <c r="F29" s="11"/>
      <c r="G29" s="11"/>
      <c r="H29" s="6"/>
      <c r="I29" s="6"/>
    </row>
    <row r="30" spans="1:9">
      <c r="A30" s="2" t="s">
        <v>177</v>
      </c>
      <c r="B30" s="23"/>
      <c r="C30" s="27"/>
      <c r="D30" s="28"/>
      <c r="E30" s="28"/>
      <c r="F30" s="11"/>
      <c r="G30" s="11"/>
      <c r="H30" s="6"/>
      <c r="I30" s="6"/>
    </row>
    <row r="31" spans="1:9">
      <c r="A31" s="248" t="s">
        <v>271</v>
      </c>
      <c r="B31" s="23" t="s">
        <v>185</v>
      </c>
      <c r="C31" s="285"/>
      <c r="D31" s="286"/>
      <c r="E31" s="284">
        <f>C31-D31</f>
        <v>0</v>
      </c>
      <c r="F31" s="11"/>
      <c r="G31" s="11"/>
      <c r="H31" s="6"/>
      <c r="I31" s="6"/>
    </row>
    <row r="32" spans="1:9">
      <c r="A32" s="4" t="s">
        <v>219</v>
      </c>
      <c r="B32" s="23" t="s">
        <v>185</v>
      </c>
      <c r="C32" s="285">
        <v>2686750529</v>
      </c>
      <c r="D32" s="286"/>
      <c r="E32" s="284">
        <f>C32-D32</f>
        <v>2686750529</v>
      </c>
      <c r="F32" s="11"/>
      <c r="G32" s="11"/>
      <c r="H32" s="6"/>
      <c r="I32" s="6"/>
    </row>
    <row r="33" spans="1:11">
      <c r="A33" s="4" t="s">
        <v>209</v>
      </c>
      <c r="B33" s="23" t="s">
        <v>185</v>
      </c>
      <c r="C33" s="285">
        <v>26031955</v>
      </c>
      <c r="D33" s="286"/>
      <c r="E33" s="284">
        <f>C33-D33</f>
        <v>26031955</v>
      </c>
      <c r="F33" s="11"/>
      <c r="G33" s="11"/>
      <c r="H33" s="6"/>
      <c r="I33" s="6"/>
    </row>
    <row r="34" spans="1:11">
      <c r="A34" s="4" t="s">
        <v>224</v>
      </c>
      <c r="B34" s="23" t="s">
        <v>185</v>
      </c>
      <c r="C34" s="285">
        <v>10485354</v>
      </c>
      <c r="D34" s="286"/>
      <c r="E34" s="284">
        <f>C34-D34</f>
        <v>10485354</v>
      </c>
      <c r="F34" s="11"/>
      <c r="G34" s="11"/>
      <c r="H34" s="6"/>
      <c r="I34" s="6"/>
    </row>
    <row r="35" spans="1:11" ht="13.5" thickBot="1">
      <c r="A35" s="10"/>
      <c r="B35" s="23" t="s">
        <v>185</v>
      </c>
      <c r="C35" s="285"/>
      <c r="D35" s="286"/>
      <c r="E35" s="284">
        <f>C35-D35</f>
        <v>0</v>
      </c>
      <c r="F35" s="11"/>
      <c r="G35" s="11"/>
      <c r="H35" s="6"/>
      <c r="I35" s="6"/>
    </row>
    <row r="36" spans="1:11">
      <c r="A36" s="57" t="s">
        <v>179</v>
      </c>
      <c r="B36" s="23"/>
      <c r="C36" s="42"/>
      <c r="D36" s="42"/>
      <c r="E36" s="234"/>
      <c r="F36" s="11"/>
      <c r="G36" s="11"/>
      <c r="H36" s="6"/>
      <c r="I36" s="6"/>
    </row>
    <row r="37" spans="1:11">
      <c r="A37" s="12"/>
      <c r="B37" s="23"/>
      <c r="C37" s="42"/>
      <c r="D37" s="42"/>
      <c r="E37" s="90"/>
      <c r="F37" s="11"/>
      <c r="G37" s="11"/>
      <c r="H37" s="6"/>
      <c r="I37" s="6"/>
    </row>
    <row r="38" spans="1:11">
      <c r="A38" s="2" t="s">
        <v>283</v>
      </c>
      <c r="B38" s="23"/>
      <c r="C38" s="42"/>
      <c r="D38" s="42"/>
      <c r="E38" s="90"/>
      <c r="F38" s="11"/>
      <c r="G38" s="11"/>
      <c r="H38" s="6"/>
      <c r="I38" s="6"/>
    </row>
    <row r="39" spans="1:11">
      <c r="A39" s="46" t="s">
        <v>207</v>
      </c>
      <c r="B39" s="23" t="s">
        <v>186</v>
      </c>
      <c r="C39" s="285">
        <v>2224034095</v>
      </c>
      <c r="D39" s="286"/>
      <c r="E39" s="284">
        <f>C39-D39</f>
        <v>2224034095</v>
      </c>
      <c r="F39" s="11"/>
      <c r="G39" s="11"/>
      <c r="H39" s="6"/>
      <c r="I39" s="6"/>
    </row>
    <row r="40" spans="1:11">
      <c r="A40" s="46" t="s">
        <v>208</v>
      </c>
      <c r="B40" s="23" t="s">
        <v>186</v>
      </c>
      <c r="C40" s="285"/>
      <c r="D40" s="286"/>
      <c r="E40" s="284">
        <f t="shared" ref="E40:E48" si="0">C40-D40</f>
        <v>0</v>
      </c>
      <c r="F40" s="11"/>
      <c r="G40" s="11"/>
      <c r="H40" s="6"/>
      <c r="I40" s="6"/>
    </row>
    <row r="41" spans="1:11">
      <c r="A41" s="4" t="s">
        <v>272</v>
      </c>
      <c r="B41" s="23" t="s">
        <v>186</v>
      </c>
      <c r="C41" s="285"/>
      <c r="D41" s="286"/>
      <c r="E41" s="284">
        <f t="shared" si="0"/>
        <v>0</v>
      </c>
      <c r="F41" s="11"/>
      <c r="G41" s="11"/>
      <c r="H41" s="6"/>
      <c r="I41" s="6"/>
    </row>
    <row r="42" spans="1:11">
      <c r="A42" s="4" t="s">
        <v>273</v>
      </c>
      <c r="B42" s="23" t="s">
        <v>186</v>
      </c>
      <c r="C42" s="285">
        <v>161413363</v>
      </c>
      <c r="D42" s="286"/>
      <c r="E42" s="284">
        <f t="shared" si="0"/>
        <v>161413363</v>
      </c>
      <c r="F42" s="11"/>
      <c r="G42" s="11"/>
      <c r="H42" s="6"/>
      <c r="I42" s="6"/>
    </row>
    <row r="43" spans="1:11">
      <c r="A43" s="4" t="s">
        <v>274</v>
      </c>
      <c r="B43" s="23" t="s">
        <v>186</v>
      </c>
      <c r="C43" s="285">
        <v>124987458</v>
      </c>
      <c r="D43" s="286"/>
      <c r="E43" s="284">
        <f t="shared" si="0"/>
        <v>124987458</v>
      </c>
      <c r="F43" s="11"/>
      <c r="G43" s="11"/>
      <c r="H43" s="6"/>
      <c r="I43" s="6"/>
    </row>
    <row r="44" spans="1:11">
      <c r="A44" s="4" t="s">
        <v>275</v>
      </c>
      <c r="B44" s="23" t="s">
        <v>186</v>
      </c>
      <c r="C44" s="285">
        <v>5725556</v>
      </c>
      <c r="D44" s="286"/>
      <c r="E44" s="284">
        <f t="shared" si="0"/>
        <v>5725556</v>
      </c>
      <c r="F44" s="11"/>
      <c r="G44" s="11"/>
      <c r="H44" s="6"/>
      <c r="I44" s="6"/>
    </row>
    <row r="45" spans="1:11">
      <c r="A45" s="4" t="s">
        <v>474</v>
      </c>
      <c r="B45" s="23" t="s">
        <v>186</v>
      </c>
      <c r="C45" s="285"/>
      <c r="D45" s="286"/>
      <c r="E45" s="284">
        <f t="shared" si="0"/>
        <v>0</v>
      </c>
      <c r="F45" s="11"/>
      <c r="G45" s="11"/>
      <c r="H45" s="33"/>
      <c r="I45" s="33"/>
      <c r="J45" s="32"/>
      <c r="K45" s="32"/>
    </row>
    <row r="46" spans="1:11">
      <c r="A46" s="487" t="s">
        <v>481</v>
      </c>
      <c r="B46" s="23" t="s">
        <v>186</v>
      </c>
      <c r="C46" s="285">
        <v>2090446</v>
      </c>
      <c r="D46" s="286"/>
      <c r="E46" s="284">
        <f t="shared" si="0"/>
        <v>2090446</v>
      </c>
      <c r="F46" s="11"/>
      <c r="G46" s="84"/>
      <c r="H46" s="33"/>
      <c r="I46" s="33"/>
      <c r="J46" s="32"/>
      <c r="K46" s="32"/>
    </row>
    <row r="47" spans="1:11">
      <c r="A47" s="48" t="s">
        <v>515</v>
      </c>
      <c r="B47" s="23" t="s">
        <v>186</v>
      </c>
      <c r="C47" s="285">
        <v>-1152307</v>
      </c>
      <c r="D47" s="286"/>
      <c r="E47" s="284">
        <f t="shared" si="0"/>
        <v>-1152307</v>
      </c>
      <c r="F47" s="11"/>
      <c r="G47" s="11"/>
      <c r="H47" s="33"/>
      <c r="I47" s="33"/>
      <c r="J47" s="32"/>
      <c r="K47" s="32"/>
    </row>
    <row r="48" spans="1:11" ht="13.5" thickBot="1">
      <c r="A48" s="48"/>
      <c r="B48" s="23" t="s">
        <v>186</v>
      </c>
      <c r="C48" s="285"/>
      <c r="D48" s="286"/>
      <c r="E48" s="284">
        <f t="shared" si="0"/>
        <v>0</v>
      </c>
      <c r="F48" s="11"/>
      <c r="G48" s="11"/>
      <c r="H48" s="33"/>
      <c r="I48" s="33"/>
      <c r="J48" s="32"/>
      <c r="K48" s="32"/>
    </row>
    <row r="49" spans="1:9">
      <c r="A49" s="57"/>
      <c r="B49" s="23"/>
      <c r="C49" s="42"/>
      <c r="D49" s="43"/>
      <c r="E49" s="63"/>
      <c r="F49" s="11"/>
      <c r="G49" s="11"/>
      <c r="H49" s="6"/>
      <c r="I49" s="6"/>
    </row>
    <row r="50" spans="1:9">
      <c r="A50" s="2" t="s">
        <v>82</v>
      </c>
      <c r="B50" s="23" t="s">
        <v>187</v>
      </c>
      <c r="C50" s="281">
        <f>SUM(C31:C36)-SUM(C39:C49)</f>
        <v>206169227</v>
      </c>
      <c r="D50" s="281">
        <f>SUM(D31:D36)-SUM(D39:D49)</f>
        <v>0</v>
      </c>
      <c r="E50" s="281">
        <f>SUM(E31:E35)-SUM(E39:E48)</f>
        <v>206169227</v>
      </c>
      <c r="F50" s="11"/>
      <c r="G50" s="11"/>
      <c r="H50" s="6"/>
      <c r="I50" s="6"/>
    </row>
    <row r="51" spans="1:9">
      <c r="A51" s="4" t="s">
        <v>91</v>
      </c>
      <c r="B51" s="23" t="s">
        <v>186</v>
      </c>
      <c r="C51" s="285">
        <v>79681859</v>
      </c>
      <c r="D51" s="285"/>
      <c r="E51" s="282">
        <f>+C51-D51</f>
        <v>79681859</v>
      </c>
      <c r="F51" s="11"/>
      <c r="G51" s="11"/>
      <c r="H51" s="6"/>
      <c r="I51" s="6"/>
    </row>
    <row r="52" spans="1:9">
      <c r="A52" t="s">
        <v>180</v>
      </c>
      <c r="B52" s="8" t="s">
        <v>186</v>
      </c>
      <c r="C52" s="285">
        <v>61113786</v>
      </c>
      <c r="D52" s="285"/>
      <c r="E52" s="283">
        <f>+C52-D52</f>
        <v>61113786</v>
      </c>
      <c r="F52" s="8"/>
    </row>
    <row r="53" spans="1:9">
      <c r="A53" s="2" t="s">
        <v>131</v>
      </c>
      <c r="B53" s="8" t="s">
        <v>187</v>
      </c>
      <c r="C53" s="281">
        <f>C50-C51-C52</f>
        <v>65373582</v>
      </c>
      <c r="D53" s="281">
        <f>D50-D51-D52</f>
        <v>0</v>
      </c>
      <c r="E53" s="281">
        <f>E50-E51-E52</f>
        <v>65373582</v>
      </c>
      <c r="F53" s="8"/>
    </row>
    <row r="54" spans="1:9" ht="24">
      <c r="A54" s="87" t="s">
        <v>212</v>
      </c>
      <c r="B54" s="8"/>
      <c r="C54" s="29"/>
      <c r="D54" s="29"/>
      <c r="E54" s="29"/>
      <c r="F54" s="8"/>
    </row>
    <row r="55" spans="1:9">
      <c r="A55" s="82"/>
      <c r="B55" s="8"/>
      <c r="C55" s="29"/>
      <c r="D55" s="29"/>
      <c r="E55" s="29"/>
      <c r="F55" s="8"/>
    </row>
    <row r="56" spans="1:9">
      <c r="A56" s="14" t="s">
        <v>175</v>
      </c>
      <c r="B56" s="8"/>
      <c r="C56" s="29"/>
      <c r="D56" s="29"/>
      <c r="E56" s="29"/>
      <c r="F56" s="8"/>
    </row>
    <row r="57" spans="1:9">
      <c r="A57" s="15" t="s">
        <v>163</v>
      </c>
      <c r="B57" s="8"/>
      <c r="C57" s="29"/>
      <c r="D57" s="29"/>
      <c r="E57" s="29"/>
      <c r="F57" s="8"/>
    </row>
    <row r="58" spans="1:9">
      <c r="A58" s="2" t="s">
        <v>164</v>
      </c>
      <c r="B58" s="8"/>
      <c r="C58" s="44"/>
      <c r="D58" s="44"/>
      <c r="E58" s="44"/>
      <c r="F58" s="8"/>
    </row>
    <row r="59" spans="1:9">
      <c r="A59" s="4" t="s">
        <v>98</v>
      </c>
      <c r="B59" s="8" t="s">
        <v>185</v>
      </c>
      <c r="C59" s="287">
        <f>C52</f>
        <v>61113786</v>
      </c>
      <c r="D59" s="287">
        <f>D52</f>
        <v>0</v>
      </c>
      <c r="E59" s="272">
        <f>+C59-D59</f>
        <v>61113786</v>
      </c>
      <c r="F59" s="8"/>
    </row>
    <row r="60" spans="1:9">
      <c r="A60" s="4" t="s">
        <v>325</v>
      </c>
      <c r="B60" s="8" t="s">
        <v>185</v>
      </c>
      <c r="C60" s="317"/>
      <c r="D60" s="317"/>
      <c r="E60" s="272">
        <f>+C60-D60</f>
        <v>0</v>
      </c>
      <c r="F60" s="8"/>
    </row>
    <row r="61" spans="1:9">
      <c r="A61" t="s">
        <v>4</v>
      </c>
      <c r="B61" s="8" t="s">
        <v>185</v>
      </c>
      <c r="C61" s="287">
        <f>C43</f>
        <v>124987458</v>
      </c>
      <c r="D61" s="287">
        <f>D43</f>
        <v>0</v>
      </c>
      <c r="E61" s="272">
        <f>+C61-D61</f>
        <v>124987458</v>
      </c>
      <c r="F61" s="8"/>
      <c r="G61" s="414"/>
    </row>
    <row r="62" spans="1:9">
      <c r="A62" t="s">
        <v>6</v>
      </c>
      <c r="B62" s="8" t="s">
        <v>185</v>
      </c>
      <c r="C62" s="317"/>
      <c r="D62" s="287">
        <v>0</v>
      </c>
      <c r="E62" s="272">
        <f>+C62-D62</f>
        <v>0</v>
      </c>
      <c r="F62" s="8"/>
    </row>
    <row r="63" spans="1:9">
      <c r="A63" s="31" t="s">
        <v>276</v>
      </c>
      <c r="B63" s="8" t="s">
        <v>185</v>
      </c>
      <c r="C63" s="315">
        <f>'Tax Reserves'!C22</f>
        <v>0</v>
      </c>
      <c r="D63" s="316">
        <f>'Tax Reserves'!D22</f>
        <v>0</v>
      </c>
      <c r="E63" s="272">
        <f>C63-D63</f>
        <v>0</v>
      </c>
      <c r="F63" s="8"/>
    </row>
    <row r="64" spans="1:9">
      <c r="A64" s="4" t="s">
        <v>52</v>
      </c>
      <c r="B64" s="8" t="s">
        <v>185</v>
      </c>
      <c r="C64" s="315">
        <f>'Tax Reserves'!C63</f>
        <v>116997819</v>
      </c>
      <c r="D64" s="316">
        <f>'Tax Reserves'!D63</f>
        <v>0</v>
      </c>
      <c r="E64" s="272">
        <f>+C64-D64</f>
        <v>116997819</v>
      </c>
      <c r="F64" s="8"/>
    </row>
    <row r="65" spans="1:11">
      <c r="A65" t="s">
        <v>443</v>
      </c>
      <c r="B65" s="8" t="s">
        <v>185</v>
      </c>
      <c r="C65" s="286"/>
      <c r="D65" s="286"/>
      <c r="E65" s="272">
        <f>+C65-D65</f>
        <v>0</v>
      </c>
      <c r="F65" s="8"/>
    </row>
    <row r="66" spans="1:11" ht="15">
      <c r="A66" s="466" t="s">
        <v>395</v>
      </c>
      <c r="B66" s="8"/>
      <c r="C66" s="445">
        <f>'TAXREC 3 No True-up'!C47</f>
        <v>10988385</v>
      </c>
      <c r="D66" s="445">
        <f>'TAXREC 3 No True-up'!D47</f>
        <v>0</v>
      </c>
      <c r="E66" s="272">
        <f>+C66-D66</f>
        <v>10988385</v>
      </c>
      <c r="F66" s="8"/>
    </row>
    <row r="67" spans="1:11">
      <c r="A67" t="s">
        <v>158</v>
      </c>
      <c r="B67" s="8" t="s">
        <v>185</v>
      </c>
      <c r="C67" s="251">
        <f>'TAXREC 2'!C77</f>
        <v>24733897</v>
      </c>
      <c r="D67" s="251">
        <f>'TAXREC 2'!D77</f>
        <v>0</v>
      </c>
      <c r="E67" s="272">
        <f>+C67-D67</f>
        <v>24733897</v>
      </c>
      <c r="F67" s="8"/>
    </row>
    <row r="68" spans="1:11">
      <c r="A68" t="s">
        <v>159</v>
      </c>
      <c r="B68" s="8" t="s">
        <v>185</v>
      </c>
      <c r="C68" s="251">
        <f>'TAXREC 2'!C78</f>
        <v>2150830</v>
      </c>
      <c r="D68" s="251">
        <f>'TAXREC 2'!D78</f>
        <v>0</v>
      </c>
      <c r="E68" s="272">
        <f>+C68-D68</f>
        <v>2150830</v>
      </c>
      <c r="F68" s="8"/>
      <c r="G68" s="45"/>
      <c r="H68" s="45"/>
      <c r="I68" s="23"/>
      <c r="J68" s="23"/>
      <c r="K68" s="75"/>
    </row>
    <row r="69" spans="1:11">
      <c r="C69" s="22"/>
      <c r="D69" s="22"/>
      <c r="E69" s="297"/>
      <c r="F69" s="8"/>
      <c r="G69" s="45"/>
      <c r="H69" s="45"/>
      <c r="I69" s="23"/>
      <c r="J69" s="23"/>
      <c r="K69" s="75"/>
    </row>
    <row r="70" spans="1:11">
      <c r="A70" s="10" t="s">
        <v>106</v>
      </c>
      <c r="B70" s="8"/>
      <c r="C70" s="272">
        <f>SUM(C59:C68)</f>
        <v>340972175</v>
      </c>
      <c r="D70" s="272">
        <f>SUM(D59:D68)</f>
        <v>0</v>
      </c>
      <c r="E70" s="272">
        <f>SUM(E59:E68)</f>
        <v>340972175</v>
      </c>
      <c r="F70" s="8"/>
      <c r="G70" s="45"/>
      <c r="H70" s="45"/>
      <c r="I70" s="23"/>
      <c r="J70" s="45"/>
      <c r="K70" s="75"/>
    </row>
    <row r="71" spans="1:11">
      <c r="A71" s="10"/>
      <c r="B71" s="8"/>
      <c r="C71" s="42"/>
      <c r="D71" s="42"/>
      <c r="E71" s="42"/>
      <c r="F71" s="8"/>
      <c r="G71" s="45"/>
      <c r="H71" s="45"/>
      <c r="I71" s="23"/>
      <c r="J71" s="45"/>
      <c r="K71" s="23"/>
    </row>
    <row r="72" spans="1:11">
      <c r="A72" s="10" t="s">
        <v>205</v>
      </c>
      <c r="B72" s="8"/>
      <c r="C72" s="5"/>
      <c r="D72" s="5"/>
      <c r="E72" s="5"/>
      <c r="F72" s="8"/>
      <c r="G72" s="45"/>
      <c r="H72" s="45"/>
      <c r="I72" s="23"/>
      <c r="J72" s="23"/>
      <c r="K72" s="23"/>
    </row>
    <row r="73" spans="1:11">
      <c r="A73" t="s">
        <v>5</v>
      </c>
      <c r="B73" s="8" t="s">
        <v>185</v>
      </c>
      <c r="C73" s="294"/>
      <c r="D73" s="294"/>
      <c r="E73" s="272">
        <f t="shared" ref="E73:E79" si="1">+C73-D73</f>
        <v>0</v>
      </c>
      <c r="F73" s="8"/>
      <c r="G73" s="76"/>
      <c r="H73" s="77"/>
      <c r="I73" s="78"/>
      <c r="J73" s="78"/>
      <c r="K73" s="78"/>
    </row>
    <row r="74" spans="1:11">
      <c r="A74" t="s">
        <v>146</v>
      </c>
      <c r="B74" s="8" t="s">
        <v>185</v>
      </c>
      <c r="C74" s="294"/>
      <c r="D74" s="294"/>
      <c r="E74" s="272">
        <f t="shared" si="1"/>
        <v>0</v>
      </c>
      <c r="F74" s="8"/>
      <c r="G74" s="76"/>
      <c r="H74" s="77"/>
      <c r="I74" s="78"/>
      <c r="J74" s="77"/>
      <c r="K74" s="77"/>
    </row>
    <row r="75" spans="1:11">
      <c r="A75" t="s">
        <v>7</v>
      </c>
      <c r="B75" s="8" t="s">
        <v>185</v>
      </c>
      <c r="C75" s="294"/>
      <c r="D75" s="294"/>
      <c r="E75" s="272">
        <f t="shared" si="1"/>
        <v>0</v>
      </c>
      <c r="F75" s="8"/>
      <c r="G75" s="76"/>
      <c r="H75" s="77"/>
      <c r="I75" s="78"/>
      <c r="J75" s="77"/>
      <c r="K75" s="77"/>
    </row>
    <row r="76" spans="1:11">
      <c r="A76" s="65" t="s">
        <v>470</v>
      </c>
      <c r="B76" s="8" t="s">
        <v>185</v>
      </c>
      <c r="C76" s="476"/>
      <c r="D76" s="294"/>
      <c r="E76" s="477">
        <f t="shared" si="1"/>
        <v>0</v>
      </c>
      <c r="F76" s="8"/>
      <c r="G76" s="76"/>
      <c r="H76" s="77"/>
      <c r="I76" s="78"/>
      <c r="J76" s="77"/>
      <c r="K76" s="77"/>
    </row>
    <row r="77" spans="1:11">
      <c r="A77" s="68"/>
      <c r="B77" s="8" t="s">
        <v>185</v>
      </c>
      <c r="C77" s="294"/>
      <c r="D77" s="294"/>
      <c r="E77" s="272">
        <f t="shared" si="1"/>
        <v>0</v>
      </c>
      <c r="F77" s="8"/>
      <c r="G77" s="76"/>
      <c r="H77" s="77"/>
      <c r="I77" s="78"/>
      <c r="J77" s="77"/>
      <c r="K77" s="77"/>
    </row>
    <row r="78" spans="1:11">
      <c r="A78" s="65"/>
      <c r="B78" s="8" t="s">
        <v>185</v>
      </c>
      <c r="C78" s="294"/>
      <c r="D78" s="294"/>
      <c r="E78" s="272">
        <f t="shared" si="1"/>
        <v>0</v>
      </c>
      <c r="F78" s="8"/>
      <c r="G78" s="76"/>
      <c r="H78" s="77"/>
      <c r="I78" s="78"/>
      <c r="J78" s="77"/>
      <c r="K78" s="77"/>
    </row>
    <row r="79" spans="1:11">
      <c r="A79" s="69"/>
      <c r="B79" s="8" t="s">
        <v>185</v>
      </c>
      <c r="C79" s="294"/>
      <c r="D79" s="294"/>
      <c r="E79" s="272">
        <f t="shared" si="1"/>
        <v>0</v>
      </c>
      <c r="F79" s="8"/>
      <c r="G79" s="76"/>
      <c r="H79" s="77"/>
      <c r="I79" s="78"/>
      <c r="J79" s="77"/>
      <c r="K79" s="77"/>
    </row>
    <row r="80" spans="1:11">
      <c r="A80" s="64" t="s">
        <v>50</v>
      </c>
      <c r="B80" s="8" t="s">
        <v>187</v>
      </c>
      <c r="C80" s="251">
        <f>SUM(C73:C79)</f>
        <v>0</v>
      </c>
      <c r="D80" s="251">
        <f>SUM(D73:D79)</f>
        <v>0</v>
      </c>
      <c r="E80" s="251">
        <f>SUM(E73:E79)</f>
        <v>0</v>
      </c>
      <c r="F80" s="8"/>
      <c r="G80" s="79"/>
      <c r="H80" s="77"/>
      <c r="I80" s="78"/>
      <c r="J80" s="78"/>
      <c r="K80" s="77"/>
    </row>
    <row r="81" spans="1:11">
      <c r="A81" s="10"/>
      <c r="C81" s="22"/>
      <c r="D81" s="22"/>
      <c r="E81" s="22"/>
      <c r="F81" s="8"/>
      <c r="G81" s="77"/>
      <c r="H81" s="77"/>
      <c r="I81" s="73"/>
      <c r="J81" s="73"/>
      <c r="K81" s="73"/>
    </row>
    <row r="82" spans="1:11">
      <c r="A82" s="4" t="s">
        <v>18</v>
      </c>
      <c r="B82" s="8" t="s">
        <v>187</v>
      </c>
      <c r="C82" s="251">
        <f>C70+C80</f>
        <v>340972175</v>
      </c>
      <c r="D82" s="251">
        <f>D70+D80</f>
        <v>0</v>
      </c>
      <c r="E82" s="251">
        <f>E70+E80</f>
        <v>340972175</v>
      </c>
      <c r="F82" s="8"/>
      <c r="G82" s="45"/>
      <c r="H82" s="45"/>
      <c r="I82" s="45"/>
      <c r="J82" s="45"/>
      <c r="K82" s="45"/>
    </row>
    <row r="83" spans="1:11">
      <c r="A83" s="4"/>
      <c r="B83" s="8"/>
      <c r="C83" s="73"/>
      <c r="D83" s="73"/>
      <c r="E83" s="73"/>
      <c r="F83" s="8"/>
      <c r="G83" s="45"/>
      <c r="H83" s="45"/>
      <c r="I83" s="45"/>
      <c r="J83" s="45"/>
      <c r="K83" s="45"/>
    </row>
    <row r="84" spans="1:11">
      <c r="A84" s="280" t="s">
        <v>173</v>
      </c>
      <c r="B84" s="45"/>
      <c r="C84" s="23"/>
      <c r="D84" s="23"/>
      <c r="E84" s="23"/>
      <c r="F84" s="8"/>
      <c r="G84" s="45"/>
      <c r="H84" s="45"/>
      <c r="I84" s="45"/>
      <c r="J84" s="45"/>
      <c r="K84" s="45"/>
    </row>
    <row r="85" spans="1:11">
      <c r="A85" s="288" t="str">
        <f t="shared" ref="A85:A91" si="2">IF($E73&gt;$C$13,A73," ")</f>
        <v xml:space="preserve"> </v>
      </c>
      <c r="B85" s="273"/>
      <c r="C85" s="290">
        <f t="shared" ref="C85:E89" si="3">IF($E73&gt;$C$13,C73,)</f>
        <v>0</v>
      </c>
      <c r="D85" s="290">
        <f t="shared" si="3"/>
        <v>0</v>
      </c>
      <c r="E85" s="290">
        <f t="shared" si="3"/>
        <v>0</v>
      </c>
      <c r="F85" s="8"/>
      <c r="G85" s="45"/>
      <c r="H85" s="45"/>
      <c r="I85" s="45"/>
      <c r="J85" s="45"/>
      <c r="K85" s="45"/>
    </row>
    <row r="86" spans="1:11">
      <c r="A86" s="288" t="str">
        <f t="shared" si="2"/>
        <v xml:space="preserve"> </v>
      </c>
      <c r="B86" s="273"/>
      <c r="C86" s="290">
        <f t="shared" si="3"/>
        <v>0</v>
      </c>
      <c r="D86" s="290">
        <f t="shared" si="3"/>
        <v>0</v>
      </c>
      <c r="E86" s="290">
        <f t="shared" si="3"/>
        <v>0</v>
      </c>
      <c r="F86" s="8"/>
      <c r="G86" s="45"/>
      <c r="H86" s="45"/>
      <c r="I86" s="45"/>
      <c r="J86" s="45"/>
      <c r="K86" s="45"/>
    </row>
    <row r="87" spans="1:11">
      <c r="A87" s="288" t="str">
        <f t="shared" si="2"/>
        <v xml:space="preserve"> </v>
      </c>
      <c r="B87" s="273"/>
      <c r="C87" s="290">
        <f t="shared" si="3"/>
        <v>0</v>
      </c>
      <c r="D87" s="290">
        <f t="shared" si="3"/>
        <v>0</v>
      </c>
      <c r="E87" s="290">
        <f t="shared" si="3"/>
        <v>0</v>
      </c>
      <c r="F87" s="8"/>
      <c r="G87" s="45"/>
      <c r="H87" s="45"/>
      <c r="I87" s="45"/>
      <c r="J87" s="45"/>
      <c r="K87" s="45"/>
    </row>
    <row r="88" spans="1:11">
      <c r="A88" s="288" t="str">
        <f t="shared" si="2"/>
        <v xml:space="preserve"> </v>
      </c>
      <c r="B88" s="273"/>
      <c r="C88" s="290">
        <f t="shared" si="3"/>
        <v>0</v>
      </c>
      <c r="D88" s="290">
        <f t="shared" si="3"/>
        <v>0</v>
      </c>
      <c r="E88" s="290">
        <f t="shared" si="3"/>
        <v>0</v>
      </c>
      <c r="F88" s="8"/>
      <c r="G88" s="45"/>
      <c r="H88" s="45"/>
      <c r="I88" s="45"/>
      <c r="J88" s="45"/>
      <c r="K88" s="45"/>
    </row>
    <row r="89" spans="1:11">
      <c r="A89" s="288" t="str">
        <f t="shared" si="2"/>
        <v xml:space="preserve"> </v>
      </c>
      <c r="B89" s="273"/>
      <c r="C89" s="290">
        <f t="shared" si="3"/>
        <v>0</v>
      </c>
      <c r="D89" s="290">
        <f t="shared" si="3"/>
        <v>0</v>
      </c>
      <c r="E89" s="290">
        <f t="shared" si="3"/>
        <v>0</v>
      </c>
      <c r="F89" s="8"/>
      <c r="G89" s="45"/>
      <c r="H89" s="45"/>
      <c r="I89" s="45"/>
      <c r="J89" s="45"/>
      <c r="K89" s="45"/>
    </row>
    <row r="90" spans="1:11">
      <c r="A90" s="288" t="str">
        <f t="shared" si="2"/>
        <v xml:space="preserve"> </v>
      </c>
      <c r="B90" s="273"/>
      <c r="C90" s="290">
        <f t="shared" ref="C90:E91" si="4">IF($E78&gt;$C$13,C78,)</f>
        <v>0</v>
      </c>
      <c r="D90" s="290">
        <f t="shared" si="4"/>
        <v>0</v>
      </c>
      <c r="E90" s="290">
        <f t="shared" si="4"/>
        <v>0</v>
      </c>
      <c r="F90" s="8"/>
      <c r="G90" s="45"/>
      <c r="H90" s="45"/>
      <c r="I90" s="45"/>
      <c r="J90" s="45"/>
      <c r="K90" s="45"/>
    </row>
    <row r="91" spans="1:11">
      <c r="A91" s="288" t="str">
        <f t="shared" si="2"/>
        <v xml:space="preserve"> </v>
      </c>
      <c r="B91" s="273"/>
      <c r="C91" s="290">
        <f t="shared" si="4"/>
        <v>0</v>
      </c>
      <c r="D91" s="290">
        <f t="shared" si="4"/>
        <v>0</v>
      </c>
      <c r="E91" s="290">
        <f t="shared" si="4"/>
        <v>0</v>
      </c>
      <c r="F91" s="8"/>
      <c r="G91" s="45"/>
      <c r="H91" s="45"/>
      <c r="I91" s="45"/>
      <c r="J91" s="45"/>
      <c r="K91" s="45"/>
    </row>
    <row r="92" spans="1:11">
      <c r="A92" s="289" t="s">
        <v>149</v>
      </c>
      <c r="B92" s="273"/>
      <c r="C92" s="279">
        <f>SUM(C85:C91)</f>
        <v>0</v>
      </c>
      <c r="D92" s="279">
        <f>SUM(D85:D91)</f>
        <v>0</v>
      </c>
      <c r="E92" s="279">
        <f>SUM(E85:E91)</f>
        <v>0</v>
      </c>
      <c r="F92" s="8"/>
      <c r="G92" s="45"/>
      <c r="H92" s="45"/>
      <c r="I92" s="45"/>
      <c r="J92" s="45"/>
      <c r="K92" s="45"/>
    </row>
    <row r="93" spans="1:11">
      <c r="A93" s="273" t="s">
        <v>431</v>
      </c>
      <c r="B93" s="273"/>
      <c r="C93" s="251">
        <f>C80-C92</f>
        <v>0</v>
      </c>
      <c r="D93" s="251">
        <f>D80-D92</f>
        <v>0</v>
      </c>
      <c r="E93" s="251">
        <f>E80-E92</f>
        <v>0</v>
      </c>
      <c r="F93" s="8"/>
      <c r="G93" s="45"/>
      <c r="H93" s="45"/>
      <c r="I93" s="45"/>
      <c r="J93" s="45"/>
      <c r="K93" s="45"/>
    </row>
    <row r="94" spans="1:11">
      <c r="A94" s="273" t="s">
        <v>195</v>
      </c>
      <c r="B94" s="273"/>
      <c r="C94" s="251">
        <f>C92+C93</f>
        <v>0</v>
      </c>
      <c r="D94" s="251">
        <f>D92+D93</f>
        <v>0</v>
      </c>
      <c r="E94" s="251">
        <f>E92+E93</f>
        <v>0</v>
      </c>
      <c r="F94" s="8"/>
      <c r="G94" s="45"/>
      <c r="H94" s="45"/>
      <c r="I94" s="45"/>
      <c r="J94" s="45"/>
      <c r="K94" s="45"/>
    </row>
    <row r="95" spans="1:11">
      <c r="A95" s="2"/>
      <c r="B95" s="8"/>
      <c r="C95" s="5"/>
      <c r="D95" s="5"/>
      <c r="E95" s="5"/>
      <c r="F95" s="8"/>
      <c r="G95" s="45"/>
      <c r="H95" s="45"/>
      <c r="I95" s="45"/>
      <c r="J95" s="45"/>
      <c r="K95" s="45"/>
    </row>
    <row r="96" spans="1:11">
      <c r="A96" s="12" t="s">
        <v>55</v>
      </c>
      <c r="B96" s="8"/>
      <c r="C96" s="5"/>
      <c r="D96" s="5"/>
      <c r="E96" s="5"/>
      <c r="F96" s="8"/>
      <c r="G96" s="45"/>
      <c r="H96" s="45"/>
      <c r="I96" s="45"/>
      <c r="J96" s="45"/>
      <c r="K96" s="45"/>
    </row>
    <row r="97" spans="1:11">
      <c r="A97" t="s">
        <v>27</v>
      </c>
      <c r="B97" s="8" t="s">
        <v>186</v>
      </c>
      <c r="C97" s="294">
        <v>112131793</v>
      </c>
      <c r="D97" s="294"/>
      <c r="E97" s="272">
        <f>+C97-D97</f>
        <v>112131793</v>
      </c>
      <c r="F97" s="8"/>
      <c r="G97" s="45"/>
      <c r="H97" s="45"/>
      <c r="I97" s="45"/>
      <c r="J97" s="45"/>
      <c r="K97" s="45"/>
    </row>
    <row r="98" spans="1:11">
      <c r="A98" t="s">
        <v>14</v>
      </c>
      <c r="B98" s="8" t="s">
        <v>186</v>
      </c>
      <c r="C98" s="294">
        <v>1223952</v>
      </c>
      <c r="D98" s="294"/>
      <c r="E98" s="272">
        <f>+C98-D98</f>
        <v>1223952</v>
      </c>
      <c r="F98" s="8"/>
      <c r="G98" s="45"/>
      <c r="H98" s="45"/>
      <c r="I98" s="45"/>
      <c r="J98" s="45"/>
      <c r="K98" s="45"/>
    </row>
    <row r="99" spans="1:11">
      <c r="A99" t="s">
        <v>11</v>
      </c>
      <c r="B99" s="8" t="s">
        <v>186</v>
      </c>
      <c r="C99" s="294"/>
      <c r="D99" s="294"/>
      <c r="E99" s="272">
        <f>+C99-D99</f>
        <v>0</v>
      </c>
      <c r="F99" s="8"/>
      <c r="G99" s="45"/>
      <c r="H99" s="45"/>
      <c r="I99" s="45"/>
      <c r="J99" s="45"/>
      <c r="K99" s="45"/>
    </row>
    <row r="100" spans="1:11">
      <c r="A100" t="s">
        <v>38</v>
      </c>
      <c r="B100" s="8" t="s">
        <v>186</v>
      </c>
      <c r="C100" s="294"/>
      <c r="D100" s="294"/>
      <c r="E100" s="272">
        <f>+C100-D100</f>
        <v>0</v>
      </c>
      <c r="F100" s="8"/>
      <c r="G100" s="45"/>
      <c r="H100" s="45"/>
      <c r="I100" s="45"/>
      <c r="J100" s="45"/>
      <c r="K100" s="45"/>
    </row>
    <row r="101" spans="1:11">
      <c r="A101" s="10" t="s">
        <v>92</v>
      </c>
      <c r="B101" s="8" t="s">
        <v>186</v>
      </c>
      <c r="C101" s="294"/>
      <c r="D101" s="294"/>
      <c r="E101" s="287">
        <f>+C101-D101</f>
        <v>0</v>
      </c>
      <c r="F101" s="8"/>
      <c r="G101" s="45"/>
      <c r="H101" s="45"/>
      <c r="I101" s="45"/>
      <c r="J101" s="45"/>
      <c r="K101" s="45"/>
    </row>
    <row r="102" spans="1:11">
      <c r="A102" s="10" t="s">
        <v>93</v>
      </c>
      <c r="B102" s="8" t="s">
        <v>186</v>
      </c>
      <c r="C102" s="294"/>
      <c r="D102" s="294"/>
      <c r="E102" s="272">
        <f t="shared" ref="E102:E109" si="5">+C102-D102</f>
        <v>0</v>
      </c>
      <c r="F102" s="8"/>
      <c r="G102" s="45"/>
      <c r="H102" s="45"/>
      <c r="I102" s="45"/>
      <c r="J102" s="45"/>
      <c r="K102" s="45"/>
    </row>
    <row r="103" spans="1:11">
      <c r="A103" s="10" t="s">
        <v>94</v>
      </c>
      <c r="B103" s="8" t="s">
        <v>186</v>
      </c>
      <c r="C103" s="294"/>
      <c r="D103" s="294"/>
      <c r="E103" s="283">
        <f t="shared" si="5"/>
        <v>0</v>
      </c>
      <c r="F103" s="8"/>
      <c r="G103" s="45"/>
      <c r="H103" s="45"/>
      <c r="I103" s="45"/>
      <c r="J103" s="45"/>
      <c r="K103" s="45"/>
    </row>
    <row r="104" spans="1:11">
      <c r="A104" s="10" t="s">
        <v>259</v>
      </c>
      <c r="B104" s="8" t="s">
        <v>186</v>
      </c>
      <c r="C104" s="318">
        <f>'Tax Reserves'!C35</f>
        <v>0</v>
      </c>
      <c r="D104" s="318">
        <f>'Tax Reserves'!D35</f>
        <v>0</v>
      </c>
      <c r="E104" s="272">
        <f t="shared" si="5"/>
        <v>0</v>
      </c>
      <c r="F104" s="8"/>
      <c r="G104" s="45"/>
      <c r="H104" s="45"/>
      <c r="I104" s="45"/>
      <c r="J104" s="45"/>
      <c r="K104" s="45"/>
    </row>
    <row r="105" spans="1:11">
      <c r="A105" s="10" t="s">
        <v>277</v>
      </c>
      <c r="B105" s="8" t="s">
        <v>186</v>
      </c>
      <c r="C105" s="318">
        <f>'Tax Reserves'!C50</f>
        <v>109978620</v>
      </c>
      <c r="D105" s="318">
        <f>'Tax Reserves'!D50</f>
        <v>0</v>
      </c>
      <c r="E105" s="282">
        <f t="shared" si="5"/>
        <v>109978620</v>
      </c>
      <c r="F105" s="8"/>
      <c r="G105" s="45"/>
      <c r="H105" s="45"/>
      <c r="I105" s="45"/>
      <c r="J105" s="45"/>
      <c r="K105" s="45"/>
    </row>
    <row r="106" spans="1:11">
      <c r="A106" s="10" t="s">
        <v>12</v>
      </c>
      <c r="B106" s="8" t="s">
        <v>186</v>
      </c>
      <c r="C106" s="294"/>
      <c r="D106" s="294"/>
      <c r="E106" s="272">
        <f t="shared" si="5"/>
        <v>0</v>
      </c>
      <c r="F106" s="8"/>
      <c r="G106" s="45"/>
      <c r="H106" s="45"/>
      <c r="I106" s="45"/>
      <c r="J106" s="45"/>
      <c r="K106" s="45"/>
    </row>
    <row r="107" spans="1:11">
      <c r="A107" s="10" t="s">
        <v>13</v>
      </c>
      <c r="B107" s="8" t="s">
        <v>186</v>
      </c>
      <c r="C107" s="294"/>
      <c r="D107" s="294"/>
      <c r="E107" s="272">
        <f t="shared" si="5"/>
        <v>0</v>
      </c>
      <c r="F107" s="8"/>
      <c r="G107" s="45"/>
      <c r="H107" s="45"/>
      <c r="I107" s="45"/>
      <c r="J107" s="45"/>
      <c r="K107" s="45"/>
    </row>
    <row r="108" spans="1:11" ht="15">
      <c r="A108" s="466" t="s">
        <v>395</v>
      </c>
      <c r="B108" s="8"/>
      <c r="C108" s="445">
        <f>'TAXREC 3 No True-up'!C73</f>
        <v>3522672</v>
      </c>
      <c r="D108" s="254">
        <f>'TAXREC 3 No True-up'!D73</f>
        <v>0</v>
      </c>
      <c r="E108" s="272">
        <f t="shared" si="5"/>
        <v>3522672</v>
      </c>
      <c r="F108" s="8"/>
      <c r="G108" s="45"/>
      <c r="H108" s="45"/>
      <c r="I108" s="45"/>
      <c r="J108" s="45"/>
      <c r="K108" s="45"/>
    </row>
    <row r="109" spans="1:11">
      <c r="A109" s="31" t="s">
        <v>181</v>
      </c>
      <c r="B109" s="8" t="s">
        <v>186</v>
      </c>
      <c r="C109" s="294"/>
      <c r="D109" s="294"/>
      <c r="E109" s="283">
        <f t="shared" si="5"/>
        <v>0</v>
      </c>
      <c r="F109" s="8"/>
      <c r="G109" s="45"/>
      <c r="H109" s="45"/>
      <c r="I109" s="45"/>
      <c r="J109" s="45"/>
      <c r="K109" s="45"/>
    </row>
    <row r="110" spans="1:11">
      <c r="A110" t="s">
        <v>160</v>
      </c>
      <c r="B110" s="8" t="s">
        <v>186</v>
      </c>
      <c r="C110" s="251">
        <f>'TAXREC 2'!C119</f>
        <v>26333927</v>
      </c>
      <c r="D110" s="251">
        <f>'TAXREC 2'!D119</f>
        <v>0</v>
      </c>
      <c r="E110" s="251">
        <f>'TAXREC 2'!E119</f>
        <v>26333927</v>
      </c>
      <c r="F110" s="8"/>
      <c r="G110" s="45"/>
      <c r="H110" s="45"/>
      <c r="I110" s="45"/>
      <c r="J110" s="45"/>
      <c r="K110" s="45"/>
    </row>
    <row r="111" spans="1:11">
      <c r="A111" t="s">
        <v>161</v>
      </c>
      <c r="B111" s="8" t="s">
        <v>186</v>
      </c>
      <c r="C111" s="251">
        <f>'TAXREC 2'!C120</f>
        <v>4445767</v>
      </c>
      <c r="D111" s="251">
        <f>'TAXREC 2'!D120</f>
        <v>0</v>
      </c>
      <c r="E111" s="251">
        <f>'TAXREC 2'!E120</f>
        <v>4445767</v>
      </c>
      <c r="F111" s="8"/>
      <c r="G111" s="45"/>
      <c r="H111" s="45"/>
      <c r="I111" s="23"/>
      <c r="J111" s="23"/>
      <c r="K111" s="75"/>
    </row>
    <row r="112" spans="1:11">
      <c r="A112" s="4"/>
      <c r="B112" s="8"/>
      <c r="C112" s="22"/>
      <c r="D112" s="22"/>
      <c r="E112" s="296"/>
      <c r="F112" s="8"/>
      <c r="G112" s="45"/>
      <c r="H112" s="45"/>
      <c r="I112" s="23"/>
      <c r="J112" s="45"/>
      <c r="K112" s="75"/>
    </row>
    <row r="113" spans="1:11">
      <c r="A113" s="4" t="s">
        <v>162</v>
      </c>
      <c r="B113" s="8" t="s">
        <v>187</v>
      </c>
      <c r="C113" s="251">
        <f>SUM(C97:C111)</f>
        <v>257636731</v>
      </c>
      <c r="D113" s="251">
        <f>SUM(D97:D111)</f>
        <v>0</v>
      </c>
      <c r="E113" s="251">
        <f>SUM(E97:E111)</f>
        <v>257636731</v>
      </c>
      <c r="F113" s="8"/>
      <c r="G113" s="45"/>
      <c r="H113" s="45"/>
      <c r="I113" s="23"/>
      <c r="J113" s="45"/>
      <c r="K113" s="23"/>
    </row>
    <row r="114" spans="1:11">
      <c r="A114" s="10" t="s">
        <v>204</v>
      </c>
      <c r="B114" s="8"/>
      <c r="C114" s="5"/>
      <c r="D114" s="5"/>
      <c r="E114" s="5"/>
      <c r="F114" s="8"/>
      <c r="G114" s="45"/>
      <c r="H114" s="45"/>
      <c r="I114" s="23"/>
      <c r="J114" s="23"/>
      <c r="K114" s="23"/>
    </row>
    <row r="115" spans="1:11">
      <c r="A115" s="2" t="s">
        <v>16</v>
      </c>
      <c r="B115" s="8" t="s">
        <v>186</v>
      </c>
      <c r="C115" s="294"/>
      <c r="D115" s="294"/>
      <c r="E115" s="272">
        <f>+C115-D115</f>
        <v>0</v>
      </c>
      <c r="F115" s="8"/>
      <c r="G115" s="76"/>
      <c r="H115" s="77"/>
      <c r="I115" s="78"/>
      <c r="J115" s="78"/>
      <c r="K115" s="78"/>
    </row>
    <row r="116" spans="1:11">
      <c r="A116" s="68" t="s">
        <v>220</v>
      </c>
      <c r="B116" s="8" t="s">
        <v>186</v>
      </c>
      <c r="C116" s="294"/>
      <c r="D116" s="294"/>
      <c r="E116" s="272">
        <f>+C116-D116</f>
        <v>0</v>
      </c>
      <c r="F116" s="8"/>
      <c r="G116" s="76"/>
      <c r="H116" s="77"/>
      <c r="I116" s="77"/>
      <c r="J116" s="77"/>
      <c r="K116" s="77"/>
    </row>
    <row r="117" spans="1:11">
      <c r="A117" s="68"/>
      <c r="B117" s="8" t="s">
        <v>186</v>
      </c>
      <c r="C117" s="294"/>
      <c r="D117" s="294"/>
      <c r="E117" s="272">
        <f>+C117-D117</f>
        <v>0</v>
      </c>
      <c r="F117" s="8"/>
      <c r="G117" s="76"/>
      <c r="H117" s="77"/>
      <c r="I117" s="77"/>
      <c r="J117" s="77"/>
      <c r="K117" s="77"/>
    </row>
    <row r="118" spans="1:11">
      <c r="A118" s="68"/>
      <c r="B118" s="8"/>
      <c r="C118" s="294"/>
      <c r="D118" s="294"/>
      <c r="E118" s="272">
        <f>+C118-D118</f>
        <v>0</v>
      </c>
      <c r="F118" s="8"/>
      <c r="G118" s="76"/>
      <c r="H118" s="77"/>
      <c r="I118" s="77"/>
      <c r="J118" s="77"/>
      <c r="K118" s="77"/>
    </row>
    <row r="119" spans="1:11">
      <c r="A119" s="69"/>
      <c r="B119" s="8" t="s">
        <v>186</v>
      </c>
      <c r="C119" s="294"/>
      <c r="D119" s="294"/>
      <c r="E119" s="272">
        <f>+C119-D119</f>
        <v>0</v>
      </c>
      <c r="F119" s="8"/>
      <c r="G119" s="76"/>
      <c r="H119" s="77"/>
      <c r="I119" s="77"/>
      <c r="J119" s="77"/>
      <c r="K119" s="77"/>
    </row>
    <row r="120" spans="1:11">
      <c r="A120" s="10" t="s">
        <v>51</v>
      </c>
      <c r="B120" s="8" t="s">
        <v>187</v>
      </c>
      <c r="C120" s="251">
        <f>SUM(C114:C119)</f>
        <v>0</v>
      </c>
      <c r="D120" s="251">
        <f>SUM(D114:D119)</f>
        <v>0</v>
      </c>
      <c r="E120" s="251">
        <f>SUM(E114:E119)</f>
        <v>0</v>
      </c>
      <c r="F120" s="8"/>
      <c r="G120" s="79"/>
      <c r="H120" s="77"/>
      <c r="I120" s="77"/>
      <c r="J120" s="77"/>
      <c r="K120" s="77"/>
    </row>
    <row r="121" spans="1:11">
      <c r="B121" s="8"/>
      <c r="C121" s="22"/>
      <c r="D121" s="22"/>
      <c r="E121" s="22"/>
      <c r="F121" s="8"/>
      <c r="G121" s="77"/>
      <c r="H121" s="77"/>
      <c r="I121" s="73"/>
      <c r="J121" s="73"/>
      <c r="K121" s="73"/>
    </row>
    <row r="122" spans="1:11">
      <c r="A122" s="4" t="s">
        <v>19</v>
      </c>
      <c r="B122" s="8" t="s">
        <v>187</v>
      </c>
      <c r="C122" s="251">
        <f>C113+C120</f>
        <v>257636731</v>
      </c>
      <c r="D122" s="251">
        <f>D113+D120</f>
        <v>0</v>
      </c>
      <c r="E122" s="251">
        <f>+E113+E120</f>
        <v>257636731</v>
      </c>
      <c r="F122" s="8"/>
      <c r="G122" s="45"/>
      <c r="H122" s="45"/>
      <c r="I122" s="45"/>
      <c r="J122" s="45"/>
      <c r="K122" s="45"/>
    </row>
    <row r="123" spans="1:11">
      <c r="B123" s="8"/>
      <c r="C123" s="22"/>
      <c r="D123" s="22"/>
      <c r="E123" s="22"/>
      <c r="F123" s="8"/>
      <c r="G123" s="45"/>
      <c r="H123" s="45"/>
      <c r="I123" s="45"/>
      <c r="J123" s="45"/>
      <c r="K123" s="45"/>
    </row>
    <row r="124" spans="1:11">
      <c r="A124" s="291" t="s">
        <v>174</v>
      </c>
      <c r="C124" s="8"/>
      <c r="D124" s="8"/>
      <c r="E124" s="8"/>
      <c r="F124" s="8"/>
      <c r="G124" s="45"/>
      <c r="H124" s="45"/>
      <c r="I124" s="45"/>
      <c r="J124" s="45"/>
      <c r="K124" s="45"/>
    </row>
    <row r="125" spans="1:11">
      <c r="A125" s="288" t="str">
        <f>IF($E115&gt;$C$13,A115," ")</f>
        <v xml:space="preserve"> </v>
      </c>
      <c r="B125" s="273"/>
      <c r="C125" s="290">
        <f t="shared" ref="C125:E129" si="6">IF($E115&gt;$C$13,C115,)</f>
        <v>0</v>
      </c>
      <c r="D125" s="290">
        <f>IF($E115&gt;$C$13,D115,)</f>
        <v>0</v>
      </c>
      <c r="E125" s="290">
        <f>IF($E115&gt;$C$13,E115,)</f>
        <v>0</v>
      </c>
      <c r="F125" s="8"/>
      <c r="G125" s="45"/>
      <c r="H125" s="45"/>
      <c r="I125" s="45"/>
      <c r="J125" s="45"/>
      <c r="K125" s="45"/>
    </row>
    <row r="126" spans="1:11">
      <c r="A126" s="288" t="str">
        <f>IF($E116&gt;$C$13,A116," ")</f>
        <v xml:space="preserve"> </v>
      </c>
      <c r="B126" s="273"/>
      <c r="C126" s="290">
        <f t="shared" si="6"/>
        <v>0</v>
      </c>
      <c r="D126" s="290">
        <f>IF($E116&gt;$C$13,D116,)</f>
        <v>0</v>
      </c>
      <c r="E126" s="290">
        <f>IF($E116&gt;$C$13,E116,)</f>
        <v>0</v>
      </c>
      <c r="F126" s="8"/>
      <c r="G126" s="45"/>
      <c r="H126" s="45"/>
      <c r="I126" s="45"/>
      <c r="J126" s="45"/>
      <c r="K126" s="45"/>
    </row>
    <row r="127" spans="1:11">
      <c r="A127" s="288" t="str">
        <f>IF($E117&gt;$C$13,A117," ")</f>
        <v xml:space="preserve"> </v>
      </c>
      <c r="B127" s="273"/>
      <c r="C127" s="290">
        <f t="shared" si="6"/>
        <v>0</v>
      </c>
      <c r="D127" s="290">
        <f t="shared" si="6"/>
        <v>0</v>
      </c>
      <c r="E127" s="290">
        <f t="shared" si="6"/>
        <v>0</v>
      </c>
      <c r="F127" s="8"/>
      <c r="G127" s="45"/>
      <c r="H127" s="45"/>
      <c r="I127" s="45"/>
      <c r="J127" s="45"/>
      <c r="K127" s="45"/>
    </row>
    <row r="128" spans="1:11">
      <c r="A128" s="288"/>
      <c r="B128" s="273"/>
      <c r="C128" s="290">
        <f t="shared" si="6"/>
        <v>0</v>
      </c>
      <c r="D128" s="290">
        <f t="shared" si="6"/>
        <v>0</v>
      </c>
      <c r="E128" s="290">
        <f t="shared" si="6"/>
        <v>0</v>
      </c>
      <c r="F128" s="8"/>
      <c r="G128" s="45"/>
      <c r="H128" s="45"/>
      <c r="I128" s="45"/>
      <c r="J128" s="45"/>
      <c r="K128" s="45"/>
    </row>
    <row r="129" spans="1:11">
      <c r="A129" s="288" t="str">
        <f>IF($E119&gt;$C$13,A119," ")</f>
        <v xml:space="preserve"> </v>
      </c>
      <c r="B129" s="273"/>
      <c r="C129" s="290">
        <f t="shared" si="6"/>
        <v>0</v>
      </c>
      <c r="D129" s="290">
        <f t="shared" si="6"/>
        <v>0</v>
      </c>
      <c r="E129" s="290">
        <f t="shared" si="6"/>
        <v>0</v>
      </c>
      <c r="F129" s="8"/>
      <c r="G129" s="45"/>
      <c r="H129" s="45"/>
      <c r="I129" s="45"/>
      <c r="J129" s="45"/>
      <c r="K129" s="45"/>
    </row>
    <row r="130" spans="1:11">
      <c r="A130" s="289" t="s">
        <v>197</v>
      </c>
      <c r="B130" s="273"/>
      <c r="C130" s="251">
        <f>SUM(C125:C129)</f>
        <v>0</v>
      </c>
      <c r="D130" s="251">
        <f>SUM(D125:D129)</f>
        <v>0</v>
      </c>
      <c r="E130" s="251">
        <f>SUM(E125:E129)</f>
        <v>0</v>
      </c>
      <c r="F130" s="8"/>
      <c r="G130" s="45"/>
      <c r="H130" s="45"/>
      <c r="I130" s="45"/>
      <c r="J130" s="45"/>
      <c r="K130" s="45"/>
    </row>
    <row r="131" spans="1:11">
      <c r="A131" s="273" t="s">
        <v>198</v>
      </c>
      <c r="B131" s="273"/>
      <c r="C131" s="251">
        <f>C120-C130</f>
        <v>0</v>
      </c>
      <c r="D131" s="251">
        <f>D120-D130</f>
        <v>0</v>
      </c>
      <c r="E131" s="251">
        <f>E120-E130</f>
        <v>0</v>
      </c>
      <c r="F131" s="8"/>
      <c r="G131" s="45"/>
      <c r="H131" s="45"/>
      <c r="I131" s="45"/>
      <c r="J131" s="45"/>
      <c r="K131" s="45"/>
    </row>
    <row r="132" spans="1:11">
      <c r="A132" s="273" t="s">
        <v>196</v>
      </c>
      <c r="B132" s="273"/>
      <c r="C132" s="251">
        <f>C130+C131</f>
        <v>0</v>
      </c>
      <c r="D132" s="251">
        <f>D130+D131</f>
        <v>0</v>
      </c>
      <c r="E132" s="251">
        <f>E130+E131</f>
        <v>0</v>
      </c>
      <c r="F132" s="8"/>
      <c r="G132" s="45"/>
      <c r="H132" s="45"/>
      <c r="I132" s="45"/>
      <c r="J132" s="45"/>
      <c r="K132" s="45"/>
    </row>
    <row r="133" spans="1:11">
      <c r="B133" s="8"/>
      <c r="C133" s="22"/>
      <c r="D133" s="22"/>
      <c r="E133" s="22"/>
      <c r="F133" s="8"/>
      <c r="G133" s="45"/>
      <c r="H133" s="45"/>
      <c r="I133" s="30"/>
      <c r="J133" s="45"/>
      <c r="K133" s="45"/>
    </row>
    <row r="134" spans="1:11">
      <c r="A134" s="13" t="s">
        <v>81</v>
      </c>
      <c r="B134" s="8" t="s">
        <v>187</v>
      </c>
      <c r="C134" s="251">
        <f>+C53+C82-C122</f>
        <v>148709026</v>
      </c>
      <c r="D134" s="251">
        <f>D53+D82-D122</f>
        <v>0</v>
      </c>
      <c r="E134" s="251">
        <f>E53+E82-E122</f>
        <v>148709026</v>
      </c>
      <c r="F134" s="8"/>
      <c r="G134" s="45"/>
      <c r="H134" s="45"/>
      <c r="I134" s="45"/>
      <c r="J134" s="45"/>
      <c r="K134" s="45"/>
    </row>
    <row r="135" spans="1:11">
      <c r="A135" s="12" t="s">
        <v>46</v>
      </c>
      <c r="B135" s="8"/>
      <c r="D135" s="30"/>
      <c r="E135" s="30"/>
      <c r="F135" s="8"/>
      <c r="G135" s="45"/>
      <c r="H135" s="45"/>
      <c r="I135" s="45"/>
      <c r="J135" s="45"/>
      <c r="K135" s="45"/>
    </row>
    <row r="136" spans="1:11">
      <c r="A136" s="12" t="s">
        <v>375</v>
      </c>
      <c r="B136" s="8" t="s">
        <v>186</v>
      </c>
      <c r="C136" s="294"/>
      <c r="D136" s="294"/>
      <c r="E136" s="264">
        <f>C136-D136</f>
        <v>0</v>
      </c>
      <c r="F136" s="8"/>
      <c r="G136" s="45"/>
      <c r="H136" s="45"/>
      <c r="I136" s="45"/>
      <c r="J136" s="45"/>
      <c r="K136" s="45"/>
    </row>
    <row r="137" spans="1:11">
      <c r="A137" s="46" t="s">
        <v>376</v>
      </c>
      <c r="B137" s="8" t="s">
        <v>186</v>
      </c>
      <c r="C137" s="310">
        <v>399695</v>
      </c>
      <c r="D137" s="310"/>
      <c r="E137" s="392">
        <f>C137-D137</f>
        <v>399695</v>
      </c>
      <c r="F137" s="8"/>
      <c r="G137" s="45"/>
      <c r="H137" s="45"/>
      <c r="I137" s="45"/>
      <c r="J137" s="45"/>
      <c r="K137" s="45"/>
    </row>
    <row r="138" spans="1:11">
      <c r="A138" s="46"/>
      <c r="B138" s="8"/>
      <c r="C138" s="310"/>
      <c r="D138" s="310"/>
      <c r="E138" s="392">
        <f>C138-D138</f>
        <v>0</v>
      </c>
      <c r="F138" s="8"/>
      <c r="G138" s="45"/>
      <c r="H138" s="45"/>
      <c r="I138" s="45"/>
      <c r="J138" s="45"/>
      <c r="K138" s="45"/>
    </row>
    <row r="139" spans="1:11">
      <c r="A139" s="46" t="s">
        <v>97</v>
      </c>
      <c r="B139" s="8" t="s">
        <v>187</v>
      </c>
      <c r="C139" s="252">
        <f>C134-C136-C137-C138</f>
        <v>148309331</v>
      </c>
      <c r="D139" s="252">
        <f>D134-D136-D137-D138</f>
        <v>0</v>
      </c>
      <c r="E139" s="252">
        <f>E134-E136-E137-E138</f>
        <v>148309331</v>
      </c>
      <c r="F139" s="8"/>
      <c r="G139" s="45"/>
      <c r="H139" s="45"/>
      <c r="I139" s="45"/>
      <c r="J139" s="45"/>
      <c r="K139" s="45"/>
    </row>
    <row r="140" spans="1:11">
      <c r="A140" s="46"/>
      <c r="B140" s="8"/>
      <c r="C140" s="88"/>
      <c r="D140" s="88"/>
      <c r="E140" s="88"/>
      <c r="F140" s="8"/>
      <c r="G140" s="45"/>
      <c r="H140" s="45"/>
      <c r="I140" s="45"/>
      <c r="J140" s="45"/>
      <c r="K140" s="45"/>
    </row>
    <row r="141" spans="1:11">
      <c r="A141" s="319" t="s">
        <v>303</v>
      </c>
      <c r="B141" s="8"/>
      <c r="C141" s="5"/>
      <c r="D141" s="5"/>
      <c r="E141" s="5"/>
      <c r="F141" s="8"/>
      <c r="G141" s="45"/>
      <c r="H141" s="45"/>
      <c r="I141" s="45"/>
      <c r="J141" s="45"/>
      <c r="K141" s="45"/>
    </row>
    <row r="142" spans="1:11">
      <c r="A142" s="46" t="s">
        <v>321</v>
      </c>
      <c r="B142" s="8" t="s">
        <v>185</v>
      </c>
      <c r="C142" s="298">
        <v>33053639</v>
      </c>
      <c r="D142" s="298"/>
      <c r="E142" s="252">
        <f>C142-D142</f>
        <v>33053639</v>
      </c>
      <c r="F142" s="8"/>
      <c r="G142" s="45"/>
      <c r="H142" s="45"/>
      <c r="I142" s="45"/>
      <c r="J142" s="45"/>
      <c r="K142" s="45"/>
    </row>
    <row r="143" spans="1:11">
      <c r="A143" s="46" t="s">
        <v>320</v>
      </c>
      <c r="B143" s="8" t="s">
        <v>185</v>
      </c>
      <c r="C143" s="298">
        <v>20847398</v>
      </c>
      <c r="D143" s="298"/>
      <c r="E143" s="292">
        <f>C143-D143</f>
        <v>20847398</v>
      </c>
      <c r="F143" s="8"/>
      <c r="G143" s="45"/>
      <c r="H143" s="45"/>
      <c r="I143" s="45"/>
      <c r="J143" s="45"/>
      <c r="K143" s="45"/>
    </row>
    <row r="144" spans="1:11">
      <c r="A144" s="46" t="s">
        <v>171</v>
      </c>
      <c r="B144" s="8" t="s">
        <v>187</v>
      </c>
      <c r="C144" s="252">
        <f>C142+C143</f>
        <v>53901037</v>
      </c>
      <c r="D144" s="252">
        <f>D142+D143</f>
        <v>0</v>
      </c>
      <c r="E144" s="252">
        <f>E142+E143</f>
        <v>53901037</v>
      </c>
      <c r="F144" s="8"/>
      <c r="G144" s="45"/>
      <c r="H144" s="45"/>
      <c r="I144" s="45"/>
      <c r="J144" s="45"/>
      <c r="K144" s="45"/>
    </row>
    <row r="145" spans="1:11">
      <c r="A145" s="46" t="s">
        <v>332</v>
      </c>
      <c r="B145" s="8" t="s">
        <v>186</v>
      </c>
      <c r="C145" s="298">
        <v>480248</v>
      </c>
      <c r="D145" s="298"/>
      <c r="E145" s="293">
        <f>C145-D145</f>
        <v>480248</v>
      </c>
      <c r="F145" s="8"/>
      <c r="G145" s="45"/>
      <c r="H145" s="45"/>
      <c r="I145" s="45"/>
      <c r="J145" s="45"/>
      <c r="K145" s="45"/>
    </row>
    <row r="146" spans="1:11">
      <c r="A146" s="319" t="s">
        <v>99</v>
      </c>
      <c r="B146" s="8" t="s">
        <v>187</v>
      </c>
      <c r="C146" s="252">
        <f>C144-C145</f>
        <v>53420789</v>
      </c>
      <c r="D146" s="252">
        <f>D144-D145</f>
        <v>0</v>
      </c>
      <c r="E146" s="252">
        <f>E144-E145</f>
        <v>53420789</v>
      </c>
      <c r="F146" s="8"/>
      <c r="G146" s="45"/>
      <c r="H146" s="45"/>
      <c r="I146" s="45"/>
      <c r="J146" s="45"/>
      <c r="K146" s="45"/>
    </row>
    <row r="147" spans="1:11">
      <c r="B147" s="8"/>
      <c r="C147" s="5"/>
      <c r="D147" s="5"/>
      <c r="E147" s="5"/>
      <c r="F147" s="8"/>
      <c r="G147" s="45"/>
      <c r="H147" s="45"/>
      <c r="I147" s="45"/>
      <c r="J147" s="45"/>
      <c r="K147" s="45"/>
    </row>
    <row r="148" spans="1:11">
      <c r="A148" s="319" t="s">
        <v>303</v>
      </c>
      <c r="B148" s="8"/>
      <c r="C148" s="5"/>
      <c r="D148" s="5"/>
      <c r="E148" s="5"/>
      <c r="F148" s="8"/>
      <c r="G148" s="45"/>
      <c r="H148" s="45"/>
      <c r="I148" s="45"/>
      <c r="J148" s="45"/>
      <c r="K148" s="45"/>
    </row>
    <row r="149" spans="1:11">
      <c r="A149" s="46" t="s">
        <v>327</v>
      </c>
      <c r="B149" s="8"/>
      <c r="C149" s="403">
        <f>+'Tax Rates'!F50</f>
        <v>0.22120000000000001</v>
      </c>
      <c r="D149" s="5"/>
      <c r="E149" s="404">
        <f>C149</f>
        <v>0.22120000000000001</v>
      </c>
      <c r="F149" s="8"/>
      <c r="G149" s="45"/>
      <c r="H149" s="45"/>
      <c r="I149" s="45"/>
      <c r="J149" s="45"/>
      <c r="K149" s="45"/>
    </row>
    <row r="150" spans="1:11">
      <c r="A150" s="46" t="s">
        <v>328</v>
      </c>
      <c r="B150" s="8"/>
      <c r="C150" s="403">
        <f>+'Tax Rates'!F51</f>
        <v>0.14000000000000001</v>
      </c>
      <c r="D150" s="5"/>
      <c r="E150" s="404">
        <f>C150</f>
        <v>0.14000000000000001</v>
      </c>
      <c r="F150" s="8"/>
      <c r="G150" s="45"/>
      <c r="H150" s="45"/>
      <c r="I150" s="45"/>
      <c r="J150" s="45"/>
      <c r="K150" s="45"/>
    </row>
    <row r="151" spans="1:11">
      <c r="A151" t="s">
        <v>329</v>
      </c>
      <c r="B151" s="8"/>
      <c r="C151" s="404">
        <f>SUM(C149:C150)</f>
        <v>0.36120000000000002</v>
      </c>
      <c r="D151" s="481" t="s">
        <v>472</v>
      </c>
      <c r="E151" s="404">
        <f>SUM(E149:E150)</f>
        <v>0.36120000000000002</v>
      </c>
      <c r="F151" s="8"/>
      <c r="G151" s="45"/>
      <c r="H151" s="45"/>
      <c r="I151" s="45"/>
      <c r="J151" s="45"/>
      <c r="K151" s="45"/>
    </row>
    <row r="152" spans="1:11">
      <c r="B152" s="8"/>
      <c r="C152" s="5"/>
      <c r="D152" s="5"/>
      <c r="E152" s="5"/>
      <c r="F152" s="8"/>
      <c r="G152" s="45"/>
      <c r="H152" s="45"/>
      <c r="I152" s="45"/>
      <c r="J152" s="45"/>
      <c r="K152" s="45"/>
    </row>
    <row r="153" spans="1:11">
      <c r="A153" s="14" t="s">
        <v>356</v>
      </c>
      <c r="B153" s="8"/>
    </row>
    <row r="154" spans="1:11">
      <c r="A154" s="14"/>
      <c r="B154" s="8"/>
    </row>
    <row r="155" spans="1:11">
      <c r="A155" s="2" t="s">
        <v>471</v>
      </c>
      <c r="B155" s="8"/>
    </row>
    <row r="156" spans="1:11">
      <c r="A156" t="s">
        <v>217</v>
      </c>
      <c r="B156" s="86" t="s">
        <v>185</v>
      </c>
      <c r="C156" s="251">
        <f>C146</f>
        <v>53420789</v>
      </c>
      <c r="D156" s="251">
        <f>D146</f>
        <v>0</v>
      </c>
      <c r="E156" s="251">
        <f>E146</f>
        <v>53420789</v>
      </c>
    </row>
    <row r="157" spans="1:11">
      <c r="A157" t="s">
        <v>20</v>
      </c>
      <c r="B157" s="86" t="s">
        <v>185</v>
      </c>
      <c r="C157" s="478">
        <v>6335466</v>
      </c>
      <c r="D157" s="251"/>
      <c r="E157" s="251">
        <f>C157+D157</f>
        <v>6335466</v>
      </c>
    </row>
    <row r="158" spans="1:11">
      <c r="A158" t="s">
        <v>216</v>
      </c>
      <c r="B158" s="86" t="s">
        <v>185</v>
      </c>
      <c r="C158" s="478">
        <v>1783239</v>
      </c>
      <c r="D158" s="251"/>
      <c r="E158" s="251">
        <f>C158+D158</f>
        <v>1783239</v>
      </c>
    </row>
    <row r="159" spans="1:11">
      <c r="B159" s="8"/>
    </row>
    <row r="160" spans="1:11">
      <c r="A160" s="2" t="s">
        <v>300</v>
      </c>
      <c r="B160" s="66" t="s">
        <v>187</v>
      </c>
      <c r="C160" s="251">
        <f>C156+C157+C158</f>
        <v>61539494</v>
      </c>
      <c r="D160" s="251">
        <f>D156+D157+D158</f>
        <v>0</v>
      </c>
      <c r="E160" s="251">
        <f>E156+E157+E158</f>
        <v>61539494</v>
      </c>
    </row>
    <row r="161" spans="3:5">
      <c r="C161" s="85"/>
    </row>
    <row r="162" spans="3:5">
      <c r="C162" s="8"/>
    </row>
    <row r="163" spans="3:5">
      <c r="E163" s="22"/>
    </row>
  </sheetData>
  <phoneticPr fontId="0" type="noConversion"/>
  <hyperlinks>
    <hyperlink ref="C63" location="'Tax Reserves'!C21" display="'Tax Reserves'!C21"/>
    <hyperlink ref="D63" location="'Tax Reserves'!D21" display="'Tax Reserves'!D21"/>
    <hyperlink ref="C104" location="'Tax Reserves'!C36" tooltip="Go to Tax Reserves worksheet" display="'Tax Reserves'!C36"/>
    <hyperlink ref="D104" location="D36" tooltip="Go to the Tax Reserves worksheet" display="D36"/>
    <hyperlink ref="C64" location="'Tax Reserves'!C21" display="'Tax Reserves'!C21"/>
    <hyperlink ref="D64" location="'Tax Reserves'!D21" display="'Tax Reserves'!D21"/>
    <hyperlink ref="C105" location="'Tax Reserves'!C36" tooltip="Go to Tax Reserves worksheet" display="'Tax Reserves'!C36"/>
    <hyperlink ref="D105" location="D36" tooltip="Go to the Tax Reserves worksheet" display="D36"/>
  </hyperlinks>
  <printOptions horizontalCentered="1" headings="1" gridLines="1"/>
  <pageMargins left="0.11811023622047245" right="0.23622047244094491" top="1.299212598425197" bottom="0.35433070866141736" header="0.19685039370078741" footer="0.11811023622047245"/>
  <pageSetup scale="89" fitToHeight="0" orientation="portrait" cellComments="asDisplayed" r:id="rId1"/>
  <headerFooter alignWithMargins="0">
    <oddHeader xml:space="preserve">&amp;R&amp;9Toronto Hydro-Electric System Limited
EB-2012-0064
Tab 5
Schedule G
Filed:  2012 May 10
Corrected:  2012 Oct 5
page &amp;P of &amp;N
</oddHeader>
    <oddFooter>&amp;C&amp;A</oddFooter>
  </headerFooter>
  <rowBreaks count="3" manualBreakCount="3">
    <brk id="55" max="16383" man="1"/>
    <brk id="95" max="5" man="1"/>
    <brk id="147" max="16383" man="1"/>
  </rowBreaks>
  <ignoredErrors>
    <ignoredError sqref="C6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F63"/>
  <sheetViews>
    <sheetView view="pageBreakPreview" topLeftCell="A45" zoomScale="60" zoomScaleNormal="100" workbookViewId="0">
      <selection activeCell="C75" sqref="C75"/>
    </sheetView>
  </sheetViews>
  <sheetFormatPr defaultRowHeight="12.75"/>
  <cols>
    <col min="1" max="1" width="44" bestFit="1" customWidth="1"/>
    <col min="3" max="3" width="15.7109375" customWidth="1"/>
    <col min="4" max="4" width="14.7109375" customWidth="1"/>
    <col min="5" max="5" width="14" customWidth="1"/>
    <col min="6" max="6" width="3" customWidth="1"/>
  </cols>
  <sheetData>
    <row r="1" spans="1:6">
      <c r="A1" s="1" t="str">
        <f>REGINFO!A1</f>
        <v>PILs TAXES - EB-2012-0064</v>
      </c>
      <c r="B1" s="8" t="s">
        <v>43</v>
      </c>
      <c r="C1" s="8" t="s">
        <v>23</v>
      </c>
      <c r="D1" s="8" t="s">
        <v>0</v>
      </c>
      <c r="E1" s="21" t="s">
        <v>1</v>
      </c>
      <c r="F1" s="8"/>
    </row>
    <row r="2" spans="1:6">
      <c r="A2" s="2" t="s">
        <v>298</v>
      </c>
      <c r="C2" s="8" t="s">
        <v>47</v>
      </c>
      <c r="D2" s="8" t="s">
        <v>39</v>
      </c>
      <c r="E2" s="21" t="s">
        <v>3</v>
      </c>
      <c r="F2" s="8"/>
    </row>
    <row r="3" spans="1:6">
      <c r="A3" t="s">
        <v>299</v>
      </c>
      <c r="C3" s="8" t="s">
        <v>3</v>
      </c>
      <c r="E3" s="21" t="s">
        <v>2</v>
      </c>
      <c r="F3" s="8"/>
    </row>
    <row r="4" spans="1:6">
      <c r="A4" s="4" t="s">
        <v>40</v>
      </c>
      <c r="B4" s="8"/>
      <c r="C4" s="8" t="s">
        <v>2</v>
      </c>
      <c r="E4" s="8"/>
      <c r="F4" s="8"/>
    </row>
    <row r="5" spans="1:6" ht="13.5" thickBot="1">
      <c r="A5" s="2">
        <f>REGINFO!E2</f>
        <v>0</v>
      </c>
      <c r="B5" s="8"/>
      <c r="C5" s="8"/>
      <c r="D5" s="8"/>
      <c r="E5" s="92" t="str">
        <f>REGINFO!E1</f>
        <v>Version 2009.1</v>
      </c>
      <c r="F5" s="8"/>
    </row>
    <row r="6" spans="1:6" ht="13.5" thickTop="1">
      <c r="A6" s="7"/>
      <c r="B6" s="9"/>
      <c r="C6" s="24"/>
      <c r="D6" s="24"/>
      <c r="E6" s="24"/>
      <c r="F6" s="9"/>
    </row>
    <row r="7" spans="1:6">
      <c r="A7" s="2" t="str">
        <f>REGINFO!A3</f>
        <v>Utility Name: TORONTO HYDRO-ELECTRIC SYSTEM LIMITED</v>
      </c>
      <c r="B7" s="20"/>
      <c r="C7" s="25"/>
      <c r="D7" s="25"/>
      <c r="E7" s="25"/>
      <c r="F7" s="20"/>
    </row>
    <row r="8" spans="1:6">
      <c r="A8" s="2" t="str">
        <f>REGINFO!A4</f>
        <v>Reporting period:  2005</v>
      </c>
      <c r="B8" s="20"/>
      <c r="C8" s="25"/>
      <c r="D8" s="25"/>
      <c r="E8" s="25"/>
      <c r="F8" s="20"/>
    </row>
    <row r="10" spans="1:6">
      <c r="A10" s="2" t="s">
        <v>130</v>
      </c>
    </row>
    <row r="11" spans="1:6">
      <c r="A11" s="2"/>
    </row>
    <row r="12" spans="1:6">
      <c r="A12" s="247" t="s">
        <v>270</v>
      </c>
      <c r="B12" s="61"/>
      <c r="C12" s="311"/>
      <c r="D12" s="311"/>
      <c r="E12" s="61"/>
    </row>
    <row r="13" spans="1:6">
      <c r="A13" s="61"/>
      <c r="B13" s="61"/>
      <c r="C13" s="294"/>
      <c r="D13" s="294"/>
      <c r="E13" s="251">
        <f>C13-D13</f>
        <v>0</v>
      </c>
    </row>
    <row r="14" spans="1:6">
      <c r="A14" s="61" t="s">
        <v>278</v>
      </c>
      <c r="B14" s="61"/>
      <c r="C14" s="294"/>
      <c r="D14" s="294"/>
      <c r="E14" s="251">
        <f t="shared" ref="E14:E21" si="0">C14-D14</f>
        <v>0</v>
      </c>
    </row>
    <row r="15" spans="1:6">
      <c r="A15" s="61" t="s">
        <v>279</v>
      </c>
      <c r="B15" s="61"/>
      <c r="C15" s="294"/>
      <c r="D15" s="294"/>
      <c r="E15" s="251">
        <f t="shared" si="0"/>
        <v>0</v>
      </c>
    </row>
    <row r="16" spans="1:6">
      <c r="A16" s="61" t="s">
        <v>280</v>
      </c>
      <c r="B16" s="61"/>
      <c r="C16" s="294"/>
      <c r="D16" s="294"/>
      <c r="E16" s="251">
        <f t="shared" si="0"/>
        <v>0</v>
      </c>
    </row>
    <row r="17" spans="1:5">
      <c r="A17" s="61" t="s">
        <v>281</v>
      </c>
      <c r="B17" s="61"/>
      <c r="C17" s="294"/>
      <c r="D17" s="294"/>
      <c r="E17" s="251">
        <f t="shared" si="0"/>
        <v>0</v>
      </c>
    </row>
    <row r="18" spans="1:5">
      <c r="A18" s="61" t="s">
        <v>448</v>
      </c>
      <c r="B18" s="61"/>
      <c r="C18" s="294"/>
      <c r="D18" s="294"/>
      <c r="E18" s="251">
        <f t="shared" si="0"/>
        <v>0</v>
      </c>
    </row>
    <row r="19" spans="1:5">
      <c r="A19" s="61" t="s">
        <v>448</v>
      </c>
      <c r="B19" s="61"/>
      <c r="C19" s="294"/>
      <c r="D19" s="294"/>
      <c r="E19" s="251">
        <f t="shared" si="0"/>
        <v>0</v>
      </c>
    </row>
    <row r="20" spans="1:5">
      <c r="A20" s="61"/>
      <c r="B20" s="61"/>
      <c r="C20" s="294"/>
      <c r="D20" s="294"/>
      <c r="E20" s="251">
        <f t="shared" si="0"/>
        <v>0</v>
      </c>
    </row>
    <row r="21" spans="1:5">
      <c r="A21" s="61"/>
      <c r="B21" s="61"/>
      <c r="C21" s="310"/>
      <c r="D21" s="310"/>
      <c r="E21" s="279">
        <f t="shared" si="0"/>
        <v>0</v>
      </c>
    </row>
    <row r="22" spans="1:5">
      <c r="A22" s="2" t="s">
        <v>178</v>
      </c>
      <c r="C22" s="251">
        <f>SUM(C13:C21)</f>
        <v>0</v>
      </c>
      <c r="D22" s="251">
        <f>SUM(D13:D21)</f>
        <v>0</v>
      </c>
      <c r="E22" s="251">
        <f>SUM(E13:E21)</f>
        <v>0</v>
      </c>
    </row>
    <row r="23" spans="1:5">
      <c r="A23" s="2"/>
      <c r="C23" s="22"/>
      <c r="D23" s="22"/>
      <c r="E23" s="22"/>
    </row>
    <row r="24" spans="1:5">
      <c r="A24" s="247" t="s">
        <v>269</v>
      </c>
      <c r="B24" s="61"/>
      <c r="C24" s="91"/>
      <c r="D24" s="91"/>
      <c r="E24" s="91"/>
    </row>
    <row r="25" spans="1:5">
      <c r="A25" s="61"/>
      <c r="B25" s="61"/>
      <c r="C25" s="294"/>
      <c r="D25" s="294"/>
      <c r="E25" s="251">
        <f>C25-D25</f>
        <v>0</v>
      </c>
    </row>
    <row r="26" spans="1:5">
      <c r="A26" s="61" t="s">
        <v>278</v>
      </c>
      <c r="B26" s="61"/>
      <c r="C26" s="294"/>
      <c r="D26" s="294"/>
      <c r="E26" s="251">
        <f t="shared" ref="E26:E33" si="1">C26-D26</f>
        <v>0</v>
      </c>
    </row>
    <row r="27" spans="1:5">
      <c r="A27" s="61" t="s">
        <v>279</v>
      </c>
      <c r="B27" s="61"/>
      <c r="C27" s="294"/>
      <c r="D27" s="294"/>
      <c r="E27" s="251">
        <f t="shared" si="1"/>
        <v>0</v>
      </c>
    </row>
    <row r="28" spans="1:5">
      <c r="A28" s="61" t="s">
        <v>280</v>
      </c>
      <c r="B28" s="61"/>
      <c r="C28" s="294"/>
      <c r="D28" s="294"/>
      <c r="E28" s="251">
        <f t="shared" si="1"/>
        <v>0</v>
      </c>
    </row>
    <row r="29" spans="1:5">
      <c r="A29" s="61" t="s">
        <v>281</v>
      </c>
      <c r="B29" s="61"/>
      <c r="C29" s="294"/>
      <c r="D29" s="294"/>
      <c r="E29" s="251">
        <f t="shared" si="1"/>
        <v>0</v>
      </c>
    </row>
    <row r="30" spans="1:5">
      <c r="A30" s="61" t="s">
        <v>448</v>
      </c>
      <c r="B30" s="61"/>
      <c r="C30" s="294"/>
      <c r="D30" s="294"/>
      <c r="E30" s="251">
        <f t="shared" si="1"/>
        <v>0</v>
      </c>
    </row>
    <row r="31" spans="1:5">
      <c r="A31" s="61" t="s">
        <v>448</v>
      </c>
      <c r="B31" s="61"/>
      <c r="C31" s="294"/>
      <c r="D31" s="294"/>
      <c r="E31" s="251">
        <f t="shared" si="1"/>
        <v>0</v>
      </c>
    </row>
    <row r="32" spans="1:5">
      <c r="A32" s="61"/>
      <c r="B32" s="61"/>
      <c r="C32" s="294"/>
      <c r="D32" s="294"/>
      <c r="E32" s="251">
        <f t="shared" si="1"/>
        <v>0</v>
      </c>
    </row>
    <row r="33" spans="1:5" ht="13.5" thickBot="1">
      <c r="A33" s="62"/>
      <c r="B33" s="61"/>
      <c r="C33" s="294"/>
      <c r="D33" s="294"/>
      <c r="E33" s="251">
        <f t="shared" si="1"/>
        <v>0</v>
      </c>
    </row>
    <row r="34" spans="1:5">
      <c r="A34" s="56" t="s">
        <v>132</v>
      </c>
      <c r="C34" s="22"/>
      <c r="D34" s="22"/>
      <c r="E34" s="279"/>
    </row>
    <row r="35" spans="1:5">
      <c r="A35" s="2" t="s">
        <v>178</v>
      </c>
      <c r="C35" s="251">
        <f>SUM(C25:C33)</f>
        <v>0</v>
      </c>
      <c r="D35" s="251">
        <f>SUM(D25:D33)</f>
        <v>0</v>
      </c>
      <c r="E35" s="251">
        <f>SUM(E25:E33)</f>
        <v>0</v>
      </c>
    </row>
    <row r="36" spans="1:5">
      <c r="A36" s="2"/>
      <c r="C36" s="22"/>
      <c r="D36" s="22"/>
      <c r="E36" s="22"/>
    </row>
    <row r="37" spans="1:5">
      <c r="A37" s="2"/>
      <c r="C37" s="22"/>
      <c r="D37" s="22"/>
      <c r="E37" s="22"/>
    </row>
    <row r="38" spans="1:5">
      <c r="A38" s="2" t="s">
        <v>268</v>
      </c>
      <c r="C38" s="22"/>
      <c r="D38" s="22"/>
      <c r="E38" s="22"/>
    </row>
    <row r="39" spans="1:5">
      <c r="C39" s="22"/>
      <c r="D39" s="22"/>
      <c r="E39" s="22"/>
    </row>
    <row r="40" spans="1:5">
      <c r="A40" s="247" t="s">
        <v>270</v>
      </c>
      <c r="B40" s="61"/>
      <c r="C40" s="91"/>
      <c r="D40" s="91"/>
      <c r="E40" s="91"/>
    </row>
    <row r="41" spans="1:5">
      <c r="A41" s="61"/>
      <c r="B41" s="61"/>
      <c r="C41" s="294"/>
      <c r="D41" s="294"/>
      <c r="E41" s="251">
        <f>C41-D41</f>
        <v>0</v>
      </c>
    </row>
    <row r="42" spans="1:5">
      <c r="A42" s="61"/>
      <c r="B42" s="61"/>
      <c r="C42" s="294"/>
      <c r="D42" s="294"/>
      <c r="E42" s="251">
        <f t="shared" ref="E42:E49" si="2">C42-D42</f>
        <v>0</v>
      </c>
    </row>
    <row r="43" spans="1:5">
      <c r="A43" s="61" t="s">
        <v>264</v>
      </c>
      <c r="B43" s="61"/>
      <c r="C43" s="294"/>
      <c r="D43" s="294"/>
      <c r="E43" s="251">
        <f t="shared" si="2"/>
        <v>0</v>
      </c>
    </row>
    <row r="44" spans="1:5">
      <c r="A44" s="61" t="s">
        <v>265</v>
      </c>
      <c r="B44" s="61"/>
      <c r="C44" s="294">
        <v>6570</v>
      </c>
      <c r="D44" s="294"/>
      <c r="E44" s="251">
        <f t="shared" si="2"/>
        <v>6570</v>
      </c>
    </row>
    <row r="45" spans="1:5">
      <c r="A45" s="61" t="s">
        <v>266</v>
      </c>
      <c r="B45" s="61"/>
      <c r="C45" s="294">
        <v>1575050</v>
      </c>
      <c r="D45" s="294"/>
      <c r="E45" s="251">
        <f t="shared" si="2"/>
        <v>1575050</v>
      </c>
    </row>
    <row r="46" spans="1:5">
      <c r="A46" s="61" t="s">
        <v>267</v>
      </c>
      <c r="B46" s="61"/>
      <c r="C46" s="294"/>
      <c r="D46" s="294"/>
      <c r="E46" s="251">
        <f t="shared" si="2"/>
        <v>0</v>
      </c>
    </row>
    <row r="47" spans="1:5">
      <c r="A47" s="486" t="s">
        <v>478</v>
      </c>
      <c r="B47" s="61"/>
      <c r="C47" s="294">
        <v>108397000</v>
      </c>
      <c r="D47" s="294"/>
      <c r="E47" s="251">
        <f t="shared" si="2"/>
        <v>108397000</v>
      </c>
    </row>
    <row r="48" spans="1:5">
      <c r="A48" s="486" t="s">
        <v>500</v>
      </c>
      <c r="B48" s="61"/>
      <c r="C48" s="294"/>
      <c r="D48" s="294"/>
      <c r="E48" s="251">
        <f t="shared" si="2"/>
        <v>0</v>
      </c>
    </row>
    <row r="49" spans="1:5">
      <c r="A49" s="61"/>
      <c r="B49" s="61"/>
      <c r="C49" s="310"/>
      <c r="D49" s="310"/>
      <c r="E49" s="279">
        <f t="shared" si="2"/>
        <v>0</v>
      </c>
    </row>
    <row r="50" spans="1:5">
      <c r="A50" s="2" t="s">
        <v>178</v>
      </c>
      <c r="C50" s="251">
        <f>SUM(C41:C49)</f>
        <v>109978620</v>
      </c>
      <c r="D50" s="251">
        <f>SUM(D41:D49)</f>
        <v>0</v>
      </c>
      <c r="E50" s="251">
        <f>SUM(E41:E49)</f>
        <v>109978620</v>
      </c>
    </row>
    <row r="51" spans="1:5">
      <c r="C51" s="22"/>
      <c r="D51" s="22"/>
      <c r="E51" s="22"/>
    </row>
    <row r="52" spans="1:5">
      <c r="A52" s="247" t="s">
        <v>269</v>
      </c>
      <c r="B52" s="61"/>
      <c r="C52" s="91"/>
      <c r="D52" s="91"/>
      <c r="E52" s="91"/>
    </row>
    <row r="53" spans="1:5">
      <c r="A53" s="61"/>
      <c r="B53" s="61"/>
      <c r="C53" s="294"/>
      <c r="D53" s="294"/>
      <c r="E53" s="251">
        <f>C53-D53</f>
        <v>0</v>
      </c>
    </row>
    <row r="54" spans="1:5">
      <c r="A54" s="246"/>
      <c r="B54" s="61"/>
      <c r="C54" s="294"/>
      <c r="D54" s="294"/>
      <c r="E54" s="251">
        <f t="shared" ref="E54:E61" si="3">C54-D54</f>
        <v>0</v>
      </c>
    </row>
    <row r="55" spans="1:5">
      <c r="A55" s="246" t="s">
        <v>264</v>
      </c>
      <c r="B55" s="61"/>
      <c r="C55" s="294"/>
      <c r="D55" s="294"/>
      <c r="E55" s="251">
        <f t="shared" si="3"/>
        <v>0</v>
      </c>
    </row>
    <row r="56" spans="1:5">
      <c r="A56" s="246" t="s">
        <v>265</v>
      </c>
      <c r="B56" s="61"/>
      <c r="C56" s="294">
        <v>255159</v>
      </c>
      <c r="D56" s="294"/>
      <c r="E56" s="251">
        <f t="shared" si="3"/>
        <v>255159</v>
      </c>
    </row>
    <row r="57" spans="1:5">
      <c r="A57" s="246" t="s">
        <v>266</v>
      </c>
      <c r="B57" s="61"/>
      <c r="C57" s="294">
        <v>2064675</v>
      </c>
      <c r="D57" s="294"/>
      <c r="E57" s="251">
        <f t="shared" si="3"/>
        <v>2064675</v>
      </c>
    </row>
    <row r="58" spans="1:5">
      <c r="A58" s="246" t="s">
        <v>267</v>
      </c>
      <c r="B58" s="61"/>
      <c r="C58" s="294"/>
      <c r="D58" s="294"/>
      <c r="E58" s="251">
        <f t="shared" si="3"/>
        <v>0</v>
      </c>
    </row>
    <row r="59" spans="1:5">
      <c r="A59" s="486" t="s">
        <v>478</v>
      </c>
      <c r="B59" s="61"/>
      <c r="C59" s="294">
        <v>114575985</v>
      </c>
      <c r="D59" s="294"/>
      <c r="E59" s="251">
        <f t="shared" si="3"/>
        <v>114575985</v>
      </c>
    </row>
    <row r="60" spans="1:5">
      <c r="A60" s="486" t="s">
        <v>479</v>
      </c>
      <c r="B60" s="61"/>
      <c r="C60" s="294"/>
      <c r="D60" s="294"/>
      <c r="E60" s="251">
        <f t="shared" si="3"/>
        <v>0</v>
      </c>
    </row>
    <row r="61" spans="1:5" ht="13.5" thickBot="1">
      <c r="A61" s="62" t="s">
        <v>499</v>
      </c>
      <c r="B61" s="61"/>
      <c r="C61" s="294">
        <v>102000</v>
      </c>
      <c r="D61" s="294"/>
      <c r="E61" s="251">
        <f t="shared" si="3"/>
        <v>102000</v>
      </c>
    </row>
    <row r="62" spans="1:5">
      <c r="A62" s="56" t="s">
        <v>132</v>
      </c>
      <c r="C62" s="22"/>
      <c r="D62" s="22"/>
      <c r="E62" s="279"/>
    </row>
    <row r="63" spans="1:5">
      <c r="A63" s="2" t="s">
        <v>178</v>
      </c>
      <c r="C63" s="251">
        <f>SUM(C53:C61)</f>
        <v>116997819</v>
      </c>
      <c r="D63" s="251">
        <f>SUM(D53:D61)</f>
        <v>0</v>
      </c>
      <c r="E63" s="251">
        <f>SUM(E53:E61)</f>
        <v>116997819</v>
      </c>
    </row>
  </sheetData>
  <phoneticPr fontId="0" type="noConversion"/>
  <printOptions horizontalCentered="1" headings="1" gridLines="1"/>
  <pageMargins left="0.11811023622047245" right="0.23622047244094491" top="1.299212598425197" bottom="0.35433070866141736" header="0.19685039370078741" footer="0.11811023622047245"/>
  <pageSetup fitToHeight="0" orientation="portrait" cellComments="asDisplayed" r:id="rId1"/>
  <headerFooter alignWithMargins="0">
    <oddHeader xml:space="preserve">&amp;R&amp;9Toronto Hydro-Electric System Limited
EB-2012-0064
Tab 5
Schedule G
Filed:  2012 May 10
Corrected:  2012 Oct 5
page &amp;P of &amp;N
</oddHeader>
    <oddFooter>&amp;C&amp;A</oddFooter>
  </headerFooter>
  <rowBreaks count="1" manualBreakCount="1">
    <brk id="51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F139"/>
  <sheetViews>
    <sheetView view="pageBreakPreview" zoomScale="60" zoomScaleNormal="75" workbookViewId="0">
      <pane xSplit="1" ySplit="6" topLeftCell="B111" activePane="bottomRight" state="frozen"/>
      <selection activeCell="H65" sqref="H65"/>
      <selection pane="topRight" activeCell="H65" sqref="H65"/>
      <selection pane="bottomLeft" activeCell="H65" sqref="H65"/>
      <selection pane="bottomRight" activeCell="D111" sqref="D111"/>
    </sheetView>
  </sheetViews>
  <sheetFormatPr defaultRowHeight="12.75"/>
  <cols>
    <col min="1" max="1" width="62.140625" bestFit="1" customWidth="1"/>
    <col min="2" max="2" width="5" bestFit="1" customWidth="1"/>
    <col min="3" max="5" width="15.7109375" customWidth="1"/>
    <col min="6" max="6" width="2.5703125" customWidth="1"/>
  </cols>
  <sheetData>
    <row r="1" spans="1:6">
      <c r="E1" s="92"/>
    </row>
    <row r="2" spans="1:6">
      <c r="A2" s="1" t="str">
        <f>REGINFO!A1</f>
        <v>PILs TAXES - EB-2012-0064</v>
      </c>
      <c r="B2" s="8" t="s">
        <v>43</v>
      </c>
      <c r="C2" s="8" t="s">
        <v>23</v>
      </c>
      <c r="D2" s="8" t="s">
        <v>0</v>
      </c>
      <c r="E2" s="21" t="s">
        <v>1</v>
      </c>
      <c r="F2" s="8"/>
    </row>
    <row r="3" spans="1:6">
      <c r="A3" s="2" t="s">
        <v>466</v>
      </c>
      <c r="B3" s="8"/>
      <c r="C3" s="8" t="s">
        <v>47</v>
      </c>
      <c r="D3" s="8" t="s">
        <v>39</v>
      </c>
      <c r="E3" s="21" t="s">
        <v>3</v>
      </c>
      <c r="F3" s="8"/>
    </row>
    <row r="4" spans="1:6">
      <c r="A4" s="4" t="s">
        <v>40</v>
      </c>
      <c r="B4" s="8"/>
      <c r="C4" s="8" t="s">
        <v>3</v>
      </c>
      <c r="D4" s="8"/>
      <c r="E4" s="21" t="s">
        <v>2</v>
      </c>
      <c r="F4" s="8"/>
    </row>
    <row r="5" spans="1:6">
      <c r="A5" s="414" t="s">
        <v>465</v>
      </c>
      <c r="B5" s="8"/>
      <c r="C5" s="8" t="s">
        <v>2</v>
      </c>
      <c r="D5" s="8"/>
      <c r="E5" s="8"/>
      <c r="F5" s="8"/>
    </row>
    <row r="6" spans="1:6">
      <c r="A6" s="414" t="s">
        <v>445</v>
      </c>
      <c r="B6" s="8"/>
      <c r="C6" s="8"/>
      <c r="D6" s="8"/>
      <c r="E6" s="21" t="str">
        <f>REGINFO!E1</f>
        <v>Version 2009.1</v>
      </c>
      <c r="F6" s="8"/>
    </row>
    <row r="7" spans="1:6">
      <c r="F7" s="20"/>
    </row>
    <row r="8" spans="1:6">
      <c r="A8" s="35" t="str">
        <f>REGINFO!A3</f>
        <v>Utility Name: TORONTO HYDRO-ELECTRIC SYSTEM LIMITED</v>
      </c>
      <c r="B8" s="20"/>
      <c r="C8" s="25"/>
      <c r="D8" s="25"/>
      <c r="E8" s="25"/>
      <c r="F8" s="20"/>
    </row>
    <row r="9" spans="1:6">
      <c r="A9" s="35" t="str">
        <f>REGINFO!A4</f>
        <v>Reporting period:  2005</v>
      </c>
      <c r="B9" s="20"/>
      <c r="C9" s="25"/>
      <c r="D9" s="25"/>
      <c r="E9" s="25"/>
      <c r="F9" s="20"/>
    </row>
    <row r="10" spans="1:6">
      <c r="A10" s="2" t="s">
        <v>122</v>
      </c>
      <c r="B10" s="20"/>
      <c r="C10" s="271">
        <f>TAXREC!C11</f>
        <v>365</v>
      </c>
      <c r="D10" s="60"/>
      <c r="E10" s="25"/>
      <c r="F10" s="20"/>
    </row>
    <row r="11" spans="1:6">
      <c r="A11" s="2" t="s">
        <v>119</v>
      </c>
      <c r="B11" s="20"/>
      <c r="C11" s="272">
        <f>TAXREC!C13</f>
        <v>1641325</v>
      </c>
      <c r="D11" s="25"/>
      <c r="E11" s="25"/>
      <c r="F11" s="20"/>
    </row>
    <row r="12" spans="1:6" ht="13.5" thickBot="1">
      <c r="A12" s="3"/>
      <c r="B12" s="20"/>
      <c r="C12" s="25"/>
      <c r="D12" s="25"/>
      <c r="E12" s="26"/>
      <c r="F12" s="8"/>
    </row>
    <row r="13" spans="1:6" ht="13.5" thickTop="1">
      <c r="A13" s="7"/>
      <c r="B13" s="9"/>
      <c r="C13" s="24"/>
      <c r="D13" s="24"/>
      <c r="E13" s="24"/>
      <c r="F13" s="8"/>
    </row>
    <row r="14" spans="1:6">
      <c r="A14" s="3"/>
      <c r="B14" s="20"/>
      <c r="C14" s="25"/>
      <c r="D14" s="25"/>
      <c r="E14" s="26"/>
      <c r="F14" s="8"/>
    </row>
    <row r="15" spans="1:6">
      <c r="A15" s="36" t="s">
        <v>175</v>
      </c>
      <c r="B15" s="20"/>
      <c r="C15" s="25"/>
      <c r="D15" s="25"/>
      <c r="E15" s="26"/>
      <c r="F15" s="8"/>
    </row>
    <row r="16" spans="1:6">
      <c r="A16" s="2" t="s">
        <v>123</v>
      </c>
    </row>
    <row r="17" spans="1:5">
      <c r="A17" s="67"/>
      <c r="B17" t="s">
        <v>185</v>
      </c>
      <c r="C17" s="295"/>
      <c r="D17" s="295"/>
      <c r="E17" s="312">
        <f>C17-D17</f>
        <v>0</v>
      </c>
    </row>
    <row r="18" spans="1:5">
      <c r="A18" s="67" t="s">
        <v>250</v>
      </c>
      <c r="B18" t="s">
        <v>185</v>
      </c>
      <c r="C18" s="295"/>
      <c r="D18" s="295"/>
      <c r="E18" s="312">
        <f t="shared" ref="E18:E45" si="0">C18-D18</f>
        <v>0</v>
      </c>
    </row>
    <row r="19" spans="1:5">
      <c r="A19" s="67" t="s">
        <v>135</v>
      </c>
      <c r="B19" t="s">
        <v>185</v>
      </c>
      <c r="C19" s="295"/>
      <c r="D19" s="295"/>
      <c r="E19" s="312">
        <f t="shared" si="0"/>
        <v>0</v>
      </c>
    </row>
    <row r="20" spans="1:5">
      <c r="A20" s="67" t="s">
        <v>449</v>
      </c>
      <c r="B20" t="s">
        <v>185</v>
      </c>
      <c r="C20" s="295"/>
      <c r="D20" s="313"/>
      <c r="E20" s="312">
        <f t="shared" si="0"/>
        <v>0</v>
      </c>
    </row>
    <row r="21" spans="1:5">
      <c r="A21" s="67" t="s">
        <v>8</v>
      </c>
      <c r="B21" t="s">
        <v>185</v>
      </c>
      <c r="C21" s="295">
        <v>1309959</v>
      </c>
      <c r="D21" s="295"/>
      <c r="E21" s="312">
        <f t="shared" si="0"/>
        <v>1309959</v>
      </c>
    </row>
    <row r="22" spans="1:5">
      <c r="A22" s="67"/>
      <c r="B22" t="s">
        <v>185</v>
      </c>
      <c r="C22" s="295"/>
      <c r="D22" s="295"/>
      <c r="E22" s="312">
        <f t="shared" si="0"/>
        <v>0</v>
      </c>
    </row>
    <row r="23" spans="1:5">
      <c r="A23" s="67" t="s">
        <v>137</v>
      </c>
      <c r="B23" t="s">
        <v>185</v>
      </c>
      <c r="C23" s="295"/>
      <c r="D23" s="295"/>
      <c r="E23" s="312">
        <f t="shared" si="0"/>
        <v>0</v>
      </c>
    </row>
    <row r="24" spans="1:5">
      <c r="A24" s="488" t="s">
        <v>511</v>
      </c>
      <c r="B24" t="s">
        <v>185</v>
      </c>
      <c r="C24" s="295">
        <v>1714361</v>
      </c>
      <c r="D24" s="295"/>
      <c r="E24" s="312">
        <f t="shared" si="0"/>
        <v>1714361</v>
      </c>
    </row>
    <row r="25" spans="1:5">
      <c r="A25" s="67" t="s">
        <v>9</v>
      </c>
      <c r="B25" t="s">
        <v>185</v>
      </c>
      <c r="C25" s="295"/>
      <c r="D25" s="295"/>
      <c r="E25" s="312">
        <f t="shared" si="0"/>
        <v>0</v>
      </c>
    </row>
    <row r="26" spans="1:5">
      <c r="A26" s="67" t="s">
        <v>189</v>
      </c>
      <c r="B26" t="s">
        <v>185</v>
      </c>
      <c r="C26" s="295"/>
      <c r="D26" s="295"/>
      <c r="E26" s="312">
        <f t="shared" si="0"/>
        <v>0</v>
      </c>
    </row>
    <row r="27" spans="1:5">
      <c r="A27" s="67" t="s">
        <v>7</v>
      </c>
      <c r="B27" t="s">
        <v>185</v>
      </c>
      <c r="C27" s="295"/>
      <c r="D27" s="295"/>
      <c r="E27" s="312">
        <f t="shared" si="0"/>
        <v>0</v>
      </c>
    </row>
    <row r="28" spans="1:5">
      <c r="A28" s="67" t="s">
        <v>124</v>
      </c>
      <c r="B28" t="s">
        <v>185</v>
      </c>
      <c r="C28" s="295"/>
      <c r="D28" s="295"/>
      <c r="E28" s="312">
        <f t="shared" si="0"/>
        <v>0</v>
      </c>
    </row>
    <row r="29" spans="1:5">
      <c r="A29" s="67" t="s">
        <v>138</v>
      </c>
      <c r="B29" t="s">
        <v>185</v>
      </c>
      <c r="C29" s="295">
        <v>484528</v>
      </c>
      <c r="D29" s="295"/>
      <c r="E29" s="312">
        <f t="shared" si="0"/>
        <v>484528</v>
      </c>
    </row>
    <row r="30" spans="1:5">
      <c r="A30" s="67" t="s">
        <v>139</v>
      </c>
      <c r="B30" t="s">
        <v>185</v>
      </c>
      <c r="C30" s="295"/>
      <c r="D30" s="295"/>
      <c r="E30" s="312">
        <f t="shared" si="0"/>
        <v>0</v>
      </c>
    </row>
    <row r="31" spans="1:5">
      <c r="A31" s="67" t="s">
        <v>251</v>
      </c>
      <c r="B31" t="s">
        <v>185</v>
      </c>
      <c r="C31" s="295"/>
      <c r="D31" s="295"/>
      <c r="E31" s="312">
        <f t="shared" si="0"/>
        <v>0</v>
      </c>
    </row>
    <row r="32" spans="1:5">
      <c r="A32" s="67" t="s">
        <v>140</v>
      </c>
      <c r="B32" t="s">
        <v>185</v>
      </c>
      <c r="C32" s="295"/>
      <c r="D32" s="295"/>
      <c r="E32" s="312">
        <f t="shared" si="0"/>
        <v>0</v>
      </c>
    </row>
    <row r="33" spans="1:5">
      <c r="A33" s="67" t="s">
        <v>141</v>
      </c>
      <c r="B33" t="s">
        <v>185</v>
      </c>
      <c r="C33" s="295"/>
      <c r="D33" s="295"/>
      <c r="E33" s="312">
        <f t="shared" si="0"/>
        <v>0</v>
      </c>
    </row>
    <row r="34" spans="1:5">
      <c r="A34" s="67" t="s">
        <v>142</v>
      </c>
      <c r="B34" t="s">
        <v>185</v>
      </c>
      <c r="C34" s="295"/>
      <c r="D34" s="295"/>
      <c r="E34" s="312">
        <f t="shared" si="0"/>
        <v>0</v>
      </c>
    </row>
    <row r="35" spans="1:5">
      <c r="A35" s="67" t="s">
        <v>191</v>
      </c>
      <c r="B35" t="s">
        <v>185</v>
      </c>
      <c r="C35" s="295"/>
      <c r="D35" s="295"/>
      <c r="E35" s="312">
        <f t="shared" si="0"/>
        <v>0</v>
      </c>
    </row>
    <row r="36" spans="1:5">
      <c r="A36" s="67" t="s">
        <v>469</v>
      </c>
      <c r="B36" t="s">
        <v>185</v>
      </c>
      <c r="C36" s="295"/>
      <c r="D36" s="295"/>
      <c r="E36" s="312">
        <f t="shared" si="0"/>
        <v>0</v>
      </c>
    </row>
    <row r="37" spans="1:5">
      <c r="A37" s="488"/>
      <c r="B37" t="s">
        <v>185</v>
      </c>
      <c r="C37" s="295"/>
      <c r="D37" s="295"/>
      <c r="E37" s="312">
        <f t="shared" si="0"/>
        <v>0</v>
      </c>
    </row>
    <row r="38" spans="1:5">
      <c r="A38" s="68" t="s">
        <v>202</v>
      </c>
      <c r="B38" t="s">
        <v>185</v>
      </c>
      <c r="C38" s="295"/>
      <c r="D38" s="295"/>
      <c r="E38" s="251">
        <f t="shared" si="0"/>
        <v>0</v>
      </c>
    </row>
    <row r="39" spans="1:5">
      <c r="A39" s="488" t="s">
        <v>507</v>
      </c>
      <c r="B39" t="s">
        <v>185</v>
      </c>
      <c r="C39" s="294">
        <v>109836</v>
      </c>
      <c r="D39" s="295"/>
      <c r="E39" s="251">
        <f t="shared" si="0"/>
        <v>109836</v>
      </c>
    </row>
    <row r="40" spans="1:5">
      <c r="A40" s="488" t="s">
        <v>506</v>
      </c>
      <c r="B40" t="s">
        <v>185</v>
      </c>
      <c r="C40" s="294">
        <v>2830</v>
      </c>
      <c r="D40" s="294"/>
      <c r="E40" s="251">
        <f t="shared" si="0"/>
        <v>2830</v>
      </c>
    </row>
    <row r="41" spans="1:5">
      <c r="A41" s="488" t="s">
        <v>482</v>
      </c>
      <c r="B41" t="s">
        <v>185</v>
      </c>
      <c r="C41" s="294">
        <v>243677</v>
      </c>
      <c r="D41" s="294"/>
      <c r="E41" s="251">
        <f>C41-D41</f>
        <v>243677</v>
      </c>
    </row>
    <row r="42" spans="1:5">
      <c r="B42" t="s">
        <v>185</v>
      </c>
      <c r="C42" s="294"/>
      <c r="D42" s="294"/>
      <c r="E42" s="251">
        <f>C42-D42</f>
        <v>0</v>
      </c>
    </row>
    <row r="43" spans="1:5">
      <c r="A43" s="67"/>
      <c r="B43" t="s">
        <v>185</v>
      </c>
      <c r="C43" s="295"/>
      <c r="D43" s="294"/>
      <c r="E43" s="251">
        <f t="shared" si="0"/>
        <v>0</v>
      </c>
    </row>
    <row r="44" spans="1:5">
      <c r="A44" s="488" t="s">
        <v>504</v>
      </c>
      <c r="B44" t="s">
        <v>185</v>
      </c>
      <c r="C44" s="294">
        <v>1802791</v>
      </c>
      <c r="D44" s="294"/>
      <c r="E44" s="251">
        <f t="shared" si="0"/>
        <v>1802791</v>
      </c>
    </row>
    <row r="45" spans="1:5">
      <c r="A45" s="488" t="s">
        <v>505</v>
      </c>
      <c r="B45" t="s">
        <v>185</v>
      </c>
      <c r="C45" s="294">
        <v>21216745</v>
      </c>
      <c r="D45" s="294"/>
      <c r="E45" s="279">
        <f t="shared" si="0"/>
        <v>21216745</v>
      </c>
    </row>
    <row r="46" spans="1:5">
      <c r="A46" s="70" t="s">
        <v>168</v>
      </c>
      <c r="B46" t="s">
        <v>187</v>
      </c>
      <c r="C46" s="251">
        <f>SUM(C17:C45)</f>
        <v>26884727</v>
      </c>
      <c r="D46" s="251">
        <f>SUM(D17:D45)</f>
        <v>0</v>
      </c>
      <c r="E46" s="251">
        <f>SUM(E17:E45)</f>
        <v>26884727</v>
      </c>
    </row>
    <row r="47" spans="1:5">
      <c r="A47" s="67"/>
    </row>
    <row r="48" spans="1:5">
      <c r="A48" s="67" t="s">
        <v>170</v>
      </c>
    </row>
    <row r="49" spans="1:5">
      <c r="A49" s="275" t="str">
        <f>IF($E17&gt;$C$11,A17," ")</f>
        <v xml:space="preserve"> </v>
      </c>
      <c r="B49" s="273"/>
      <c r="C49" s="251">
        <f t="shared" ref="C49:E63" si="1">IF($E17&gt;$C$11,C17,)</f>
        <v>0</v>
      </c>
      <c r="D49" s="251">
        <f t="shared" si="1"/>
        <v>0</v>
      </c>
      <c r="E49" s="251">
        <f t="shared" si="1"/>
        <v>0</v>
      </c>
    </row>
    <row r="50" spans="1:5">
      <c r="A50" s="275" t="str">
        <f>IF($E18&gt;$C$11,A18," ")</f>
        <v xml:space="preserve"> </v>
      </c>
      <c r="B50" s="273"/>
      <c r="C50" s="251">
        <f t="shared" si="1"/>
        <v>0</v>
      </c>
      <c r="D50" s="251">
        <f t="shared" si="1"/>
        <v>0</v>
      </c>
      <c r="E50" s="251">
        <f t="shared" si="1"/>
        <v>0</v>
      </c>
    </row>
    <row r="51" spans="1:5">
      <c r="A51" s="275" t="str">
        <f t="shared" ref="A51:A54" si="2">IF($E19&gt;$C$11,A19," ")</f>
        <v xml:space="preserve"> </v>
      </c>
      <c r="B51" s="273"/>
      <c r="C51" s="251">
        <f>IF($E19&gt;$C$11,#REF!,)</f>
        <v>0</v>
      </c>
      <c r="D51" s="251">
        <f t="shared" si="1"/>
        <v>0</v>
      </c>
      <c r="E51" s="251">
        <f t="shared" si="1"/>
        <v>0</v>
      </c>
    </row>
    <row r="52" spans="1:5">
      <c r="A52" s="275" t="str">
        <f t="shared" si="2"/>
        <v xml:space="preserve"> </v>
      </c>
      <c r="B52" s="273"/>
      <c r="C52" s="251">
        <f>IF($E20&gt;$C$11,#REF!,)</f>
        <v>0</v>
      </c>
      <c r="D52" s="251">
        <f t="shared" si="1"/>
        <v>0</v>
      </c>
      <c r="E52" s="251">
        <f t="shared" si="1"/>
        <v>0</v>
      </c>
    </row>
    <row r="53" spans="1:5">
      <c r="A53" s="501" t="s">
        <v>514</v>
      </c>
      <c r="B53" s="273"/>
      <c r="C53" s="502">
        <v>0</v>
      </c>
      <c r="D53" s="251">
        <f t="shared" si="1"/>
        <v>0</v>
      </c>
      <c r="E53" s="502">
        <v>0</v>
      </c>
    </row>
    <row r="54" spans="1:5">
      <c r="A54" s="275" t="str">
        <f t="shared" si="2"/>
        <v xml:space="preserve"> </v>
      </c>
      <c r="B54" s="273"/>
      <c r="C54" s="251">
        <f t="shared" si="1"/>
        <v>0</v>
      </c>
      <c r="D54" s="251">
        <f t="shared" si="1"/>
        <v>0</v>
      </c>
      <c r="E54" s="251">
        <f t="shared" si="1"/>
        <v>0</v>
      </c>
    </row>
    <row r="55" spans="1:5">
      <c r="A55" s="275" t="str">
        <f t="shared" ref="A55:A59" si="3">IF($E23&gt;$C$11,A21," ")</f>
        <v xml:space="preserve"> </v>
      </c>
      <c r="B55" s="273"/>
      <c r="C55" s="251">
        <f t="shared" si="1"/>
        <v>0</v>
      </c>
      <c r="D55" s="251">
        <f t="shared" si="1"/>
        <v>0</v>
      </c>
      <c r="E55" s="251">
        <f t="shared" si="1"/>
        <v>0</v>
      </c>
    </row>
    <row r="56" spans="1:5">
      <c r="A56" s="275" t="str">
        <f>IF($E24&gt;$C$11,A23," ")</f>
        <v>Scientific research expenditures deducted</v>
      </c>
      <c r="B56" s="273"/>
      <c r="C56" s="251">
        <f t="shared" si="1"/>
        <v>1714361</v>
      </c>
      <c r="D56" s="251">
        <f t="shared" si="1"/>
        <v>0</v>
      </c>
      <c r="E56" s="251">
        <f t="shared" si="1"/>
        <v>1714361</v>
      </c>
    </row>
    <row r="57" spans="1:5">
      <c r="A57" s="275" t="str">
        <f t="shared" si="3"/>
        <v xml:space="preserve"> </v>
      </c>
      <c r="B57" s="273"/>
      <c r="C57" s="251">
        <f t="shared" si="1"/>
        <v>0</v>
      </c>
      <c r="D57" s="251">
        <f t="shared" si="1"/>
        <v>0</v>
      </c>
      <c r="E57" s="251">
        <f t="shared" si="1"/>
        <v>0</v>
      </c>
    </row>
    <row r="58" spans="1:5">
      <c r="A58" s="275" t="str">
        <f t="shared" si="3"/>
        <v xml:space="preserve"> </v>
      </c>
      <c r="B58" s="273"/>
      <c r="C58" s="251">
        <f t="shared" si="1"/>
        <v>0</v>
      </c>
      <c r="D58" s="251">
        <f t="shared" si="1"/>
        <v>0</v>
      </c>
      <c r="E58" s="251">
        <f t="shared" si="1"/>
        <v>0</v>
      </c>
    </row>
    <row r="59" spans="1:5">
      <c r="A59" s="275" t="str">
        <f t="shared" si="3"/>
        <v xml:space="preserve"> </v>
      </c>
      <c r="B59" s="273"/>
      <c r="C59" s="251">
        <f t="shared" si="1"/>
        <v>0</v>
      </c>
      <c r="D59" s="251">
        <f t="shared" si="1"/>
        <v>0</v>
      </c>
      <c r="E59" s="251">
        <f t="shared" si="1"/>
        <v>0</v>
      </c>
    </row>
    <row r="60" spans="1:5">
      <c r="A60" s="275" t="str">
        <f>IF($E28&gt;$C$11,A28," ")</f>
        <v xml:space="preserve"> </v>
      </c>
      <c r="B60" s="273"/>
      <c r="C60" s="251">
        <f t="shared" si="1"/>
        <v>0</v>
      </c>
      <c r="D60" s="251">
        <f t="shared" si="1"/>
        <v>0</v>
      </c>
      <c r="E60" s="251">
        <f t="shared" si="1"/>
        <v>0</v>
      </c>
    </row>
    <row r="61" spans="1:5">
      <c r="A61" s="275" t="str">
        <f>IF($E29&gt;$C$11,#REF!," ")</f>
        <v xml:space="preserve"> </v>
      </c>
      <c r="B61" s="273"/>
      <c r="C61" s="251">
        <f t="shared" si="1"/>
        <v>0</v>
      </c>
      <c r="D61" s="251">
        <f t="shared" si="1"/>
        <v>0</v>
      </c>
      <c r="E61" s="251">
        <f t="shared" si="1"/>
        <v>0</v>
      </c>
    </row>
    <row r="62" spans="1:5">
      <c r="A62" s="275" t="str">
        <f>IF($E30&gt;$C$11,#REF!," ")</f>
        <v xml:space="preserve"> </v>
      </c>
      <c r="B62" s="273"/>
      <c r="C62" s="251">
        <f t="shared" si="1"/>
        <v>0</v>
      </c>
      <c r="D62" s="251">
        <f t="shared" si="1"/>
        <v>0</v>
      </c>
      <c r="E62" s="251">
        <f t="shared" si="1"/>
        <v>0</v>
      </c>
    </row>
    <row r="63" spans="1:5">
      <c r="A63" s="275" t="str">
        <f>IF($E31&gt;$C$11,A26," ")</f>
        <v xml:space="preserve"> </v>
      </c>
      <c r="B63" s="273"/>
      <c r="C63" s="251">
        <f t="shared" si="1"/>
        <v>0</v>
      </c>
      <c r="D63" s="251">
        <f t="shared" si="1"/>
        <v>0</v>
      </c>
      <c r="E63" s="251">
        <f t="shared" si="1"/>
        <v>0</v>
      </c>
    </row>
    <row r="64" spans="1:5">
      <c r="A64" s="275" t="str">
        <f>IF($E33&gt;$C$11,#REF!," ")</f>
        <v xml:space="preserve"> </v>
      </c>
      <c r="B64" s="273"/>
      <c r="C64" s="251">
        <f t="shared" ref="C64:E76" si="4">IF($E33&gt;$C$11,C33,)</f>
        <v>0</v>
      </c>
      <c r="D64" s="251">
        <f t="shared" si="4"/>
        <v>0</v>
      </c>
      <c r="E64" s="251">
        <f t="shared" si="4"/>
        <v>0</v>
      </c>
    </row>
    <row r="65" spans="1:5">
      <c r="A65" s="275" t="str">
        <f>IF($E34&gt;$C$11,#REF!," ")</f>
        <v xml:space="preserve"> </v>
      </c>
      <c r="B65" s="273"/>
      <c r="C65" s="251">
        <f t="shared" si="4"/>
        <v>0</v>
      </c>
      <c r="D65" s="251">
        <f t="shared" si="4"/>
        <v>0</v>
      </c>
      <c r="E65" s="251">
        <f t="shared" si="4"/>
        <v>0</v>
      </c>
    </row>
    <row r="66" spans="1:5">
      <c r="A66" s="275" t="str">
        <f t="shared" ref="A66:A73" si="5">IF($E35&gt;$C$11,A35," ")</f>
        <v xml:space="preserve"> </v>
      </c>
      <c r="B66" s="273"/>
      <c r="C66" s="251">
        <f t="shared" si="4"/>
        <v>0</v>
      </c>
      <c r="D66" s="251">
        <f t="shared" si="4"/>
        <v>0</v>
      </c>
      <c r="E66" s="251">
        <f t="shared" si="4"/>
        <v>0</v>
      </c>
    </row>
    <row r="67" spans="1:5">
      <c r="A67" s="275" t="str">
        <f t="shared" si="5"/>
        <v xml:space="preserve"> </v>
      </c>
      <c r="B67" s="273"/>
      <c r="C67" s="251">
        <f t="shared" si="4"/>
        <v>0</v>
      </c>
      <c r="D67" s="251">
        <f t="shared" si="4"/>
        <v>0</v>
      </c>
      <c r="E67" s="251">
        <f t="shared" si="4"/>
        <v>0</v>
      </c>
    </row>
    <row r="68" spans="1:5">
      <c r="A68" s="275" t="str">
        <f t="shared" si="5"/>
        <v xml:space="preserve"> </v>
      </c>
      <c r="B68" s="273"/>
      <c r="C68" s="251">
        <f t="shared" si="4"/>
        <v>0</v>
      </c>
      <c r="D68" s="251">
        <f t="shared" si="4"/>
        <v>0</v>
      </c>
      <c r="E68" s="251">
        <f t="shared" si="4"/>
        <v>0</v>
      </c>
    </row>
    <row r="69" spans="1:5">
      <c r="A69" s="275" t="str">
        <f t="shared" si="5"/>
        <v xml:space="preserve"> </v>
      </c>
      <c r="B69" s="273"/>
      <c r="C69" s="251">
        <f t="shared" si="4"/>
        <v>0</v>
      </c>
      <c r="D69" s="251">
        <f t="shared" si="4"/>
        <v>0</v>
      </c>
      <c r="E69" s="251">
        <f t="shared" si="4"/>
        <v>0</v>
      </c>
    </row>
    <row r="70" spans="1:5">
      <c r="A70" s="275" t="str">
        <f t="shared" si="5"/>
        <v xml:space="preserve"> </v>
      </c>
      <c r="B70" s="273"/>
      <c r="C70" s="251">
        <f t="shared" si="4"/>
        <v>0</v>
      </c>
      <c r="D70" s="251">
        <f t="shared" si="4"/>
        <v>0</v>
      </c>
      <c r="E70" s="251">
        <f t="shared" si="4"/>
        <v>0</v>
      </c>
    </row>
    <row r="71" spans="1:5">
      <c r="A71" s="275" t="str">
        <f t="shared" si="5"/>
        <v xml:space="preserve"> </v>
      </c>
      <c r="B71" s="273"/>
      <c r="C71" s="251">
        <f t="shared" si="4"/>
        <v>0</v>
      </c>
      <c r="D71" s="251">
        <f t="shared" si="4"/>
        <v>0</v>
      </c>
      <c r="E71" s="251">
        <f t="shared" si="4"/>
        <v>0</v>
      </c>
    </row>
    <row r="72" spans="1:5">
      <c r="A72" s="275" t="str">
        <f t="shared" si="5"/>
        <v xml:space="preserve"> </v>
      </c>
      <c r="B72" s="273"/>
      <c r="C72" s="251">
        <f>IF($E41&gt;$C$11,C41,)</f>
        <v>0</v>
      </c>
      <c r="D72" s="251">
        <f t="shared" si="4"/>
        <v>0</v>
      </c>
      <c r="E72" s="251">
        <f t="shared" si="4"/>
        <v>0</v>
      </c>
    </row>
    <row r="73" spans="1:5">
      <c r="A73" s="275" t="str">
        <f t="shared" si="5"/>
        <v xml:space="preserve"> </v>
      </c>
      <c r="B73" s="273"/>
      <c r="C73" s="251">
        <f>IF($E42&gt;$C$11,C42,)</f>
        <v>0</v>
      </c>
      <c r="D73" s="251">
        <f t="shared" si="4"/>
        <v>0</v>
      </c>
      <c r="E73" s="251">
        <f t="shared" si="4"/>
        <v>0</v>
      </c>
    </row>
    <row r="74" spans="1:5">
      <c r="A74" s="275" t="str">
        <f t="shared" ref="A74:A76" si="6">IF($E43&gt;$C$11,A43," ")</f>
        <v xml:space="preserve"> </v>
      </c>
      <c r="B74" s="273"/>
      <c r="C74" s="251">
        <f t="shared" si="4"/>
        <v>0</v>
      </c>
      <c r="D74" s="251">
        <f t="shared" si="4"/>
        <v>0</v>
      </c>
      <c r="E74" s="251">
        <f t="shared" si="4"/>
        <v>0</v>
      </c>
    </row>
    <row r="75" spans="1:5">
      <c r="A75" s="275" t="str">
        <f t="shared" si="6"/>
        <v>Reversal of bad debt deduction for tax purposes on GST recovered</v>
      </c>
      <c r="B75" s="273"/>
      <c r="C75" s="251">
        <f t="shared" si="4"/>
        <v>1802791</v>
      </c>
      <c r="D75" s="251">
        <f t="shared" si="4"/>
        <v>0</v>
      </c>
      <c r="E75" s="251">
        <f t="shared" si="4"/>
        <v>1802791</v>
      </c>
    </row>
    <row r="76" spans="1:5">
      <c r="A76" s="275" t="str">
        <f t="shared" si="6"/>
        <v>Deferred revenue- 12(1)(a) inclusion</v>
      </c>
      <c r="B76" s="274"/>
      <c r="C76" s="251">
        <f t="shared" si="4"/>
        <v>21216745</v>
      </c>
      <c r="D76" s="251">
        <f t="shared" si="4"/>
        <v>0</v>
      </c>
      <c r="E76" s="251">
        <f t="shared" si="4"/>
        <v>21216745</v>
      </c>
    </row>
    <row r="77" spans="1:5">
      <c r="A77" s="276" t="s">
        <v>143</v>
      </c>
      <c r="B77" s="273"/>
      <c r="C77" s="251">
        <f>SUM(C49:C76)</f>
        <v>24733897</v>
      </c>
      <c r="D77" s="251">
        <f>SUM(D49:D76)</f>
        <v>0</v>
      </c>
      <c r="E77" s="251">
        <f>SUM(E49:E76)</f>
        <v>24733897</v>
      </c>
    </row>
    <row r="78" spans="1:5">
      <c r="A78" s="276" t="s">
        <v>201</v>
      </c>
      <c r="B78" s="277"/>
      <c r="C78" s="314">
        <f>C46-C77</f>
        <v>2150830</v>
      </c>
      <c r="D78" s="314">
        <f>D46-D77</f>
        <v>0</v>
      </c>
      <c r="E78" s="314">
        <f>E46-E77</f>
        <v>2150830</v>
      </c>
    </row>
    <row r="79" spans="1:5">
      <c r="A79" s="276" t="s">
        <v>168</v>
      </c>
      <c r="B79" s="277"/>
      <c r="C79" s="314">
        <f>C77+C78</f>
        <v>26884727</v>
      </c>
      <c r="D79" s="314">
        <f>D77+D78</f>
        <v>0</v>
      </c>
      <c r="E79" s="314">
        <f>E77+E78</f>
        <v>26884727</v>
      </c>
    </row>
    <row r="80" spans="1:5">
      <c r="A80" s="67"/>
    </row>
    <row r="81" spans="1:5">
      <c r="A81" s="67" t="s">
        <v>144</v>
      </c>
    </row>
    <row r="82" spans="1:5">
      <c r="A82" s="488" t="s">
        <v>508</v>
      </c>
      <c r="B82" s="8" t="s">
        <v>186</v>
      </c>
      <c r="C82" s="294">
        <v>2964336</v>
      </c>
      <c r="D82" s="294"/>
      <c r="E82" s="251">
        <f>C82-D82</f>
        <v>2964336</v>
      </c>
    </row>
    <row r="83" spans="1:5">
      <c r="A83" s="71" t="s">
        <v>150</v>
      </c>
      <c r="B83" s="8" t="s">
        <v>186</v>
      </c>
      <c r="C83" s="294"/>
      <c r="D83" s="294"/>
      <c r="E83" s="251">
        <f t="shared" ref="E83:E98" si="7">C83-D83</f>
        <v>0</v>
      </c>
    </row>
    <row r="84" spans="1:5">
      <c r="A84" s="71" t="s">
        <v>145</v>
      </c>
      <c r="B84" s="8" t="s">
        <v>186</v>
      </c>
      <c r="C84" s="294"/>
      <c r="D84" s="294"/>
      <c r="E84" s="251">
        <f t="shared" si="7"/>
        <v>0</v>
      </c>
    </row>
    <row r="85" spans="1:5">
      <c r="A85" s="71" t="s">
        <v>252</v>
      </c>
      <c r="B85" s="8" t="s">
        <v>186</v>
      </c>
      <c r="C85" s="294"/>
      <c r="D85" s="294"/>
      <c r="E85" s="251">
        <f t="shared" si="7"/>
        <v>0</v>
      </c>
    </row>
    <row r="86" spans="1:5" ht="12.75" customHeight="1">
      <c r="A86" s="67" t="s">
        <v>192</v>
      </c>
      <c r="B86" s="8" t="s">
        <v>186</v>
      </c>
      <c r="C86" s="294">
        <v>1445173</v>
      </c>
      <c r="D86" s="294"/>
      <c r="E86" s="251">
        <f t="shared" si="7"/>
        <v>1445173</v>
      </c>
    </row>
    <row r="87" spans="1:5" ht="12.75" customHeight="1">
      <c r="A87" s="67" t="s">
        <v>377</v>
      </c>
      <c r="B87" s="8" t="s">
        <v>186</v>
      </c>
      <c r="C87" s="294"/>
      <c r="D87" s="294"/>
      <c r="E87" s="251">
        <f t="shared" si="7"/>
        <v>0</v>
      </c>
    </row>
    <row r="88" spans="1:5" ht="12.75" customHeight="1">
      <c r="A88" s="67" t="s">
        <v>193</v>
      </c>
      <c r="B88" s="8" t="s">
        <v>186</v>
      </c>
      <c r="C88" s="294"/>
      <c r="D88" s="294"/>
      <c r="E88" s="251">
        <f t="shared" si="7"/>
        <v>0</v>
      </c>
    </row>
    <row r="89" spans="1:5" ht="12.75" customHeight="1">
      <c r="A89" s="67" t="s">
        <v>165</v>
      </c>
      <c r="B89" s="8" t="s">
        <v>186</v>
      </c>
      <c r="C89" s="294"/>
      <c r="D89" s="294"/>
      <c r="E89" s="251">
        <f t="shared" si="7"/>
        <v>0</v>
      </c>
    </row>
    <row r="90" spans="1:5" ht="12.75" customHeight="1">
      <c r="A90" s="67" t="s">
        <v>166</v>
      </c>
      <c r="B90" s="8" t="s">
        <v>186</v>
      </c>
      <c r="C90" s="294"/>
      <c r="D90" s="294"/>
      <c r="E90" s="251">
        <f t="shared" si="7"/>
        <v>0</v>
      </c>
    </row>
    <row r="91" spans="1:5" ht="12.75" customHeight="1">
      <c r="A91" s="67" t="s">
        <v>167</v>
      </c>
      <c r="B91" s="8" t="s">
        <v>186</v>
      </c>
      <c r="C91" s="294"/>
      <c r="D91" s="294"/>
      <c r="E91" s="251">
        <f t="shared" si="7"/>
        <v>0</v>
      </c>
    </row>
    <row r="92" spans="1:5" ht="12.75" customHeight="1">
      <c r="A92" s="500" t="s">
        <v>510</v>
      </c>
      <c r="B92" s="8" t="s">
        <v>186</v>
      </c>
      <c r="C92" s="496">
        <v>3672000</v>
      </c>
      <c r="D92" s="294"/>
      <c r="E92" s="251">
        <f t="shared" si="7"/>
        <v>3672000</v>
      </c>
    </row>
    <row r="93" spans="1:5" ht="12.75" customHeight="1">
      <c r="A93" s="488" t="s">
        <v>509</v>
      </c>
      <c r="B93" s="8" t="s">
        <v>186</v>
      </c>
      <c r="C93" s="294">
        <v>21216754</v>
      </c>
      <c r="D93" s="294"/>
      <c r="E93" s="251">
        <f t="shared" si="7"/>
        <v>21216754</v>
      </c>
    </row>
    <row r="94" spans="1:5" ht="12.75" customHeight="1">
      <c r="A94" s="68" t="s">
        <v>203</v>
      </c>
      <c r="B94" s="8" t="s">
        <v>186</v>
      </c>
      <c r="C94" s="294"/>
      <c r="D94" s="294"/>
      <c r="E94" s="251">
        <f t="shared" si="7"/>
        <v>0</v>
      </c>
    </row>
    <row r="95" spans="1:5" ht="12.75" customHeight="1">
      <c r="A95" s="498"/>
      <c r="B95" s="8" t="s">
        <v>186</v>
      </c>
      <c r="C95" s="496"/>
      <c r="D95" s="496"/>
      <c r="E95" s="493">
        <f t="shared" si="7"/>
        <v>0</v>
      </c>
    </row>
    <row r="96" spans="1:5" s="494" customFormat="1" ht="12.75" customHeight="1">
      <c r="A96" s="498" t="s">
        <v>483</v>
      </c>
      <c r="B96" s="495" t="s">
        <v>186</v>
      </c>
      <c r="C96" s="496">
        <v>351057</v>
      </c>
      <c r="D96" s="496"/>
      <c r="E96" s="493">
        <f t="shared" si="7"/>
        <v>351057</v>
      </c>
    </row>
    <row r="97" spans="1:5" ht="12.75" customHeight="1">
      <c r="A97" s="488" t="s">
        <v>484</v>
      </c>
      <c r="B97" s="8" t="s">
        <v>186</v>
      </c>
      <c r="C97" s="294">
        <v>1121325</v>
      </c>
      <c r="D97" s="294"/>
      <c r="E97" s="251">
        <f t="shared" si="7"/>
        <v>1121325</v>
      </c>
    </row>
    <row r="98" spans="1:5" ht="12.75" customHeight="1">
      <c r="A98" s="488" t="s">
        <v>513</v>
      </c>
      <c r="B98" s="8" t="s">
        <v>186</v>
      </c>
      <c r="C98" s="294">
        <v>9049</v>
      </c>
      <c r="D98" s="294"/>
      <c r="E98" s="251">
        <f t="shared" si="7"/>
        <v>9049</v>
      </c>
    </row>
    <row r="99" spans="1:5" ht="12.75" customHeight="1">
      <c r="A99" s="67" t="s">
        <v>169</v>
      </c>
      <c r="B99" s="8" t="s">
        <v>187</v>
      </c>
      <c r="C99" s="251">
        <f>SUM(C82:C98)</f>
        <v>30779694</v>
      </c>
      <c r="D99" s="251">
        <f>SUM(D82:D98)</f>
        <v>0</v>
      </c>
      <c r="E99" s="251">
        <f>SUM(E82:E98)</f>
        <v>30779694</v>
      </c>
    </row>
    <row r="100" spans="1:5" ht="12.75" customHeight="1">
      <c r="A100" s="67"/>
    </row>
    <row r="101" spans="1:5" ht="12.75" customHeight="1">
      <c r="A101" s="67" t="s">
        <v>172</v>
      </c>
    </row>
    <row r="102" spans="1:5" ht="12.75" customHeight="1">
      <c r="A102" s="275" t="str">
        <f t="shared" ref="A102:A111" si="8">IF($E82&gt;$C$11,A82," ")</f>
        <v>Gain on disposal of assets per f/s, net of taxable capital gain</v>
      </c>
      <c r="B102" s="273"/>
      <c r="C102" s="251">
        <v>0</v>
      </c>
      <c r="D102" s="251">
        <f t="shared" ref="C102:E118" si="9">IF($E82&gt;$C$11,D82,)</f>
        <v>0</v>
      </c>
      <c r="E102" s="251">
        <v>0</v>
      </c>
    </row>
    <row r="103" spans="1:5" ht="12.75" customHeight="1">
      <c r="A103" s="275" t="str">
        <f t="shared" si="8"/>
        <v xml:space="preserve"> </v>
      </c>
      <c r="B103" s="273"/>
      <c r="C103" s="251">
        <f t="shared" si="9"/>
        <v>0</v>
      </c>
      <c r="D103" s="251">
        <f t="shared" si="9"/>
        <v>0</v>
      </c>
      <c r="E103" s="251">
        <f t="shared" si="9"/>
        <v>0</v>
      </c>
    </row>
    <row r="104" spans="1:5" ht="12.75" customHeight="1">
      <c r="A104" s="275" t="str">
        <f t="shared" si="8"/>
        <v xml:space="preserve"> </v>
      </c>
      <c r="B104" s="273"/>
      <c r="C104" s="251">
        <f t="shared" si="9"/>
        <v>0</v>
      </c>
      <c r="D104" s="251">
        <f t="shared" si="9"/>
        <v>0</v>
      </c>
      <c r="E104" s="251">
        <f t="shared" si="9"/>
        <v>0</v>
      </c>
    </row>
    <row r="105" spans="1:5" ht="12.75" customHeight="1">
      <c r="A105" s="275" t="str">
        <f t="shared" si="8"/>
        <v xml:space="preserve"> </v>
      </c>
      <c r="B105" s="273"/>
      <c r="C105" s="251">
        <f t="shared" si="9"/>
        <v>0</v>
      </c>
      <c r="D105" s="251">
        <f t="shared" si="9"/>
        <v>0</v>
      </c>
      <c r="E105" s="251">
        <f t="shared" si="9"/>
        <v>0</v>
      </c>
    </row>
    <row r="106" spans="1:5" ht="12.75" customHeight="1">
      <c r="A106" s="275" t="s">
        <v>512</v>
      </c>
      <c r="B106" s="273"/>
      <c r="C106" s="251">
        <v>1445173</v>
      </c>
      <c r="D106" s="251">
        <f t="shared" si="9"/>
        <v>0</v>
      </c>
      <c r="E106" s="251">
        <f>C106</f>
        <v>1445173</v>
      </c>
    </row>
    <row r="107" spans="1:5" ht="12.75" customHeight="1">
      <c r="A107" s="275" t="str">
        <f t="shared" si="8"/>
        <v xml:space="preserve"> </v>
      </c>
      <c r="B107" s="273"/>
      <c r="C107" s="251">
        <f t="shared" si="9"/>
        <v>0</v>
      </c>
      <c r="D107" s="251">
        <f t="shared" si="9"/>
        <v>0</v>
      </c>
      <c r="E107" s="251">
        <f t="shared" si="9"/>
        <v>0</v>
      </c>
    </row>
    <row r="108" spans="1:5" ht="12.75" customHeight="1">
      <c r="A108" s="275" t="str">
        <f t="shared" si="8"/>
        <v xml:space="preserve"> </v>
      </c>
      <c r="B108" s="273"/>
      <c r="C108" s="251">
        <f t="shared" si="9"/>
        <v>0</v>
      </c>
      <c r="D108" s="251">
        <f t="shared" si="9"/>
        <v>0</v>
      </c>
      <c r="E108" s="251">
        <f t="shared" si="9"/>
        <v>0</v>
      </c>
    </row>
    <row r="109" spans="1:5" ht="12.75" customHeight="1">
      <c r="A109" s="275" t="str">
        <f t="shared" si="8"/>
        <v xml:space="preserve"> </v>
      </c>
      <c r="B109" s="273"/>
      <c r="C109" s="251">
        <f t="shared" si="9"/>
        <v>0</v>
      </c>
      <c r="D109" s="251">
        <f t="shared" si="9"/>
        <v>0</v>
      </c>
      <c r="E109" s="251">
        <f t="shared" si="9"/>
        <v>0</v>
      </c>
    </row>
    <row r="110" spans="1:5" ht="12.75" customHeight="1">
      <c r="A110" s="275" t="str">
        <f t="shared" si="8"/>
        <v xml:space="preserve"> </v>
      </c>
      <c r="B110" s="273"/>
      <c r="C110" s="251">
        <f t="shared" si="9"/>
        <v>0</v>
      </c>
      <c r="D110" s="251">
        <f t="shared" si="9"/>
        <v>0</v>
      </c>
      <c r="E110" s="251">
        <f t="shared" si="9"/>
        <v>0</v>
      </c>
    </row>
    <row r="111" spans="1:5" ht="12.75" customHeight="1">
      <c r="A111" s="275" t="str">
        <f t="shared" si="8"/>
        <v xml:space="preserve"> </v>
      </c>
      <c r="B111" s="273"/>
      <c r="C111" s="251">
        <f t="shared" si="9"/>
        <v>0</v>
      </c>
      <c r="D111" s="251">
        <f t="shared" si="9"/>
        <v>0</v>
      </c>
      <c r="E111" s="251">
        <f t="shared" si="9"/>
        <v>0</v>
      </c>
    </row>
    <row r="112" spans="1:5" ht="12.75" customHeight="1">
      <c r="A112" s="275" t="str">
        <f t="shared" ref="A112:A118" si="10">IF($E92&gt;$C$11,A92," ")</f>
        <v>Post employment benefits capitalized to fixed assets for acc'itng purposes</v>
      </c>
      <c r="B112" s="273"/>
      <c r="C112" s="251">
        <f t="shared" si="9"/>
        <v>3672000</v>
      </c>
      <c r="D112" s="251">
        <f t="shared" si="9"/>
        <v>0</v>
      </c>
      <c r="E112" s="251">
        <f t="shared" si="9"/>
        <v>3672000</v>
      </c>
    </row>
    <row r="113" spans="1:5" ht="12.75" customHeight="1">
      <c r="A113" s="275" t="str">
        <f t="shared" si="10"/>
        <v>Deferred revenue -20(1)(m) deduction</v>
      </c>
      <c r="B113" s="273"/>
      <c r="C113" s="251">
        <f t="shared" si="9"/>
        <v>21216754</v>
      </c>
      <c r="D113" s="251">
        <f t="shared" si="9"/>
        <v>0</v>
      </c>
      <c r="E113" s="251">
        <f t="shared" si="9"/>
        <v>21216754</v>
      </c>
    </row>
    <row r="114" spans="1:5" ht="12.75" customHeight="1">
      <c r="A114" s="275" t="str">
        <f t="shared" si="10"/>
        <v xml:space="preserve"> </v>
      </c>
      <c r="B114" s="273"/>
      <c r="C114" s="251">
        <f t="shared" si="9"/>
        <v>0</v>
      </c>
      <c r="D114" s="251">
        <f t="shared" si="9"/>
        <v>0</v>
      </c>
      <c r="E114" s="251">
        <f t="shared" si="9"/>
        <v>0</v>
      </c>
    </row>
    <row r="115" spans="1:5" ht="12.75" customHeight="1">
      <c r="A115" s="275" t="str">
        <f t="shared" si="10"/>
        <v xml:space="preserve"> </v>
      </c>
      <c r="B115" s="273"/>
      <c r="C115" s="251">
        <f t="shared" si="9"/>
        <v>0</v>
      </c>
      <c r="D115" s="251">
        <f t="shared" si="9"/>
        <v>0</v>
      </c>
      <c r="E115" s="251">
        <f t="shared" si="9"/>
        <v>0</v>
      </c>
    </row>
    <row r="116" spans="1:5" s="494" customFormat="1" ht="12.75" customHeight="1">
      <c r="A116" s="491" t="str">
        <f t="shared" si="10"/>
        <v xml:space="preserve"> </v>
      </c>
      <c r="B116" s="492"/>
      <c r="C116" s="493">
        <f t="shared" si="9"/>
        <v>0</v>
      </c>
      <c r="D116" s="493">
        <f t="shared" si="9"/>
        <v>0</v>
      </c>
      <c r="E116" s="493">
        <f t="shared" si="9"/>
        <v>0</v>
      </c>
    </row>
    <row r="117" spans="1:5" ht="12.75" customHeight="1">
      <c r="A117" s="275" t="str">
        <f t="shared" si="10"/>
        <v xml:space="preserve"> </v>
      </c>
      <c r="B117" s="273"/>
      <c r="C117" s="251">
        <f t="shared" si="9"/>
        <v>0</v>
      </c>
      <c r="D117" s="251">
        <f t="shared" si="9"/>
        <v>0</v>
      </c>
      <c r="E117" s="251">
        <f t="shared" si="9"/>
        <v>0</v>
      </c>
    </row>
    <row r="118" spans="1:5">
      <c r="A118" s="275" t="str">
        <f t="shared" si="10"/>
        <v xml:space="preserve"> </v>
      </c>
      <c r="B118" s="273"/>
      <c r="C118" s="251">
        <f t="shared" si="9"/>
        <v>0</v>
      </c>
      <c r="D118" s="251">
        <f t="shared" si="9"/>
        <v>0</v>
      </c>
      <c r="E118" s="251">
        <f t="shared" si="9"/>
        <v>0</v>
      </c>
    </row>
    <row r="119" spans="1:5">
      <c r="A119" s="278" t="s">
        <v>200</v>
      </c>
      <c r="B119" s="273"/>
      <c r="C119" s="251">
        <f>SUM(C102:C118)</f>
        <v>26333927</v>
      </c>
      <c r="D119" s="251">
        <f>SUM(D102:D118)</f>
        <v>0</v>
      </c>
      <c r="E119" s="251">
        <f>SUM(E102:E118)</f>
        <v>26333927</v>
      </c>
    </row>
    <row r="120" spans="1:5">
      <c r="A120" s="278" t="s">
        <v>199</v>
      </c>
      <c r="B120" s="273"/>
      <c r="C120" s="251">
        <f>C99-C119</f>
        <v>4445767</v>
      </c>
      <c r="D120" s="251">
        <f>D99-D119</f>
        <v>0</v>
      </c>
      <c r="E120" s="251">
        <f>E99-E119</f>
        <v>4445767</v>
      </c>
    </row>
    <row r="121" spans="1:5">
      <c r="A121" s="278" t="s">
        <v>169</v>
      </c>
      <c r="B121" s="273"/>
      <c r="C121" s="251">
        <f>C119+C120</f>
        <v>30779694</v>
      </c>
      <c r="D121" s="251">
        <f>D119+D120</f>
        <v>0</v>
      </c>
      <c r="E121" s="251">
        <f>E119+E120</f>
        <v>30779694</v>
      </c>
    </row>
    <row r="122" spans="1:5">
      <c r="A122" s="4"/>
    </row>
    <row r="123" spans="1:5">
      <c r="A123" s="4"/>
    </row>
    <row r="124" spans="1:5">
      <c r="A124" s="4"/>
    </row>
    <row r="125" spans="1:5">
      <c r="A125" s="4"/>
    </row>
    <row r="126" spans="1:5">
      <c r="A126" s="4"/>
    </row>
    <row r="127" spans="1:5">
      <c r="A127" s="4"/>
    </row>
    <row r="128" spans="1:5">
      <c r="A128" s="4"/>
    </row>
    <row r="129" spans="1:1">
      <c r="A129" s="4"/>
    </row>
    <row r="130" spans="1:1">
      <c r="A130" s="4"/>
    </row>
    <row r="131" spans="1:1">
      <c r="A131" s="4"/>
    </row>
    <row r="132" spans="1:1">
      <c r="A132" s="4"/>
    </row>
    <row r="133" spans="1:1">
      <c r="A133" s="4"/>
    </row>
    <row r="134" spans="1:1">
      <c r="A134" s="4"/>
    </row>
    <row r="135" spans="1:1">
      <c r="A135" s="4"/>
    </row>
    <row r="136" spans="1:1">
      <c r="A136" s="4"/>
    </row>
    <row r="137" spans="1:1">
      <c r="A137" s="4"/>
    </row>
    <row r="138" spans="1:1">
      <c r="A138" s="4"/>
    </row>
    <row r="139" spans="1:1">
      <c r="A139" s="4"/>
    </row>
  </sheetData>
  <phoneticPr fontId="0" type="noConversion"/>
  <printOptions horizontalCentered="1" headings="1" gridLines="1"/>
  <pageMargins left="0.11811023622047245" right="0.23622047244094491" top="1.299212598425197" bottom="0.35433070866141736" header="0.19685039370078741" footer="0.11811023622047245"/>
  <pageSetup scale="86" fitToHeight="0" orientation="portrait" cellComments="asDisplayed" r:id="rId1"/>
  <headerFooter alignWithMargins="0">
    <oddHeader xml:space="preserve">&amp;R&amp;9Toronto Hydro-Electric System Limited
EB-2012-0064
Tab 5
Schedule G
Filed:  2012 May 10
Corrected:  2012 Oct 5
page &amp;P of &amp;N
</oddHeader>
    <oddFooter>&amp;C&amp;A</oddFooter>
  </headerFooter>
  <rowBreaks count="1" manualBreakCount="1">
    <brk id="79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2:F92"/>
  <sheetViews>
    <sheetView view="pageBreakPreview" zoomScale="60" zoomScaleNormal="75" workbookViewId="0">
      <pane xSplit="1" ySplit="8" topLeftCell="B18" activePane="bottomRight" state="frozen"/>
      <selection activeCell="H65" sqref="H65"/>
      <selection pane="topRight" activeCell="H65" sqref="H65"/>
      <selection pane="bottomLeft" activeCell="H65" sqref="H65"/>
      <selection pane="bottomRight" activeCell="A46" sqref="A46"/>
    </sheetView>
  </sheetViews>
  <sheetFormatPr defaultRowHeight="12.75"/>
  <cols>
    <col min="1" max="1" width="62.140625" bestFit="1" customWidth="1"/>
    <col min="2" max="2" width="5" bestFit="1" customWidth="1"/>
    <col min="3" max="5" width="15.7109375" customWidth="1"/>
    <col min="6" max="6" width="2.5703125" customWidth="1"/>
  </cols>
  <sheetData>
    <row r="2" spans="1:6">
      <c r="A2" s="1" t="str">
        <f>REGINFO!A1</f>
        <v>PILs TAXES - EB-2012-0064</v>
      </c>
    </row>
    <row r="3" spans="1:6">
      <c r="A3" s="2" t="s">
        <v>385</v>
      </c>
      <c r="E3" s="92"/>
    </row>
    <row r="4" spans="1:6" ht="15.75">
      <c r="A4" s="463" t="s">
        <v>445</v>
      </c>
      <c r="B4" s="8" t="s">
        <v>43</v>
      </c>
      <c r="C4" s="8" t="s">
        <v>23</v>
      </c>
      <c r="D4" s="8" t="s">
        <v>0</v>
      </c>
      <c r="E4" s="21" t="s">
        <v>1</v>
      </c>
      <c r="F4" s="8"/>
    </row>
    <row r="5" spans="1:6" ht="18">
      <c r="A5" s="465" t="s">
        <v>386</v>
      </c>
      <c r="B5" s="8"/>
      <c r="C5" s="8" t="s">
        <v>47</v>
      </c>
      <c r="D5" s="8" t="s">
        <v>39</v>
      </c>
      <c r="E5" s="21" t="s">
        <v>3</v>
      </c>
      <c r="F5" s="8"/>
    </row>
    <row r="6" spans="1:6">
      <c r="A6" s="4" t="s">
        <v>40</v>
      </c>
      <c r="B6" s="8"/>
      <c r="C6" s="8" t="s">
        <v>3</v>
      </c>
      <c r="D6" s="8"/>
      <c r="E6" s="21" t="s">
        <v>2</v>
      </c>
      <c r="F6" s="8"/>
    </row>
    <row r="7" spans="1:6">
      <c r="A7" s="2">
        <f>REGINFO!E2</f>
        <v>0</v>
      </c>
      <c r="B7" s="8"/>
      <c r="C7" s="8" t="s">
        <v>2</v>
      </c>
      <c r="D7" s="8"/>
      <c r="E7" s="8"/>
      <c r="F7" s="8"/>
    </row>
    <row r="8" spans="1:6">
      <c r="A8" s="35" t="str">
        <f>REGINFO!A3</f>
        <v>Utility Name: TORONTO HYDRO-ELECTRIC SYSTEM LIMITED</v>
      </c>
      <c r="B8" s="8"/>
      <c r="C8" s="8"/>
      <c r="D8" s="8"/>
      <c r="E8" s="21" t="str">
        <f>REGINFO!E1</f>
        <v>Version 2009.1</v>
      </c>
      <c r="F8" s="8"/>
    </row>
    <row r="9" spans="1:6">
      <c r="F9" s="20"/>
    </row>
    <row r="10" spans="1:6">
      <c r="B10" s="20"/>
      <c r="C10" s="25"/>
      <c r="D10" s="25"/>
      <c r="E10" s="25"/>
      <c r="F10" s="20"/>
    </row>
    <row r="11" spans="1:6">
      <c r="A11" s="35" t="str">
        <f>REGINFO!A4</f>
        <v>Reporting period:  2005</v>
      </c>
      <c r="B11" s="20"/>
      <c r="C11" s="25"/>
      <c r="D11" s="25"/>
      <c r="E11" s="25"/>
      <c r="F11" s="20"/>
    </row>
    <row r="12" spans="1:6">
      <c r="A12" s="2" t="s">
        <v>122</v>
      </c>
      <c r="B12" s="20"/>
      <c r="C12" s="271">
        <f>TAXREC!C11</f>
        <v>365</v>
      </c>
      <c r="D12" s="60"/>
      <c r="E12" s="25"/>
      <c r="F12" s="20"/>
    </row>
    <row r="13" spans="1:6" ht="13.5" thickBot="1">
      <c r="A13" s="2"/>
      <c r="B13" s="20"/>
      <c r="C13" s="234"/>
      <c r="D13" s="25"/>
      <c r="E13" s="25"/>
      <c r="F13" s="20"/>
    </row>
    <row r="14" spans="1:6" ht="13.5" thickTop="1">
      <c r="A14" s="7"/>
      <c r="B14" s="9"/>
      <c r="C14" s="24"/>
      <c r="D14" s="24"/>
      <c r="E14" s="24"/>
      <c r="F14" s="20"/>
    </row>
    <row r="15" spans="1:6">
      <c r="A15" s="2"/>
      <c r="B15" s="20"/>
      <c r="C15" s="90"/>
      <c r="D15" s="25"/>
      <c r="E15" s="25"/>
      <c r="F15" s="20"/>
    </row>
    <row r="16" spans="1:6">
      <c r="A16" s="36" t="s">
        <v>175</v>
      </c>
      <c r="B16" s="20"/>
      <c r="C16" s="25"/>
      <c r="D16" s="25"/>
      <c r="E16" s="26"/>
      <c r="F16" s="8"/>
    </row>
    <row r="17" spans="1:6">
      <c r="A17" s="2" t="s">
        <v>123</v>
      </c>
      <c r="B17" s="20"/>
      <c r="C17" s="25"/>
      <c r="D17" s="25"/>
      <c r="E17" s="26"/>
      <c r="F17" s="8"/>
    </row>
    <row r="19" spans="1:6">
      <c r="A19" s="67" t="s">
        <v>133</v>
      </c>
      <c r="B19" t="s">
        <v>185</v>
      </c>
      <c r="C19" s="295"/>
      <c r="D19" s="295"/>
      <c r="E19" s="312">
        <f t="shared" ref="E19:E27" si="0">C19-D19</f>
        <v>0</v>
      </c>
    </row>
    <row r="20" spans="1:6">
      <c r="A20" t="s">
        <v>388</v>
      </c>
      <c r="B20" t="s">
        <v>185</v>
      </c>
      <c r="C20" s="295"/>
      <c r="D20" s="295"/>
      <c r="E20" s="312">
        <f t="shared" si="0"/>
        <v>0</v>
      </c>
    </row>
    <row r="21" spans="1:6">
      <c r="A21" t="s">
        <v>453</v>
      </c>
      <c r="B21" t="s">
        <v>185</v>
      </c>
      <c r="C21" s="295"/>
      <c r="D21" s="295"/>
      <c r="E21" s="312">
        <f t="shared" si="0"/>
        <v>0</v>
      </c>
    </row>
    <row r="22" spans="1:6">
      <c r="A22" s="67" t="s">
        <v>391</v>
      </c>
      <c r="B22" t="s">
        <v>185</v>
      </c>
      <c r="C22" s="295"/>
      <c r="D22" s="313"/>
      <c r="E22" s="312">
        <f t="shared" si="0"/>
        <v>0</v>
      </c>
    </row>
    <row r="23" spans="1:6">
      <c r="A23" s="67" t="s">
        <v>392</v>
      </c>
      <c r="B23" t="s">
        <v>185</v>
      </c>
      <c r="C23" s="295"/>
      <c r="D23" s="295"/>
      <c r="E23" s="312">
        <f t="shared" si="0"/>
        <v>0</v>
      </c>
    </row>
    <row r="24" spans="1:6">
      <c r="A24" s="67" t="s">
        <v>454</v>
      </c>
      <c r="B24" t="s">
        <v>185</v>
      </c>
      <c r="C24" s="295"/>
      <c r="D24" s="295"/>
      <c r="E24" s="312">
        <f t="shared" si="0"/>
        <v>0</v>
      </c>
    </row>
    <row r="25" spans="1:6">
      <c r="A25" s="67" t="s">
        <v>125</v>
      </c>
      <c r="B25" t="s">
        <v>185</v>
      </c>
      <c r="C25" s="295"/>
      <c r="D25" s="295"/>
      <c r="E25" s="312">
        <f t="shared" si="0"/>
        <v>0</v>
      </c>
    </row>
    <row r="26" spans="1:6">
      <c r="A26" s="67" t="s">
        <v>134</v>
      </c>
      <c r="B26" t="s">
        <v>185</v>
      </c>
      <c r="C26" s="295"/>
      <c r="D26" s="295"/>
      <c r="E26" s="312">
        <f t="shared" si="0"/>
        <v>0</v>
      </c>
    </row>
    <row r="27" spans="1:6">
      <c r="A27" s="67" t="s">
        <v>437</v>
      </c>
      <c r="B27" t="s">
        <v>185</v>
      </c>
      <c r="C27" s="295"/>
      <c r="D27" s="295"/>
      <c r="E27" s="312">
        <f t="shared" si="0"/>
        <v>0</v>
      </c>
    </row>
    <row r="28" spans="1:6">
      <c r="A28" s="67" t="s">
        <v>390</v>
      </c>
      <c r="B28" t="s">
        <v>185</v>
      </c>
      <c r="C28" s="295"/>
      <c r="D28" s="295"/>
      <c r="E28" s="312">
        <f t="shared" ref="E28:E35" si="1">C28-D28</f>
        <v>0</v>
      </c>
    </row>
    <row r="29" spans="1:6">
      <c r="A29" s="67" t="s">
        <v>136</v>
      </c>
      <c r="B29" t="s">
        <v>185</v>
      </c>
      <c r="C29" s="295"/>
      <c r="D29" s="295"/>
      <c r="E29" s="312">
        <f t="shared" si="1"/>
        <v>0</v>
      </c>
    </row>
    <row r="30" spans="1:6">
      <c r="A30" s="67" t="s">
        <v>389</v>
      </c>
      <c r="B30" t="s">
        <v>185</v>
      </c>
      <c r="C30" s="295"/>
      <c r="D30" s="295"/>
      <c r="E30" s="312">
        <f t="shared" si="1"/>
        <v>0</v>
      </c>
    </row>
    <row r="31" spans="1:6">
      <c r="A31" s="67" t="s">
        <v>190</v>
      </c>
      <c r="B31" t="s">
        <v>185</v>
      </c>
      <c r="C31" s="295"/>
      <c r="D31" s="295"/>
      <c r="E31" s="312">
        <f t="shared" si="1"/>
        <v>0</v>
      </c>
    </row>
    <row r="32" spans="1:6">
      <c r="A32" s="67" t="s">
        <v>432</v>
      </c>
      <c r="B32" t="s">
        <v>185</v>
      </c>
      <c r="C32" s="295">
        <v>144667</v>
      </c>
      <c r="D32" s="295"/>
      <c r="E32" s="312">
        <f t="shared" si="1"/>
        <v>144667</v>
      </c>
    </row>
    <row r="33" spans="1:5">
      <c r="A33" s="67" t="s">
        <v>433</v>
      </c>
      <c r="B33" t="s">
        <v>185</v>
      </c>
      <c r="C33" s="295">
        <v>65882</v>
      </c>
      <c r="D33" s="295"/>
      <c r="E33" s="312">
        <f t="shared" si="1"/>
        <v>65882</v>
      </c>
    </row>
    <row r="34" spans="1:5">
      <c r="A34" s="67" t="s">
        <v>450</v>
      </c>
      <c r="B34" t="s">
        <v>185</v>
      </c>
      <c r="C34" s="295"/>
      <c r="D34" s="295"/>
      <c r="E34" s="312">
        <f t="shared" si="1"/>
        <v>0</v>
      </c>
    </row>
    <row r="35" spans="1:5">
      <c r="A35" s="81" t="s">
        <v>451</v>
      </c>
      <c r="C35" s="295"/>
      <c r="D35" s="295"/>
      <c r="E35" s="312">
        <f t="shared" si="1"/>
        <v>0</v>
      </c>
    </row>
    <row r="36" spans="1:5">
      <c r="A36" s="67" t="s">
        <v>434</v>
      </c>
      <c r="C36" s="295">
        <v>800</v>
      </c>
      <c r="D36" s="295"/>
      <c r="E36" s="312">
        <f t="shared" ref="E36:E45" si="2">C36-D36</f>
        <v>800</v>
      </c>
    </row>
    <row r="37" spans="1:5">
      <c r="A37" s="67" t="s">
        <v>435</v>
      </c>
      <c r="C37" s="295"/>
      <c r="D37" s="295"/>
      <c r="E37" s="312">
        <f t="shared" si="2"/>
        <v>0</v>
      </c>
    </row>
    <row r="38" spans="1:5">
      <c r="A38" s="67" t="s">
        <v>457</v>
      </c>
      <c r="C38" s="295"/>
      <c r="D38" s="295"/>
      <c r="E38" s="312">
        <f t="shared" si="2"/>
        <v>0</v>
      </c>
    </row>
    <row r="39" spans="1:5">
      <c r="A39" s="81" t="s">
        <v>393</v>
      </c>
      <c r="B39" t="s">
        <v>185</v>
      </c>
      <c r="C39" s="295"/>
      <c r="D39" s="295"/>
      <c r="E39" s="312">
        <f t="shared" si="2"/>
        <v>0</v>
      </c>
    </row>
    <row r="40" spans="1:5">
      <c r="A40" s="81" t="s">
        <v>387</v>
      </c>
      <c r="B40" t="s">
        <v>185</v>
      </c>
      <c r="C40" s="295">
        <v>9467077</v>
      </c>
      <c r="D40" s="295"/>
      <c r="E40" s="312">
        <f t="shared" si="2"/>
        <v>9467077</v>
      </c>
    </row>
    <row r="41" spans="1:5">
      <c r="A41" s="68" t="s">
        <v>202</v>
      </c>
      <c r="B41" t="s">
        <v>185</v>
      </c>
      <c r="C41" s="295"/>
      <c r="D41" s="295"/>
      <c r="E41" s="312">
        <f t="shared" si="2"/>
        <v>0</v>
      </c>
    </row>
    <row r="42" spans="1:5">
      <c r="A42" s="487" t="str">
        <f>+'TAXREC 2'!A21</f>
        <v>Taxable capital gains</v>
      </c>
      <c r="B42" t="s">
        <v>185</v>
      </c>
      <c r="C42" s="295">
        <f>+'TAXREC 2'!C21</f>
        <v>1309959</v>
      </c>
      <c r="D42" s="295"/>
      <c r="E42" s="312">
        <f t="shared" si="2"/>
        <v>1309959</v>
      </c>
    </row>
    <row r="43" spans="1:5">
      <c r="A43" s="487"/>
      <c r="B43" t="s">
        <v>185</v>
      </c>
      <c r="C43" s="295"/>
      <c r="D43" s="295"/>
      <c r="E43" s="312">
        <f t="shared" si="2"/>
        <v>0</v>
      </c>
    </row>
    <row r="44" spans="1:5">
      <c r="A44" s="487"/>
      <c r="B44" t="s">
        <v>185</v>
      </c>
      <c r="C44" s="294"/>
      <c r="D44" s="294"/>
      <c r="E44" s="251">
        <f t="shared" si="2"/>
        <v>0</v>
      </c>
    </row>
    <row r="45" spans="1:5">
      <c r="A45" s="487"/>
      <c r="B45" t="s">
        <v>185</v>
      </c>
      <c r="C45" s="294"/>
      <c r="D45" s="294"/>
      <c r="E45" s="251">
        <f t="shared" si="2"/>
        <v>0</v>
      </c>
    </row>
    <row r="46" spans="1:5">
      <c r="A46" s="488"/>
      <c r="B46" t="s">
        <v>185</v>
      </c>
      <c r="C46" s="294"/>
      <c r="D46" s="294"/>
      <c r="E46" s="279"/>
    </row>
    <row r="47" spans="1:5">
      <c r="A47" s="448" t="s">
        <v>397</v>
      </c>
      <c r="B47" t="s">
        <v>187</v>
      </c>
      <c r="C47" s="251">
        <f>SUM(C19:C46)</f>
        <v>10988385</v>
      </c>
      <c r="D47" s="251">
        <f>SUM(D19:D46)</f>
        <v>0</v>
      </c>
      <c r="E47" s="251">
        <f>SUM(E19:E46)</f>
        <v>10988385</v>
      </c>
    </row>
    <row r="48" spans="1:5">
      <c r="A48" s="67"/>
    </row>
    <row r="49" spans="1:5">
      <c r="A49" s="81" t="s">
        <v>144</v>
      </c>
    </row>
    <row r="51" spans="1:5">
      <c r="A51" s="71" t="s">
        <v>388</v>
      </c>
      <c r="B51" s="8" t="s">
        <v>186</v>
      </c>
      <c r="C51" s="294"/>
      <c r="D51" s="294"/>
      <c r="E51" s="251">
        <f t="shared" ref="E51:E61" si="3">C51-D51</f>
        <v>0</v>
      </c>
    </row>
    <row r="52" spans="1:5">
      <c r="A52" s="67" t="s">
        <v>453</v>
      </c>
      <c r="B52" s="8" t="s">
        <v>186</v>
      </c>
      <c r="C52" s="294"/>
      <c r="D52" s="294"/>
      <c r="E52" s="251">
        <f t="shared" si="3"/>
        <v>0</v>
      </c>
    </row>
    <row r="53" spans="1:5">
      <c r="A53" t="s">
        <v>389</v>
      </c>
      <c r="B53" s="8" t="s">
        <v>186</v>
      </c>
      <c r="C53" s="294"/>
      <c r="D53" s="294"/>
      <c r="E53" s="251">
        <f t="shared" si="3"/>
        <v>0</v>
      </c>
    </row>
    <row r="54" spans="1:5">
      <c r="A54" t="s">
        <v>436</v>
      </c>
      <c r="B54" s="8" t="s">
        <v>186</v>
      </c>
      <c r="C54" s="294"/>
      <c r="D54" s="294"/>
      <c r="E54" s="251">
        <f t="shared" si="3"/>
        <v>0</v>
      </c>
    </row>
    <row r="55" spans="1:5">
      <c r="A55" s="67" t="s">
        <v>444</v>
      </c>
      <c r="B55" s="8" t="s">
        <v>186</v>
      </c>
      <c r="C55" s="294"/>
      <c r="D55" s="294"/>
      <c r="E55" s="251">
        <f t="shared" si="3"/>
        <v>0</v>
      </c>
    </row>
    <row r="56" spans="1:5">
      <c r="A56" s="67" t="s">
        <v>456</v>
      </c>
      <c r="B56" s="8" t="s">
        <v>186</v>
      </c>
      <c r="C56" s="294">
        <v>558336</v>
      </c>
      <c r="D56" s="294"/>
      <c r="E56" s="251">
        <f t="shared" si="3"/>
        <v>558336</v>
      </c>
    </row>
    <row r="57" spans="1:5">
      <c r="A57" s="2" t="s">
        <v>452</v>
      </c>
      <c r="B57" s="8" t="s">
        <v>186</v>
      </c>
      <c r="C57" s="294"/>
      <c r="D57" s="294"/>
      <c r="E57" s="251">
        <f t="shared" si="3"/>
        <v>0</v>
      </c>
    </row>
    <row r="58" spans="1:5">
      <c r="A58" s="67" t="s">
        <v>455</v>
      </c>
      <c r="B58" s="8" t="s">
        <v>186</v>
      </c>
      <c r="C58" s="294"/>
      <c r="D58" s="294"/>
      <c r="E58" s="251">
        <f t="shared" si="3"/>
        <v>0</v>
      </c>
    </row>
    <row r="59" spans="1:5">
      <c r="A59" s="67" t="str">
        <f>+'TAXREC 2'!A82</f>
        <v>Gain on disposal of assets per f/s, net of taxable capital gain</v>
      </c>
      <c r="B59" s="8" t="s">
        <v>186</v>
      </c>
      <c r="C59" s="294">
        <f>+'TAXREC 2'!C82</f>
        <v>2964336</v>
      </c>
      <c r="D59" s="294"/>
      <c r="E59" s="251">
        <f t="shared" si="3"/>
        <v>2964336</v>
      </c>
    </row>
    <row r="60" spans="1:5">
      <c r="B60" s="8" t="s">
        <v>186</v>
      </c>
      <c r="C60" s="294"/>
      <c r="D60" s="294"/>
      <c r="E60" s="251">
        <f t="shared" si="3"/>
        <v>0</v>
      </c>
    </row>
    <row r="61" spans="1:5">
      <c r="B61" s="8" t="s">
        <v>186</v>
      </c>
      <c r="C61" s="294"/>
      <c r="D61" s="294"/>
      <c r="E61" s="251">
        <f t="shared" si="3"/>
        <v>0</v>
      </c>
    </row>
    <row r="62" spans="1:5">
      <c r="B62" s="8" t="s">
        <v>186</v>
      </c>
      <c r="C62" s="294"/>
      <c r="D62" s="294"/>
      <c r="E62" s="251">
        <f t="shared" ref="E62:E72" si="4">C62-D62</f>
        <v>0</v>
      </c>
    </row>
    <row r="63" spans="1:5">
      <c r="B63" s="8" t="s">
        <v>186</v>
      </c>
      <c r="C63" s="294"/>
      <c r="D63" s="294"/>
      <c r="E63" s="251">
        <f t="shared" si="4"/>
        <v>0</v>
      </c>
    </row>
    <row r="64" spans="1:5">
      <c r="A64" s="467" t="s">
        <v>394</v>
      </c>
      <c r="B64" s="8" t="s">
        <v>186</v>
      </c>
      <c r="C64" s="294"/>
      <c r="D64" s="294"/>
      <c r="E64" s="251">
        <f t="shared" si="4"/>
        <v>0</v>
      </c>
    </row>
    <row r="65" spans="1:5">
      <c r="B65" s="8" t="s">
        <v>186</v>
      </c>
      <c r="C65" s="294"/>
      <c r="D65" s="294"/>
      <c r="E65" s="251">
        <f t="shared" si="4"/>
        <v>0</v>
      </c>
    </row>
    <row r="66" spans="1:5">
      <c r="A66" s="467" t="s">
        <v>387</v>
      </c>
      <c r="B66" s="8" t="s">
        <v>186</v>
      </c>
      <c r="C66" s="294"/>
      <c r="D66" s="294"/>
      <c r="E66" s="251">
        <f t="shared" si="4"/>
        <v>0</v>
      </c>
    </row>
    <row r="67" spans="1:5">
      <c r="A67" s="67"/>
      <c r="B67" s="8" t="s">
        <v>186</v>
      </c>
      <c r="C67" s="294"/>
      <c r="D67" s="294"/>
      <c r="E67" s="251">
        <f t="shared" si="4"/>
        <v>0</v>
      </c>
    </row>
    <row r="68" spans="1:5">
      <c r="A68" s="68" t="s">
        <v>203</v>
      </c>
      <c r="B68" s="8" t="s">
        <v>186</v>
      </c>
      <c r="C68" s="294"/>
      <c r="D68" s="294"/>
      <c r="E68" s="251">
        <f t="shared" si="4"/>
        <v>0</v>
      </c>
    </row>
    <row r="69" spans="1:5">
      <c r="A69" s="488"/>
      <c r="B69" s="8" t="s">
        <v>186</v>
      </c>
      <c r="C69" s="294"/>
      <c r="D69" s="294"/>
      <c r="E69" s="251">
        <f t="shared" si="4"/>
        <v>0</v>
      </c>
    </row>
    <row r="70" spans="1:5">
      <c r="A70" s="488"/>
      <c r="B70" s="8" t="s">
        <v>186</v>
      </c>
      <c r="C70" s="294"/>
      <c r="D70" s="294"/>
      <c r="E70" s="251">
        <f t="shared" si="4"/>
        <v>0</v>
      </c>
    </row>
    <row r="71" spans="1:5">
      <c r="A71" s="488"/>
      <c r="B71" s="8" t="s">
        <v>186</v>
      </c>
      <c r="C71" s="294"/>
      <c r="D71" s="294"/>
      <c r="E71" s="251">
        <f t="shared" si="4"/>
        <v>0</v>
      </c>
    </row>
    <row r="72" spans="1:5">
      <c r="A72" s="67"/>
      <c r="B72" s="8" t="s">
        <v>186</v>
      </c>
      <c r="C72" s="294"/>
      <c r="D72" s="294"/>
      <c r="E72" s="279">
        <f t="shared" si="4"/>
        <v>0</v>
      </c>
    </row>
    <row r="73" spans="1:5">
      <c r="A73" s="447" t="s">
        <v>396</v>
      </c>
      <c r="B73" s="8" t="s">
        <v>187</v>
      </c>
      <c r="C73" s="251">
        <f>SUM(C51:C72)</f>
        <v>3522672</v>
      </c>
      <c r="D73" s="251">
        <f>SUM(D51:D72)</f>
        <v>0</v>
      </c>
      <c r="E73" s="251">
        <f>SUM(E51:E72)</f>
        <v>3522672</v>
      </c>
    </row>
    <row r="74" spans="1:5">
      <c r="A74" s="67"/>
    </row>
    <row r="75" spans="1:5">
      <c r="A75" s="4"/>
    </row>
    <row r="76" spans="1:5">
      <c r="A76" s="4"/>
    </row>
    <row r="77" spans="1:5">
      <c r="A77" s="4"/>
    </row>
    <row r="78" spans="1:5">
      <c r="A78" s="4"/>
    </row>
    <row r="79" spans="1:5">
      <c r="A79" s="4"/>
    </row>
    <row r="80" spans="1:5">
      <c r="A80" s="4"/>
    </row>
    <row r="81" spans="1:1">
      <c r="A81" s="4"/>
    </row>
    <row r="82" spans="1:1">
      <c r="A82" s="4"/>
    </row>
    <row r="83" spans="1:1">
      <c r="A83" s="4"/>
    </row>
    <row r="84" spans="1:1">
      <c r="A84" s="4"/>
    </row>
    <row r="85" spans="1:1">
      <c r="A85" s="4"/>
    </row>
    <row r="86" spans="1:1">
      <c r="A86" s="4"/>
    </row>
    <row r="87" spans="1:1">
      <c r="A87" s="4"/>
    </row>
    <row r="88" spans="1:1">
      <c r="A88" s="4"/>
    </row>
    <row r="89" spans="1:1">
      <c r="A89" s="4"/>
    </row>
    <row r="90" spans="1:1">
      <c r="A90" s="4"/>
    </row>
    <row r="91" spans="1:1">
      <c r="A91" s="4"/>
    </row>
    <row r="92" spans="1:1">
      <c r="A92" s="4"/>
    </row>
  </sheetData>
  <phoneticPr fontId="0" type="noConversion"/>
  <printOptions horizontalCentered="1" headings="1" gridLines="1"/>
  <pageMargins left="0.11811023622047245" right="0.23622047244094491" top="1.299212598425197" bottom="0.35433070866141736" header="0.19685039370078741" footer="0.11811023622047245"/>
  <pageSetup scale="86" fitToHeight="0" orientation="portrait" cellComments="asDisplayed" r:id="rId1"/>
  <headerFooter alignWithMargins="0">
    <oddHeader xml:space="preserve">&amp;R&amp;9Toronto Hydro-Electric System Limited
EB-2012-0064
Tab 5
Schedule G
Filed:  2012 May 10
Corrected:  2012 Oct 5
page &amp;P of &amp;N
</oddHeader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R98"/>
  <sheetViews>
    <sheetView view="pageBreakPreview" topLeftCell="A49" zoomScale="60" zoomScaleNormal="100" workbookViewId="0">
      <selection activeCell="C58" sqref="C58"/>
    </sheetView>
  </sheetViews>
  <sheetFormatPr defaultRowHeight="12.75"/>
  <cols>
    <col min="1" max="1" width="23.85546875" customWidth="1"/>
    <col min="2" max="2" width="9.7109375" style="8" bestFit="1" customWidth="1"/>
    <col min="3" max="3" width="10.85546875" style="8" customWidth="1"/>
    <col min="4" max="4" width="11.28515625" style="8" bestFit="1" customWidth="1"/>
    <col min="5" max="5" width="9.7109375" style="8" customWidth="1"/>
    <col min="6" max="6" width="10.42578125" style="8" customWidth="1"/>
    <col min="7" max="7" width="2.7109375" customWidth="1"/>
    <col min="8" max="8" width="10.140625" bestFit="1" customWidth="1"/>
    <col min="10" max="10" width="2.140625" customWidth="1"/>
    <col min="13" max="13" width="18.5703125" customWidth="1"/>
  </cols>
  <sheetData>
    <row r="1" spans="1:18">
      <c r="A1" s="383" t="str">
        <f>REGINFO!A1</f>
        <v>PILs TAXES - EB-2012-0064</v>
      </c>
      <c r="B1" s="384"/>
      <c r="C1" s="342"/>
      <c r="D1" s="342"/>
      <c r="E1" s="342"/>
      <c r="F1" s="342"/>
      <c r="G1" s="188"/>
      <c r="H1" s="188"/>
      <c r="I1" s="188"/>
      <c r="J1" s="188"/>
      <c r="K1" s="188"/>
      <c r="L1" s="188"/>
      <c r="M1" s="188"/>
      <c r="N1" s="188"/>
      <c r="O1" s="188"/>
      <c r="P1" s="188"/>
    </row>
    <row r="2" spans="1:18">
      <c r="A2" s="343" t="s">
        <v>107</v>
      </c>
      <c r="B2" s="342"/>
      <c r="C2" s="342"/>
      <c r="D2" s="342"/>
      <c r="E2" s="342"/>
      <c r="F2" s="344" t="str">
        <f>REGINFO!E1</f>
        <v>Version 2009.1</v>
      </c>
      <c r="G2" s="189"/>
      <c r="H2" s="189"/>
      <c r="I2" s="189"/>
      <c r="J2" s="189"/>
      <c r="K2" s="239"/>
      <c r="L2" s="189"/>
      <c r="M2" s="189"/>
      <c r="N2" s="189"/>
      <c r="O2" s="189"/>
      <c r="P2" s="189"/>
      <c r="Q2" s="34"/>
      <c r="R2" s="34"/>
    </row>
    <row r="3" spans="1:18">
      <c r="A3" s="343" t="s">
        <v>304</v>
      </c>
      <c r="B3" s="342"/>
      <c r="C3" s="342"/>
      <c r="D3" s="342"/>
      <c r="E3" s="342"/>
      <c r="F3" s="344"/>
      <c r="G3" s="189"/>
      <c r="H3" s="189"/>
      <c r="I3" s="189"/>
      <c r="J3" s="189"/>
      <c r="K3" s="239"/>
      <c r="L3" s="189"/>
      <c r="M3" s="189"/>
      <c r="N3" s="189"/>
      <c r="O3" s="189"/>
      <c r="P3" s="189"/>
      <c r="Q3" s="34"/>
      <c r="R3" s="34"/>
    </row>
    <row r="4" spans="1:18">
      <c r="A4" s="239" t="str">
        <f>REGINFO!A3</f>
        <v>Utility Name: TORONTO HYDRO-ELECTRIC SYSTEM LIMITED</v>
      </c>
      <c r="B4" s="342"/>
      <c r="C4" s="342"/>
      <c r="D4" s="342"/>
      <c r="E4" s="342"/>
      <c r="F4" s="342"/>
      <c r="G4" s="189"/>
      <c r="H4" s="189"/>
      <c r="I4" s="189"/>
      <c r="J4" s="189"/>
      <c r="K4" s="239"/>
      <c r="L4" s="189"/>
      <c r="M4" s="189"/>
      <c r="N4" s="189"/>
      <c r="O4" s="189"/>
      <c r="P4" s="189"/>
      <c r="Q4" s="34"/>
      <c r="R4" s="34"/>
    </row>
    <row r="5" spans="1:18">
      <c r="A5" s="239" t="str">
        <f>REGINFO!A4</f>
        <v>Reporting period:  2005</v>
      </c>
      <c r="B5" s="342"/>
      <c r="C5" s="342"/>
      <c r="D5" s="342"/>
      <c r="E5" s="342"/>
      <c r="F5" s="342"/>
      <c r="G5" s="189"/>
      <c r="H5" s="189"/>
      <c r="I5" s="189"/>
      <c r="J5" s="189"/>
      <c r="K5" s="239"/>
      <c r="L5" s="189"/>
      <c r="M5" s="189"/>
      <c r="N5" s="189"/>
      <c r="O5" s="189"/>
      <c r="P5" s="189"/>
      <c r="Q5" s="34"/>
      <c r="R5" s="34"/>
    </row>
    <row r="6" spans="1:18">
      <c r="A6" s="343"/>
      <c r="B6" s="342"/>
      <c r="C6" s="342"/>
      <c r="D6" s="342"/>
      <c r="E6" s="342"/>
      <c r="F6" s="342"/>
      <c r="G6" s="189"/>
      <c r="H6" s="189"/>
      <c r="I6" s="189"/>
      <c r="J6" s="189"/>
      <c r="K6" s="239"/>
      <c r="L6" s="189"/>
      <c r="M6" s="189"/>
      <c r="N6" s="189"/>
      <c r="O6" s="189"/>
      <c r="P6" s="189"/>
      <c r="Q6" s="34"/>
      <c r="R6" s="34"/>
    </row>
    <row r="7" spans="1:18">
      <c r="A7" s="343"/>
      <c r="B7" s="342"/>
      <c r="C7" s="342"/>
      <c r="D7" s="342"/>
      <c r="E7" s="342"/>
      <c r="F7" s="409" t="s">
        <v>335</v>
      </c>
      <c r="G7" s="189"/>
      <c r="H7" s="189"/>
      <c r="I7" s="189"/>
      <c r="J7" s="189"/>
      <c r="K7" s="239"/>
      <c r="L7" s="189"/>
      <c r="M7" s="189"/>
      <c r="N7" s="189"/>
      <c r="O7" s="189"/>
      <c r="P7" s="189"/>
      <c r="Q7" s="34"/>
      <c r="R7" s="34"/>
    </row>
    <row r="8" spans="1:18" ht="13.5" thickBot="1">
      <c r="A8" s="512" t="s">
        <v>490</v>
      </c>
      <c r="B8" s="513"/>
      <c r="C8" s="513"/>
      <c r="D8" s="513"/>
      <c r="E8" s="342"/>
      <c r="F8" s="381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34"/>
      <c r="R8" s="34"/>
    </row>
    <row r="9" spans="1:18">
      <c r="A9" s="320" t="s">
        <v>112</v>
      </c>
      <c r="B9" s="325"/>
      <c r="C9" s="372">
        <v>0</v>
      </c>
      <c r="D9" s="372"/>
      <c r="E9" s="372">
        <v>200001</v>
      </c>
      <c r="F9" s="373"/>
      <c r="G9" s="190"/>
      <c r="H9" s="190"/>
      <c r="I9" s="190"/>
      <c r="J9" s="190"/>
      <c r="K9" s="188"/>
      <c r="L9" s="188"/>
      <c r="M9" s="188"/>
      <c r="N9" s="188"/>
      <c r="O9" s="188"/>
      <c r="P9" s="188"/>
    </row>
    <row r="10" spans="1:18">
      <c r="A10" s="321" t="s">
        <v>467</v>
      </c>
      <c r="B10" s="326"/>
      <c r="C10" s="374" t="s">
        <v>111</v>
      </c>
      <c r="D10" s="374"/>
      <c r="E10" s="374" t="s">
        <v>111</v>
      </c>
      <c r="F10" s="375" t="s">
        <v>473</v>
      </c>
      <c r="G10" s="191"/>
      <c r="H10" s="191"/>
      <c r="I10" s="191"/>
      <c r="J10" s="191"/>
      <c r="K10" s="188"/>
      <c r="L10" s="188"/>
      <c r="M10" s="188"/>
      <c r="N10" s="188"/>
      <c r="O10" s="188"/>
      <c r="P10" s="188"/>
    </row>
    <row r="11" spans="1:18" ht="13.5" thickBot="1">
      <c r="A11" s="321"/>
      <c r="B11" s="326" t="s">
        <v>116</v>
      </c>
      <c r="C11" s="376">
        <v>200000</v>
      </c>
      <c r="D11" s="376"/>
      <c r="E11" s="376">
        <v>700000</v>
      </c>
      <c r="F11" s="377"/>
      <c r="G11" s="190"/>
      <c r="H11" s="190"/>
      <c r="I11" s="190"/>
      <c r="J11" s="190"/>
      <c r="K11" s="188"/>
      <c r="L11" s="188"/>
      <c r="M11" s="188"/>
      <c r="N11" s="188"/>
      <c r="O11" s="188"/>
      <c r="P11" s="188"/>
    </row>
    <row r="12" spans="1:18" ht="13.5" thickBot="1">
      <c r="A12" s="322" t="s">
        <v>108</v>
      </c>
      <c r="B12" s="235"/>
      <c r="C12" s="236"/>
      <c r="D12" s="236"/>
      <c r="E12" s="242"/>
      <c r="F12" s="242"/>
      <c r="G12" s="192"/>
      <c r="H12" s="192"/>
      <c r="I12" s="192"/>
      <c r="J12" s="192"/>
      <c r="K12" s="188"/>
      <c r="L12" s="188"/>
      <c r="M12" s="188"/>
      <c r="N12" s="188"/>
      <c r="O12" s="188"/>
      <c r="P12" s="188"/>
    </row>
    <row r="13" spans="1:18" ht="13.5" thickBot="1">
      <c r="A13" s="323" t="s">
        <v>297</v>
      </c>
      <c r="B13" s="408">
        <v>2005</v>
      </c>
      <c r="C13" s="237"/>
      <c r="D13" s="237"/>
      <c r="E13" s="243"/>
      <c r="F13" s="243"/>
      <c r="G13" s="193"/>
      <c r="H13" s="193"/>
      <c r="I13" s="193"/>
      <c r="J13" s="193"/>
      <c r="K13" s="188"/>
      <c r="L13" s="188"/>
      <c r="M13" s="188"/>
      <c r="N13" s="188"/>
      <c r="O13" s="188"/>
      <c r="P13" s="188"/>
      <c r="R13" s="39"/>
    </row>
    <row r="14" spans="1:18" ht="13.5" thickBot="1">
      <c r="A14" s="323" t="s">
        <v>296</v>
      </c>
      <c r="B14" s="245"/>
      <c r="C14" s="327"/>
      <c r="D14" s="327"/>
      <c r="E14" s="328"/>
      <c r="F14" s="328">
        <v>0.22120000000000001</v>
      </c>
      <c r="G14" s="193"/>
      <c r="H14" s="193"/>
      <c r="I14" s="193"/>
      <c r="J14" s="193"/>
      <c r="K14" s="188"/>
      <c r="L14" s="188"/>
      <c r="M14" s="188"/>
      <c r="N14" s="188"/>
      <c r="O14" s="188"/>
      <c r="P14" s="188"/>
    </row>
    <row r="15" spans="1:18" ht="13.5" thickBot="1">
      <c r="A15" s="323" t="s">
        <v>301</v>
      </c>
      <c r="B15" s="245"/>
      <c r="C15" s="329"/>
      <c r="D15" s="329"/>
      <c r="E15" s="330"/>
      <c r="F15" s="330">
        <v>0.14000000000000001</v>
      </c>
      <c r="G15" s="193"/>
      <c r="H15" s="193"/>
      <c r="I15" s="193"/>
      <c r="J15" s="193"/>
      <c r="K15" s="188"/>
      <c r="L15" s="188"/>
      <c r="M15" s="188"/>
      <c r="N15" s="188"/>
      <c r="O15" s="188"/>
      <c r="P15" s="188"/>
    </row>
    <row r="16" spans="1:18" ht="13.5" thickBot="1">
      <c r="A16" s="323" t="s">
        <v>257</v>
      </c>
      <c r="B16" s="245"/>
      <c r="C16" s="331"/>
      <c r="D16" s="331"/>
      <c r="E16" s="332"/>
      <c r="F16" s="332">
        <f>SUM(F14:F15)</f>
        <v>0.36120000000000002</v>
      </c>
      <c r="G16" s="193"/>
      <c r="H16" s="193"/>
      <c r="I16" s="193"/>
      <c r="J16" s="193"/>
      <c r="K16" s="188"/>
      <c r="L16" s="188"/>
      <c r="M16" s="188"/>
      <c r="N16" s="188"/>
      <c r="O16" s="188"/>
      <c r="P16" s="188"/>
    </row>
    <row r="17" spans="1:16" ht="13.5" thickBot="1">
      <c r="A17" s="323"/>
      <c r="B17" s="245"/>
      <c r="C17" s="327"/>
      <c r="D17" s="327"/>
      <c r="E17" s="328"/>
      <c r="F17" s="328"/>
      <c r="G17" s="193"/>
      <c r="H17" s="193"/>
      <c r="I17" s="193"/>
      <c r="J17" s="193"/>
      <c r="K17" s="188"/>
      <c r="L17" s="188"/>
      <c r="M17" s="188"/>
      <c r="N17" s="188"/>
      <c r="O17" s="188"/>
      <c r="P17" s="188"/>
    </row>
    <row r="18" spans="1:16" ht="13.5" thickBot="1">
      <c r="A18" s="322" t="s">
        <v>109</v>
      </c>
      <c r="B18" s="244"/>
      <c r="C18" s="333">
        <v>3.0000000000000001E-3</v>
      </c>
      <c r="D18" s="327"/>
      <c r="E18" s="328"/>
      <c r="F18" s="328"/>
      <c r="G18" s="193"/>
      <c r="H18" s="193"/>
      <c r="I18" s="193"/>
      <c r="J18" s="193"/>
      <c r="K18" s="188"/>
      <c r="L18" s="188"/>
      <c r="M18" s="188"/>
      <c r="N18" s="188"/>
      <c r="O18" s="188"/>
      <c r="P18" s="188"/>
    </row>
    <row r="19" spans="1:16" ht="13.5" thickBot="1">
      <c r="A19" s="322" t="s">
        <v>110</v>
      </c>
      <c r="B19" s="238"/>
      <c r="C19" s="334">
        <v>1.75E-3</v>
      </c>
      <c r="D19" s="335"/>
      <c r="E19" s="336"/>
      <c r="F19" s="336"/>
      <c r="G19" s="193"/>
      <c r="H19" s="193"/>
      <c r="I19" s="193"/>
      <c r="J19" s="193"/>
      <c r="K19" s="188"/>
      <c r="L19" s="188"/>
      <c r="M19" s="188"/>
      <c r="N19" s="188"/>
      <c r="O19" s="188"/>
      <c r="P19" s="188"/>
    </row>
    <row r="20" spans="1:16" ht="13.5" thickBot="1">
      <c r="A20" s="322" t="s">
        <v>113</v>
      </c>
      <c r="B20" s="238"/>
      <c r="C20" s="335">
        <v>1.12E-2</v>
      </c>
      <c r="D20" s="337"/>
      <c r="E20" s="338"/>
      <c r="F20" s="338"/>
      <c r="G20" s="192"/>
      <c r="H20" s="192"/>
      <c r="I20" s="192"/>
      <c r="J20" s="192"/>
      <c r="K20" s="188"/>
      <c r="L20" s="188"/>
      <c r="M20" s="188"/>
      <c r="N20" s="188"/>
      <c r="O20" s="188"/>
      <c r="P20" s="188"/>
    </row>
    <row r="21" spans="1:16" ht="26.25" thickBot="1">
      <c r="A21" s="324" t="s">
        <v>330</v>
      </c>
      <c r="B21" s="405" t="s">
        <v>491</v>
      </c>
      <c r="C21" s="360">
        <v>7500000</v>
      </c>
      <c r="D21" s="337"/>
      <c r="E21" s="338"/>
      <c r="F21" s="338"/>
      <c r="G21" s="192"/>
      <c r="H21" s="192"/>
      <c r="I21" s="192"/>
      <c r="J21" s="192"/>
      <c r="K21" s="188"/>
      <c r="L21" s="188"/>
      <c r="M21" s="188"/>
      <c r="N21" s="188"/>
      <c r="O21" s="188"/>
      <c r="P21" s="188"/>
    </row>
    <row r="22" spans="1:16" ht="39" thickBot="1">
      <c r="A22" s="324" t="s">
        <v>331</v>
      </c>
      <c r="B22" s="406" t="s">
        <v>485</v>
      </c>
      <c r="C22" s="361">
        <v>50000000</v>
      </c>
      <c r="D22" s="339"/>
      <c r="E22" s="340"/>
      <c r="F22" s="340"/>
      <c r="G22" s="192"/>
      <c r="H22" s="192"/>
      <c r="I22" s="192"/>
      <c r="J22" s="192"/>
      <c r="K22" s="188"/>
      <c r="L22" s="188"/>
      <c r="M22" s="188"/>
      <c r="N22" s="188"/>
      <c r="O22" s="188"/>
      <c r="P22" s="188"/>
    </row>
    <row r="23" spans="1:16" ht="41.25" customHeight="1">
      <c r="A23" s="506" t="s">
        <v>492</v>
      </c>
      <c r="B23" s="507"/>
      <c r="C23" s="507"/>
      <c r="D23" s="507"/>
      <c r="E23" s="507"/>
      <c r="F23" s="507"/>
      <c r="G23" s="437"/>
      <c r="H23" s="419"/>
      <c r="I23" s="192"/>
      <c r="J23" s="192"/>
      <c r="K23" s="188"/>
      <c r="L23" s="188"/>
      <c r="M23" s="188"/>
      <c r="N23" s="188"/>
      <c r="O23" s="188"/>
      <c r="P23" s="188"/>
    </row>
    <row r="24" spans="1:16">
      <c r="A24" s="410"/>
      <c r="B24" s="411"/>
      <c r="C24" s="411"/>
      <c r="D24" s="411"/>
      <c r="E24" s="411"/>
      <c r="F24" s="411"/>
      <c r="G24" s="192"/>
      <c r="H24" s="192"/>
      <c r="I24" s="192"/>
      <c r="J24" s="192"/>
      <c r="K24" s="188"/>
      <c r="L24" s="188"/>
      <c r="M24" s="188"/>
      <c r="N24" s="188"/>
      <c r="O24" s="188"/>
      <c r="P24" s="188"/>
    </row>
    <row r="25" spans="1:16">
      <c r="A25" s="378"/>
      <c r="B25" s="379"/>
      <c r="C25" s="382"/>
      <c r="D25" s="342"/>
      <c r="E25" s="342"/>
      <c r="F25" s="409" t="s">
        <v>336</v>
      </c>
      <c r="G25" s="192"/>
      <c r="H25" s="192"/>
      <c r="I25" s="192"/>
      <c r="J25" s="192"/>
      <c r="K25" s="188"/>
      <c r="L25" s="188"/>
      <c r="M25" s="188"/>
      <c r="N25" s="188"/>
      <c r="O25" s="188"/>
      <c r="P25" s="188"/>
    </row>
    <row r="26" spans="1:16" ht="13.5" thickBot="1">
      <c r="A26" s="514" t="s">
        <v>493</v>
      </c>
      <c r="B26" s="515"/>
      <c r="C26" s="515"/>
      <c r="D26" s="515"/>
      <c r="E26" s="515"/>
      <c r="F26" s="515"/>
      <c r="G26" s="192"/>
      <c r="H26" s="192"/>
      <c r="I26" s="192"/>
      <c r="J26" s="192"/>
      <c r="K26" s="188"/>
      <c r="L26" s="188"/>
      <c r="M26" s="188"/>
      <c r="N26" s="188"/>
      <c r="O26" s="188"/>
      <c r="P26" s="188"/>
    </row>
    <row r="27" spans="1:16">
      <c r="A27" s="320" t="s">
        <v>112</v>
      </c>
      <c r="B27" s="325"/>
      <c r="C27" s="366">
        <v>0</v>
      </c>
      <c r="D27" s="366"/>
      <c r="E27" s="366">
        <v>200001</v>
      </c>
      <c r="F27" s="367"/>
      <c r="G27" s="192"/>
      <c r="H27" s="192"/>
      <c r="I27" s="192"/>
      <c r="J27" s="192"/>
      <c r="K27" s="188"/>
      <c r="L27" s="188"/>
      <c r="M27" s="188"/>
      <c r="N27" s="188"/>
      <c r="O27" s="188"/>
      <c r="P27" s="188"/>
    </row>
    <row r="28" spans="1:16">
      <c r="A28" s="321" t="s">
        <v>440</v>
      </c>
      <c r="B28" s="326"/>
      <c r="C28" s="368" t="s">
        <v>111</v>
      </c>
      <c r="D28" s="368"/>
      <c r="E28" s="368" t="s">
        <v>111</v>
      </c>
      <c r="F28" s="369" t="s">
        <v>473</v>
      </c>
      <c r="G28" s="192"/>
      <c r="H28" s="192"/>
      <c r="I28" s="192"/>
      <c r="J28" s="192"/>
      <c r="K28" s="188"/>
      <c r="L28" s="188"/>
      <c r="M28" s="188"/>
      <c r="N28" s="188"/>
      <c r="O28" s="188"/>
      <c r="P28" s="188"/>
    </row>
    <row r="29" spans="1:16" ht="13.5" thickBot="1">
      <c r="A29" s="321"/>
      <c r="B29" s="326" t="s">
        <v>116</v>
      </c>
      <c r="C29" s="370">
        <v>200000</v>
      </c>
      <c r="D29" s="370"/>
      <c r="E29" s="370">
        <v>700000</v>
      </c>
      <c r="F29" s="371"/>
      <c r="G29" s="192"/>
      <c r="H29" s="192"/>
      <c r="I29" s="192"/>
      <c r="J29" s="192"/>
      <c r="K29" s="188"/>
      <c r="L29" s="188"/>
      <c r="M29" s="188"/>
      <c r="N29" s="188"/>
      <c r="O29" s="188"/>
      <c r="P29" s="188"/>
    </row>
    <row r="30" spans="1:16" ht="13.5" thickBot="1">
      <c r="A30" s="322" t="s">
        <v>108</v>
      </c>
      <c r="B30" s="235"/>
      <c r="C30" s="236"/>
      <c r="D30" s="236"/>
      <c r="E30" s="242"/>
      <c r="F30" s="242"/>
      <c r="G30" s="192"/>
      <c r="H30" s="192"/>
      <c r="I30" s="192"/>
      <c r="J30" s="192"/>
      <c r="K30" s="188"/>
      <c r="L30" s="188"/>
      <c r="M30" s="188"/>
      <c r="N30" s="188"/>
      <c r="O30" s="188"/>
      <c r="P30" s="188"/>
    </row>
    <row r="31" spans="1:16" ht="13.5" thickBot="1">
      <c r="A31" s="323" t="s">
        <v>115</v>
      </c>
      <c r="B31" s="408">
        <v>2005</v>
      </c>
      <c r="C31" s="237"/>
      <c r="D31" s="237"/>
      <c r="E31" s="243"/>
      <c r="F31" s="243"/>
      <c r="G31" s="192"/>
      <c r="H31" s="192"/>
      <c r="I31" s="192"/>
      <c r="J31" s="192"/>
      <c r="K31" s="188"/>
      <c r="L31" s="188"/>
      <c r="M31" s="188"/>
      <c r="N31" s="188"/>
      <c r="O31" s="188"/>
      <c r="P31" s="188"/>
    </row>
    <row r="32" spans="1:16" ht="13.5" thickBot="1">
      <c r="A32" s="323" t="s">
        <v>296</v>
      </c>
      <c r="B32" s="408"/>
      <c r="C32" s="327"/>
      <c r="D32" s="327"/>
      <c r="E32" s="328"/>
      <c r="F32" s="328">
        <v>0.22120000000000001</v>
      </c>
      <c r="G32" s="192"/>
      <c r="H32" s="192"/>
      <c r="I32" s="192"/>
      <c r="J32" s="192"/>
      <c r="K32" s="188"/>
      <c r="L32" s="188"/>
      <c r="M32" s="188"/>
      <c r="N32" s="188"/>
      <c r="O32" s="188"/>
      <c r="P32" s="188"/>
    </row>
    <row r="33" spans="1:16" ht="13.5" thickBot="1">
      <c r="A33" s="323" t="s">
        <v>29</v>
      </c>
      <c r="B33" s="408"/>
      <c r="C33" s="329"/>
      <c r="D33" s="329"/>
      <c r="E33" s="330"/>
      <c r="F33" s="330">
        <v>0.14000000000000001</v>
      </c>
      <c r="G33" s="192"/>
      <c r="H33" s="192"/>
      <c r="I33" s="192"/>
      <c r="J33" s="192"/>
      <c r="K33" s="188"/>
      <c r="L33" s="188"/>
      <c r="M33" s="188"/>
      <c r="N33" s="188"/>
      <c r="O33" s="188"/>
      <c r="P33" s="188"/>
    </row>
    <row r="34" spans="1:16" ht="13.5" thickBot="1">
      <c r="A34" s="323" t="s">
        <v>257</v>
      </c>
      <c r="B34" s="408"/>
      <c r="C34" s="331"/>
      <c r="D34" s="331"/>
      <c r="E34" s="332"/>
      <c r="F34" s="332">
        <f>SUM(F32:F33)</f>
        <v>0.36120000000000002</v>
      </c>
      <c r="G34" s="192"/>
      <c r="H34" s="192"/>
      <c r="I34" s="192"/>
      <c r="J34" s="192"/>
      <c r="K34" s="188"/>
      <c r="L34" s="188"/>
      <c r="M34" s="188"/>
      <c r="N34" s="188"/>
      <c r="O34" s="188"/>
      <c r="P34" s="188"/>
    </row>
    <row r="35" spans="1:16" ht="13.5" thickBot="1">
      <c r="A35" s="323"/>
      <c r="B35" s="245"/>
      <c r="C35" s="327"/>
      <c r="D35" s="327"/>
      <c r="E35" s="328"/>
      <c r="F35" s="328"/>
      <c r="G35" s="192"/>
      <c r="H35" s="192"/>
      <c r="I35" s="192"/>
      <c r="J35" s="192"/>
      <c r="K35" s="188"/>
      <c r="L35" s="188"/>
      <c r="M35" s="188"/>
      <c r="N35" s="188"/>
      <c r="O35" s="188"/>
      <c r="P35" s="188"/>
    </row>
    <row r="36" spans="1:16" ht="13.5" thickBot="1">
      <c r="A36" s="322" t="s">
        <v>109</v>
      </c>
      <c r="B36" s="408"/>
      <c r="C36" s="333">
        <v>3.0000000000000001E-3</v>
      </c>
      <c r="D36" s="327"/>
      <c r="E36" s="328"/>
      <c r="F36" s="328"/>
      <c r="G36" s="192"/>
      <c r="H36" s="192"/>
      <c r="I36" s="192"/>
      <c r="J36" s="192"/>
      <c r="K36" s="188"/>
      <c r="L36" s="188"/>
      <c r="M36" s="188"/>
      <c r="N36" s="188"/>
      <c r="O36" s="188"/>
      <c r="P36" s="188"/>
    </row>
    <row r="37" spans="1:16" ht="13.5" thickBot="1">
      <c r="A37" s="322" t="s">
        <v>110</v>
      </c>
      <c r="B37" s="408"/>
      <c r="C37" s="334">
        <v>1.75E-3</v>
      </c>
      <c r="D37" s="335"/>
      <c r="E37" s="336"/>
      <c r="F37" s="336"/>
      <c r="G37" s="192"/>
      <c r="H37" s="192"/>
      <c r="I37" s="192"/>
      <c r="J37" s="192"/>
      <c r="K37" s="188"/>
      <c r="L37" s="188"/>
      <c r="M37" s="188"/>
      <c r="N37" s="188"/>
      <c r="O37" s="188"/>
      <c r="P37" s="188"/>
    </row>
    <row r="38" spans="1:16" ht="13.5" thickBot="1">
      <c r="A38" s="322" t="s">
        <v>113</v>
      </c>
      <c r="B38" s="408"/>
      <c r="C38" s="335">
        <v>1.12E-2</v>
      </c>
      <c r="D38" s="337"/>
      <c r="E38" s="338"/>
      <c r="F38" s="338"/>
      <c r="G38" s="192"/>
      <c r="H38" s="192"/>
      <c r="I38" s="192"/>
      <c r="J38" s="192"/>
      <c r="K38" s="188"/>
      <c r="L38" s="188"/>
      <c r="M38" s="188"/>
      <c r="N38" s="188"/>
      <c r="O38" s="188"/>
      <c r="P38" s="188"/>
    </row>
    <row r="39" spans="1:16" ht="26.25" thickBot="1">
      <c r="A39" s="324" t="s">
        <v>502</v>
      </c>
      <c r="B39" s="405" t="s">
        <v>491</v>
      </c>
      <c r="C39" s="360">
        <v>7500000</v>
      </c>
      <c r="D39" s="337"/>
      <c r="E39" s="338"/>
      <c r="F39" s="338"/>
      <c r="G39" s="192"/>
      <c r="H39" s="192"/>
      <c r="I39" s="192"/>
      <c r="J39" s="192"/>
      <c r="K39" s="188"/>
      <c r="L39" s="188"/>
      <c r="M39" s="188"/>
      <c r="N39" s="188"/>
      <c r="O39" s="188"/>
      <c r="P39" s="188"/>
    </row>
    <row r="40" spans="1:16" ht="39" thickBot="1">
      <c r="A40" s="324" t="s">
        <v>503</v>
      </c>
      <c r="B40" s="406" t="s">
        <v>485</v>
      </c>
      <c r="C40" s="361">
        <v>50000000</v>
      </c>
      <c r="D40" s="339"/>
      <c r="E40" s="340"/>
      <c r="F40" s="340"/>
      <c r="G40" s="192"/>
      <c r="H40" s="192"/>
      <c r="I40" s="192"/>
      <c r="J40" s="192"/>
      <c r="K40" s="188"/>
      <c r="L40" s="188"/>
      <c r="M40" s="188"/>
      <c r="N40" s="188"/>
      <c r="O40" s="188"/>
      <c r="P40" s="188"/>
    </row>
    <row r="41" spans="1:16">
      <c r="A41" s="508" t="s">
        <v>333</v>
      </c>
      <c r="B41" s="507"/>
      <c r="C41" s="507"/>
      <c r="D41" s="507"/>
      <c r="E41" s="507"/>
      <c r="F41" s="507"/>
      <c r="G41" s="192"/>
      <c r="H41" s="192"/>
      <c r="I41" s="192"/>
      <c r="J41" s="192"/>
      <c r="K41" s="188"/>
      <c r="L41" s="188"/>
      <c r="M41" s="188"/>
      <c r="N41" s="188"/>
      <c r="O41" s="188"/>
      <c r="P41" s="188"/>
    </row>
    <row r="42" spans="1:16" ht="23.25" customHeight="1">
      <c r="A42" s="509"/>
      <c r="B42" s="509"/>
      <c r="C42" s="509"/>
      <c r="D42" s="509"/>
      <c r="E42" s="509"/>
      <c r="F42" s="509"/>
      <c r="G42" s="192"/>
      <c r="H42" s="192"/>
      <c r="I42" s="192"/>
      <c r="J42" s="192"/>
      <c r="K42" s="188"/>
      <c r="L42" s="188"/>
      <c r="M42" s="188"/>
      <c r="N42" s="188"/>
      <c r="O42" s="188"/>
      <c r="P42" s="188"/>
    </row>
    <row r="43" spans="1:16">
      <c r="A43" s="378"/>
      <c r="B43" s="379"/>
      <c r="C43" s="380"/>
      <c r="D43" s="379"/>
      <c r="E43" s="379"/>
      <c r="F43" s="409" t="s">
        <v>337</v>
      </c>
      <c r="G43" s="192"/>
      <c r="H43" s="192"/>
      <c r="I43" s="192"/>
      <c r="J43" s="192"/>
      <c r="K43" s="188"/>
      <c r="L43" s="188"/>
      <c r="M43" s="188"/>
      <c r="N43" s="188"/>
      <c r="O43" s="188"/>
      <c r="P43" s="188"/>
    </row>
    <row r="44" spans="1:16" ht="13.5" thickBot="1">
      <c r="A44" s="407" t="s">
        <v>489</v>
      </c>
      <c r="B44" s="364"/>
      <c r="C44" s="365"/>
      <c r="D44" s="364"/>
      <c r="E44" s="342"/>
      <c r="F44" s="381"/>
      <c r="G44" s="192"/>
      <c r="H44" s="192"/>
      <c r="I44" s="192"/>
      <c r="J44" s="192"/>
      <c r="K44" s="188"/>
      <c r="L44" s="188"/>
      <c r="M44" s="188"/>
      <c r="N44" s="188"/>
      <c r="O44" s="188"/>
      <c r="P44" s="188"/>
    </row>
    <row r="45" spans="1:16">
      <c r="A45" s="320" t="s">
        <v>112</v>
      </c>
      <c r="B45" s="325"/>
      <c r="C45" s="366">
        <v>0</v>
      </c>
      <c r="D45" s="366"/>
      <c r="E45" s="366">
        <v>200001</v>
      </c>
      <c r="F45" s="367"/>
      <c r="G45" s="194"/>
      <c r="H45" s="194"/>
      <c r="I45" s="194"/>
      <c r="J45" s="194"/>
      <c r="K45" s="188"/>
      <c r="L45" s="188"/>
      <c r="M45" s="188"/>
      <c r="N45" s="188"/>
      <c r="O45" s="188"/>
      <c r="P45" s="188"/>
    </row>
    <row r="46" spans="1:16">
      <c r="A46" s="321"/>
      <c r="B46" s="326"/>
      <c r="C46" s="368" t="s">
        <v>111</v>
      </c>
      <c r="D46" s="368"/>
      <c r="E46" s="368" t="s">
        <v>111</v>
      </c>
      <c r="F46" s="369" t="s">
        <v>473</v>
      </c>
      <c r="G46" s="191"/>
      <c r="H46" s="191"/>
      <c r="I46" s="191"/>
      <c r="J46" s="191"/>
      <c r="K46" s="188"/>
      <c r="L46" s="189"/>
      <c r="M46" s="189"/>
      <c r="N46" s="189"/>
      <c r="O46" s="189"/>
      <c r="P46" s="189"/>
    </row>
    <row r="47" spans="1:16" ht="13.5" thickBot="1">
      <c r="A47" s="321"/>
      <c r="B47" s="341" t="s">
        <v>116</v>
      </c>
      <c r="C47" s="370">
        <v>200000</v>
      </c>
      <c r="D47" s="370"/>
      <c r="E47" s="370">
        <v>700000</v>
      </c>
      <c r="F47" s="371"/>
      <c r="G47" s="194"/>
      <c r="H47" s="194"/>
      <c r="I47" s="194"/>
      <c r="J47" s="194"/>
      <c r="K47" s="188"/>
      <c r="L47" s="189"/>
      <c r="M47" s="189"/>
      <c r="N47" s="189"/>
      <c r="O47" s="189"/>
      <c r="P47" s="189"/>
    </row>
    <row r="48" spans="1:16" ht="13.5" thickBot="1">
      <c r="A48" s="322" t="s">
        <v>108</v>
      </c>
      <c r="B48" s="235"/>
      <c r="C48" s="236"/>
      <c r="D48" s="236"/>
      <c r="E48" s="242"/>
      <c r="F48" s="242"/>
      <c r="G48" s="194"/>
      <c r="H48" s="194"/>
      <c r="I48" s="194"/>
      <c r="J48" s="194"/>
      <c r="K48" s="188"/>
      <c r="L48" s="189"/>
      <c r="M48" s="189"/>
      <c r="N48" s="189"/>
      <c r="O48" s="189"/>
      <c r="P48" s="189"/>
    </row>
    <row r="49" spans="1:16" ht="13.5" thickBot="1">
      <c r="A49" s="323" t="s">
        <v>115</v>
      </c>
      <c r="B49" s="408">
        <v>2005</v>
      </c>
      <c r="C49" s="237"/>
      <c r="D49" s="237"/>
      <c r="E49" s="243"/>
      <c r="F49" s="243"/>
      <c r="G49" s="194"/>
      <c r="H49" s="194"/>
      <c r="I49" s="194"/>
      <c r="J49" s="194"/>
      <c r="K49" s="188"/>
      <c r="L49" s="189"/>
      <c r="M49" s="189"/>
      <c r="N49" s="189"/>
      <c r="O49" s="189"/>
      <c r="P49" s="189"/>
    </row>
    <row r="50" spans="1:16" ht="13.5" thickBot="1">
      <c r="A50" s="323" t="s">
        <v>296</v>
      </c>
      <c r="B50" s="245"/>
      <c r="C50" s="351"/>
      <c r="D50" s="351"/>
      <c r="E50" s="352"/>
      <c r="F50" s="352">
        <v>0.22120000000000001</v>
      </c>
      <c r="G50" s="194"/>
      <c r="H50" s="483"/>
      <c r="I50" s="483"/>
      <c r="J50" s="194"/>
      <c r="K50" s="188"/>
      <c r="L50" s="189"/>
      <c r="M50" s="189"/>
      <c r="N50" s="189"/>
      <c r="O50" s="189"/>
      <c r="P50" s="189"/>
    </row>
    <row r="51" spans="1:16" ht="13.5" thickBot="1">
      <c r="A51" s="323" t="s">
        <v>29</v>
      </c>
      <c r="B51" s="245"/>
      <c r="C51" s="353"/>
      <c r="D51" s="353"/>
      <c r="E51" s="354"/>
      <c r="F51" s="354">
        <v>0.14000000000000001</v>
      </c>
      <c r="G51" s="194"/>
      <c r="H51" s="483"/>
      <c r="I51" s="483"/>
      <c r="J51" s="194"/>
      <c r="K51" s="188"/>
      <c r="L51" s="189"/>
      <c r="M51" s="189"/>
      <c r="N51" s="189"/>
      <c r="O51" s="189"/>
      <c r="P51" s="189"/>
    </row>
    <row r="52" spans="1:16" ht="13.5" thickBot="1">
      <c r="A52" s="323" t="s">
        <v>257</v>
      </c>
      <c r="B52" s="245"/>
      <c r="C52" s="331"/>
      <c r="D52" s="331"/>
      <c r="E52" s="332"/>
      <c r="F52" s="332">
        <f>SUM(F50:F51)</f>
        <v>0.36120000000000002</v>
      </c>
      <c r="G52" s="194"/>
      <c r="H52" s="483"/>
      <c r="I52" s="483"/>
      <c r="J52" s="194"/>
      <c r="K52" s="188"/>
      <c r="L52" s="189"/>
      <c r="M52" s="189"/>
      <c r="N52" s="189"/>
      <c r="O52" s="189"/>
      <c r="P52" s="189"/>
    </row>
    <row r="53" spans="1:16" ht="13.5" thickBot="1">
      <c r="A53" s="323"/>
      <c r="B53" s="245"/>
      <c r="C53" s="351"/>
      <c r="D53" s="351"/>
      <c r="E53" s="352"/>
      <c r="F53" s="352"/>
      <c r="G53" s="194"/>
      <c r="H53" s="194"/>
      <c r="I53" s="194"/>
      <c r="J53" s="194"/>
      <c r="K53" s="188"/>
      <c r="L53" s="189"/>
      <c r="M53" s="189"/>
      <c r="N53" s="189"/>
      <c r="O53" s="189"/>
      <c r="P53" s="189"/>
    </row>
    <row r="54" spans="1:16" ht="13.5" thickBot="1">
      <c r="A54" s="322" t="s">
        <v>109</v>
      </c>
      <c r="B54" s="244"/>
      <c r="C54" s="355">
        <v>3.0000000000000001E-3</v>
      </c>
      <c r="D54" s="351"/>
      <c r="E54" s="352"/>
      <c r="F54" s="352"/>
      <c r="G54" s="194"/>
      <c r="H54" s="194"/>
      <c r="I54" s="194"/>
      <c r="J54" s="194"/>
      <c r="K54" s="188"/>
      <c r="L54" s="189"/>
      <c r="M54" s="189"/>
      <c r="N54" s="189"/>
      <c r="O54" s="189"/>
      <c r="P54" s="189"/>
    </row>
    <row r="55" spans="1:16" ht="13.5" thickBot="1">
      <c r="A55" s="322" t="s">
        <v>110</v>
      </c>
      <c r="B55" s="238"/>
      <c r="C55" s="334">
        <v>1.75E-3</v>
      </c>
      <c r="D55" s="356"/>
      <c r="E55" s="357"/>
      <c r="F55" s="357"/>
      <c r="G55" s="194"/>
      <c r="H55" s="194"/>
      <c r="I55" s="194"/>
      <c r="J55" s="194"/>
      <c r="K55" s="188"/>
      <c r="L55" s="189"/>
      <c r="M55" s="189"/>
      <c r="N55" s="189"/>
      <c r="O55" s="189"/>
      <c r="P55" s="189"/>
    </row>
    <row r="56" spans="1:16" ht="13.5" thickBot="1">
      <c r="A56" s="322" t="s">
        <v>113</v>
      </c>
      <c r="B56" s="238"/>
      <c r="C56" s="356">
        <v>1.12E-2</v>
      </c>
      <c r="D56" s="358"/>
      <c r="E56" s="359"/>
      <c r="F56" s="359"/>
      <c r="G56" s="194"/>
      <c r="H56" s="194"/>
      <c r="I56" s="194"/>
      <c r="J56" s="194"/>
      <c r="K56" s="188"/>
      <c r="L56" s="189"/>
      <c r="M56" s="189"/>
      <c r="N56" s="189"/>
      <c r="O56" s="189"/>
      <c r="P56" s="189"/>
    </row>
    <row r="57" spans="1:16" ht="26.25" thickBot="1">
      <c r="A57" s="324" t="s">
        <v>349</v>
      </c>
      <c r="B57" s="405" t="s">
        <v>491</v>
      </c>
      <c r="C57" s="360">
        <v>7500000</v>
      </c>
      <c r="D57" s="358"/>
      <c r="E57" s="359"/>
      <c r="F57" s="359"/>
      <c r="G57" s="194"/>
      <c r="H57" s="194"/>
      <c r="I57" s="194"/>
      <c r="J57" s="194"/>
      <c r="K57" s="188"/>
      <c r="L57" s="189"/>
      <c r="M57" s="189"/>
      <c r="N57" s="189"/>
      <c r="O57" s="189"/>
      <c r="P57" s="189"/>
    </row>
    <row r="58" spans="1:16" ht="39" thickBot="1">
      <c r="A58" s="324" t="s">
        <v>350</v>
      </c>
      <c r="B58" s="406" t="s">
        <v>485</v>
      </c>
      <c r="C58" s="361">
        <v>50000000</v>
      </c>
      <c r="D58" s="362"/>
      <c r="E58" s="363"/>
      <c r="F58" s="363"/>
      <c r="G58" s="194"/>
      <c r="H58" s="194"/>
      <c r="I58" s="194"/>
      <c r="J58" s="194"/>
      <c r="K58" s="188"/>
      <c r="L58" s="189"/>
      <c r="M58" s="189"/>
      <c r="N58" s="189"/>
      <c r="O58" s="189"/>
      <c r="P58" s="189"/>
    </row>
    <row r="59" spans="1:16">
      <c r="A59" s="506" t="s">
        <v>351</v>
      </c>
      <c r="B59" s="510"/>
      <c r="C59" s="510"/>
      <c r="D59" s="510"/>
      <c r="E59" s="510"/>
      <c r="F59" s="510"/>
      <c r="G59" s="192"/>
      <c r="H59" s="192"/>
      <c r="I59" s="192"/>
      <c r="J59" s="192"/>
      <c r="K59" s="188"/>
      <c r="L59" s="188"/>
      <c r="M59" s="188"/>
      <c r="N59" s="188"/>
      <c r="O59" s="188"/>
      <c r="P59" s="188"/>
    </row>
    <row r="60" spans="1:16" ht="25.5" customHeight="1">
      <c r="A60" s="511"/>
      <c r="B60" s="511"/>
      <c r="C60" s="511"/>
      <c r="D60" s="511"/>
      <c r="E60" s="511"/>
      <c r="F60" s="511"/>
      <c r="G60" s="194"/>
      <c r="H60" s="194"/>
      <c r="I60" s="194"/>
      <c r="J60" s="194"/>
      <c r="K60" s="188"/>
      <c r="L60" s="188"/>
      <c r="M60" s="188"/>
      <c r="N60" s="188"/>
      <c r="O60" s="188"/>
      <c r="P60" s="188"/>
    </row>
    <row r="61" spans="1:16">
      <c r="A61" s="343"/>
      <c r="B61" s="344"/>
      <c r="C61" s="344"/>
      <c r="D61" s="344"/>
      <c r="E61" s="344"/>
      <c r="F61" s="346"/>
      <c r="G61" s="191"/>
      <c r="H61" s="191"/>
      <c r="I61" s="191"/>
      <c r="J61" s="191"/>
      <c r="K61" s="188"/>
      <c r="L61" s="188"/>
      <c r="M61" s="188"/>
      <c r="N61" s="188"/>
      <c r="O61" s="188"/>
      <c r="P61" s="188"/>
    </row>
    <row r="62" spans="1:16">
      <c r="A62" s="343"/>
      <c r="B62" s="344"/>
      <c r="C62" s="345"/>
      <c r="D62" s="345"/>
      <c r="E62" s="345"/>
      <c r="F62" s="347"/>
      <c r="G62" s="194"/>
      <c r="H62" s="194"/>
      <c r="I62" s="194"/>
      <c r="J62" s="194"/>
      <c r="K62" s="188"/>
      <c r="L62" s="188"/>
      <c r="M62" s="188"/>
      <c r="N62" s="188"/>
      <c r="O62" s="188"/>
      <c r="P62" s="188"/>
    </row>
    <row r="63" spans="1:16">
      <c r="A63" s="343"/>
      <c r="B63" s="342"/>
      <c r="C63" s="342"/>
      <c r="D63" s="342"/>
      <c r="E63" s="342"/>
      <c r="F63" s="342"/>
      <c r="G63" s="192"/>
      <c r="H63" s="192"/>
      <c r="I63" s="192"/>
      <c r="J63" s="192"/>
      <c r="K63" s="188"/>
      <c r="L63" s="188"/>
      <c r="M63" s="188"/>
      <c r="N63" s="188"/>
      <c r="O63" s="188"/>
      <c r="P63" s="188"/>
    </row>
    <row r="64" spans="1:16" ht="64.5" customHeight="1">
      <c r="A64" s="348"/>
      <c r="B64" s="349"/>
      <c r="C64" s="350"/>
      <c r="D64" s="350"/>
      <c r="E64" s="350"/>
      <c r="F64" s="350"/>
      <c r="G64" s="193"/>
      <c r="H64" s="193"/>
      <c r="I64" s="193"/>
      <c r="J64" s="193"/>
      <c r="K64" s="188"/>
      <c r="L64" s="188"/>
      <c r="M64" s="188"/>
      <c r="N64" s="188"/>
      <c r="O64" s="188"/>
      <c r="P64" s="188"/>
    </row>
    <row r="65" spans="1:16" ht="3.75" customHeight="1">
      <c r="A65" s="195"/>
      <c r="B65" s="196"/>
      <c r="C65" s="196"/>
      <c r="D65" s="196"/>
      <c r="E65" s="196"/>
      <c r="F65" s="196"/>
      <c r="G65" s="192"/>
      <c r="H65" s="192"/>
      <c r="I65" s="192"/>
      <c r="J65" s="192"/>
      <c r="K65" s="188"/>
      <c r="L65" s="188"/>
      <c r="M65" s="188"/>
      <c r="N65" s="188"/>
      <c r="O65" s="188"/>
      <c r="P65" s="188"/>
    </row>
    <row r="66" spans="1:16">
      <c r="A66" s="188"/>
      <c r="B66" s="240"/>
      <c r="C66" s="240"/>
      <c r="D66" s="240"/>
      <c r="E66" s="240"/>
      <c r="F66" s="240"/>
      <c r="G66" s="188"/>
      <c r="H66" s="188"/>
      <c r="I66" s="188"/>
      <c r="J66" s="188"/>
      <c r="K66" s="188"/>
      <c r="L66" s="188"/>
      <c r="M66" s="188"/>
      <c r="N66" s="188"/>
      <c r="O66" s="188"/>
      <c r="P66" s="188"/>
    </row>
    <row r="67" spans="1:16">
      <c r="A67" s="188"/>
      <c r="B67" s="240"/>
      <c r="C67" s="240"/>
      <c r="D67" s="240"/>
      <c r="E67" s="240"/>
      <c r="F67" s="240"/>
      <c r="G67" s="188"/>
      <c r="H67" s="188"/>
      <c r="I67" s="188"/>
      <c r="J67" s="188"/>
      <c r="K67" s="188"/>
      <c r="L67" s="188"/>
      <c r="M67" s="188"/>
      <c r="N67" s="188"/>
      <c r="O67" s="188"/>
      <c r="P67" s="188"/>
    </row>
    <row r="68" spans="1:16">
      <c r="A68" s="188"/>
      <c r="B68" s="240"/>
      <c r="C68" s="240"/>
      <c r="D68" s="240"/>
      <c r="E68" s="240"/>
      <c r="F68" s="240"/>
      <c r="G68" s="188"/>
      <c r="H68" s="188"/>
      <c r="I68" s="188"/>
      <c r="J68" s="188"/>
      <c r="K68" s="188"/>
      <c r="L68" s="188"/>
      <c r="M68" s="188"/>
      <c r="N68" s="188"/>
      <c r="O68" s="188"/>
      <c r="P68" s="188"/>
    </row>
    <row r="69" spans="1:16">
      <c r="A69" s="188"/>
      <c r="B69" s="240"/>
      <c r="C69" s="240"/>
      <c r="D69" s="240"/>
      <c r="E69" s="240"/>
      <c r="F69" s="240"/>
      <c r="G69" s="188"/>
      <c r="H69" s="188"/>
      <c r="I69" s="188"/>
      <c r="J69" s="188"/>
      <c r="K69" s="188"/>
      <c r="L69" s="188"/>
      <c r="M69" s="188"/>
      <c r="N69" s="188"/>
      <c r="O69" s="188"/>
      <c r="P69" s="188"/>
    </row>
    <row r="70" spans="1:16">
      <c r="A70" s="188"/>
      <c r="B70" s="240"/>
      <c r="C70" s="240"/>
      <c r="D70" s="240"/>
      <c r="E70" s="240"/>
      <c r="F70" s="240"/>
      <c r="G70" s="188"/>
      <c r="H70" s="188"/>
      <c r="I70" s="188"/>
      <c r="J70" s="188"/>
      <c r="K70" s="188"/>
      <c r="L70" s="188"/>
      <c r="M70" s="188"/>
      <c r="N70" s="188"/>
      <c r="O70" s="188"/>
      <c r="P70" s="188"/>
    </row>
    <row r="71" spans="1:16">
      <c r="A71" s="188"/>
      <c r="B71" s="240"/>
      <c r="C71" s="240"/>
      <c r="D71" s="240"/>
      <c r="E71" s="240"/>
      <c r="F71" s="240"/>
      <c r="G71" s="188"/>
      <c r="H71" s="188"/>
      <c r="I71" s="188"/>
      <c r="J71" s="188"/>
      <c r="K71" s="188"/>
      <c r="L71" s="188"/>
      <c r="M71" s="188"/>
      <c r="N71" s="188"/>
      <c r="O71" s="188"/>
      <c r="P71" s="188"/>
    </row>
    <row r="72" spans="1:16">
      <c r="A72" s="188"/>
      <c r="B72" s="240"/>
      <c r="C72" s="240"/>
      <c r="D72" s="240"/>
      <c r="E72" s="240"/>
      <c r="F72" s="240"/>
      <c r="G72" s="188"/>
      <c r="H72" s="188"/>
      <c r="I72" s="188"/>
      <c r="J72" s="188"/>
      <c r="K72" s="188"/>
      <c r="L72" s="188"/>
      <c r="M72" s="188"/>
      <c r="N72" s="188"/>
      <c r="O72" s="188"/>
      <c r="P72" s="188"/>
    </row>
    <row r="73" spans="1:16">
      <c r="A73" s="188"/>
      <c r="B73" s="240"/>
      <c r="C73" s="240"/>
      <c r="D73" s="240"/>
      <c r="E73" s="240"/>
      <c r="F73" s="240"/>
      <c r="G73" s="188"/>
      <c r="H73" s="188"/>
      <c r="I73" s="188"/>
      <c r="J73" s="188"/>
      <c r="K73" s="188"/>
      <c r="L73" s="188"/>
      <c r="M73" s="188"/>
      <c r="N73" s="188"/>
      <c r="O73" s="188"/>
      <c r="P73" s="188"/>
    </row>
    <row r="74" spans="1:16">
      <c r="A74" s="188"/>
      <c r="B74" s="240"/>
      <c r="C74" s="240"/>
      <c r="D74" s="240"/>
      <c r="E74" s="240"/>
      <c r="F74" s="240"/>
      <c r="G74" s="188"/>
      <c r="H74" s="188"/>
      <c r="I74" s="188"/>
      <c r="J74" s="188"/>
      <c r="K74" s="188"/>
      <c r="L74" s="188"/>
      <c r="M74" s="188"/>
      <c r="N74" s="188"/>
      <c r="O74" s="188"/>
      <c r="P74" s="188"/>
    </row>
    <row r="75" spans="1:16">
      <c r="A75" s="188"/>
      <c r="B75" s="240"/>
      <c r="C75" s="240"/>
      <c r="D75" s="240"/>
      <c r="E75" s="240"/>
      <c r="F75" s="240"/>
      <c r="G75" s="188"/>
      <c r="H75" s="188"/>
      <c r="I75" s="188"/>
      <c r="J75" s="188"/>
      <c r="K75" s="188"/>
      <c r="L75" s="188"/>
      <c r="M75" s="188"/>
      <c r="N75" s="188"/>
      <c r="O75" s="188"/>
      <c r="P75" s="188"/>
    </row>
    <row r="76" spans="1:16">
      <c r="A76" s="188"/>
      <c r="B76" s="240"/>
      <c r="C76" s="240"/>
      <c r="D76" s="240"/>
      <c r="E76" s="240"/>
      <c r="F76" s="240"/>
      <c r="G76" s="188"/>
      <c r="H76" s="188"/>
      <c r="I76" s="188"/>
      <c r="J76" s="188"/>
      <c r="K76" s="188"/>
      <c r="L76" s="188"/>
      <c r="M76" s="188"/>
      <c r="N76" s="188"/>
      <c r="O76" s="188"/>
      <c r="P76" s="188"/>
    </row>
    <row r="77" spans="1:16">
      <c r="A77" s="188"/>
      <c r="B77" s="240"/>
      <c r="C77" s="240"/>
      <c r="D77" s="240"/>
      <c r="E77" s="240"/>
      <c r="F77" s="240"/>
      <c r="G77" s="188"/>
      <c r="H77" s="188"/>
      <c r="I77" s="188"/>
      <c r="J77" s="188"/>
      <c r="K77" s="188"/>
      <c r="L77" s="188"/>
      <c r="M77" s="188"/>
      <c r="N77" s="188"/>
      <c r="O77" s="188"/>
      <c r="P77" s="188"/>
    </row>
    <row r="78" spans="1:16">
      <c r="A78" s="188"/>
      <c r="B78" s="240"/>
      <c r="C78" s="240"/>
      <c r="D78" s="240"/>
      <c r="E78" s="240"/>
      <c r="F78" s="240"/>
      <c r="G78" s="188"/>
      <c r="H78" s="188"/>
      <c r="I78" s="188"/>
      <c r="J78" s="188"/>
      <c r="K78" s="188"/>
      <c r="L78" s="188"/>
      <c r="M78" s="188"/>
      <c r="N78" s="188"/>
      <c r="O78" s="188"/>
      <c r="P78" s="188"/>
    </row>
    <row r="79" spans="1:16">
      <c r="A79" s="188"/>
      <c r="B79" s="240"/>
      <c r="C79" s="240"/>
      <c r="D79" s="240"/>
      <c r="E79" s="240"/>
      <c r="F79" s="240"/>
      <c r="G79" s="188"/>
      <c r="H79" s="188"/>
      <c r="I79" s="188"/>
      <c r="J79" s="188"/>
      <c r="K79" s="188"/>
      <c r="L79" s="188"/>
      <c r="M79" s="188"/>
      <c r="N79" s="188"/>
      <c r="O79" s="188"/>
      <c r="P79" s="188"/>
    </row>
    <row r="80" spans="1:16">
      <c r="A80" s="188"/>
      <c r="B80" s="240"/>
      <c r="C80" s="240"/>
      <c r="D80" s="240"/>
      <c r="E80" s="240"/>
      <c r="F80" s="240"/>
      <c r="G80" s="188"/>
      <c r="H80" s="188"/>
      <c r="I80" s="188"/>
      <c r="J80" s="188"/>
      <c r="K80" s="188"/>
      <c r="L80" s="188"/>
      <c r="M80" s="188"/>
      <c r="N80" s="188"/>
      <c r="O80" s="188"/>
      <c r="P80" s="188"/>
    </row>
    <row r="81" spans="1:16">
      <c r="A81" s="188"/>
      <c r="B81" s="240"/>
      <c r="C81" s="240"/>
      <c r="D81" s="240"/>
      <c r="E81" s="240"/>
      <c r="F81" s="240"/>
      <c r="G81" s="188"/>
      <c r="H81" s="188"/>
      <c r="I81" s="188"/>
      <c r="J81" s="188"/>
      <c r="K81" s="188"/>
      <c r="L81" s="188"/>
      <c r="M81" s="188"/>
      <c r="N81" s="188"/>
      <c r="O81" s="188"/>
      <c r="P81" s="188"/>
    </row>
    <row r="82" spans="1:16">
      <c r="A82" s="188"/>
      <c r="B82" s="240"/>
      <c r="C82" s="240"/>
      <c r="D82" s="240"/>
      <c r="E82" s="240"/>
      <c r="F82" s="240"/>
      <c r="G82" s="188"/>
      <c r="H82" s="188"/>
      <c r="I82" s="188"/>
      <c r="J82" s="188"/>
      <c r="K82" s="188"/>
      <c r="L82" s="188"/>
      <c r="M82" s="188"/>
      <c r="N82" s="188"/>
      <c r="O82" s="188"/>
      <c r="P82" s="188"/>
    </row>
    <row r="83" spans="1:16">
      <c r="A83" s="188"/>
      <c r="B83" s="240"/>
      <c r="C83" s="240"/>
      <c r="D83" s="240"/>
      <c r="E83" s="240"/>
      <c r="F83" s="240"/>
      <c r="G83" s="188"/>
      <c r="H83" s="188"/>
      <c r="I83" s="188"/>
      <c r="J83" s="188"/>
      <c r="K83" s="188"/>
      <c r="L83" s="188"/>
      <c r="M83" s="188"/>
      <c r="N83" s="188"/>
      <c r="O83" s="188"/>
      <c r="P83" s="188"/>
    </row>
    <row r="84" spans="1:16">
      <c r="A84" s="188"/>
      <c r="B84" s="240"/>
      <c r="C84" s="240"/>
      <c r="D84" s="240"/>
      <c r="E84" s="240"/>
      <c r="F84" s="240"/>
      <c r="G84" s="188"/>
      <c r="H84" s="188"/>
      <c r="I84" s="188"/>
      <c r="J84" s="188"/>
      <c r="K84" s="188"/>
      <c r="L84" s="188"/>
      <c r="M84" s="188"/>
      <c r="N84" s="188"/>
      <c r="O84" s="188"/>
      <c r="P84" s="188"/>
    </row>
    <row r="85" spans="1:16">
      <c r="A85" s="188"/>
      <c r="B85" s="240"/>
      <c r="C85" s="240"/>
      <c r="D85" s="240"/>
      <c r="E85" s="240"/>
      <c r="F85" s="240"/>
      <c r="G85" s="188"/>
      <c r="H85" s="188"/>
      <c r="I85" s="188"/>
      <c r="J85" s="188"/>
      <c r="K85" s="188"/>
      <c r="L85" s="188"/>
      <c r="M85" s="188"/>
      <c r="N85" s="188"/>
      <c r="O85" s="188"/>
      <c r="P85" s="188"/>
    </row>
    <row r="86" spans="1:16">
      <c r="A86" s="188"/>
      <c r="B86" s="240"/>
      <c r="C86" s="240"/>
      <c r="D86" s="240"/>
      <c r="E86" s="240"/>
      <c r="F86" s="240"/>
      <c r="G86" s="188"/>
      <c r="H86" s="188"/>
      <c r="I86" s="188"/>
      <c r="J86" s="188"/>
      <c r="K86" s="188"/>
      <c r="L86" s="188"/>
      <c r="M86" s="188"/>
      <c r="N86" s="188"/>
      <c r="O86" s="188"/>
      <c r="P86" s="188"/>
    </row>
    <row r="87" spans="1:16">
      <c r="A87" s="188"/>
      <c r="B87" s="240"/>
      <c r="C87" s="240"/>
      <c r="D87" s="240"/>
      <c r="E87" s="240"/>
      <c r="F87" s="240"/>
      <c r="G87" s="188"/>
      <c r="H87" s="188"/>
      <c r="I87" s="188"/>
      <c r="J87" s="188"/>
      <c r="K87" s="188"/>
      <c r="L87" s="188"/>
      <c r="M87" s="188"/>
      <c r="N87" s="188"/>
      <c r="O87" s="188"/>
      <c r="P87" s="188"/>
    </row>
    <row r="88" spans="1:16">
      <c r="A88" s="188"/>
      <c r="B88" s="240"/>
      <c r="C88" s="240"/>
      <c r="D88" s="240"/>
      <c r="E88" s="240"/>
      <c r="F88" s="240"/>
      <c r="G88" s="188"/>
      <c r="H88" s="188"/>
      <c r="I88" s="188"/>
      <c r="J88" s="188"/>
      <c r="K88" s="188"/>
      <c r="L88" s="188"/>
      <c r="M88" s="188"/>
      <c r="N88" s="188"/>
      <c r="O88" s="188"/>
      <c r="P88" s="188"/>
    </row>
    <row r="89" spans="1:16">
      <c r="A89" s="188"/>
      <c r="B89" s="240"/>
      <c r="C89" s="240"/>
      <c r="D89" s="240"/>
      <c r="E89" s="240"/>
      <c r="F89" s="240"/>
      <c r="G89" s="188"/>
      <c r="H89" s="188"/>
      <c r="I89" s="188"/>
      <c r="J89" s="188"/>
      <c r="K89" s="188"/>
      <c r="L89" s="188"/>
      <c r="M89" s="188"/>
      <c r="N89" s="188"/>
      <c r="O89" s="188"/>
      <c r="P89" s="188"/>
    </row>
    <row r="90" spans="1:16">
      <c r="A90" s="188"/>
      <c r="B90" s="240"/>
      <c r="C90" s="240"/>
      <c r="D90" s="240"/>
      <c r="E90" s="240"/>
      <c r="F90" s="240"/>
      <c r="G90" s="188"/>
      <c r="H90" s="188"/>
      <c r="I90" s="188"/>
      <c r="J90" s="188"/>
      <c r="K90" s="188"/>
      <c r="L90" s="188"/>
      <c r="M90" s="188"/>
      <c r="N90" s="188"/>
      <c r="O90" s="188"/>
      <c r="P90" s="188"/>
    </row>
    <row r="91" spans="1:16">
      <c r="A91" s="188"/>
      <c r="B91" s="240"/>
      <c r="C91" s="240"/>
      <c r="D91" s="240"/>
      <c r="E91" s="240"/>
      <c r="F91" s="240"/>
      <c r="G91" s="188"/>
      <c r="H91" s="188"/>
      <c r="I91" s="188"/>
      <c r="J91" s="188"/>
      <c r="K91" s="188"/>
      <c r="L91" s="188"/>
      <c r="M91" s="188"/>
      <c r="N91" s="188"/>
      <c r="O91" s="188"/>
      <c r="P91" s="188"/>
    </row>
    <row r="92" spans="1:16">
      <c r="A92" s="188"/>
      <c r="B92" s="240"/>
      <c r="C92" s="240"/>
      <c r="D92" s="240"/>
      <c r="E92" s="240"/>
      <c r="F92" s="240"/>
      <c r="G92" s="188"/>
      <c r="H92" s="188"/>
      <c r="I92" s="188"/>
      <c r="J92" s="188"/>
      <c r="K92" s="188"/>
      <c r="L92" s="188"/>
      <c r="M92" s="188"/>
      <c r="N92" s="188"/>
      <c r="O92" s="188"/>
      <c r="P92" s="188"/>
    </row>
    <row r="93" spans="1:16">
      <c r="A93" s="188"/>
      <c r="B93" s="240"/>
      <c r="C93" s="240"/>
      <c r="D93" s="240"/>
      <c r="E93" s="240"/>
      <c r="F93" s="240"/>
      <c r="G93" s="188"/>
      <c r="H93" s="188"/>
      <c r="I93" s="188"/>
      <c r="J93" s="188"/>
      <c r="K93" s="188"/>
      <c r="L93" s="188"/>
      <c r="M93" s="188"/>
      <c r="N93" s="188"/>
      <c r="O93" s="188"/>
      <c r="P93" s="188"/>
    </row>
    <row r="94" spans="1:16">
      <c r="A94" s="188"/>
      <c r="B94" s="240"/>
      <c r="C94" s="240"/>
      <c r="D94" s="240"/>
      <c r="E94" s="240"/>
      <c r="F94" s="240"/>
      <c r="G94" s="188"/>
      <c r="H94" s="188"/>
      <c r="I94" s="188"/>
      <c r="J94" s="188"/>
      <c r="K94" s="188"/>
      <c r="L94" s="188"/>
      <c r="M94" s="188"/>
      <c r="N94" s="188"/>
      <c r="O94" s="188"/>
      <c r="P94" s="188"/>
    </row>
    <row r="95" spans="1:16">
      <c r="A95" s="188"/>
      <c r="B95" s="240"/>
      <c r="C95" s="240"/>
      <c r="D95" s="240"/>
      <c r="E95" s="240"/>
      <c r="F95" s="240"/>
      <c r="G95" s="188"/>
      <c r="H95" s="188"/>
      <c r="I95" s="188"/>
      <c r="J95" s="188"/>
      <c r="K95" s="188"/>
      <c r="L95" s="188"/>
      <c r="M95" s="188"/>
      <c r="N95" s="188"/>
      <c r="O95" s="188"/>
      <c r="P95" s="188"/>
    </row>
    <row r="96" spans="1:16">
      <c r="A96" s="188"/>
      <c r="B96" s="240"/>
      <c r="C96" s="240"/>
      <c r="D96" s="240"/>
      <c r="E96" s="240"/>
      <c r="F96" s="240"/>
      <c r="G96" s="188"/>
      <c r="H96" s="188"/>
      <c r="I96" s="188"/>
      <c r="J96" s="188"/>
      <c r="K96" s="188"/>
      <c r="L96" s="188"/>
      <c r="M96" s="188"/>
      <c r="N96" s="188"/>
      <c r="O96" s="188"/>
      <c r="P96" s="188"/>
    </row>
    <row r="97" spans="1:16">
      <c r="A97" s="188"/>
      <c r="B97" s="240"/>
      <c r="C97" s="240"/>
      <c r="D97" s="240"/>
      <c r="E97" s="240"/>
      <c r="F97" s="240"/>
      <c r="G97" s="188"/>
      <c r="H97" s="188"/>
      <c r="I97" s="188"/>
      <c r="J97" s="188"/>
      <c r="K97" s="188"/>
      <c r="L97" s="188"/>
      <c r="M97" s="188"/>
      <c r="N97" s="188"/>
      <c r="O97" s="188"/>
      <c r="P97" s="188"/>
    </row>
    <row r="98" spans="1:16">
      <c r="A98" s="188"/>
      <c r="B98" s="240"/>
      <c r="C98" s="240"/>
      <c r="D98" s="240"/>
      <c r="E98" s="240"/>
      <c r="F98" s="240"/>
    </row>
  </sheetData>
  <mergeCells count="5">
    <mergeCell ref="A23:F23"/>
    <mergeCell ref="A41:F42"/>
    <mergeCell ref="A59:F60"/>
    <mergeCell ref="A8:D8"/>
    <mergeCell ref="A26:F26"/>
  </mergeCells>
  <phoneticPr fontId="0" type="noConversion"/>
  <printOptions horizontalCentered="1" headings="1" gridLines="1"/>
  <pageMargins left="0.11811023622047245" right="0.23622047244094491" top="1.38" bottom="0.35433070866141736" header="0.19685039370078741" footer="0.11811023622047245"/>
  <pageSetup fitToHeight="0" orientation="portrait" cellComments="asDisplayed" r:id="rId1"/>
  <headerFooter alignWithMargins="0">
    <oddHeader xml:space="preserve">&amp;R&amp;9Toronto Hydro-Electric System Limited
EB-2012-0064
Tab 5
Schedule G
Filed:  2012 May 10
Corrected:  2012 Oct 5
page &amp;P of &amp;N
</oddHeader>
    <oddFooter>&amp;C&amp;A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S108"/>
  <sheetViews>
    <sheetView tabSelected="1" view="pageBreakPreview" topLeftCell="A37" zoomScale="60" zoomScaleNormal="100" workbookViewId="0">
      <selection activeCell="H65" sqref="H65"/>
    </sheetView>
  </sheetViews>
  <sheetFormatPr defaultRowHeight="12.75"/>
  <cols>
    <col min="1" max="1" width="27.5703125" customWidth="1"/>
    <col min="2" max="2" width="5.28515625" customWidth="1"/>
    <col min="3" max="3" width="12.7109375" customWidth="1"/>
    <col min="4" max="4" width="3.140625" customWidth="1"/>
    <col min="5" max="5" width="12.7109375" customWidth="1"/>
    <col min="6" max="6" width="3.7109375" customWidth="1"/>
    <col min="7" max="7" width="12.7109375" customWidth="1"/>
    <col min="8" max="8" width="3.28515625" customWidth="1"/>
    <col min="9" max="9" width="12.7109375" customWidth="1"/>
    <col min="10" max="10" width="3.28515625" customWidth="1"/>
    <col min="11" max="11" width="12.7109375" customWidth="1"/>
    <col min="12" max="12" width="3.5703125" customWidth="1"/>
    <col min="13" max="13" width="12.7109375" customWidth="1"/>
    <col min="14" max="14" width="3.28515625" customWidth="1"/>
    <col min="15" max="15" width="12.7109375" customWidth="1"/>
  </cols>
  <sheetData>
    <row r="1" spans="1:15">
      <c r="A1" s="1" t="str">
        <f>REGINFO!A1</f>
        <v>PILs TAXES - EB-2012-0064</v>
      </c>
    </row>
    <row r="2" spans="1:15">
      <c r="A2" s="2" t="s">
        <v>458</v>
      </c>
      <c r="B2" s="2"/>
    </row>
    <row r="3" spans="1:15">
      <c r="A3" s="2" t="str">
        <f>REGINFO!A3</f>
        <v>Utility Name: TORONTO HYDRO-ELECTRIC SYSTEM LIMITED</v>
      </c>
      <c r="O3" s="415" t="str">
        <f>REGINFO!E1</f>
        <v>Version 2009.1</v>
      </c>
    </row>
    <row r="4" spans="1:15">
      <c r="A4" s="2" t="str">
        <f>REGINFO!A4</f>
        <v>Reporting period:  2005</v>
      </c>
      <c r="E4" s="416" t="s">
        <v>319</v>
      </c>
      <c r="F4" s="397"/>
      <c r="G4" s="397"/>
      <c r="H4" s="397"/>
      <c r="I4" s="397"/>
      <c r="O4" s="415">
        <f>REGINFO!E2</f>
        <v>0</v>
      </c>
    </row>
    <row r="5" spans="1:15">
      <c r="D5" s="34"/>
      <c r="E5" s="34"/>
      <c r="F5" s="34"/>
      <c r="G5" s="34"/>
    </row>
    <row r="6" spans="1:15" ht="13.5" thickBot="1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ht="13.5" thickTop="1"/>
    <row r="8" spans="1:15">
      <c r="A8" s="2" t="s">
        <v>95</v>
      </c>
      <c r="C8" s="50">
        <v>37165</v>
      </c>
      <c r="E8" s="50">
        <v>37257</v>
      </c>
      <c r="G8" s="50">
        <v>37622</v>
      </c>
      <c r="I8" s="50">
        <v>37987</v>
      </c>
      <c r="K8" s="50">
        <v>38353</v>
      </c>
      <c r="M8" s="50">
        <v>38718</v>
      </c>
    </row>
    <row r="9" spans="1:15">
      <c r="A9" s="2" t="s">
        <v>96</v>
      </c>
      <c r="C9" s="51">
        <v>37256</v>
      </c>
      <c r="E9" s="51">
        <v>37621</v>
      </c>
      <c r="G9" s="51">
        <v>37986</v>
      </c>
      <c r="I9" s="51">
        <v>38352</v>
      </c>
      <c r="K9" s="51">
        <v>38717</v>
      </c>
      <c r="M9" s="51">
        <v>38837</v>
      </c>
      <c r="O9" s="391" t="s">
        <v>104</v>
      </c>
    </row>
    <row r="10" spans="1:15">
      <c r="A10" s="2"/>
      <c r="F10" s="34"/>
      <c r="H10" s="34"/>
    </row>
    <row r="11" spans="1:15" ht="20.25" customHeight="1">
      <c r="A11" s="81" t="s">
        <v>105</v>
      </c>
      <c r="B11" s="8" t="s">
        <v>187</v>
      </c>
      <c r="C11" s="393">
        <v>0</v>
      </c>
      <c r="D11" s="389"/>
      <c r="E11" s="395">
        <f>C22</f>
        <v>5028333</v>
      </c>
      <c r="F11" s="418"/>
      <c r="G11" s="395">
        <f>E22</f>
        <v>8127575</v>
      </c>
      <c r="H11" s="418"/>
      <c r="I11" s="395">
        <f>G22</f>
        <v>8284720</v>
      </c>
      <c r="J11" s="389"/>
      <c r="K11" s="395">
        <f>I22</f>
        <v>-619716</v>
      </c>
      <c r="L11" s="389"/>
      <c r="M11" s="395">
        <f>K22</f>
        <v>-3773161</v>
      </c>
      <c r="N11" s="389"/>
      <c r="O11" s="395">
        <f>C11</f>
        <v>0</v>
      </c>
    </row>
    <row r="12" spans="1:15" ht="27" customHeight="1">
      <c r="A12" s="81" t="s">
        <v>398</v>
      </c>
      <c r="B12" s="66" t="s">
        <v>188</v>
      </c>
      <c r="C12" s="394">
        <v>5000000</v>
      </c>
      <c r="D12" s="390"/>
      <c r="E12" s="394">
        <v>55000000</v>
      </c>
      <c r="F12" s="95"/>
      <c r="G12" s="417">
        <v>60000000</v>
      </c>
      <c r="H12" s="95"/>
      <c r="I12" s="417">
        <v>58571734</v>
      </c>
      <c r="J12" s="390"/>
      <c r="K12" s="417">
        <v>60109102</v>
      </c>
      <c r="L12" s="390"/>
      <c r="M12" s="417">
        <f>K13/9*12/4</f>
        <v>0</v>
      </c>
      <c r="N12" s="390"/>
      <c r="O12" s="395">
        <f t="shared" ref="O12:O20" si="0">SUM(C12:N12)</f>
        <v>238680836</v>
      </c>
    </row>
    <row r="13" spans="1:15" ht="27" customHeight="1">
      <c r="A13" s="81" t="s">
        <v>439</v>
      </c>
      <c r="B13" s="66"/>
      <c r="C13" s="417"/>
      <c r="D13" s="390"/>
      <c r="E13" s="417"/>
      <c r="F13" s="95"/>
      <c r="G13" s="417"/>
      <c r="H13" s="95"/>
      <c r="I13" s="417"/>
      <c r="J13" s="390"/>
      <c r="K13" s="394"/>
      <c r="L13" s="390"/>
      <c r="M13" s="417"/>
      <c r="N13" s="390"/>
      <c r="O13" s="395">
        <f t="shared" si="0"/>
        <v>0</v>
      </c>
    </row>
    <row r="14" spans="1:15" ht="25.5">
      <c r="A14" s="81" t="s">
        <v>399</v>
      </c>
      <c r="B14" s="66" t="s">
        <v>188</v>
      </c>
      <c r="C14" s="394"/>
      <c r="D14" s="390"/>
      <c r="E14" s="394">
        <v>-290810</v>
      </c>
      <c r="F14" s="95"/>
      <c r="G14" s="394"/>
      <c r="H14" s="95"/>
      <c r="I14" s="394"/>
      <c r="J14" s="390"/>
      <c r="K14" s="394"/>
      <c r="L14" s="390"/>
      <c r="M14" s="394"/>
      <c r="N14" s="390"/>
      <c r="O14" s="395">
        <f t="shared" si="0"/>
        <v>-290810</v>
      </c>
    </row>
    <row r="15" spans="1:15" ht="27" customHeight="1">
      <c r="A15" s="81" t="s">
        <v>400</v>
      </c>
      <c r="B15" s="66" t="s">
        <v>188</v>
      </c>
      <c r="C15" s="394"/>
      <c r="D15" s="390"/>
      <c r="E15" s="394"/>
      <c r="F15" s="95"/>
      <c r="G15" s="394">
        <v>2156868</v>
      </c>
      <c r="H15" s="95"/>
      <c r="I15" s="394">
        <v>-6024420</v>
      </c>
      <c r="J15" s="390"/>
      <c r="K15" s="394">
        <v>-1684166</v>
      </c>
      <c r="L15" s="390"/>
      <c r="M15" s="417">
        <f>TAXCALC!E183</f>
        <v>-350320.24184615386</v>
      </c>
      <c r="N15" s="390"/>
      <c r="O15" s="395">
        <f t="shared" si="0"/>
        <v>-5902038.2418461535</v>
      </c>
    </row>
    <row r="16" spans="1:15" ht="27" customHeight="1">
      <c r="A16" s="81" t="s">
        <v>401</v>
      </c>
      <c r="B16" s="66"/>
      <c r="C16" s="394"/>
      <c r="D16" s="390"/>
      <c r="E16" s="394"/>
      <c r="F16" s="95"/>
      <c r="G16" s="394"/>
      <c r="H16" s="95"/>
      <c r="I16" s="394"/>
      <c r="J16" s="390"/>
      <c r="K16" s="394"/>
      <c r="L16" s="390"/>
      <c r="M16" s="394"/>
      <c r="N16" s="390"/>
      <c r="O16" s="395">
        <f t="shared" si="0"/>
        <v>0</v>
      </c>
    </row>
    <row r="17" spans="1:15" ht="27.75" customHeight="1">
      <c r="A17" s="81" t="s">
        <v>402</v>
      </c>
      <c r="B17" s="66" t="s">
        <v>188</v>
      </c>
      <c r="C17" s="394"/>
      <c r="D17" s="390"/>
      <c r="E17" s="394"/>
      <c r="F17" s="95"/>
      <c r="G17" s="394">
        <v>-2412196</v>
      </c>
      <c r="H17" s="95"/>
      <c r="I17" s="394">
        <v>-3807479</v>
      </c>
      <c r="J17" s="390"/>
      <c r="K17" s="394">
        <f>TAXCALC!E181</f>
        <v>0</v>
      </c>
      <c r="L17" s="390"/>
      <c r="M17" s="417"/>
      <c r="N17" s="390"/>
      <c r="O17" s="395">
        <f t="shared" si="0"/>
        <v>-6219675</v>
      </c>
    </row>
    <row r="18" spans="1:15" ht="25.5">
      <c r="A18" s="81" t="s">
        <v>403</v>
      </c>
      <c r="B18" s="66" t="s">
        <v>188</v>
      </c>
      <c r="C18" s="394"/>
      <c r="D18" s="390"/>
      <c r="E18" s="394"/>
      <c r="F18" s="95"/>
      <c r="G18" s="394"/>
      <c r="H18" s="95"/>
      <c r="I18" s="394"/>
      <c r="J18" s="390"/>
      <c r="K18" s="394"/>
      <c r="L18" s="390"/>
      <c r="M18" s="394"/>
      <c r="N18" s="390"/>
      <c r="O18" s="395">
        <f t="shared" si="0"/>
        <v>0</v>
      </c>
    </row>
    <row r="19" spans="1:15" ht="24" customHeight="1">
      <c r="A19" s="431" t="s">
        <v>404</v>
      </c>
      <c r="B19" s="66" t="s">
        <v>188</v>
      </c>
      <c r="C19" s="394">
        <v>28333</v>
      </c>
      <c r="D19" s="390"/>
      <c r="E19" s="394">
        <v>720305</v>
      </c>
      <c r="F19" s="95"/>
      <c r="G19" s="394">
        <v>562257</v>
      </c>
      <c r="H19" s="95"/>
      <c r="I19" s="394">
        <v>269130</v>
      </c>
      <c r="J19" s="390"/>
      <c r="K19" s="394">
        <v>-225213</v>
      </c>
      <c r="L19" s="390"/>
      <c r="M19" s="394"/>
      <c r="N19" s="390"/>
      <c r="O19" s="395">
        <f t="shared" si="0"/>
        <v>1354812</v>
      </c>
    </row>
    <row r="20" spans="1:15" ht="24.75" customHeight="1">
      <c r="A20" s="81" t="s">
        <v>468</v>
      </c>
      <c r="B20" s="66" t="s">
        <v>186</v>
      </c>
      <c r="C20" s="417">
        <v>0</v>
      </c>
      <c r="D20" s="390"/>
      <c r="E20" s="394">
        <v>-52330253</v>
      </c>
      <c r="F20" s="95"/>
      <c r="G20" s="394">
        <v>-60149784</v>
      </c>
      <c r="H20" s="95"/>
      <c r="I20" s="394">
        <v>-57913401</v>
      </c>
      <c r="J20" s="390"/>
      <c r="K20" s="394">
        <v>-61353168</v>
      </c>
      <c r="L20" s="390"/>
      <c r="M20" s="394"/>
      <c r="N20" s="390"/>
      <c r="O20" s="395">
        <f t="shared" si="0"/>
        <v>-231746606</v>
      </c>
    </row>
    <row r="21" spans="1:15">
      <c r="A21" s="65"/>
      <c r="C21" s="390"/>
      <c r="D21" s="95"/>
      <c r="E21" s="390"/>
      <c r="F21" s="95"/>
      <c r="G21" s="390"/>
      <c r="H21" s="95"/>
      <c r="I21" s="390"/>
      <c r="J21" s="390"/>
      <c r="K21" s="390"/>
      <c r="L21" s="390"/>
      <c r="M21" s="390"/>
      <c r="N21" s="390"/>
      <c r="O21" s="418"/>
    </row>
    <row r="22" spans="1:15" ht="13.5" thickBot="1">
      <c r="A22" s="81" t="s">
        <v>374</v>
      </c>
      <c r="B22" s="34"/>
      <c r="C22" s="396">
        <f>SUM(C11:C20)</f>
        <v>5028333</v>
      </c>
      <c r="D22" s="418"/>
      <c r="E22" s="396">
        <f>SUM(E11:E20)</f>
        <v>8127575</v>
      </c>
      <c r="F22" s="418"/>
      <c r="G22" s="396">
        <f>SUM(G11:G20)</f>
        <v>8284720</v>
      </c>
      <c r="H22" s="418"/>
      <c r="I22" s="396">
        <f>SUM(I11:I20)</f>
        <v>-619716</v>
      </c>
      <c r="J22" s="389"/>
      <c r="K22" s="396">
        <f>SUM(K11:K20)</f>
        <v>-3773161</v>
      </c>
      <c r="L22" s="389"/>
      <c r="M22" s="396">
        <f>SUM(M11:M21)</f>
        <v>-4123481.241846154</v>
      </c>
      <c r="N22" s="389"/>
      <c r="O22" s="449">
        <f>SUM(O11:O20)</f>
        <v>-4123481.2418461442</v>
      </c>
    </row>
    <row r="23" spans="1:15" ht="13.5" thickTop="1">
      <c r="A23" s="432"/>
      <c r="B23" s="433"/>
      <c r="C23" s="439"/>
      <c r="D23" s="440"/>
      <c r="E23" s="439"/>
      <c r="F23" s="440"/>
      <c r="G23" s="439"/>
      <c r="H23" s="440"/>
      <c r="I23" s="439"/>
      <c r="J23" s="433"/>
      <c r="K23" s="439"/>
      <c r="L23" s="188"/>
      <c r="M23" s="441"/>
      <c r="N23" s="188"/>
      <c r="O23" s="441"/>
    </row>
    <row r="24" spans="1:15">
      <c r="A24" s="455"/>
      <c r="B24" s="456"/>
      <c r="C24" s="457"/>
      <c r="D24" s="457"/>
      <c r="E24" s="457"/>
      <c r="F24" s="457"/>
      <c r="G24" s="457"/>
      <c r="H24" s="457"/>
      <c r="I24" s="457"/>
      <c r="J24" s="457"/>
      <c r="K24" s="457"/>
      <c r="L24" s="457"/>
      <c r="M24" s="457"/>
      <c r="N24" s="457"/>
      <c r="O24" s="458"/>
    </row>
    <row r="25" spans="1:15">
      <c r="A25" s="432"/>
      <c r="B25" s="433"/>
      <c r="C25" s="459"/>
      <c r="D25" s="459"/>
      <c r="E25" s="459"/>
      <c r="F25" s="459"/>
      <c r="G25" s="459"/>
      <c r="H25" s="459"/>
      <c r="I25" s="459"/>
      <c r="J25" s="460"/>
      <c r="K25" s="459"/>
      <c r="L25" s="461"/>
      <c r="M25" s="462"/>
      <c r="N25" s="461"/>
      <c r="O25" s="462"/>
    </row>
    <row r="26" spans="1:15">
      <c r="A26" s="432" t="s">
        <v>405</v>
      </c>
      <c r="B26" s="433"/>
      <c r="C26" s="459"/>
      <c r="D26" s="459"/>
      <c r="E26" s="459"/>
      <c r="F26" s="459"/>
      <c r="G26" s="459"/>
      <c r="H26" s="459"/>
      <c r="I26" s="459"/>
      <c r="J26" s="460"/>
      <c r="K26" s="459"/>
      <c r="L26" s="461"/>
      <c r="M26" s="462"/>
      <c r="N26" s="461"/>
      <c r="O26" s="462"/>
    </row>
    <row r="27" spans="1:15" ht="9" customHeight="1">
      <c r="A27" s="432"/>
      <c r="B27" s="433"/>
      <c r="C27" s="433"/>
      <c r="D27" s="433"/>
      <c r="E27" s="433"/>
      <c r="F27" s="433"/>
      <c r="G27" s="433"/>
      <c r="H27" s="433"/>
      <c r="I27" s="433"/>
      <c r="J27" s="433"/>
      <c r="K27" s="434"/>
      <c r="L27" s="188"/>
      <c r="M27" s="188"/>
      <c r="N27" s="188"/>
      <c r="O27" s="188"/>
    </row>
    <row r="28" spans="1:15">
      <c r="A28" s="432" t="s">
        <v>406</v>
      </c>
      <c r="B28" s="433"/>
      <c r="C28" s="433"/>
      <c r="D28" s="433"/>
      <c r="E28" s="433"/>
      <c r="F28" s="433"/>
      <c r="G28" s="433"/>
      <c r="H28" s="433"/>
      <c r="I28" s="433"/>
      <c r="J28" s="433"/>
      <c r="K28" s="433"/>
      <c r="L28" s="188"/>
      <c r="M28" s="188"/>
      <c r="N28" s="188"/>
      <c r="O28" s="188"/>
    </row>
    <row r="29" spans="1:15">
      <c r="A29" s="435" t="s">
        <v>407</v>
      </c>
      <c r="B29" s="433"/>
      <c r="C29" s="433"/>
      <c r="D29" s="433"/>
      <c r="E29" s="433"/>
      <c r="F29" s="433"/>
      <c r="G29" s="433"/>
      <c r="H29" s="433"/>
      <c r="I29" s="433"/>
      <c r="J29" s="433"/>
      <c r="K29" s="433"/>
      <c r="L29" s="188"/>
      <c r="M29" s="188"/>
      <c r="N29" s="188"/>
      <c r="O29" s="188"/>
    </row>
    <row r="30" spans="1:15" ht="9" customHeight="1">
      <c r="A30" s="188"/>
      <c r="B30" s="433"/>
      <c r="C30" s="433"/>
      <c r="D30" s="433"/>
      <c r="E30" s="433"/>
      <c r="F30" s="433"/>
      <c r="G30" s="433"/>
      <c r="H30" s="433"/>
      <c r="I30" s="433"/>
      <c r="J30" s="433"/>
      <c r="K30" s="433"/>
      <c r="L30" s="188"/>
      <c r="M30" s="188"/>
      <c r="N30" s="188"/>
      <c r="O30" s="188"/>
    </row>
    <row r="31" spans="1:15">
      <c r="A31" s="450" t="s">
        <v>480</v>
      </c>
      <c r="B31" s="80"/>
      <c r="C31" s="80"/>
      <c r="D31" s="80"/>
      <c r="E31" s="80"/>
      <c r="F31" s="80"/>
      <c r="G31" s="80"/>
      <c r="H31" s="80"/>
      <c r="I31" s="446"/>
      <c r="J31" s="446"/>
      <c r="K31" s="446"/>
      <c r="L31" s="446"/>
      <c r="M31" s="446"/>
      <c r="N31" s="446"/>
      <c r="O31" s="446"/>
    </row>
    <row r="32" spans="1:15" ht="9" customHeight="1">
      <c r="A32" s="451"/>
      <c r="B32" s="451"/>
      <c r="C32" s="451"/>
      <c r="D32" s="451"/>
      <c r="E32" s="451"/>
      <c r="F32" s="451"/>
      <c r="G32" s="451"/>
      <c r="H32" s="451"/>
      <c r="I32" s="451"/>
      <c r="J32" s="451"/>
      <c r="K32" s="451"/>
      <c r="L32" s="451"/>
      <c r="M32" s="451"/>
      <c r="N32" s="451"/>
      <c r="O32" s="451"/>
    </row>
    <row r="33" spans="1:19">
      <c r="A33" s="517" t="s">
        <v>408</v>
      </c>
      <c r="B33" s="518"/>
      <c r="C33" s="518"/>
      <c r="D33" s="518"/>
      <c r="E33" s="518"/>
      <c r="F33" s="518"/>
      <c r="G33" s="518"/>
      <c r="H33" s="518"/>
      <c r="I33" s="518"/>
      <c r="J33" s="518"/>
      <c r="K33" s="518"/>
      <c r="L33" s="518"/>
      <c r="M33" s="518"/>
      <c r="N33" s="518"/>
      <c r="O33" s="518"/>
      <c r="P33" s="419"/>
      <c r="Q33" s="419"/>
      <c r="R33" s="419"/>
      <c r="S33" s="419"/>
    </row>
    <row r="34" spans="1:19">
      <c r="A34" s="516" t="s">
        <v>409</v>
      </c>
      <c r="B34" s="519"/>
      <c r="C34" s="519"/>
      <c r="D34" s="519"/>
      <c r="E34" s="519"/>
      <c r="F34" s="519"/>
      <c r="G34" s="519"/>
      <c r="H34" s="519"/>
      <c r="I34" s="519"/>
      <c r="J34" s="519"/>
      <c r="K34" s="519"/>
      <c r="L34" s="519"/>
      <c r="M34" s="519"/>
      <c r="N34" s="519"/>
      <c r="O34" s="519"/>
      <c r="P34" s="419"/>
      <c r="Q34" s="419"/>
      <c r="R34" s="419"/>
      <c r="S34" s="419"/>
    </row>
    <row r="35" spans="1:19">
      <c r="A35" s="516" t="s">
        <v>430</v>
      </c>
      <c r="B35" s="519"/>
      <c r="C35" s="519"/>
      <c r="D35" s="519"/>
      <c r="E35" s="519"/>
      <c r="F35" s="519"/>
      <c r="G35" s="519"/>
      <c r="H35" s="519"/>
      <c r="I35" s="519"/>
      <c r="J35" s="519"/>
      <c r="K35" s="519"/>
      <c r="L35" s="519"/>
      <c r="M35" s="519"/>
      <c r="N35" s="519"/>
      <c r="O35" s="519"/>
      <c r="P35" s="419"/>
      <c r="Q35" s="419"/>
      <c r="R35" s="419"/>
      <c r="S35" s="419"/>
    </row>
    <row r="36" spans="1:19">
      <c r="A36" s="516" t="s">
        <v>410</v>
      </c>
      <c r="B36" s="518"/>
      <c r="C36" s="518"/>
      <c r="D36" s="518"/>
      <c r="E36" s="518"/>
      <c r="F36" s="518"/>
      <c r="G36" s="518"/>
      <c r="H36" s="518"/>
      <c r="I36" s="518"/>
      <c r="J36" s="518"/>
      <c r="K36" s="518"/>
      <c r="L36" s="518"/>
      <c r="M36" s="518"/>
      <c r="N36" s="518"/>
      <c r="O36" s="518"/>
      <c r="P36" s="419"/>
      <c r="Q36" s="419"/>
      <c r="R36" s="419"/>
      <c r="S36" s="419"/>
    </row>
    <row r="37" spans="1:19">
      <c r="A37" s="436" t="s">
        <v>371</v>
      </c>
      <c r="B37" s="437"/>
      <c r="C37" s="437"/>
      <c r="D37" s="437"/>
      <c r="E37" s="437"/>
      <c r="F37" s="437"/>
      <c r="G37" s="437"/>
      <c r="H37" s="437"/>
      <c r="I37" s="437"/>
      <c r="J37" s="437"/>
      <c r="K37" s="437"/>
      <c r="L37" s="437"/>
      <c r="M37" s="437"/>
      <c r="N37" s="437"/>
      <c r="O37" s="437"/>
      <c r="P37" s="419"/>
      <c r="Q37" s="419"/>
      <c r="R37" s="419"/>
      <c r="S37" s="419"/>
    </row>
    <row r="38" spans="1:19">
      <c r="A38" s="436" t="s">
        <v>372</v>
      </c>
      <c r="B38" s="437"/>
      <c r="C38" s="437"/>
      <c r="D38" s="437"/>
      <c r="E38" s="437"/>
      <c r="F38" s="437"/>
      <c r="G38" s="437"/>
      <c r="H38" s="437"/>
      <c r="I38" s="437"/>
      <c r="J38" s="437"/>
      <c r="K38" s="437"/>
      <c r="L38" s="437"/>
      <c r="M38" s="437"/>
      <c r="N38" s="437"/>
      <c r="O38" s="437"/>
      <c r="P38" s="419"/>
      <c r="Q38" s="419"/>
      <c r="R38" s="419"/>
      <c r="S38" s="419"/>
    </row>
    <row r="39" spans="1:19">
      <c r="A39" s="436" t="s">
        <v>411</v>
      </c>
      <c r="B39" s="437"/>
      <c r="C39" s="437"/>
      <c r="D39" s="437"/>
      <c r="E39" s="437"/>
      <c r="F39" s="437"/>
      <c r="G39" s="437"/>
      <c r="H39" s="437"/>
      <c r="I39" s="437"/>
      <c r="J39" s="437"/>
      <c r="K39" s="437"/>
      <c r="L39" s="437"/>
      <c r="M39" s="437"/>
      <c r="N39" s="437"/>
      <c r="O39" s="437"/>
      <c r="P39" s="419"/>
      <c r="Q39" s="419"/>
      <c r="R39" s="419"/>
      <c r="S39" s="419"/>
    </row>
    <row r="40" spans="1:19">
      <c r="A40" s="436" t="s">
        <v>412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7"/>
      <c r="N40" s="437"/>
      <c r="O40" s="437"/>
      <c r="P40" s="419"/>
      <c r="Q40" s="419"/>
      <c r="R40" s="419"/>
      <c r="S40" s="419"/>
    </row>
    <row r="41" spans="1:19" ht="9" customHeight="1">
      <c r="B41" s="437"/>
      <c r="C41" s="437"/>
      <c r="D41" s="437"/>
      <c r="E41" s="437"/>
      <c r="F41" s="437"/>
      <c r="G41" s="437"/>
      <c r="H41" s="437"/>
      <c r="I41" s="437"/>
      <c r="J41" s="437"/>
      <c r="K41" s="437"/>
      <c r="L41" s="437"/>
      <c r="M41" s="437"/>
      <c r="N41" s="437"/>
      <c r="O41" s="437"/>
      <c r="P41" s="419"/>
      <c r="Q41" s="419"/>
      <c r="R41" s="419"/>
      <c r="S41" s="419"/>
    </row>
    <row r="42" spans="1:19">
      <c r="A42" s="438" t="s">
        <v>413</v>
      </c>
      <c r="B42" s="433"/>
      <c r="C42" s="433"/>
      <c r="D42" s="433"/>
      <c r="E42" s="433"/>
      <c r="F42" s="433"/>
      <c r="G42" s="433"/>
      <c r="H42" s="433"/>
      <c r="I42" s="433"/>
      <c r="J42" s="433"/>
      <c r="K42" s="433"/>
      <c r="L42" s="188"/>
      <c r="M42" s="188"/>
      <c r="N42" s="188"/>
      <c r="O42" s="188"/>
    </row>
    <row r="43" spans="1:19">
      <c r="A43" s="433" t="s">
        <v>414</v>
      </c>
      <c r="B43" s="433"/>
      <c r="C43" s="433"/>
      <c r="D43" s="433"/>
      <c r="E43" s="433"/>
      <c r="F43" s="433"/>
      <c r="G43" s="433"/>
      <c r="H43" s="433"/>
      <c r="I43" s="433"/>
      <c r="J43" s="433"/>
      <c r="K43" s="433"/>
      <c r="L43" s="188"/>
      <c r="M43" s="188"/>
      <c r="N43" s="188"/>
      <c r="O43" s="188"/>
    </row>
    <row r="44" spans="1:19" ht="9" customHeight="1">
      <c r="A44" s="433"/>
      <c r="B44" s="433"/>
      <c r="C44" s="433"/>
      <c r="D44" s="433"/>
      <c r="E44" s="433"/>
      <c r="F44" s="433"/>
      <c r="G44" s="433"/>
      <c r="H44" s="433"/>
      <c r="I44" s="433"/>
      <c r="J44" s="433"/>
      <c r="K44" s="433"/>
      <c r="L44" s="188"/>
      <c r="M44" s="188"/>
      <c r="N44" s="188"/>
      <c r="O44" s="188"/>
    </row>
    <row r="45" spans="1:19">
      <c r="A45" s="438" t="s">
        <v>415</v>
      </c>
      <c r="B45" s="433"/>
      <c r="C45" s="433"/>
      <c r="D45" s="433"/>
      <c r="E45" s="433"/>
      <c r="F45" s="433"/>
      <c r="G45" s="433"/>
      <c r="H45" s="433"/>
      <c r="I45" s="433"/>
      <c r="J45" s="433"/>
      <c r="K45" s="433"/>
      <c r="L45" s="188"/>
      <c r="M45" s="188"/>
      <c r="N45" s="188"/>
      <c r="O45" s="188"/>
    </row>
    <row r="46" spans="1:19">
      <c r="A46" s="433" t="s">
        <v>416</v>
      </c>
      <c r="B46" s="433"/>
      <c r="C46" s="433"/>
      <c r="D46" s="433"/>
      <c r="E46" s="433"/>
      <c r="F46" s="433"/>
      <c r="G46" s="433"/>
      <c r="H46" s="433"/>
      <c r="I46" s="433"/>
      <c r="J46" s="433"/>
      <c r="K46" s="433"/>
      <c r="L46" s="188"/>
      <c r="M46" s="188"/>
      <c r="N46" s="188"/>
      <c r="O46" s="188"/>
    </row>
    <row r="47" spans="1:19" ht="9" customHeight="1">
      <c r="A47" s="433"/>
      <c r="B47" s="433"/>
      <c r="C47" s="433"/>
      <c r="D47" s="433"/>
      <c r="E47" s="433"/>
      <c r="F47" s="433"/>
      <c r="G47" s="433"/>
      <c r="H47" s="433"/>
      <c r="I47" s="433"/>
      <c r="J47" s="433"/>
      <c r="K47" s="433"/>
      <c r="L47" s="188"/>
      <c r="M47" s="188"/>
      <c r="N47" s="188"/>
      <c r="O47" s="188"/>
    </row>
    <row r="48" spans="1:19">
      <c r="A48" s="438" t="s">
        <v>417</v>
      </c>
      <c r="B48" s="433"/>
      <c r="C48" s="433"/>
      <c r="D48" s="433"/>
      <c r="E48" s="433"/>
      <c r="F48" s="433"/>
      <c r="G48" s="433"/>
      <c r="H48" s="433"/>
      <c r="I48" s="433"/>
      <c r="J48" s="433"/>
      <c r="K48" s="433"/>
      <c r="L48" s="188"/>
      <c r="M48" s="188"/>
      <c r="N48" s="188"/>
      <c r="O48" s="188"/>
    </row>
    <row r="49" spans="1:15">
      <c r="A49" s="433" t="s">
        <v>418</v>
      </c>
      <c r="B49" s="433"/>
      <c r="C49" s="433"/>
      <c r="D49" s="433"/>
      <c r="E49" s="433"/>
      <c r="F49" s="433"/>
      <c r="G49" s="433"/>
      <c r="H49" s="433"/>
      <c r="I49" s="433"/>
      <c r="J49" s="433"/>
      <c r="K49" s="433"/>
      <c r="L49" s="188"/>
      <c r="M49" s="188"/>
      <c r="N49" s="188"/>
      <c r="O49" s="188"/>
    </row>
    <row r="50" spans="1:15" ht="9" customHeight="1">
      <c r="A50" s="433"/>
      <c r="B50" s="433"/>
      <c r="C50" s="433"/>
      <c r="D50" s="433"/>
      <c r="E50" s="433"/>
      <c r="F50" s="433"/>
      <c r="G50" s="433"/>
      <c r="H50" s="433"/>
      <c r="I50" s="433"/>
      <c r="J50" s="433"/>
      <c r="K50" s="433"/>
      <c r="L50" s="188"/>
      <c r="M50" s="188"/>
      <c r="N50" s="188"/>
      <c r="O50" s="188"/>
    </row>
    <row r="51" spans="1:15">
      <c r="A51" s="438" t="s">
        <v>419</v>
      </c>
      <c r="B51" s="433"/>
      <c r="C51" s="433"/>
      <c r="D51" s="433"/>
      <c r="E51" s="433"/>
      <c r="F51" s="433"/>
      <c r="G51" s="433"/>
      <c r="H51" s="433"/>
      <c r="I51" s="433"/>
      <c r="J51" s="433"/>
      <c r="K51" s="433"/>
      <c r="L51" s="188"/>
      <c r="M51" s="188"/>
      <c r="N51" s="188"/>
      <c r="O51" s="188"/>
    </row>
    <row r="52" spans="1:15">
      <c r="A52" s="433" t="s">
        <v>416</v>
      </c>
      <c r="B52" s="433"/>
      <c r="C52" s="433"/>
      <c r="D52" s="433"/>
      <c r="E52" s="433"/>
      <c r="F52" s="433"/>
      <c r="G52" s="433"/>
      <c r="H52" s="433"/>
      <c r="I52" s="433"/>
      <c r="J52" s="433"/>
      <c r="K52" s="433"/>
      <c r="L52" s="188"/>
      <c r="M52" s="188"/>
      <c r="N52" s="188"/>
      <c r="O52" s="188"/>
    </row>
    <row r="53" spans="1:15" ht="9" customHeight="1">
      <c r="A53" s="438"/>
      <c r="B53" s="433"/>
      <c r="C53" s="433"/>
      <c r="D53" s="433"/>
      <c r="E53" s="433"/>
      <c r="F53" s="433"/>
      <c r="G53" s="433"/>
      <c r="H53" s="433"/>
      <c r="I53" s="433"/>
      <c r="J53" s="433"/>
      <c r="K53" s="433"/>
      <c r="L53" s="188"/>
      <c r="M53" s="188"/>
      <c r="N53" s="188"/>
      <c r="O53" s="188"/>
    </row>
    <row r="54" spans="1:15">
      <c r="A54" s="433" t="s">
        <v>420</v>
      </c>
      <c r="B54" s="433"/>
      <c r="C54" s="433"/>
      <c r="D54" s="433"/>
      <c r="E54" s="433"/>
      <c r="F54" s="433"/>
      <c r="G54" s="433"/>
      <c r="H54" s="433"/>
      <c r="I54" s="433"/>
      <c r="J54" s="433"/>
      <c r="K54" s="433"/>
      <c r="L54" s="188"/>
      <c r="M54" s="188"/>
      <c r="N54" s="188"/>
      <c r="O54" s="188"/>
    </row>
    <row r="55" spans="1:15" ht="9" customHeight="1">
      <c r="A55" s="433"/>
      <c r="B55" s="433"/>
      <c r="C55" s="433"/>
      <c r="D55" s="433"/>
      <c r="E55" s="433"/>
      <c r="F55" s="433"/>
      <c r="G55" s="433"/>
      <c r="H55" s="433"/>
      <c r="I55" s="433"/>
      <c r="J55" s="433"/>
      <c r="K55" s="433"/>
      <c r="L55" s="188"/>
      <c r="M55" s="188"/>
      <c r="N55" s="188"/>
      <c r="O55" s="188"/>
    </row>
    <row r="56" spans="1:15" ht="12.75" customHeight="1">
      <c r="A56" s="438" t="s">
        <v>421</v>
      </c>
      <c r="B56" s="433"/>
      <c r="C56" s="433"/>
      <c r="D56" s="433"/>
      <c r="E56" s="433"/>
      <c r="F56" s="433"/>
      <c r="G56" s="433"/>
      <c r="H56" s="433"/>
      <c r="I56" s="433"/>
      <c r="J56" s="433"/>
      <c r="K56" s="433"/>
      <c r="L56" s="188"/>
      <c r="M56" s="188"/>
      <c r="N56" s="188"/>
      <c r="O56" s="188"/>
    </row>
    <row r="57" spans="1:15" ht="9" customHeight="1">
      <c r="A57" s="433"/>
      <c r="B57" s="433"/>
      <c r="C57" s="433"/>
      <c r="D57" s="433"/>
      <c r="E57" s="433"/>
      <c r="F57" s="433"/>
      <c r="G57" s="433"/>
      <c r="H57" s="433"/>
      <c r="I57" s="433"/>
      <c r="J57" s="433"/>
      <c r="K57" s="433"/>
      <c r="L57" s="188"/>
      <c r="M57" s="188"/>
      <c r="N57" s="188"/>
      <c r="O57" s="188"/>
    </row>
    <row r="58" spans="1:15">
      <c r="A58" s="433" t="s">
        <v>422</v>
      </c>
      <c r="B58" s="433"/>
      <c r="C58" s="433"/>
      <c r="D58" s="433"/>
      <c r="E58" s="433"/>
      <c r="F58" s="433"/>
      <c r="G58" s="433"/>
      <c r="H58" s="433"/>
      <c r="I58" s="433"/>
      <c r="J58" s="433"/>
      <c r="K58" s="433"/>
      <c r="L58" s="188"/>
      <c r="M58" s="188"/>
      <c r="N58" s="188"/>
      <c r="O58" s="188"/>
    </row>
    <row r="59" spans="1:15">
      <c r="A59" s="433" t="s">
        <v>423</v>
      </c>
      <c r="B59" s="433"/>
      <c r="C59" s="433"/>
      <c r="D59" s="433"/>
      <c r="E59" s="433"/>
      <c r="F59" s="433"/>
      <c r="G59" s="433"/>
      <c r="H59" s="433"/>
      <c r="I59" s="433"/>
      <c r="J59" s="433"/>
      <c r="K59" s="433"/>
      <c r="L59" s="188"/>
      <c r="M59" s="188"/>
      <c r="N59" s="188"/>
      <c r="O59" s="188"/>
    </row>
    <row r="60" spans="1:15">
      <c r="A60" s="433" t="s">
        <v>424</v>
      </c>
      <c r="B60" s="433"/>
      <c r="C60" s="433"/>
      <c r="D60" s="433"/>
      <c r="E60" s="433"/>
      <c r="F60" s="433"/>
      <c r="G60" s="433"/>
      <c r="H60" s="433"/>
      <c r="I60" s="433"/>
      <c r="J60" s="433"/>
      <c r="K60" s="433"/>
      <c r="L60" s="188"/>
      <c r="M60" s="188"/>
      <c r="N60" s="188"/>
      <c r="O60" s="188"/>
    </row>
    <row r="61" spans="1:15">
      <c r="A61" s="433" t="s">
        <v>381</v>
      </c>
      <c r="B61" s="433"/>
      <c r="C61" s="433"/>
      <c r="D61" s="433"/>
      <c r="E61" s="433"/>
      <c r="F61" s="433"/>
      <c r="G61" s="433"/>
      <c r="H61" s="433"/>
      <c r="I61" s="433"/>
      <c r="J61" s="433"/>
      <c r="K61" s="433"/>
      <c r="L61" s="188"/>
      <c r="M61" s="188"/>
      <c r="N61" s="188"/>
      <c r="O61" s="188"/>
    </row>
    <row r="62" spans="1:15" ht="9" customHeight="1">
      <c r="A62" s="433"/>
      <c r="B62" s="433"/>
      <c r="C62" s="433"/>
      <c r="D62" s="433"/>
      <c r="E62" s="433"/>
      <c r="F62" s="433"/>
      <c r="G62" s="433"/>
      <c r="H62" s="433"/>
      <c r="I62" s="433"/>
      <c r="J62" s="433"/>
      <c r="K62" s="433"/>
      <c r="L62" s="188"/>
      <c r="M62" s="188"/>
      <c r="N62" s="188"/>
      <c r="O62" s="188"/>
    </row>
    <row r="63" spans="1:15">
      <c r="A63" s="433" t="s">
        <v>425</v>
      </c>
      <c r="B63" s="433"/>
      <c r="C63" s="433"/>
      <c r="D63" s="433"/>
      <c r="E63" s="433"/>
      <c r="F63" s="433"/>
      <c r="G63" s="433"/>
      <c r="H63" s="433"/>
      <c r="I63" s="433"/>
      <c r="J63" s="433"/>
      <c r="K63" s="433"/>
      <c r="L63" s="188"/>
      <c r="M63" s="188"/>
      <c r="N63" s="188"/>
      <c r="O63" s="188"/>
    </row>
    <row r="64" spans="1:15">
      <c r="A64" s="433" t="s">
        <v>426</v>
      </c>
      <c r="B64" s="433"/>
      <c r="C64" s="433"/>
      <c r="D64" s="433"/>
      <c r="E64" s="433"/>
      <c r="F64" s="433"/>
      <c r="G64" s="433"/>
      <c r="H64" s="433"/>
      <c r="I64" s="433"/>
      <c r="J64" s="433"/>
      <c r="K64" s="433"/>
      <c r="L64" s="188"/>
      <c r="M64" s="188"/>
      <c r="N64" s="188"/>
      <c r="O64" s="188"/>
    </row>
    <row r="65" spans="1:17">
      <c r="A65" s="433" t="s">
        <v>383</v>
      </c>
      <c r="B65" s="433"/>
      <c r="C65" s="433"/>
      <c r="D65" s="433"/>
      <c r="E65" s="433"/>
      <c r="F65" s="433"/>
      <c r="G65" s="433"/>
      <c r="H65" s="433"/>
      <c r="I65" s="433"/>
      <c r="J65" s="433"/>
      <c r="K65" s="433"/>
      <c r="L65" s="188"/>
      <c r="M65" s="188"/>
      <c r="N65" s="188"/>
      <c r="O65" s="188"/>
    </row>
    <row r="66" spans="1:17" ht="3.75" customHeight="1">
      <c r="A66" s="433"/>
      <c r="B66" s="433"/>
      <c r="C66" s="433"/>
      <c r="D66" s="433"/>
      <c r="E66" s="433"/>
      <c r="F66" s="433"/>
      <c r="G66" s="433"/>
      <c r="H66" s="433"/>
      <c r="I66" s="433"/>
      <c r="J66" s="433"/>
      <c r="K66" s="433"/>
      <c r="L66" s="188"/>
      <c r="M66" s="188"/>
      <c r="N66" s="188"/>
      <c r="O66" s="188"/>
    </row>
    <row r="67" spans="1:17">
      <c r="A67" s="433" t="s">
        <v>382</v>
      </c>
      <c r="B67" s="433"/>
      <c r="C67" s="433"/>
      <c r="D67" s="433"/>
      <c r="E67" s="433"/>
      <c r="F67" s="433"/>
      <c r="G67" s="433"/>
      <c r="H67" s="433"/>
      <c r="I67" s="433"/>
      <c r="J67" s="433"/>
      <c r="K67" s="433"/>
      <c r="L67" s="188"/>
      <c r="M67" s="188"/>
      <c r="N67" s="188"/>
      <c r="O67" s="188"/>
    </row>
    <row r="68" spans="1:17">
      <c r="A68" s="433" t="s">
        <v>384</v>
      </c>
      <c r="B68" s="433"/>
      <c r="C68" s="433"/>
      <c r="D68" s="433"/>
      <c r="E68" s="433"/>
      <c r="F68" s="433"/>
      <c r="G68" s="433"/>
      <c r="H68" s="433"/>
      <c r="I68" s="433"/>
      <c r="J68" s="433"/>
      <c r="K68" s="433"/>
      <c r="L68" s="188"/>
      <c r="M68" s="188"/>
      <c r="N68" s="188"/>
      <c r="O68" s="188"/>
    </row>
    <row r="69" spans="1:17" ht="3.75" customHeight="1">
      <c r="A69" s="433"/>
      <c r="B69" s="433"/>
      <c r="C69" s="433"/>
      <c r="D69" s="433"/>
      <c r="E69" s="433"/>
      <c r="F69" s="433"/>
      <c r="G69" s="433"/>
      <c r="H69" s="433"/>
      <c r="I69" s="433"/>
      <c r="J69" s="433"/>
      <c r="K69" s="433"/>
      <c r="L69" s="188"/>
      <c r="M69" s="188"/>
      <c r="N69" s="188"/>
      <c r="O69" s="188"/>
    </row>
    <row r="70" spans="1:17">
      <c r="A70" s="433" t="s">
        <v>427</v>
      </c>
      <c r="B70" s="433"/>
      <c r="C70" s="433"/>
      <c r="D70" s="433"/>
      <c r="E70" s="433"/>
      <c r="F70" s="433"/>
      <c r="G70" s="433"/>
      <c r="H70" s="433"/>
      <c r="I70" s="433"/>
      <c r="J70" s="433"/>
      <c r="K70" s="433"/>
      <c r="L70" s="188"/>
      <c r="M70" s="188"/>
      <c r="N70" s="188"/>
      <c r="O70" s="188"/>
    </row>
    <row r="71" spans="1:17">
      <c r="A71" s="433" t="s">
        <v>428</v>
      </c>
      <c r="B71" s="433"/>
      <c r="C71" s="433"/>
      <c r="D71" s="433"/>
      <c r="E71" s="433"/>
      <c r="F71" s="433"/>
      <c r="G71" s="433"/>
      <c r="H71" s="433"/>
      <c r="I71" s="433"/>
      <c r="J71" s="433"/>
      <c r="K71" s="433"/>
      <c r="L71" s="188"/>
      <c r="M71" s="188"/>
      <c r="N71" s="188"/>
      <c r="O71" s="188"/>
    </row>
    <row r="72" spans="1:17">
      <c r="A72" s="433" t="s">
        <v>429</v>
      </c>
      <c r="B72" s="433"/>
      <c r="C72" s="433"/>
      <c r="D72" s="433"/>
      <c r="E72" s="433"/>
      <c r="F72" s="433"/>
      <c r="G72" s="433"/>
      <c r="H72" s="433"/>
      <c r="I72" s="433"/>
      <c r="J72" s="433"/>
      <c r="K72" s="433"/>
      <c r="L72" s="188"/>
      <c r="M72" s="188"/>
      <c r="N72" s="188"/>
      <c r="O72" s="188"/>
    </row>
    <row r="73" spans="1:17" ht="9" customHeight="1">
      <c r="A73" s="433"/>
      <c r="B73" s="433"/>
      <c r="C73" s="433"/>
      <c r="D73" s="433"/>
      <c r="E73" s="433"/>
      <c r="F73" s="433"/>
      <c r="G73" s="433"/>
      <c r="H73" s="433"/>
      <c r="I73" s="433"/>
      <c r="J73" s="433"/>
      <c r="K73" s="433"/>
      <c r="L73" s="188"/>
      <c r="M73" s="188"/>
      <c r="N73" s="188"/>
      <c r="O73" s="188"/>
    </row>
    <row r="74" spans="1:17" ht="12.75" customHeight="1">
      <c r="A74" s="516" t="s">
        <v>459</v>
      </c>
      <c r="B74" s="516"/>
      <c r="C74" s="516"/>
      <c r="D74" s="516"/>
      <c r="E74" s="516"/>
      <c r="F74" s="516"/>
      <c r="G74" s="516"/>
      <c r="H74" s="516"/>
      <c r="I74" s="516"/>
      <c r="J74" s="516"/>
      <c r="K74" s="516"/>
      <c r="L74" s="516"/>
      <c r="M74" s="516"/>
      <c r="N74" s="516"/>
      <c r="O74" s="516"/>
    </row>
    <row r="75" spans="1:17">
      <c r="A75" s="433" t="s">
        <v>373</v>
      </c>
      <c r="B75" s="433"/>
      <c r="C75" s="433"/>
      <c r="D75" s="433"/>
      <c r="E75" s="433"/>
      <c r="F75" s="433"/>
      <c r="G75" s="433"/>
      <c r="H75" s="433"/>
      <c r="I75" s="433"/>
      <c r="J75" s="433"/>
      <c r="K75" s="433"/>
      <c r="L75" s="188"/>
      <c r="M75" s="188"/>
      <c r="N75" s="188"/>
      <c r="O75" s="188"/>
    </row>
    <row r="76" spans="1:17">
      <c r="A76" s="188"/>
      <c r="B76" s="433"/>
      <c r="C76" s="433"/>
      <c r="D76" s="433"/>
      <c r="E76" s="433"/>
      <c r="F76" s="433"/>
      <c r="G76" s="433"/>
      <c r="H76" s="433"/>
      <c r="I76" s="433"/>
      <c r="J76" s="433"/>
      <c r="K76" s="433"/>
      <c r="L76" s="188"/>
      <c r="M76" s="188"/>
      <c r="N76" s="188"/>
      <c r="O76" s="188"/>
    </row>
    <row r="77" spans="1:17">
      <c r="A77" s="188"/>
      <c r="B77" s="433"/>
      <c r="C77" s="433"/>
      <c r="D77" s="433"/>
      <c r="E77" s="433"/>
      <c r="F77" s="433"/>
      <c r="G77" s="433"/>
      <c r="H77" s="433"/>
      <c r="I77" s="433"/>
      <c r="J77" s="433"/>
      <c r="K77" s="433"/>
      <c r="L77" s="188"/>
      <c r="M77" s="188"/>
      <c r="N77" s="188"/>
      <c r="O77" s="188"/>
    </row>
    <row r="78" spans="1:17">
      <c r="A78" s="188"/>
      <c r="B78" s="433"/>
      <c r="C78" s="433"/>
      <c r="D78" s="433"/>
      <c r="E78" s="433"/>
      <c r="F78" s="433"/>
      <c r="G78" s="433"/>
      <c r="H78" s="433"/>
      <c r="I78" s="433"/>
      <c r="J78" s="433"/>
      <c r="K78" s="433"/>
      <c r="L78" s="433"/>
      <c r="M78" s="433"/>
      <c r="N78" s="188"/>
      <c r="O78" s="188"/>
      <c r="P78" s="188"/>
      <c r="Q78" s="188"/>
    </row>
    <row r="79" spans="1:17">
      <c r="A79" s="188"/>
      <c r="B79" s="433"/>
      <c r="C79" s="433"/>
      <c r="D79" s="433"/>
      <c r="E79" s="433"/>
      <c r="F79" s="433"/>
      <c r="G79" s="433"/>
      <c r="H79" s="433"/>
      <c r="I79" s="433"/>
      <c r="J79" s="433"/>
      <c r="K79" s="433"/>
      <c r="L79" s="433"/>
      <c r="M79" s="433"/>
      <c r="N79" s="188"/>
      <c r="O79" s="188"/>
      <c r="P79" s="188"/>
      <c r="Q79" s="188"/>
    </row>
    <row r="80" spans="1:17">
      <c r="A80" s="188"/>
      <c r="B80" s="433"/>
      <c r="C80" s="433"/>
      <c r="D80" s="433"/>
      <c r="E80" s="433"/>
      <c r="F80" s="433"/>
      <c r="G80" s="433"/>
      <c r="H80" s="433"/>
      <c r="I80" s="433"/>
      <c r="J80" s="433"/>
      <c r="K80" s="433"/>
      <c r="L80" s="433"/>
      <c r="M80" s="433"/>
      <c r="N80" s="188"/>
      <c r="O80" s="188"/>
      <c r="P80" s="188"/>
      <c r="Q80" s="188"/>
    </row>
    <row r="81" spans="1:17">
      <c r="A81" s="433"/>
      <c r="B81" s="433"/>
      <c r="C81" s="433"/>
      <c r="D81" s="433"/>
      <c r="E81" s="433"/>
      <c r="F81" s="433"/>
      <c r="G81" s="433"/>
      <c r="H81" s="433"/>
      <c r="I81" s="433"/>
      <c r="J81" s="433"/>
      <c r="K81" s="433"/>
      <c r="L81" s="433"/>
      <c r="M81" s="433"/>
      <c r="N81" s="188"/>
      <c r="O81" s="188"/>
      <c r="P81" s="188"/>
      <c r="Q81" s="188"/>
    </row>
    <row r="82" spans="1:17">
      <c r="A82" s="188"/>
      <c r="B82" s="188"/>
      <c r="C82" s="433"/>
      <c r="D82" s="433"/>
      <c r="E82" s="433"/>
      <c r="F82" s="433"/>
      <c r="G82" s="433"/>
      <c r="H82" s="433"/>
      <c r="I82" s="433"/>
      <c r="J82" s="433"/>
      <c r="K82" s="433"/>
      <c r="L82" s="433"/>
      <c r="M82" s="433"/>
      <c r="N82" s="188"/>
      <c r="O82" s="188"/>
      <c r="P82" s="188"/>
      <c r="Q82" s="188"/>
    </row>
    <row r="83" spans="1:17">
      <c r="A83" s="188"/>
      <c r="B83" s="188"/>
      <c r="C83" s="433"/>
      <c r="D83" s="433"/>
      <c r="E83" s="433"/>
      <c r="F83" s="433"/>
      <c r="G83" s="433"/>
      <c r="H83" s="433"/>
      <c r="I83" s="433"/>
      <c r="J83" s="433"/>
      <c r="K83" s="433"/>
      <c r="L83" s="433"/>
      <c r="M83" s="433"/>
      <c r="N83" s="188"/>
      <c r="O83" s="188"/>
      <c r="P83" s="188"/>
      <c r="Q83" s="188"/>
    </row>
    <row r="84" spans="1:17">
      <c r="A84" s="433"/>
      <c r="B84" s="433"/>
      <c r="C84" s="433"/>
      <c r="D84" s="433"/>
      <c r="E84" s="433"/>
      <c r="F84" s="433"/>
      <c r="G84" s="433"/>
      <c r="H84" s="433"/>
      <c r="I84" s="433"/>
      <c r="J84" s="433"/>
      <c r="K84" s="433"/>
      <c r="L84" s="433"/>
      <c r="M84" s="433"/>
      <c r="N84" s="188"/>
      <c r="O84" s="188"/>
      <c r="P84" s="188"/>
      <c r="Q84" s="188"/>
    </row>
    <row r="85" spans="1:17">
      <c r="A85" s="188"/>
      <c r="B85" s="433"/>
      <c r="C85" s="433"/>
      <c r="D85" s="433"/>
      <c r="E85" s="433"/>
      <c r="F85" s="433"/>
      <c r="G85" s="433"/>
      <c r="H85" s="433"/>
      <c r="I85" s="433"/>
      <c r="J85" s="433"/>
      <c r="K85" s="433"/>
      <c r="L85" s="433"/>
      <c r="M85" s="433"/>
      <c r="N85" s="188"/>
      <c r="O85" s="188"/>
      <c r="P85" s="188"/>
      <c r="Q85" s="188"/>
    </row>
    <row r="86" spans="1:17">
      <c r="A86" s="188"/>
      <c r="B86" s="433"/>
      <c r="C86" s="433"/>
      <c r="D86" s="433"/>
      <c r="E86" s="433"/>
      <c r="F86" s="433"/>
      <c r="G86" s="433"/>
      <c r="H86" s="433"/>
      <c r="I86" s="433"/>
      <c r="J86" s="433"/>
      <c r="K86" s="433"/>
      <c r="L86" s="433"/>
      <c r="M86" s="433"/>
      <c r="N86" s="188"/>
      <c r="O86" s="188"/>
      <c r="P86" s="188"/>
      <c r="Q86" s="188"/>
    </row>
    <row r="87" spans="1:17">
      <c r="A87" s="188"/>
      <c r="B87" s="188"/>
      <c r="C87" s="433"/>
      <c r="D87" s="433"/>
      <c r="E87" s="433"/>
      <c r="F87" s="433"/>
      <c r="G87" s="433"/>
      <c r="H87" s="433"/>
      <c r="I87" s="433"/>
      <c r="J87" s="433"/>
      <c r="K87" s="433"/>
      <c r="L87" s="433"/>
      <c r="M87" s="433"/>
      <c r="N87" s="188"/>
      <c r="O87" s="188"/>
      <c r="P87" s="188"/>
      <c r="Q87" s="188"/>
    </row>
    <row r="88" spans="1:17">
      <c r="A88" s="188"/>
      <c r="B88" s="188"/>
      <c r="C88" s="433"/>
      <c r="D88" s="433"/>
      <c r="E88" s="433"/>
      <c r="F88" s="433"/>
      <c r="G88" s="433"/>
      <c r="H88" s="433"/>
      <c r="I88" s="433"/>
      <c r="J88" s="433"/>
      <c r="K88" s="433"/>
      <c r="L88" s="433"/>
      <c r="M88" s="433"/>
      <c r="N88" s="188"/>
      <c r="O88" s="188"/>
      <c r="P88" s="188"/>
      <c r="Q88" s="188"/>
    </row>
    <row r="89" spans="1:17">
      <c r="A89" s="188"/>
      <c r="B89" s="188"/>
      <c r="C89" s="433"/>
      <c r="D89" s="433"/>
      <c r="E89" s="433"/>
      <c r="F89" s="433"/>
      <c r="G89" s="433"/>
      <c r="H89" s="433"/>
      <c r="I89" s="433"/>
      <c r="J89" s="433"/>
      <c r="K89" s="433"/>
      <c r="L89" s="433"/>
      <c r="M89" s="433"/>
      <c r="N89" s="188"/>
      <c r="O89" s="188"/>
      <c r="P89" s="188"/>
      <c r="Q89" s="188"/>
    </row>
    <row r="90" spans="1:17">
      <c r="A90" s="188"/>
      <c r="B90" s="188"/>
      <c r="C90" s="433"/>
      <c r="D90" s="433"/>
      <c r="E90" s="433"/>
      <c r="F90" s="433"/>
      <c r="G90" s="433"/>
      <c r="H90" s="433"/>
      <c r="I90" s="433"/>
      <c r="J90" s="433"/>
      <c r="K90" s="433"/>
      <c r="L90" s="433"/>
      <c r="M90" s="433"/>
      <c r="N90" s="188"/>
      <c r="O90" s="188"/>
      <c r="P90" s="188"/>
      <c r="Q90" s="188"/>
    </row>
    <row r="91" spans="1:17">
      <c r="A91" s="188"/>
      <c r="B91" s="188"/>
      <c r="D91" s="433"/>
      <c r="E91" s="433"/>
      <c r="F91" s="433"/>
      <c r="G91" s="433"/>
      <c r="H91" s="433"/>
      <c r="I91" s="433"/>
      <c r="J91" s="433"/>
      <c r="K91" s="433"/>
      <c r="L91" s="433"/>
      <c r="M91" s="433"/>
      <c r="N91" s="188"/>
      <c r="O91" s="188"/>
      <c r="P91" s="188"/>
      <c r="Q91" s="188"/>
    </row>
    <row r="92" spans="1:17">
      <c r="A92" s="188"/>
      <c r="B92" s="188"/>
      <c r="C92" s="516"/>
      <c r="D92" s="516"/>
      <c r="E92" s="516"/>
      <c r="F92" s="516"/>
      <c r="G92" s="516"/>
      <c r="H92" s="516"/>
      <c r="I92" s="516"/>
      <c r="J92" s="516"/>
      <c r="K92" s="516"/>
      <c r="L92" s="516"/>
      <c r="M92" s="516"/>
      <c r="N92" s="516"/>
      <c r="O92" s="516"/>
      <c r="P92" s="516"/>
      <c r="Q92" s="516"/>
    </row>
    <row r="93" spans="1:17">
      <c r="A93" s="188"/>
      <c r="B93" s="188"/>
      <c r="C93" s="433"/>
      <c r="D93" s="433"/>
      <c r="E93" s="433"/>
      <c r="F93" s="433"/>
      <c r="G93" s="433"/>
      <c r="H93" s="433"/>
      <c r="I93" s="433"/>
      <c r="J93" s="433"/>
      <c r="K93" s="433"/>
      <c r="L93" s="433"/>
      <c r="M93" s="433"/>
      <c r="N93" s="188"/>
      <c r="O93" s="188"/>
      <c r="P93" s="188"/>
      <c r="Q93" s="188"/>
    </row>
    <row r="94" spans="1:17">
      <c r="A94" s="188"/>
      <c r="B94" s="188"/>
      <c r="C94" s="188"/>
      <c r="D94" s="188"/>
      <c r="E94" s="188"/>
      <c r="F94" s="188"/>
      <c r="G94" s="188"/>
      <c r="H94" s="188"/>
      <c r="I94" s="188"/>
      <c r="J94" s="188"/>
      <c r="K94" s="188"/>
      <c r="L94" s="188"/>
      <c r="M94" s="188"/>
      <c r="N94" s="188"/>
      <c r="O94" s="188"/>
    </row>
    <row r="95" spans="1:17">
      <c r="A95" s="188"/>
      <c r="B95" s="188"/>
      <c r="C95" s="188"/>
      <c r="D95" s="188"/>
      <c r="E95" s="188"/>
      <c r="F95" s="188"/>
      <c r="G95" s="188"/>
      <c r="H95" s="188"/>
      <c r="I95" s="188"/>
      <c r="J95" s="188"/>
      <c r="K95" s="188"/>
      <c r="L95" s="188"/>
      <c r="M95" s="188"/>
      <c r="N95" s="188"/>
      <c r="O95" s="188"/>
    </row>
    <row r="96" spans="1:17">
      <c r="A96" s="188"/>
      <c r="B96" s="188"/>
      <c r="C96" s="188"/>
      <c r="D96" s="188"/>
      <c r="E96" s="188"/>
      <c r="F96" s="188"/>
      <c r="G96" s="188"/>
      <c r="H96" s="188"/>
      <c r="I96" s="188"/>
      <c r="J96" s="188"/>
      <c r="K96" s="188"/>
      <c r="L96" s="188"/>
      <c r="M96" s="188"/>
      <c r="N96" s="188"/>
      <c r="O96" s="188"/>
    </row>
    <row r="97" spans="1:15">
      <c r="A97" s="188"/>
      <c r="B97" s="188"/>
      <c r="C97" s="188"/>
      <c r="D97" s="188"/>
      <c r="E97" s="188"/>
      <c r="F97" s="188"/>
      <c r="G97" s="188"/>
      <c r="H97" s="188"/>
      <c r="I97" s="188"/>
      <c r="J97" s="188"/>
      <c r="K97" s="188"/>
      <c r="L97" s="188"/>
      <c r="M97" s="188"/>
      <c r="N97" s="188"/>
      <c r="O97" s="188"/>
    </row>
    <row r="98" spans="1:15">
      <c r="A98" s="188"/>
      <c r="B98" s="188"/>
      <c r="C98" s="188"/>
      <c r="D98" s="188"/>
      <c r="E98" s="188"/>
      <c r="F98" s="188"/>
      <c r="G98" s="188"/>
      <c r="H98" s="188"/>
      <c r="I98" s="188"/>
      <c r="J98" s="188"/>
      <c r="K98" s="188"/>
      <c r="L98" s="188"/>
      <c r="M98" s="188"/>
      <c r="N98" s="188"/>
      <c r="O98" s="188"/>
    </row>
    <row r="99" spans="1:15">
      <c r="A99" s="188"/>
      <c r="B99" s="188"/>
      <c r="C99" s="188"/>
      <c r="D99" s="188"/>
      <c r="E99" s="188" t="s">
        <v>102</v>
      </c>
      <c r="F99" s="188"/>
      <c r="G99" s="188"/>
      <c r="H99" s="188"/>
      <c r="I99" s="188"/>
      <c r="J99" s="188"/>
      <c r="K99" s="188"/>
      <c r="L99" s="188"/>
      <c r="M99" s="188"/>
      <c r="N99" s="188"/>
      <c r="O99" s="188"/>
    </row>
    <row r="100" spans="1:15">
      <c r="A100" s="188"/>
      <c r="B100" s="188"/>
      <c r="C100" s="188"/>
      <c r="D100" s="188"/>
      <c r="E100" s="188" t="s">
        <v>102</v>
      </c>
      <c r="F100" s="188"/>
      <c r="G100" s="188"/>
      <c r="H100" s="188"/>
      <c r="I100" s="188"/>
      <c r="J100" s="188"/>
      <c r="K100" s="188"/>
      <c r="L100" s="188"/>
      <c r="M100" s="188"/>
      <c r="N100" s="188"/>
      <c r="O100" s="188"/>
    </row>
    <row r="101" spans="1:15">
      <c r="A101" s="188"/>
      <c r="B101" s="188"/>
      <c r="C101" s="188"/>
      <c r="D101" s="188"/>
      <c r="E101" s="188" t="s">
        <v>102</v>
      </c>
      <c r="F101" s="188"/>
      <c r="G101" s="188"/>
      <c r="H101" s="188"/>
      <c r="I101" s="188"/>
      <c r="J101" s="188"/>
      <c r="K101" s="188"/>
      <c r="L101" s="188"/>
      <c r="M101" s="188"/>
      <c r="N101" s="188"/>
      <c r="O101" s="188"/>
    </row>
    <row r="102" spans="1:15">
      <c r="A102" s="188"/>
      <c r="B102" s="188"/>
      <c r="C102" s="188"/>
      <c r="D102" s="188"/>
      <c r="E102" s="188"/>
      <c r="F102" s="188"/>
      <c r="G102" s="188"/>
      <c r="H102" s="188"/>
      <c r="I102" s="188"/>
      <c r="J102" s="188"/>
      <c r="K102" s="188"/>
      <c r="L102" s="188"/>
      <c r="M102" s="188"/>
      <c r="N102" s="188"/>
      <c r="O102" s="188"/>
    </row>
    <row r="103" spans="1:15">
      <c r="A103" s="188"/>
      <c r="B103" s="188"/>
      <c r="C103" s="188"/>
      <c r="D103" s="188"/>
      <c r="E103" s="188"/>
      <c r="F103" s="188"/>
      <c r="G103" s="188"/>
      <c r="H103" s="188"/>
      <c r="I103" s="188"/>
      <c r="J103" s="188"/>
      <c r="K103" s="188"/>
      <c r="L103" s="188"/>
      <c r="M103" s="188"/>
      <c r="N103" s="188"/>
      <c r="O103" s="188"/>
    </row>
    <row r="104" spans="1:15">
      <c r="A104" s="188"/>
      <c r="B104" s="188"/>
      <c r="C104" s="188"/>
      <c r="D104" s="188"/>
      <c r="E104" s="188"/>
      <c r="F104" s="188"/>
      <c r="G104" s="188"/>
      <c r="H104" s="188"/>
      <c r="I104" s="188"/>
      <c r="J104" s="188"/>
      <c r="K104" s="188"/>
      <c r="L104" s="188"/>
      <c r="M104" s="188"/>
      <c r="N104" s="188"/>
      <c r="O104" s="188"/>
    </row>
    <row r="105" spans="1:15">
      <c r="A105" s="188"/>
      <c r="B105" s="188"/>
      <c r="C105" s="188"/>
      <c r="D105" s="188"/>
      <c r="E105" s="188"/>
      <c r="F105" s="188"/>
      <c r="G105" s="188"/>
      <c r="H105" s="188"/>
      <c r="I105" s="188"/>
      <c r="J105" s="188"/>
      <c r="K105" s="188"/>
      <c r="L105" s="188"/>
      <c r="M105" s="188"/>
      <c r="N105" s="188"/>
      <c r="O105" s="188"/>
    </row>
    <row r="106" spans="1:15">
      <c r="A106" s="188"/>
      <c r="B106" s="188"/>
      <c r="C106" s="188"/>
      <c r="D106" s="188"/>
      <c r="E106" s="188"/>
      <c r="F106" s="188"/>
      <c r="G106" s="188"/>
      <c r="H106" s="188"/>
      <c r="I106" s="188"/>
      <c r="J106" s="188"/>
      <c r="K106" s="188"/>
      <c r="L106" s="188"/>
      <c r="M106" s="188"/>
      <c r="N106" s="188"/>
      <c r="O106" s="188"/>
    </row>
    <row r="107" spans="1:15">
      <c r="A107" s="188"/>
      <c r="B107" s="188"/>
      <c r="C107" s="188"/>
      <c r="D107" s="188"/>
      <c r="E107" s="188"/>
      <c r="F107" s="188"/>
      <c r="G107" s="188"/>
      <c r="H107" s="188"/>
      <c r="I107" s="188"/>
      <c r="J107" s="188"/>
      <c r="K107" s="188"/>
      <c r="L107" s="188"/>
      <c r="M107" s="188"/>
      <c r="N107" s="188"/>
      <c r="O107" s="188"/>
    </row>
    <row r="108" spans="1:15">
      <c r="A108" s="188"/>
      <c r="B108" s="188"/>
      <c r="C108" s="188"/>
      <c r="D108" s="188"/>
      <c r="E108" s="188"/>
      <c r="F108" s="188"/>
      <c r="G108" s="188"/>
      <c r="H108" s="188"/>
      <c r="I108" s="188"/>
      <c r="J108" s="188"/>
      <c r="K108" s="188"/>
      <c r="L108" s="188"/>
      <c r="M108" s="188"/>
      <c r="N108" s="188"/>
      <c r="O108" s="188"/>
    </row>
  </sheetData>
  <mergeCells count="6">
    <mergeCell ref="C92:Q92"/>
    <mergeCell ref="A33:O33"/>
    <mergeCell ref="A36:O36"/>
    <mergeCell ref="A74:O74"/>
    <mergeCell ref="A34:O34"/>
    <mergeCell ref="A35:O35"/>
  </mergeCells>
  <phoneticPr fontId="0" type="noConversion"/>
  <printOptions horizontalCentered="1" headings="1" gridLines="1"/>
  <pageMargins left="0.11811023622047245" right="0.23622047244094491" top="1" bottom="0.35433070866141736" header="0.19685039370078741" footer="0.11811023622047245"/>
  <pageSetup scale="66" orientation="portrait" cellComments="asDisplayed" r:id="rId1"/>
  <headerFooter alignWithMargins="0">
    <oddHeader xml:space="preserve">&amp;R&amp;9Toronto Hydro-Electric System Limited
EB-2012-0064
Tab 5
Schedule G
Filed:  2012 May 10
Corrected:  2012 Oct 5
page &amp;P of &amp;N
</oddHead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13</vt:i4>
      </vt:variant>
    </vt:vector>
  </HeadingPairs>
  <TitlesOfParts>
    <vt:vector size="21" baseType="lpstr">
      <vt:lpstr>REGINFO</vt:lpstr>
      <vt:lpstr>TAXCALC</vt:lpstr>
      <vt:lpstr>TAXREC</vt:lpstr>
      <vt:lpstr>Tax Reserves</vt:lpstr>
      <vt:lpstr>TAXREC 2</vt:lpstr>
      <vt:lpstr>TAXREC 3 No True-up</vt:lpstr>
      <vt:lpstr>Tax Rates</vt:lpstr>
      <vt:lpstr>PILs 1562 Calculation</vt:lpstr>
      <vt:lpstr>hello</vt:lpstr>
      <vt:lpstr>'PILs 1562 Calculation'!Print_Area</vt:lpstr>
      <vt:lpstr>REGINFO!Print_Area</vt:lpstr>
      <vt:lpstr>'Tax Rates'!Print_Area</vt:lpstr>
      <vt:lpstr>'Tax Reserves'!Print_Area</vt:lpstr>
      <vt:lpstr>TAXCALC!Print_Area</vt:lpstr>
      <vt:lpstr>'TAXREC 2'!Print_Area</vt:lpstr>
      <vt:lpstr>'TAXREC 3 No True-up'!Print_Area</vt:lpstr>
      <vt:lpstr>TAXCALC!Print_Titles</vt:lpstr>
      <vt:lpstr>TAXREC!Print_Titles</vt:lpstr>
      <vt:lpstr>'TAXREC 2'!Print_Titles</vt:lpstr>
      <vt:lpstr>'TAXREC 3 No True-up'!Print_Titles</vt:lpstr>
      <vt:lpstr>Ratebase</vt:lpstr>
    </vt:vector>
  </TitlesOfParts>
  <Company>Ontario Energy Board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skinnedu</dc:creator>
  <cp:lastModifiedBy>acrespo</cp:lastModifiedBy>
  <cp:lastPrinted>2012-09-30T02:15:48Z</cp:lastPrinted>
  <dcterms:created xsi:type="dcterms:W3CDTF">2001-11-07T16:15:53Z</dcterms:created>
  <dcterms:modified xsi:type="dcterms:W3CDTF">2012-09-30T02:16:02Z</dcterms:modified>
</cp:coreProperties>
</file>