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userName="elena.yampolsky" reservationPassword="EBAF"/>
  <workbookPr defaultThemeVersion="124226"/>
  <bookViews>
    <workbookView xWindow="480" yWindow="105" windowWidth="18195" windowHeight="11565" activeTab="1"/>
  </bookViews>
  <sheets>
    <sheet name="PSS Bill Impacts  - App.2 V" sheetId="1" r:id="rId1"/>
    <sheet name="PSN Bill Impacts  - App.2 V" sheetId="2" r:id="rId2"/>
  </sheets>
  <externalReferences>
    <externalReference r:id="rId3"/>
  </externalReferences>
  <definedNames>
    <definedName name="Admin">[1]Rates!$D$161</definedName>
    <definedName name="Bridge_Year">[1]Inputs!$C$7</definedName>
    <definedName name="BRR">'[1]Revenue Requirement'!$M$44</definedName>
    <definedName name="COP_NEW">[1]Rates!$D$147</definedName>
    <definedName name="COP_NOTRPP_NEW">[1]Rates!$D$149</definedName>
    <definedName name="COP2_NEW">[1]Rates!$D$148</definedName>
    <definedName name="DRC">[1]Rates!$D$157</definedName>
    <definedName name="GSL_CURR_N">'PSN Bill Impacts  - App.2 V'!$V$115:$AA$120</definedName>
    <definedName name="GSL_Curr_S">'PSS Bill Impacts  - App.2 V'!$V$115:$AA$120</definedName>
    <definedName name="GSL_KW">'PSS Bill Impacts  - App.2 V'!$V$114:$AA$114</definedName>
    <definedName name="GSL_KWH">'PSS Bill Impacts  - App.2 V'!$U$115:$U$120</definedName>
    <definedName name="GSL_NEW_N">'PSN Bill Impacts  - App.2 V'!$V$125:$AA$130</definedName>
    <definedName name="GSL_New_S">'PSS Bill Impacts  - App.2 V'!$V$125:$AA$130</definedName>
    <definedName name="HA_1">[1]Inputs!$C$9</definedName>
    <definedName name="HA_2">[1]Inputs!$C$10</definedName>
    <definedName name="HA_3">[1]Inputs!$C$11</definedName>
    <definedName name="HBA">[1]Inputs!$C$8</definedName>
    <definedName name="HST_11">[1]Inputs!$C$30</definedName>
    <definedName name="HST_12">[1]Inputs!$C$31</definedName>
    <definedName name="LF_2012">[1]Rates!$E$141</definedName>
    <definedName name="LF_LU">[1]Rates!$G$142</definedName>
    <definedName name="LF_LU_NEW">[1]Rates!$D$142</definedName>
    <definedName name="LF_LU_PSN">[1]Rates!$L$142</definedName>
    <definedName name="LF_PSN">[1]Rates!$L$141</definedName>
    <definedName name="LF_TESTYEAR">[1]Rates!$D$141</definedName>
    <definedName name="LU_CURR_N">'PSN Bill Impacts  - App.2 V'!$V$165:$AA$170</definedName>
    <definedName name="LU_Curr_S">'PSS Bill Impacts  - App.2 V'!$V$165:$AA$170</definedName>
    <definedName name="LU_KW">'PSS Bill Impacts  - App.2 V'!$V$164:$AA$164</definedName>
    <definedName name="LU_KWH">'PSS Bill Impacts  - App.2 V'!$U$165:$U$170</definedName>
    <definedName name="LU_NEW_N">'PSN Bill Impacts  - App.2 V'!$V$175:$AA$180</definedName>
    <definedName name="LU_New_S">'PSS Bill Impacts  - App.2 V'!$V$175:$AA$180</definedName>
    <definedName name="MIL">'[1]tables for Exhibit F'!$A$18</definedName>
    <definedName name="_xlnm.Print_Area" localSheetId="1">'PSN Bill Impacts  - App.2 V'!$A$1:$Q$55,'PSN Bill Impacts  - App.2 V'!$A$60:$Q$107,'PSN Bill Impacts  - App.2 V'!$A$112:$Q$157,'PSN Bill Impacts  - App.2 V'!$A$162:$Q$207,'PSN Bill Impacts  - App.2 V'!$A$212:$Q$257,'PSN Bill Impacts  - App.2 V'!$A$312:$Q$357</definedName>
    <definedName name="_xlnm.Print_Area" localSheetId="0">'PSS Bill Impacts  - App.2 V'!$D$1:$Q$49,'PSS Bill Impacts  - App.2 V'!$D$60:$Q$101,'PSS Bill Impacts  - App.2 V'!$A$112:$Q$157,'PSS Bill Impacts  - App.2 V'!$A$162:$Q$207,'PSS Bill Impacts  - App.2 V'!$A$212:$Q$257,'PSS Bill Impacts  - App.2 V'!$A$262:$Q$307,'PSS Bill Impacts  - App.2 V'!$A$312:$Q$357</definedName>
    <definedName name="_xlnm.Print_Titles" localSheetId="1">'PSN Bill Impacts  - App.2 V'!$1:$7</definedName>
    <definedName name="_xlnm.Print_Titles" localSheetId="0">'PSS Bill Impacts  - App.2 V'!$1:$7</definedName>
    <definedName name="rate_riders">'[1]Tables for Exhibit H'!$B$99:$K$105</definedName>
    <definedName name="RateBase">'[1]Rate Base'!$L$19</definedName>
    <definedName name="RATES">[1]Rates!$A$14:$AD$161</definedName>
    <definedName name="Rates_New">'[1]Proposed Rates Schedule'!$A$62:$G$356</definedName>
    <definedName name="RRRP">[1]Rates!$D$156</definedName>
    <definedName name="SE_CURR_N">'PSN Bill Impacts  - App.2 V'!$V$265:$Y$268</definedName>
    <definedName name="SE_Curr_S">'PSS Bill Impacts  - App.2 V'!$V$265:$Y$268</definedName>
    <definedName name="SE_KW">'PSS Bill Impacts  - App.2 V'!$V$264:$Y$264</definedName>
    <definedName name="SE_KWH">'PSS Bill Impacts  - App.2 V'!$U$265:$U$268</definedName>
    <definedName name="SE_NEW_N">'PSN Bill Impacts  - App.2 V'!$V$276:$Y$279</definedName>
    <definedName name="SE_NEW_S">'PSS Bill Impacts  - App.2 V'!$V$276:$Y$279</definedName>
    <definedName name="SL_CURR_N">'PSN Bill Impacts  - App.2 V'!$V$315:$Z$319</definedName>
    <definedName name="SL_Curr_S">'PSS Bill Impacts  - App.2 V'!$V$315:$Z$319</definedName>
    <definedName name="SL_KW">'PSS Bill Impacts  - App.2 V'!$V$314:$Z$314</definedName>
    <definedName name="SL_KWH">'PSS Bill Impacts  - App.2 V'!$U$315:$U$319</definedName>
    <definedName name="SL_NEW_N">'PSN Bill Impacts  - App.2 V'!$V$326:$Z$330</definedName>
    <definedName name="SL_New_S">'PSS Bill Impacts  - App.2 V'!$V$326:$Z$330</definedName>
    <definedName name="SPC">[1]Rates!$D$158</definedName>
    <definedName name="Spec_charges">'[1]Specific Service Charges'!$C$9:$E$41</definedName>
    <definedName name="start38" localSheetId="1">'PSN Bill Impacts  - App.2 V'!$A$1</definedName>
    <definedName name="start47">'PSS Bill Impacts  - App.2 V'!$A$1</definedName>
    <definedName name="start48">'PSN Bill Impacts  - App.2 V'!$A$1</definedName>
    <definedName name="Test_Year">[1]Inputs!$C$6</definedName>
    <definedName name="WMS">[1]Rates!$D$155</definedName>
  </definedNames>
  <calcPr calcId="145621" fullCalcOnLoad="1"/>
</workbook>
</file>

<file path=xl/calcChain.xml><?xml version="1.0" encoding="utf-8"?>
<calcChain xmlns="http://schemas.openxmlformats.org/spreadsheetml/2006/main">
  <c r="L351" i="2" l="1"/>
  <c r="I338" i="2"/>
  <c r="I344" i="2" s="1"/>
  <c r="J344" i="2" s="1"/>
  <c r="Q344" i="2" s="1"/>
  <c r="N345" i="2"/>
  <c r="P345" i="2" s="1"/>
  <c r="J345" i="2"/>
  <c r="Q345" i="2" s="1"/>
  <c r="L344" i="2"/>
  <c r="I343" i="2"/>
  <c r="J343" i="2" s="1"/>
  <c r="L343" i="2"/>
  <c r="M342" i="2"/>
  <c r="I342" i="2"/>
  <c r="J342" i="2" s="1"/>
  <c r="L342" i="2"/>
  <c r="L341" i="2"/>
  <c r="N341" i="2" s="1"/>
  <c r="L340" i="2"/>
  <c r="L339" i="2"/>
  <c r="M338" i="2"/>
  <c r="M344" i="2" s="1"/>
  <c r="N344" i="2" s="1"/>
  <c r="L338" i="2"/>
  <c r="M335" i="2"/>
  <c r="I335" i="2"/>
  <c r="J335" i="2" s="1"/>
  <c r="Q333" i="2"/>
  <c r="N333" i="2"/>
  <c r="P333" i="2" s="1"/>
  <c r="J333" i="2"/>
  <c r="Q332" i="2"/>
  <c r="N332" i="2"/>
  <c r="P332" i="2" s="1"/>
  <c r="J332" i="2"/>
  <c r="Q331" i="2"/>
  <c r="J331" i="2"/>
  <c r="U330" i="2"/>
  <c r="J330" i="2"/>
  <c r="Q330" i="2" s="1"/>
  <c r="U329" i="2"/>
  <c r="L329" i="2"/>
  <c r="U328" i="2"/>
  <c r="U327" i="2"/>
  <c r="M327" i="2"/>
  <c r="U326" i="2"/>
  <c r="N326" i="2"/>
  <c r="M326" i="2"/>
  <c r="I326" i="2"/>
  <c r="Z325" i="2"/>
  <c r="Y325" i="2"/>
  <c r="X325" i="2"/>
  <c r="W325" i="2"/>
  <c r="V325" i="2"/>
  <c r="M325" i="2"/>
  <c r="N325" i="2"/>
  <c r="P325" i="2" s="1"/>
  <c r="J325" i="2"/>
  <c r="Q325" i="2" s="1"/>
  <c r="I325" i="2"/>
  <c r="M323" i="2"/>
  <c r="N323" i="2" s="1"/>
  <c r="I323" i="2"/>
  <c r="I324" i="2" s="1"/>
  <c r="J324" i="2" s="1"/>
  <c r="N322" i="2"/>
  <c r="P322" i="2" s="1"/>
  <c r="J322" i="2"/>
  <c r="Q322" i="2" s="1"/>
  <c r="N321" i="2"/>
  <c r="P321" i="2" s="1"/>
  <c r="J321" i="2"/>
  <c r="Q321" i="2" s="1"/>
  <c r="N320" i="2"/>
  <c r="P320" i="2" s="1"/>
  <c r="J320" i="2"/>
  <c r="Q320" i="2" s="1"/>
  <c r="N319" i="2"/>
  <c r="J319" i="2"/>
  <c r="L301" i="2"/>
  <c r="I288" i="2"/>
  <c r="I293" i="2" s="1"/>
  <c r="N295" i="2"/>
  <c r="J295" i="2"/>
  <c r="L294" i="2"/>
  <c r="L293" i="2"/>
  <c r="M292" i="2"/>
  <c r="I292" i="2"/>
  <c r="J292" i="2" s="1"/>
  <c r="L292" i="2"/>
  <c r="N291" i="2"/>
  <c r="P291" i="2" s="1"/>
  <c r="L291" i="2"/>
  <c r="J291" i="2"/>
  <c r="L290" i="2"/>
  <c r="L289" i="2"/>
  <c r="M288" i="2"/>
  <c r="L288" i="2"/>
  <c r="M285" i="2"/>
  <c r="I285" i="2"/>
  <c r="I286" i="2" s="1"/>
  <c r="J286" i="2" s="1"/>
  <c r="Q286" i="2" s="1"/>
  <c r="Q283" i="2"/>
  <c r="P283" i="2"/>
  <c r="N283" i="2"/>
  <c r="J283" i="2"/>
  <c r="Q282" i="2"/>
  <c r="P282" i="2"/>
  <c r="N282" i="2"/>
  <c r="J282" i="2"/>
  <c r="Q281" i="2"/>
  <c r="P281" i="2"/>
  <c r="N281" i="2"/>
  <c r="J281" i="2"/>
  <c r="Q280" i="2"/>
  <c r="P280" i="2"/>
  <c r="N280" i="2"/>
  <c r="J280" i="2"/>
  <c r="M273" i="2"/>
  <c r="M274" i="2" s="1"/>
  <c r="I273" i="2"/>
  <c r="J273" i="2" s="1"/>
  <c r="Q273" i="2" s="1"/>
  <c r="Q272" i="2"/>
  <c r="N272" i="2"/>
  <c r="P272" i="2" s="1"/>
  <c r="J272" i="2"/>
  <c r="Q271" i="2"/>
  <c r="N271" i="2"/>
  <c r="J271" i="2"/>
  <c r="P271" i="2" s="1"/>
  <c r="N270" i="2"/>
  <c r="P270" i="2" s="1"/>
  <c r="J270" i="2"/>
  <c r="Q270" i="2" s="1"/>
  <c r="N269" i="2"/>
  <c r="J269" i="2"/>
  <c r="P269" i="2" s="1"/>
  <c r="L251" i="2"/>
  <c r="I235" i="2"/>
  <c r="I243" i="2" s="1"/>
  <c r="J243" i="2" s="1"/>
  <c r="Q245" i="2"/>
  <c r="P245" i="2"/>
  <c r="N245" i="2"/>
  <c r="J245" i="2"/>
  <c r="L244" i="2"/>
  <c r="L243" i="2"/>
  <c r="M242" i="2"/>
  <c r="N242" i="2" s="1"/>
  <c r="L242" i="2"/>
  <c r="I242" i="2"/>
  <c r="J242" i="2" s="1"/>
  <c r="N241" i="2"/>
  <c r="P241" i="2" s="1"/>
  <c r="J241" i="2"/>
  <c r="L241" i="2"/>
  <c r="L240" i="2"/>
  <c r="L239" i="2"/>
  <c r="L238" i="2"/>
  <c r="M236" i="2"/>
  <c r="M235" i="2"/>
  <c r="N233" i="2"/>
  <c r="J233" i="2"/>
  <c r="Q233" i="2" s="1"/>
  <c r="N232" i="2"/>
  <c r="P232" i="2" s="1"/>
  <c r="J232" i="2"/>
  <c r="Q232" i="2" s="1"/>
  <c r="N231" i="2"/>
  <c r="J231" i="2"/>
  <c r="Q231" i="2" s="1"/>
  <c r="Q230" i="2"/>
  <c r="J230" i="2"/>
  <c r="L229" i="2"/>
  <c r="M225" i="2"/>
  <c r="N225" i="2" s="1"/>
  <c r="J225" i="2"/>
  <c r="I225" i="2"/>
  <c r="M223" i="2"/>
  <c r="N223" i="2" s="1"/>
  <c r="J223" i="2"/>
  <c r="I223" i="2"/>
  <c r="I226" i="2" s="1"/>
  <c r="I227" i="2" s="1"/>
  <c r="I228" i="2" s="1"/>
  <c r="I229" i="2" s="1"/>
  <c r="J229" i="2" s="1"/>
  <c r="P222" i="2"/>
  <c r="N222" i="2"/>
  <c r="J222" i="2"/>
  <c r="Q222" i="2" s="1"/>
  <c r="N221" i="2"/>
  <c r="P221" i="2" s="1"/>
  <c r="J221" i="2"/>
  <c r="Q221" i="2" s="1"/>
  <c r="N220" i="2"/>
  <c r="J220" i="2"/>
  <c r="P219" i="2"/>
  <c r="N219" i="2"/>
  <c r="J219" i="2"/>
  <c r="L201" i="2"/>
  <c r="L200" i="2"/>
  <c r="Q195" i="2"/>
  <c r="N195" i="2"/>
  <c r="P195" i="2" s="1"/>
  <c r="J195" i="2"/>
  <c r="L194" i="2"/>
  <c r="L193" i="2"/>
  <c r="M192" i="2"/>
  <c r="L192" i="2"/>
  <c r="I192" i="2"/>
  <c r="J192" i="2" s="1"/>
  <c r="Q191" i="2"/>
  <c r="N191" i="2"/>
  <c r="P191" i="2" s="1"/>
  <c r="J191" i="2"/>
  <c r="L191" i="2"/>
  <c r="L190" i="2"/>
  <c r="L189" i="2"/>
  <c r="M188" i="2"/>
  <c r="L188" i="2"/>
  <c r="I188" i="2"/>
  <c r="J188" i="2" s="1"/>
  <c r="M185" i="2"/>
  <c r="M186" i="2" s="1"/>
  <c r="N186" i="2" s="1"/>
  <c r="I185" i="2"/>
  <c r="I186" i="2" s="1"/>
  <c r="J186" i="2" s="1"/>
  <c r="N183" i="2"/>
  <c r="J183" i="2"/>
  <c r="Q183" i="2" s="1"/>
  <c r="Q182" i="2"/>
  <c r="N182" i="2"/>
  <c r="P182" i="2" s="1"/>
  <c r="J182" i="2"/>
  <c r="Q181" i="2"/>
  <c r="N181" i="2"/>
  <c r="J181" i="2"/>
  <c r="Q180" i="2"/>
  <c r="M180" i="2"/>
  <c r="N180" i="2" s="1"/>
  <c r="P180" i="2" s="1"/>
  <c r="J180" i="2"/>
  <c r="Q175" i="2"/>
  <c r="M175" i="2"/>
  <c r="N175" i="2"/>
  <c r="P175" i="2" s="1"/>
  <c r="I175" i="2"/>
  <c r="J175" i="2" s="1"/>
  <c r="M173" i="2"/>
  <c r="M174" i="2" s="1"/>
  <c r="I173" i="2"/>
  <c r="I174" i="2" s="1"/>
  <c r="J174" i="2" s="1"/>
  <c r="N172" i="2"/>
  <c r="J172" i="2"/>
  <c r="Q172" i="2" s="1"/>
  <c r="N171" i="2"/>
  <c r="P171" i="2" s="1"/>
  <c r="J171" i="2"/>
  <c r="Q171" i="2" s="1"/>
  <c r="P170" i="2"/>
  <c r="N170" i="2"/>
  <c r="J170" i="2"/>
  <c r="P169" i="2"/>
  <c r="N169" i="2"/>
  <c r="J169" i="2"/>
  <c r="L151" i="2"/>
  <c r="N145" i="2"/>
  <c r="P145" i="2" s="1"/>
  <c r="J145" i="2"/>
  <c r="Q145" i="2" s="1"/>
  <c r="L144" i="2"/>
  <c r="L143" i="2"/>
  <c r="M142" i="2"/>
  <c r="N142" i="2" s="1"/>
  <c r="I142" i="2"/>
  <c r="J142" i="2" s="1"/>
  <c r="L142" i="2"/>
  <c r="P141" i="2"/>
  <c r="L141" i="2"/>
  <c r="N141" i="2" s="1"/>
  <c r="J141" i="2"/>
  <c r="L140" i="2"/>
  <c r="L139" i="2"/>
  <c r="M138" i="2"/>
  <c r="I138" i="2"/>
  <c r="I140" i="2" s="1"/>
  <c r="J140" i="2" s="1"/>
  <c r="Q140" i="2" s="1"/>
  <c r="L138" i="2"/>
  <c r="M135" i="2"/>
  <c r="N135" i="2" s="1"/>
  <c r="I135" i="2"/>
  <c r="I136" i="2" s="1"/>
  <c r="J136" i="2" s="1"/>
  <c r="N133" i="2"/>
  <c r="J133" i="2"/>
  <c r="P132" i="2"/>
  <c r="N132" i="2"/>
  <c r="J132" i="2"/>
  <c r="Q132" i="2" s="1"/>
  <c r="M131" i="2"/>
  <c r="N131" i="2" s="1"/>
  <c r="P131" i="2" s="1"/>
  <c r="J131" i="2"/>
  <c r="Q131" i="2" s="1"/>
  <c r="M130" i="2"/>
  <c r="N130" i="2" s="1"/>
  <c r="L129" i="2"/>
  <c r="L128" i="2"/>
  <c r="N125" i="2"/>
  <c r="M125" i="2"/>
  <c r="I125" i="2"/>
  <c r="J125" i="2" s="1"/>
  <c r="Q125" i="2" s="1"/>
  <c r="M123" i="2"/>
  <c r="M124" i="2" s="1"/>
  <c r="N124" i="2" s="1"/>
  <c r="I123" i="2"/>
  <c r="I124" i="2" s="1"/>
  <c r="J124" i="2" s="1"/>
  <c r="N122" i="2"/>
  <c r="J122" i="2"/>
  <c r="N121" i="2"/>
  <c r="P121" i="2" s="1"/>
  <c r="J121" i="2"/>
  <c r="Q121" i="2" s="1"/>
  <c r="P120" i="2"/>
  <c r="N120" i="2"/>
  <c r="J120" i="2"/>
  <c r="Q120" i="2" s="1"/>
  <c r="N119" i="2"/>
  <c r="J119" i="2"/>
  <c r="L101" i="2"/>
  <c r="I83" i="2"/>
  <c r="P93" i="2"/>
  <c r="N93" i="2"/>
  <c r="J93" i="2"/>
  <c r="Q93" i="2" s="1"/>
  <c r="L92" i="2"/>
  <c r="L91" i="2"/>
  <c r="M90" i="2"/>
  <c r="N90" i="2" s="1"/>
  <c r="J90" i="2"/>
  <c r="I90" i="2"/>
  <c r="L90" i="2"/>
  <c r="P89" i="2"/>
  <c r="L89" i="2"/>
  <c r="N89" i="2" s="1"/>
  <c r="J89" i="2"/>
  <c r="L88" i="2"/>
  <c r="L87" i="2"/>
  <c r="L86" i="2"/>
  <c r="M83" i="2"/>
  <c r="M91" i="2" s="1"/>
  <c r="N91" i="2" s="1"/>
  <c r="P81" i="2"/>
  <c r="N81" i="2"/>
  <c r="J81" i="2"/>
  <c r="Q81" i="2" s="1"/>
  <c r="P80" i="2"/>
  <c r="N80" i="2"/>
  <c r="J80" i="2"/>
  <c r="Q80" i="2" s="1"/>
  <c r="J79" i="2"/>
  <c r="Q79" i="2" s="1"/>
  <c r="L77" i="2"/>
  <c r="L76" i="2"/>
  <c r="M73" i="2"/>
  <c r="N73" i="2" s="1"/>
  <c r="P73" i="2" s="1"/>
  <c r="I73" i="2"/>
  <c r="J73" i="2" s="1"/>
  <c r="Q73" i="2" s="1"/>
  <c r="M71" i="2"/>
  <c r="I71" i="2"/>
  <c r="J71" i="2" s="1"/>
  <c r="Q70" i="2"/>
  <c r="N70" i="2"/>
  <c r="P70" i="2" s="1"/>
  <c r="J70" i="2"/>
  <c r="N69" i="2"/>
  <c r="J69" i="2"/>
  <c r="N68" i="2"/>
  <c r="P68" i="2" s="1"/>
  <c r="J68" i="2"/>
  <c r="Q68" i="2" s="1"/>
  <c r="N67" i="2"/>
  <c r="J67" i="2"/>
  <c r="L49" i="2"/>
  <c r="I31" i="2"/>
  <c r="N41" i="2"/>
  <c r="J41" i="2"/>
  <c r="Q41" i="2" s="1"/>
  <c r="L40" i="2"/>
  <c r="L39" i="2"/>
  <c r="M38" i="2"/>
  <c r="I38" i="2"/>
  <c r="J37" i="2"/>
  <c r="L37" i="2"/>
  <c r="N37" i="2" s="1"/>
  <c r="L36" i="2"/>
  <c r="L35" i="2"/>
  <c r="L34" i="2"/>
  <c r="I32" i="2"/>
  <c r="M31" i="2"/>
  <c r="P29" i="2"/>
  <c r="N29" i="2"/>
  <c r="J29" i="2"/>
  <c r="Q29" i="2" s="1"/>
  <c r="N28" i="2"/>
  <c r="P28" i="2" s="1"/>
  <c r="J28" i="2"/>
  <c r="Q28" i="2" s="1"/>
  <c r="J27" i="2"/>
  <c r="Q27" i="2" s="1"/>
  <c r="J26" i="2"/>
  <c r="Q26" i="2" s="1"/>
  <c r="L25" i="2"/>
  <c r="L24" i="2"/>
  <c r="M21" i="2"/>
  <c r="N21" i="2" s="1"/>
  <c r="I21" i="2"/>
  <c r="J21" i="2"/>
  <c r="Q21" i="2" s="1"/>
  <c r="M19" i="2"/>
  <c r="M20" i="2" s="1"/>
  <c r="N20" i="2" s="1"/>
  <c r="I19" i="2"/>
  <c r="I20" i="2" s="1"/>
  <c r="J20" i="2" s="1"/>
  <c r="N18" i="2"/>
  <c r="P18" i="2" s="1"/>
  <c r="J18" i="2"/>
  <c r="P17" i="2"/>
  <c r="N17" i="2"/>
  <c r="J17" i="2"/>
  <c r="Q17" i="2" s="1"/>
  <c r="P16" i="2"/>
  <c r="N16" i="2"/>
  <c r="J16" i="2"/>
  <c r="Q16" i="2" s="1"/>
  <c r="N15" i="2"/>
  <c r="J15" i="2"/>
  <c r="P4" i="2"/>
  <c r="D2" i="2"/>
  <c r="P1" i="2"/>
  <c r="L351" i="1"/>
  <c r="N345" i="1"/>
  <c r="J345" i="1"/>
  <c r="L344" i="1"/>
  <c r="L343" i="1"/>
  <c r="M342" i="1"/>
  <c r="I342" i="1"/>
  <c r="L341" i="1"/>
  <c r="N341" i="1" s="1"/>
  <c r="P341" i="1" s="1"/>
  <c r="J341" i="1"/>
  <c r="L340" i="1"/>
  <c r="L339" i="1"/>
  <c r="M338" i="1"/>
  <c r="M340" i="1" s="1"/>
  <c r="N340" i="1" s="1"/>
  <c r="I338" i="1"/>
  <c r="I340" i="1" s="1"/>
  <c r="J340" i="1" s="1"/>
  <c r="Q340" i="1" s="1"/>
  <c r="L338" i="1"/>
  <c r="M335" i="1"/>
  <c r="M336" i="1" s="1"/>
  <c r="N336" i="1" s="1"/>
  <c r="I335" i="1"/>
  <c r="I336" i="1" s="1"/>
  <c r="J336" i="1" s="1"/>
  <c r="P333" i="1"/>
  <c r="N333" i="1"/>
  <c r="J333" i="1"/>
  <c r="Q333" i="1" s="1"/>
  <c r="P332" i="1"/>
  <c r="N332" i="1"/>
  <c r="J332" i="1"/>
  <c r="Q332" i="1" s="1"/>
  <c r="N331" i="1"/>
  <c r="P331" i="1" s="1"/>
  <c r="J331" i="1"/>
  <c r="Q331" i="1" s="1"/>
  <c r="U330" i="1"/>
  <c r="M330" i="1"/>
  <c r="N330" i="1"/>
  <c r="P330" i="1" s="1"/>
  <c r="J330" i="1"/>
  <c r="Q330" i="1" s="1"/>
  <c r="U329" i="1"/>
  <c r="U328" i="1"/>
  <c r="U327" i="1"/>
  <c r="U326" i="1"/>
  <c r="Z325" i="1"/>
  <c r="Y325" i="1"/>
  <c r="X325" i="1"/>
  <c r="W325" i="1"/>
  <c r="V325" i="1"/>
  <c r="N325" i="1"/>
  <c r="M325" i="1"/>
  <c r="J325" i="1"/>
  <c r="Q325" i="1" s="1"/>
  <c r="I325" i="1"/>
  <c r="M323" i="1"/>
  <c r="M324" i="1" s="1"/>
  <c r="N324" i="1" s="1"/>
  <c r="I323" i="1"/>
  <c r="J323" i="1" s="1"/>
  <c r="N322" i="1"/>
  <c r="P322" i="1" s="1"/>
  <c r="J322" i="1"/>
  <c r="Q322" i="1" s="1"/>
  <c r="Q321" i="1"/>
  <c r="N321" i="1"/>
  <c r="P321" i="1" s="1"/>
  <c r="J321" i="1"/>
  <c r="N320" i="1"/>
  <c r="J320" i="1"/>
  <c r="N319" i="1"/>
  <c r="J319" i="1"/>
  <c r="L301" i="1"/>
  <c r="Q295" i="1"/>
  <c r="N295" i="1"/>
  <c r="J295" i="1"/>
  <c r="L294" i="1"/>
  <c r="L293" i="1"/>
  <c r="M292" i="1"/>
  <c r="N292" i="1" s="1"/>
  <c r="I292" i="1"/>
  <c r="L292" i="1"/>
  <c r="N291" i="1"/>
  <c r="L291" i="1"/>
  <c r="J291" i="1"/>
  <c r="L290" i="1"/>
  <c r="L289" i="1"/>
  <c r="M288" i="1"/>
  <c r="I288" i="1"/>
  <c r="I294" i="1" s="1"/>
  <c r="M285" i="1"/>
  <c r="N285" i="1" s="1"/>
  <c r="I285" i="1"/>
  <c r="I286" i="1" s="1"/>
  <c r="J285" i="1"/>
  <c r="N283" i="1"/>
  <c r="J283" i="1"/>
  <c r="N282" i="1"/>
  <c r="J282" i="1"/>
  <c r="N281" i="1"/>
  <c r="J281" i="1"/>
  <c r="N280" i="1"/>
  <c r="J280" i="1"/>
  <c r="N275" i="1"/>
  <c r="P275" i="1" s="1"/>
  <c r="M275" i="1"/>
  <c r="I275" i="1"/>
  <c r="J275" i="1" s="1"/>
  <c r="Q275" i="1" s="1"/>
  <c r="M273" i="1"/>
  <c r="M274" i="1" s="1"/>
  <c r="N274" i="1" s="1"/>
  <c r="I273" i="1"/>
  <c r="I274" i="1" s="1"/>
  <c r="J274" i="1" s="1"/>
  <c r="N272" i="1"/>
  <c r="P272" i="1" s="1"/>
  <c r="J272" i="1"/>
  <c r="Q272" i="1" s="1"/>
  <c r="Q271" i="1"/>
  <c r="N271" i="1"/>
  <c r="J271" i="1"/>
  <c r="P271" i="1" s="1"/>
  <c r="N270" i="1"/>
  <c r="P270" i="1" s="1"/>
  <c r="J270" i="1"/>
  <c r="Q270" i="1" s="1"/>
  <c r="N269" i="1"/>
  <c r="J269" i="1"/>
  <c r="P269" i="1" s="1"/>
  <c r="L251" i="1"/>
  <c r="M235" i="1"/>
  <c r="Q245" i="1"/>
  <c r="P245" i="1"/>
  <c r="N245" i="1"/>
  <c r="J245" i="1"/>
  <c r="L244" i="1"/>
  <c r="L243" i="1"/>
  <c r="M242" i="1"/>
  <c r="L242" i="1"/>
  <c r="N242" i="1" s="1"/>
  <c r="I242" i="1"/>
  <c r="J242" i="1" s="1"/>
  <c r="Q241" i="1"/>
  <c r="J241" i="1"/>
  <c r="L241" i="1"/>
  <c r="N241" i="1" s="1"/>
  <c r="P241" i="1" s="1"/>
  <c r="L240" i="1"/>
  <c r="L239" i="1"/>
  <c r="L238" i="1"/>
  <c r="N235" i="1"/>
  <c r="I235" i="1"/>
  <c r="N233" i="1"/>
  <c r="P233" i="1" s="1"/>
  <c r="J233" i="1"/>
  <c r="Q233" i="1" s="1"/>
  <c r="N232" i="1"/>
  <c r="P232" i="1" s="1"/>
  <c r="J232" i="1"/>
  <c r="Q232" i="1" s="1"/>
  <c r="N231" i="1"/>
  <c r="P231" i="1" s="1"/>
  <c r="J231" i="1"/>
  <c r="Q231" i="1" s="1"/>
  <c r="N230" i="1"/>
  <c r="P230" i="1" s="1"/>
  <c r="J230" i="1"/>
  <c r="Q230" i="1" s="1"/>
  <c r="N225" i="1"/>
  <c r="P225" i="1" s="1"/>
  <c r="M225" i="1"/>
  <c r="I225" i="1"/>
  <c r="J225" i="1" s="1"/>
  <c r="Q225" i="1" s="1"/>
  <c r="N223" i="1"/>
  <c r="M223" i="1"/>
  <c r="M226" i="1" s="1"/>
  <c r="M227" i="1" s="1"/>
  <c r="M228" i="1" s="1"/>
  <c r="M229" i="1" s="1"/>
  <c r="N229" i="1" s="1"/>
  <c r="I223" i="1"/>
  <c r="J223" i="1" s="1"/>
  <c r="N222" i="1"/>
  <c r="P222" i="1" s="1"/>
  <c r="J222" i="1"/>
  <c r="Q222" i="1" s="1"/>
  <c r="Q221" i="1"/>
  <c r="N221" i="1"/>
  <c r="J221" i="1"/>
  <c r="P221" i="1" s="1"/>
  <c r="N220" i="1"/>
  <c r="J220" i="1"/>
  <c r="Q220" i="1" s="1"/>
  <c r="N219" i="1"/>
  <c r="J219" i="1"/>
  <c r="L201" i="1"/>
  <c r="M188" i="1"/>
  <c r="N195" i="1"/>
  <c r="J195" i="1"/>
  <c r="P195" i="1" s="1"/>
  <c r="L194" i="1"/>
  <c r="L193" i="1"/>
  <c r="M192" i="1"/>
  <c r="I192" i="1"/>
  <c r="L191" i="1"/>
  <c r="N191" i="1" s="1"/>
  <c r="J191" i="1"/>
  <c r="L190" i="1"/>
  <c r="L189" i="1"/>
  <c r="I188" i="1"/>
  <c r="I189" i="1" s="1"/>
  <c r="J189" i="1" s="1"/>
  <c r="L188" i="1"/>
  <c r="M185" i="1"/>
  <c r="M186" i="1" s="1"/>
  <c r="N186" i="1" s="1"/>
  <c r="I185" i="1"/>
  <c r="J185" i="1" s="1"/>
  <c r="P183" i="1"/>
  <c r="N183" i="1"/>
  <c r="J183" i="1"/>
  <c r="Q183" i="1" s="1"/>
  <c r="N182" i="1"/>
  <c r="P182" i="1" s="1"/>
  <c r="J182" i="1"/>
  <c r="Q182" i="1" s="1"/>
  <c r="P181" i="1"/>
  <c r="N181" i="1"/>
  <c r="J181" i="1"/>
  <c r="Q181" i="1" s="1"/>
  <c r="M180" i="1"/>
  <c r="N180" i="1" s="1"/>
  <c r="P180" i="1" s="1"/>
  <c r="J180" i="1"/>
  <c r="Q180" i="1" s="1"/>
  <c r="M175" i="1"/>
  <c r="I175" i="1"/>
  <c r="J175" i="1"/>
  <c r="Q175" i="1" s="1"/>
  <c r="M173" i="1"/>
  <c r="M176" i="1" s="1"/>
  <c r="I173" i="1"/>
  <c r="N172" i="1"/>
  <c r="P172" i="1" s="1"/>
  <c r="J172" i="1"/>
  <c r="Q172" i="1" s="1"/>
  <c r="N171" i="1"/>
  <c r="J171" i="1"/>
  <c r="P171" i="1" s="1"/>
  <c r="N170" i="1"/>
  <c r="P170" i="1" s="1"/>
  <c r="J170" i="1"/>
  <c r="Q170" i="1" s="1"/>
  <c r="N169" i="1"/>
  <c r="J169" i="1"/>
  <c r="P169" i="1" s="1"/>
  <c r="L151" i="1"/>
  <c r="I138" i="1"/>
  <c r="Q145" i="1"/>
  <c r="P145" i="1"/>
  <c r="N145" i="1"/>
  <c r="J145" i="1"/>
  <c r="L144" i="1"/>
  <c r="L143" i="1"/>
  <c r="M142" i="1"/>
  <c r="L142" i="1"/>
  <c r="I142" i="1"/>
  <c r="J142" i="1" s="1"/>
  <c r="L141" i="1"/>
  <c r="N141" i="1" s="1"/>
  <c r="L140" i="1"/>
  <c r="L139" i="1"/>
  <c r="M138" i="1"/>
  <c r="N138" i="1" s="1"/>
  <c r="L138" i="1"/>
  <c r="M135" i="1"/>
  <c r="M136" i="1" s="1"/>
  <c r="N136" i="1" s="1"/>
  <c r="I135" i="1"/>
  <c r="I136" i="1" s="1"/>
  <c r="J136" i="1" s="1"/>
  <c r="N133" i="1"/>
  <c r="J133" i="1"/>
  <c r="Q133" i="1" s="1"/>
  <c r="N132" i="1"/>
  <c r="J132" i="1"/>
  <c r="Q132" i="1" s="1"/>
  <c r="N131" i="1"/>
  <c r="J131" i="1"/>
  <c r="Q131" i="1" s="1"/>
  <c r="M130" i="1"/>
  <c r="N130" i="1" s="1"/>
  <c r="P130" i="1" s="1"/>
  <c r="J130" i="1"/>
  <c r="Q130" i="1" s="1"/>
  <c r="M125" i="1"/>
  <c r="N125" i="1" s="1"/>
  <c r="P125" i="1" s="1"/>
  <c r="I125" i="1"/>
  <c r="J125" i="1"/>
  <c r="Q125" i="1" s="1"/>
  <c r="M123" i="1"/>
  <c r="M124" i="1" s="1"/>
  <c r="N124" i="1" s="1"/>
  <c r="I123" i="1"/>
  <c r="I124" i="1" s="1"/>
  <c r="N122" i="1"/>
  <c r="J122" i="1"/>
  <c r="Q122" i="1" s="1"/>
  <c r="N121" i="1"/>
  <c r="P121" i="1" s="1"/>
  <c r="J121" i="1"/>
  <c r="Q121" i="1" s="1"/>
  <c r="Q120" i="1"/>
  <c r="N120" i="1"/>
  <c r="P120" i="1" s="1"/>
  <c r="J120" i="1"/>
  <c r="N119" i="1"/>
  <c r="J119" i="1"/>
  <c r="L101" i="1"/>
  <c r="Q93" i="1"/>
  <c r="N93" i="1"/>
  <c r="P93" i="1" s="1"/>
  <c r="J93" i="1"/>
  <c r="L92" i="1"/>
  <c r="L91" i="1"/>
  <c r="M90" i="1"/>
  <c r="N90" i="1" s="1"/>
  <c r="L90" i="1"/>
  <c r="I90" i="1"/>
  <c r="J90" i="1" s="1"/>
  <c r="N89" i="1"/>
  <c r="L89" i="1"/>
  <c r="L88" i="1"/>
  <c r="L87" i="1"/>
  <c r="L86" i="1"/>
  <c r="M83" i="1"/>
  <c r="I83" i="1"/>
  <c r="J83" i="1" s="1"/>
  <c r="N81" i="1"/>
  <c r="P81" i="1" s="1"/>
  <c r="J81" i="1"/>
  <c r="Q81" i="1" s="1"/>
  <c r="N80" i="1"/>
  <c r="J80" i="1"/>
  <c r="Q80" i="1" s="1"/>
  <c r="Q79" i="1"/>
  <c r="N79" i="1"/>
  <c r="P79" i="1" s="1"/>
  <c r="J79" i="1"/>
  <c r="J78" i="1"/>
  <c r="Q78" i="1" s="1"/>
  <c r="M73" i="1"/>
  <c r="J73" i="1"/>
  <c r="Q73" i="1" s="1"/>
  <c r="I73" i="1"/>
  <c r="M71" i="1"/>
  <c r="N71" i="1" s="1"/>
  <c r="I71" i="1"/>
  <c r="I74" i="1" s="1"/>
  <c r="I75" i="1" s="1"/>
  <c r="I76" i="1" s="1"/>
  <c r="I77" i="1" s="1"/>
  <c r="J71" i="1"/>
  <c r="N70" i="1"/>
  <c r="J70" i="1"/>
  <c r="N69" i="1"/>
  <c r="P69" i="1" s="1"/>
  <c r="J69" i="1"/>
  <c r="Q69" i="1" s="1"/>
  <c r="N68" i="1"/>
  <c r="P68" i="1" s="1"/>
  <c r="J68" i="1"/>
  <c r="N67" i="1"/>
  <c r="J67" i="1"/>
  <c r="L49" i="1"/>
  <c r="M31" i="1"/>
  <c r="Q41" i="1"/>
  <c r="P41" i="1"/>
  <c r="N41" i="1"/>
  <c r="J41" i="1"/>
  <c r="L40" i="1"/>
  <c r="L39" i="1"/>
  <c r="I39" i="1"/>
  <c r="J39" i="1" s="1"/>
  <c r="M38" i="1"/>
  <c r="N38" i="1" s="1"/>
  <c r="L38" i="1"/>
  <c r="I38" i="1"/>
  <c r="J38" i="1" s="1"/>
  <c r="P37" i="1"/>
  <c r="N37" i="1"/>
  <c r="J37" i="1"/>
  <c r="Q37" i="1" s="1"/>
  <c r="L37" i="1"/>
  <c r="L36" i="1"/>
  <c r="L35" i="1"/>
  <c r="L34" i="1"/>
  <c r="I32" i="1"/>
  <c r="I34" i="1" s="1"/>
  <c r="J34" i="1" s="1"/>
  <c r="I31" i="1"/>
  <c r="Q29" i="1"/>
  <c r="N29" i="1"/>
  <c r="J29" i="1"/>
  <c r="N28" i="1"/>
  <c r="P28" i="1" s="1"/>
  <c r="J28" i="1"/>
  <c r="Q28" i="1" s="1"/>
  <c r="N27" i="1"/>
  <c r="J27" i="1"/>
  <c r="Q27" i="1" s="1"/>
  <c r="J26" i="1"/>
  <c r="Q26" i="1" s="1"/>
  <c r="M22" i="1"/>
  <c r="N22" i="1" s="1"/>
  <c r="M21" i="1"/>
  <c r="N21" i="1" s="1"/>
  <c r="P21" i="1" s="1"/>
  <c r="I21" i="1"/>
  <c r="J21" i="1"/>
  <c r="Q21" i="1" s="1"/>
  <c r="M19" i="1"/>
  <c r="M20" i="1" s="1"/>
  <c r="N20" i="1" s="1"/>
  <c r="I19" i="1"/>
  <c r="I22" i="1" s="1"/>
  <c r="I23" i="1" s="1"/>
  <c r="I24" i="1" s="1"/>
  <c r="I25" i="1" s="1"/>
  <c r="J25" i="1" s="1"/>
  <c r="Q25" i="1" s="1"/>
  <c r="N18" i="1"/>
  <c r="P18" i="1" s="1"/>
  <c r="J18" i="1"/>
  <c r="N17" i="1"/>
  <c r="P17" i="1" s="1"/>
  <c r="J17" i="1"/>
  <c r="Q17" i="1" s="1"/>
  <c r="P16" i="1"/>
  <c r="N16" i="1"/>
  <c r="J16" i="1"/>
  <c r="Q16" i="1" s="1"/>
  <c r="N15" i="1"/>
  <c r="J15" i="1"/>
  <c r="J338" i="1" l="1"/>
  <c r="N273" i="1"/>
  <c r="J285" i="2"/>
  <c r="Q285" i="2" s="1"/>
  <c r="N123" i="1"/>
  <c r="N135" i="1"/>
  <c r="M126" i="1"/>
  <c r="N126" i="1" s="1"/>
  <c r="J188" i="1"/>
  <c r="M286" i="1"/>
  <c r="N286" i="1" s="1"/>
  <c r="J323" i="2"/>
  <c r="P323" i="2" s="1"/>
  <c r="Q323" i="2" s="1"/>
  <c r="N338" i="1"/>
  <c r="P338" i="1" s="1"/>
  <c r="I324" i="1"/>
  <c r="J324" i="1" s="1"/>
  <c r="P324" i="1" s="1"/>
  <c r="Q324" i="1" s="1"/>
  <c r="N323" i="1"/>
  <c r="P323" i="1" s="1"/>
  <c r="Q323" i="1" s="1"/>
  <c r="N335" i="1"/>
  <c r="M343" i="1"/>
  <c r="N343" i="1" s="1"/>
  <c r="I326" i="1"/>
  <c r="I327" i="1" s="1"/>
  <c r="J335" i="1"/>
  <c r="M326" i="1"/>
  <c r="N326" i="1" s="1"/>
  <c r="M344" i="1"/>
  <c r="P274" i="1"/>
  <c r="Q274" i="1" s="1"/>
  <c r="M276" i="1"/>
  <c r="I293" i="1"/>
  <c r="P242" i="1"/>
  <c r="Q242" i="1" s="1"/>
  <c r="I226" i="1"/>
  <c r="J226" i="1" s="1"/>
  <c r="N185" i="1"/>
  <c r="I190" i="1"/>
  <c r="J190" i="1" s="1"/>
  <c r="Q190" i="1" s="1"/>
  <c r="J192" i="1"/>
  <c r="P136" i="1"/>
  <c r="Q136" i="1" s="1"/>
  <c r="N142" i="1"/>
  <c r="P142" i="1" s="1"/>
  <c r="Q142" i="1" s="1"/>
  <c r="J75" i="1"/>
  <c r="Q75" i="1" s="1"/>
  <c r="J77" i="1"/>
  <c r="Q77" i="1" s="1"/>
  <c r="I84" i="1"/>
  <c r="J84" i="1" s="1"/>
  <c r="I91" i="1"/>
  <c r="J91" i="1" s="1"/>
  <c r="P38" i="1"/>
  <c r="I35" i="1"/>
  <c r="J35" i="1" s="1"/>
  <c r="M23" i="1"/>
  <c r="N23" i="1" s="1"/>
  <c r="I36" i="1"/>
  <c r="J36" i="1" s="1"/>
  <c r="Q36" i="1" s="1"/>
  <c r="J19" i="1"/>
  <c r="P344" i="2"/>
  <c r="N342" i="2"/>
  <c r="P342" i="2" s="1"/>
  <c r="N292" i="2"/>
  <c r="M275" i="2"/>
  <c r="M276" i="2" s="1"/>
  <c r="N276" i="2" s="1"/>
  <c r="N274" i="2"/>
  <c r="I294" i="2"/>
  <c r="J294" i="2" s="1"/>
  <c r="Q294" i="2" s="1"/>
  <c r="P223" i="2"/>
  <c r="N185" i="2"/>
  <c r="P186" i="2"/>
  <c r="N192" i="2"/>
  <c r="P192" i="2" s="1"/>
  <c r="Q192" i="2" s="1"/>
  <c r="J173" i="2"/>
  <c r="I176" i="2"/>
  <c r="J176" i="2" s="1"/>
  <c r="I189" i="2"/>
  <c r="J189" i="2" s="1"/>
  <c r="I193" i="2"/>
  <c r="J193" i="2" s="1"/>
  <c r="J123" i="2"/>
  <c r="J138" i="2"/>
  <c r="I143" i="2"/>
  <c r="I144" i="2" s="1"/>
  <c r="J144" i="2" s="1"/>
  <c r="I126" i="2"/>
  <c r="J126" i="2" s="1"/>
  <c r="M136" i="2"/>
  <c r="N136" i="2" s="1"/>
  <c r="P136" i="2" s="1"/>
  <c r="Q136" i="2" s="1"/>
  <c r="J135" i="2"/>
  <c r="P135" i="2" s="1"/>
  <c r="Q135" i="2" s="1"/>
  <c r="P90" i="2"/>
  <c r="I72" i="2"/>
  <c r="J72" i="2" s="1"/>
  <c r="I74" i="2"/>
  <c r="N19" i="2"/>
  <c r="I22" i="2"/>
  <c r="J22" i="2" s="1"/>
  <c r="J19" i="2"/>
  <c r="M22" i="2"/>
  <c r="M39" i="1"/>
  <c r="N39" i="1" s="1"/>
  <c r="P39" i="1" s="1"/>
  <c r="Q39" i="1" s="1"/>
  <c r="N31" i="1"/>
  <c r="M32" i="1"/>
  <c r="P15" i="1"/>
  <c r="Q18" i="1"/>
  <c r="Q68" i="1"/>
  <c r="P90" i="1"/>
  <c r="Q90" i="1" s="1"/>
  <c r="I143" i="1"/>
  <c r="J143" i="1" s="1"/>
  <c r="J138" i="1"/>
  <c r="P138" i="1" s="1"/>
  <c r="I140" i="1"/>
  <c r="J140" i="1" s="1"/>
  <c r="Q140" i="1" s="1"/>
  <c r="I139" i="1"/>
  <c r="J139" i="1" s="1"/>
  <c r="P219" i="1"/>
  <c r="Q219" i="1" s="1"/>
  <c r="Q70" i="1"/>
  <c r="P185" i="1"/>
  <c r="Q185" i="1" s="1"/>
  <c r="P220" i="1"/>
  <c r="P22" i="1"/>
  <c r="P71" i="1"/>
  <c r="Q71" i="1" s="1"/>
  <c r="Q119" i="1"/>
  <c r="P119" i="1"/>
  <c r="N176" i="1"/>
  <c r="M177" i="1"/>
  <c r="J22" i="1"/>
  <c r="J24" i="1"/>
  <c r="Q24" i="1" s="1"/>
  <c r="M91" i="1"/>
  <c r="N91" i="1" s="1"/>
  <c r="M139" i="1"/>
  <c r="N139" i="1" s="1"/>
  <c r="M140" i="1"/>
  <c r="N140" i="1" s="1"/>
  <c r="I227" i="1"/>
  <c r="M290" i="1"/>
  <c r="N290" i="1" s="1"/>
  <c r="M294" i="1"/>
  <c r="N294" i="1" s="1"/>
  <c r="M293" i="1"/>
  <c r="N293" i="1" s="1"/>
  <c r="P319" i="1"/>
  <c r="Q15" i="1"/>
  <c r="P27" i="1"/>
  <c r="J31" i="1"/>
  <c r="Q38" i="1"/>
  <c r="P67" i="1"/>
  <c r="N73" i="1"/>
  <c r="P73" i="1" s="1"/>
  <c r="J74" i="1"/>
  <c r="J76" i="1"/>
  <c r="Q76" i="1" s="1"/>
  <c r="P80" i="1"/>
  <c r="N83" i="1"/>
  <c r="P83" i="1" s="1"/>
  <c r="Q83" i="1" s="1"/>
  <c r="I86" i="1"/>
  <c r="J86" i="1" s="1"/>
  <c r="I88" i="1"/>
  <c r="J88" i="1" s="1"/>
  <c r="Q88" i="1" s="1"/>
  <c r="J123" i="1"/>
  <c r="P132" i="1"/>
  <c r="N173" i="1"/>
  <c r="M174" i="1"/>
  <c r="N174" i="1" s="1"/>
  <c r="I186" i="1"/>
  <c r="J186" i="1" s="1"/>
  <c r="I193" i="1"/>
  <c r="J193" i="1" s="1"/>
  <c r="P191" i="1"/>
  <c r="Q191" i="1" s="1"/>
  <c r="L192" i="1"/>
  <c r="P223" i="1"/>
  <c r="I244" i="1"/>
  <c r="J244" i="1" s="1"/>
  <c r="Q244" i="1" s="1"/>
  <c r="I243" i="1"/>
  <c r="J243" i="1" s="1"/>
  <c r="J235" i="1"/>
  <c r="P235" i="1" s="1"/>
  <c r="I236" i="1"/>
  <c r="Q269" i="1"/>
  <c r="Q280" i="1"/>
  <c r="P280" i="1"/>
  <c r="Q282" i="1"/>
  <c r="P282" i="1"/>
  <c r="P285" i="1"/>
  <c r="Q320" i="1"/>
  <c r="P320" i="1"/>
  <c r="P15" i="2"/>
  <c r="Q15" i="2"/>
  <c r="Q37" i="2"/>
  <c r="J23" i="1"/>
  <c r="Q23" i="1" s="1"/>
  <c r="M24" i="1"/>
  <c r="I40" i="1"/>
  <c r="J40" i="1" s="1"/>
  <c r="Q67" i="1"/>
  <c r="P70" i="1"/>
  <c r="M72" i="1"/>
  <c r="N72" i="1" s="1"/>
  <c r="M84" i="1"/>
  <c r="P122" i="1"/>
  <c r="Q169" i="1"/>
  <c r="I176" i="1"/>
  <c r="J173" i="1"/>
  <c r="N192" i="1"/>
  <c r="M193" i="1"/>
  <c r="N193" i="1" s="1"/>
  <c r="Q195" i="1"/>
  <c r="Q223" i="1"/>
  <c r="N226" i="1"/>
  <c r="P226" i="1" s="1"/>
  <c r="Q226" i="1" s="1"/>
  <c r="N227" i="1"/>
  <c r="N228" i="1"/>
  <c r="Q285" i="1"/>
  <c r="L288" i="1"/>
  <c r="N288" i="1" s="1"/>
  <c r="J288" i="1"/>
  <c r="M289" i="1"/>
  <c r="N289" i="1" s="1"/>
  <c r="Q291" i="1"/>
  <c r="Q319" i="1"/>
  <c r="P340" i="1"/>
  <c r="I36" i="2"/>
  <c r="J36" i="2" s="1"/>
  <c r="Q36" i="2" s="1"/>
  <c r="I34" i="2"/>
  <c r="J34" i="2" s="1"/>
  <c r="J32" i="2"/>
  <c r="I35" i="2"/>
  <c r="J35" i="2" s="1"/>
  <c r="Q67" i="2"/>
  <c r="J74" i="2"/>
  <c r="I75" i="2"/>
  <c r="M92" i="2"/>
  <c r="N92" i="2" s="1"/>
  <c r="M143" i="1"/>
  <c r="N143" i="1" s="1"/>
  <c r="Q171" i="1"/>
  <c r="M190" i="1"/>
  <c r="N190" i="1" s="1"/>
  <c r="P190" i="1" s="1"/>
  <c r="M189" i="1"/>
  <c r="N189" i="1" s="1"/>
  <c r="P189" i="1" s="1"/>
  <c r="Q189" i="1" s="1"/>
  <c r="I276" i="1"/>
  <c r="J273" i="1"/>
  <c r="P273" i="1" s="1"/>
  <c r="P19" i="2"/>
  <c r="Q19" i="2" s="1"/>
  <c r="I23" i="2"/>
  <c r="N19" i="1"/>
  <c r="P19" i="1" s="1"/>
  <c r="Q19" i="1" s="1"/>
  <c r="P29" i="1"/>
  <c r="J32" i="1"/>
  <c r="M74" i="1"/>
  <c r="I87" i="1"/>
  <c r="J87" i="1" s="1"/>
  <c r="J89" i="1"/>
  <c r="P89" i="1" s="1"/>
  <c r="I126" i="1"/>
  <c r="J124" i="1"/>
  <c r="P124" i="1" s="1"/>
  <c r="P131" i="1"/>
  <c r="P133" i="1"/>
  <c r="J135" i="1"/>
  <c r="J141" i="1"/>
  <c r="I174" i="1"/>
  <c r="J174" i="1" s="1"/>
  <c r="N175" i="1"/>
  <c r="P175" i="1" s="1"/>
  <c r="N188" i="1"/>
  <c r="P188" i="1" s="1"/>
  <c r="Q188" i="1" s="1"/>
  <c r="I224" i="1"/>
  <c r="J224" i="1" s="1"/>
  <c r="M236" i="1"/>
  <c r="M244" i="1"/>
  <c r="N244" i="1" s="1"/>
  <c r="P244" i="1" s="1"/>
  <c r="M243" i="1"/>
  <c r="N243" i="1" s="1"/>
  <c r="Q281" i="1"/>
  <c r="P281" i="1"/>
  <c r="Q283" i="1"/>
  <c r="P283" i="1"/>
  <c r="J286" i="1"/>
  <c r="J294" i="1"/>
  <c r="Q294" i="1" s="1"/>
  <c r="P325" i="1"/>
  <c r="P336" i="1"/>
  <c r="Q336" i="1" s="1"/>
  <c r="I20" i="1"/>
  <c r="J20" i="1" s="1"/>
  <c r="P20" i="1" s="1"/>
  <c r="I72" i="1"/>
  <c r="J72" i="1" s="1"/>
  <c r="J82" i="1" s="1"/>
  <c r="I289" i="1"/>
  <c r="J289" i="1" s="1"/>
  <c r="I290" i="1"/>
  <c r="J290" i="1" s="1"/>
  <c r="Q290" i="1" s="1"/>
  <c r="J292" i="1"/>
  <c r="P292" i="1" s="1"/>
  <c r="M327" i="1"/>
  <c r="Q341" i="1"/>
  <c r="N342" i="1"/>
  <c r="N344" i="1"/>
  <c r="L38" i="2"/>
  <c r="N38" i="2" s="1"/>
  <c r="P38" i="2" s="1"/>
  <c r="J38" i="2"/>
  <c r="Q122" i="2"/>
  <c r="P122" i="2"/>
  <c r="P291" i="1"/>
  <c r="Q345" i="1"/>
  <c r="P345" i="1"/>
  <c r="P20" i="2"/>
  <c r="P21" i="2"/>
  <c r="M32" i="2"/>
  <c r="M39" i="2"/>
  <c r="N39" i="2" s="1"/>
  <c r="N31" i="2"/>
  <c r="I39" i="2"/>
  <c r="J39" i="2" s="1"/>
  <c r="J31" i="2"/>
  <c r="P67" i="2"/>
  <c r="M74" i="2"/>
  <c r="M72" i="2"/>
  <c r="N72" i="2" s="1"/>
  <c r="P72" i="2" s="1"/>
  <c r="Q72" i="2" s="1"/>
  <c r="N71" i="2"/>
  <c r="P71" i="2" s="1"/>
  <c r="Q71" i="2" s="1"/>
  <c r="P124" i="2"/>
  <c r="Q124" i="2" s="1"/>
  <c r="M240" i="2"/>
  <c r="N240" i="2" s="1"/>
  <c r="N236" i="2"/>
  <c r="M238" i="2"/>
  <c r="N238" i="2" s="1"/>
  <c r="M239" i="2"/>
  <c r="N239" i="2" s="1"/>
  <c r="M224" i="1"/>
  <c r="N224" i="1" s="1"/>
  <c r="P224" i="1" s="1"/>
  <c r="J293" i="1"/>
  <c r="P295" i="1"/>
  <c r="Q338" i="1"/>
  <c r="L342" i="1"/>
  <c r="J342" i="1"/>
  <c r="Q20" i="2"/>
  <c r="P37" i="2"/>
  <c r="Q69" i="2"/>
  <c r="N83" i="2"/>
  <c r="M84" i="2"/>
  <c r="I91" i="2"/>
  <c r="J91" i="2" s="1"/>
  <c r="P91" i="2" s="1"/>
  <c r="I84" i="2"/>
  <c r="J83" i="2"/>
  <c r="P119" i="2"/>
  <c r="Q119" i="2" s="1"/>
  <c r="Q133" i="2"/>
  <c r="P133" i="2"/>
  <c r="I343" i="1"/>
  <c r="J343" i="1" s="1"/>
  <c r="P343" i="1" s="1"/>
  <c r="I344" i="1"/>
  <c r="J344" i="1" s="1"/>
  <c r="Q344" i="1" s="1"/>
  <c r="P41" i="2"/>
  <c r="N138" i="2"/>
  <c r="P138" i="2" s="1"/>
  <c r="Q138" i="2" s="1"/>
  <c r="M143" i="2"/>
  <c r="M140" i="2"/>
  <c r="N140" i="2" s="1"/>
  <c r="P140" i="2" s="1"/>
  <c r="M139" i="2"/>
  <c r="N139" i="2" s="1"/>
  <c r="M193" i="2"/>
  <c r="N193" i="2" s="1"/>
  <c r="M190" i="2"/>
  <c r="N190" i="2" s="1"/>
  <c r="M189" i="2"/>
  <c r="N189" i="2" s="1"/>
  <c r="P189" i="2" s="1"/>
  <c r="Q189" i="2" s="1"/>
  <c r="N188" i="2"/>
  <c r="P188" i="2" s="1"/>
  <c r="Q188" i="2" s="1"/>
  <c r="M277" i="2"/>
  <c r="M339" i="1"/>
  <c r="N339" i="1" s="1"/>
  <c r="Q18" i="2"/>
  <c r="P69" i="2"/>
  <c r="Q89" i="2"/>
  <c r="Q186" i="2"/>
  <c r="I339" i="1"/>
  <c r="J339" i="1" s="1"/>
  <c r="Q90" i="2"/>
  <c r="M126" i="2"/>
  <c r="N123" i="2"/>
  <c r="P123" i="2" s="1"/>
  <c r="Q123" i="2" s="1"/>
  <c r="P125" i="2"/>
  <c r="P142" i="2"/>
  <c r="Q142" i="2" s="1"/>
  <c r="P172" i="2"/>
  <c r="N174" i="2"/>
  <c r="P174" i="2" s="1"/>
  <c r="Q174" i="2" s="1"/>
  <c r="Q220" i="2"/>
  <c r="P220" i="2"/>
  <c r="Q225" i="2"/>
  <c r="P225" i="2"/>
  <c r="Q141" i="2"/>
  <c r="Q169" i="2"/>
  <c r="Q170" i="2"/>
  <c r="I177" i="2"/>
  <c r="P183" i="2"/>
  <c r="I190" i="2"/>
  <c r="J190" i="2" s="1"/>
  <c r="Q190" i="2" s="1"/>
  <c r="Q219" i="2"/>
  <c r="J226" i="2"/>
  <c r="J227" i="2"/>
  <c r="Q227" i="2" s="1"/>
  <c r="J228" i="2"/>
  <c r="Q228" i="2" s="1"/>
  <c r="P231" i="2"/>
  <c r="P233" i="2"/>
  <c r="M244" i="2"/>
  <c r="N244" i="2" s="1"/>
  <c r="M243" i="2"/>
  <c r="N243" i="2" s="1"/>
  <c r="P243" i="2" s="1"/>
  <c r="Q243" i="2" s="1"/>
  <c r="N235" i="2"/>
  <c r="Q241" i="2"/>
  <c r="M294" i="2"/>
  <c r="N294" i="2" s="1"/>
  <c r="J293" i="2"/>
  <c r="M328" i="2"/>
  <c r="N327" i="2"/>
  <c r="Q342" i="2"/>
  <c r="Q223" i="2"/>
  <c r="Q269" i="2"/>
  <c r="N273" i="2"/>
  <c r="P273" i="2" s="1"/>
  <c r="P292" i="2"/>
  <c r="Q292" i="2" s="1"/>
  <c r="P319" i="2"/>
  <c r="Q319" i="2" s="1"/>
  <c r="I139" i="2"/>
  <c r="J139" i="2" s="1"/>
  <c r="M176" i="2"/>
  <c r="N173" i="2"/>
  <c r="P181" i="2"/>
  <c r="J185" i="2"/>
  <c r="P185" i="2" s="1"/>
  <c r="P242" i="2"/>
  <c r="Q242" i="2" s="1"/>
  <c r="I244" i="2"/>
  <c r="J244" i="2" s="1"/>
  <c r="Q244" i="2" s="1"/>
  <c r="J235" i="2"/>
  <c r="I236" i="2"/>
  <c r="N285" i="2"/>
  <c r="M286" i="2"/>
  <c r="N286" i="2" s="1"/>
  <c r="P286" i="2" s="1"/>
  <c r="Q295" i="2"/>
  <c r="P295" i="2"/>
  <c r="I274" i="2"/>
  <c r="J288" i="2"/>
  <c r="M289" i="2"/>
  <c r="N289" i="2" s="1"/>
  <c r="I327" i="2"/>
  <c r="J326" i="2"/>
  <c r="P326" i="2" s="1"/>
  <c r="N335" i="2"/>
  <c r="P335" i="2" s="1"/>
  <c r="Q335" i="2" s="1"/>
  <c r="J338" i="2"/>
  <c r="I340" i="2"/>
  <c r="J340" i="2" s="1"/>
  <c r="Q340" i="2" s="1"/>
  <c r="I339" i="2"/>
  <c r="J339" i="2" s="1"/>
  <c r="M224" i="2"/>
  <c r="N224" i="2" s="1"/>
  <c r="P224" i="2" s="1"/>
  <c r="M226" i="2"/>
  <c r="Q291" i="2"/>
  <c r="I290" i="2"/>
  <c r="J290" i="2" s="1"/>
  <c r="Q290" i="2" s="1"/>
  <c r="I289" i="2"/>
  <c r="J289" i="2" s="1"/>
  <c r="I224" i="2"/>
  <c r="J224" i="2" s="1"/>
  <c r="N288" i="2"/>
  <c r="M290" i="2"/>
  <c r="N290" i="2" s="1"/>
  <c r="M293" i="2"/>
  <c r="N293" i="2" s="1"/>
  <c r="M336" i="2"/>
  <c r="N336" i="2" s="1"/>
  <c r="M339" i="2"/>
  <c r="N339" i="2" s="1"/>
  <c r="M340" i="2"/>
  <c r="N340" i="2" s="1"/>
  <c r="M324" i="2"/>
  <c r="N324" i="2" s="1"/>
  <c r="P324" i="2" s="1"/>
  <c r="Q324" i="2" s="1"/>
  <c r="I336" i="2"/>
  <c r="J336" i="2" s="1"/>
  <c r="N338" i="2"/>
  <c r="J341" i="2"/>
  <c r="M343" i="2"/>
  <c r="N343" i="2" s="1"/>
  <c r="P343" i="2" s="1"/>
  <c r="Q343" i="2" s="1"/>
  <c r="M127" i="1" l="1"/>
  <c r="P335" i="1"/>
  <c r="Q335" i="1" s="1"/>
  <c r="P285" i="2"/>
  <c r="P286" i="1"/>
  <c r="N275" i="2"/>
  <c r="P139" i="1"/>
  <c r="P192" i="1"/>
  <c r="Q192" i="1" s="1"/>
  <c r="I127" i="2"/>
  <c r="P193" i="2"/>
  <c r="Q193" i="2" s="1"/>
  <c r="I194" i="2"/>
  <c r="J194" i="2" s="1"/>
  <c r="P294" i="2"/>
  <c r="P339" i="1"/>
  <c r="Q339" i="1" s="1"/>
  <c r="J326" i="1"/>
  <c r="P326" i="1" s="1"/>
  <c r="P342" i="1"/>
  <c r="Q342" i="1" s="1"/>
  <c r="P288" i="1"/>
  <c r="Q288" i="1" s="1"/>
  <c r="P294" i="1"/>
  <c r="N276" i="1"/>
  <c r="M277" i="1"/>
  <c r="P243" i="1"/>
  <c r="M144" i="1"/>
  <c r="N144" i="1" s="1"/>
  <c r="P140" i="1"/>
  <c r="I92" i="1"/>
  <c r="J92" i="1" s="1"/>
  <c r="P91" i="1"/>
  <c r="Q91" i="1" s="1"/>
  <c r="P340" i="2"/>
  <c r="P338" i="2"/>
  <c r="J234" i="2"/>
  <c r="J143" i="2"/>
  <c r="P139" i="2"/>
  <c r="Q139" i="2" s="1"/>
  <c r="M23" i="2"/>
  <c r="N22" i="2"/>
  <c r="P22" i="2" s="1"/>
  <c r="Q22" i="2" s="1"/>
  <c r="P39" i="2"/>
  <c r="I40" i="2"/>
  <c r="J40" i="2" s="1"/>
  <c r="J85" i="1"/>
  <c r="J237" i="2"/>
  <c r="P235" i="2"/>
  <c r="J177" i="2"/>
  <c r="I178" i="2"/>
  <c r="N74" i="1"/>
  <c r="P74" i="1" s="1"/>
  <c r="M75" i="1"/>
  <c r="M88" i="1"/>
  <c r="N88" i="1" s="1"/>
  <c r="P88" i="1" s="1"/>
  <c r="M86" i="1"/>
  <c r="N86" i="1" s="1"/>
  <c r="P86" i="1" s="1"/>
  <c r="Q86" i="1" s="1"/>
  <c r="N84" i="1"/>
  <c r="P84" i="1" s="1"/>
  <c r="Q84" i="1" s="1"/>
  <c r="M87" i="1"/>
  <c r="N87" i="1" s="1"/>
  <c r="P87" i="1" s="1"/>
  <c r="P173" i="2"/>
  <c r="Q173" i="2" s="1"/>
  <c r="M194" i="2"/>
  <c r="N194" i="2" s="1"/>
  <c r="P236" i="2"/>
  <c r="N74" i="2"/>
  <c r="M75" i="2"/>
  <c r="Q39" i="2"/>
  <c r="M35" i="2"/>
  <c r="N35" i="2" s="1"/>
  <c r="P35" i="2" s="1"/>
  <c r="Q35" i="2" s="1"/>
  <c r="M36" i="2"/>
  <c r="N36" i="2" s="1"/>
  <c r="P36" i="2" s="1"/>
  <c r="N32" i="2"/>
  <c r="P32" i="2" s="1"/>
  <c r="Q32" i="2" s="1"/>
  <c r="M34" i="2"/>
  <c r="N34" i="2" s="1"/>
  <c r="P34" i="2" s="1"/>
  <c r="Q34" i="2" s="1"/>
  <c r="Q273" i="1"/>
  <c r="N127" i="1"/>
  <c r="M128" i="1"/>
  <c r="J327" i="1"/>
  <c r="Q327" i="1" s="1"/>
  <c r="I328" i="1"/>
  <c r="P289" i="1"/>
  <c r="Q289" i="1" s="1"/>
  <c r="Q243" i="1"/>
  <c r="P174" i="1"/>
  <c r="Q174" i="1" s="1"/>
  <c r="P290" i="1"/>
  <c r="M92" i="1"/>
  <c r="N92" i="1" s="1"/>
  <c r="P92" i="1" s="1"/>
  <c r="Q92" i="1" s="1"/>
  <c r="M194" i="1"/>
  <c r="N194" i="1" s="1"/>
  <c r="P23" i="1"/>
  <c r="Q139" i="1"/>
  <c r="I144" i="1"/>
  <c r="J144" i="1" s="1"/>
  <c r="P31" i="1"/>
  <c r="Q31" i="1" s="1"/>
  <c r="M329" i="2"/>
  <c r="N328" i="2"/>
  <c r="P186" i="1"/>
  <c r="Q186" i="1" s="1"/>
  <c r="N84" i="2"/>
  <c r="M87" i="2"/>
  <c r="N87" i="2" s="1"/>
  <c r="M88" i="2"/>
  <c r="N88" i="2" s="1"/>
  <c r="M86" i="2"/>
  <c r="N86" i="2" s="1"/>
  <c r="M328" i="1"/>
  <c r="N327" i="1"/>
  <c r="Q224" i="1"/>
  <c r="Q89" i="1"/>
  <c r="I24" i="2"/>
  <c r="J23" i="2"/>
  <c r="J276" i="1"/>
  <c r="I277" i="1"/>
  <c r="P135" i="1"/>
  <c r="Q135" i="1" s="1"/>
  <c r="P72" i="1"/>
  <c r="Q72" i="1" s="1"/>
  <c r="N24" i="1"/>
  <c r="M25" i="1"/>
  <c r="P173" i="1"/>
  <c r="Q173" i="1" s="1"/>
  <c r="Q74" i="1"/>
  <c r="M40" i="2"/>
  <c r="N40" i="2" s="1"/>
  <c r="P40" i="2" s="1"/>
  <c r="Q40" i="2" s="1"/>
  <c r="N234" i="1"/>
  <c r="P336" i="2"/>
  <c r="Q336" i="2" s="1"/>
  <c r="Q235" i="2"/>
  <c r="Q91" i="2"/>
  <c r="M240" i="1"/>
  <c r="N240" i="1" s="1"/>
  <c r="M239" i="1"/>
  <c r="N239" i="1" s="1"/>
  <c r="M238" i="1"/>
  <c r="N238" i="1" s="1"/>
  <c r="N236" i="1"/>
  <c r="J126" i="1"/>
  <c r="I127" i="1"/>
  <c r="J75" i="2"/>
  <c r="I76" i="2"/>
  <c r="Q235" i="1"/>
  <c r="N177" i="1"/>
  <c r="M178" i="1"/>
  <c r="M36" i="1"/>
  <c r="N36" i="1" s="1"/>
  <c r="P36" i="1" s="1"/>
  <c r="M34" i="1"/>
  <c r="N34" i="1" s="1"/>
  <c r="P34" i="1" s="1"/>
  <c r="Q34" i="1" s="1"/>
  <c r="N32" i="1"/>
  <c r="P32" i="1" s="1"/>
  <c r="Q32" i="1" s="1"/>
  <c r="M35" i="1"/>
  <c r="N35" i="1" s="1"/>
  <c r="P35" i="1" s="1"/>
  <c r="Q35" i="1" s="1"/>
  <c r="P293" i="2"/>
  <c r="Q293" i="2" s="1"/>
  <c r="Q224" i="2"/>
  <c r="Q326" i="2"/>
  <c r="J274" i="2"/>
  <c r="I275" i="2"/>
  <c r="P290" i="2"/>
  <c r="I328" i="2"/>
  <c r="J327" i="2"/>
  <c r="Q327" i="2" s="1"/>
  <c r="P341" i="2"/>
  <c r="Q341" i="2" s="1"/>
  <c r="M177" i="2"/>
  <c r="N176" i="2"/>
  <c r="P176" i="2" s="1"/>
  <c r="Q176" i="2" s="1"/>
  <c r="P244" i="2"/>
  <c r="M127" i="2"/>
  <c r="N126" i="2"/>
  <c r="P126" i="2" s="1"/>
  <c r="Q126" i="2" s="1"/>
  <c r="P339" i="2"/>
  <c r="Q339" i="2" s="1"/>
  <c r="P288" i="2"/>
  <c r="Q288" i="2" s="1"/>
  <c r="N226" i="2"/>
  <c r="P226" i="2" s="1"/>
  <c r="Q226" i="2" s="1"/>
  <c r="M227" i="2"/>
  <c r="Q338" i="2"/>
  <c r="P289" i="2"/>
  <c r="Q289" i="2" s="1"/>
  <c r="J236" i="2"/>
  <c r="I240" i="2"/>
  <c r="J240" i="2" s="1"/>
  <c r="Q240" i="2" s="1"/>
  <c r="I239" i="2"/>
  <c r="J239" i="2" s="1"/>
  <c r="P239" i="2" s="1"/>
  <c r="I238" i="2"/>
  <c r="J238" i="2" s="1"/>
  <c r="P238" i="2" s="1"/>
  <c r="Q185" i="2"/>
  <c r="P327" i="2"/>
  <c r="J127" i="2"/>
  <c r="I128" i="2"/>
  <c r="N277" i="2"/>
  <c r="M278" i="2"/>
  <c r="P190" i="2"/>
  <c r="N143" i="2"/>
  <c r="P143" i="2" s="1"/>
  <c r="Q143" i="2" s="1"/>
  <c r="M144" i="2"/>
  <c r="N144" i="2" s="1"/>
  <c r="P144" i="2" s="1"/>
  <c r="Q144" i="2" s="1"/>
  <c r="Q343" i="1"/>
  <c r="I88" i="2"/>
  <c r="J88" i="2" s="1"/>
  <c r="Q88" i="2" s="1"/>
  <c r="I87" i="2"/>
  <c r="J87" i="2" s="1"/>
  <c r="I86" i="2"/>
  <c r="J84" i="2"/>
  <c r="P83" i="2"/>
  <c r="Q83" i="2" s="1"/>
  <c r="P31" i="2"/>
  <c r="Q31" i="2" s="1"/>
  <c r="Q38" i="2"/>
  <c r="P344" i="1"/>
  <c r="Q292" i="1"/>
  <c r="Q20" i="1"/>
  <c r="Q286" i="1"/>
  <c r="P141" i="1"/>
  <c r="Q141" i="1"/>
  <c r="Q124" i="1"/>
  <c r="Q87" i="1"/>
  <c r="P143" i="1"/>
  <c r="Q143" i="1" s="1"/>
  <c r="P193" i="1"/>
  <c r="Q193" i="1" s="1"/>
  <c r="J176" i="1"/>
  <c r="I177" i="1"/>
  <c r="J236" i="1"/>
  <c r="I238" i="1"/>
  <c r="J238" i="1" s="1"/>
  <c r="I239" i="1"/>
  <c r="J239" i="1" s="1"/>
  <c r="I240" i="1"/>
  <c r="J240" i="1" s="1"/>
  <c r="Q240" i="1" s="1"/>
  <c r="I194" i="1"/>
  <c r="J194" i="1" s="1"/>
  <c r="J30" i="1"/>
  <c r="P293" i="1"/>
  <c r="Q293" i="1" s="1"/>
  <c r="J227" i="1"/>
  <c r="Q227" i="1" s="1"/>
  <c r="I228" i="1"/>
  <c r="P123" i="1"/>
  <c r="Q123" i="1" s="1"/>
  <c r="Q22" i="1"/>
  <c r="Q138" i="1"/>
  <c r="M40" i="1"/>
  <c r="N40" i="1" s="1"/>
  <c r="P40" i="1" s="1"/>
  <c r="Q40" i="1" s="1"/>
  <c r="P194" i="2" l="1"/>
  <c r="P144" i="1"/>
  <c r="Q194" i="2"/>
  <c r="Q326" i="1"/>
  <c r="N277" i="1"/>
  <c r="M278" i="1"/>
  <c r="P227" i="1"/>
  <c r="N23" i="2"/>
  <c r="M24" i="2"/>
  <c r="I276" i="2"/>
  <c r="J275" i="2"/>
  <c r="J128" i="2"/>
  <c r="I129" i="2"/>
  <c r="N227" i="2"/>
  <c r="P227" i="2" s="1"/>
  <c r="M228" i="2"/>
  <c r="M178" i="2"/>
  <c r="N177" i="2"/>
  <c r="P177" i="2" s="1"/>
  <c r="Q274" i="2"/>
  <c r="P274" i="2"/>
  <c r="N178" i="1"/>
  <c r="M179" i="1"/>
  <c r="N179" i="1" s="1"/>
  <c r="J76" i="2"/>
  <c r="I77" i="2"/>
  <c r="P126" i="1"/>
  <c r="Q126" i="1" s="1"/>
  <c r="P240" i="1"/>
  <c r="J24" i="2"/>
  <c r="I25" i="2"/>
  <c r="J25" i="2" s="1"/>
  <c r="P88" i="2"/>
  <c r="Q239" i="2"/>
  <c r="P239" i="1"/>
  <c r="Q239" i="1" s="1"/>
  <c r="P24" i="1"/>
  <c r="N128" i="1"/>
  <c r="M129" i="1"/>
  <c r="N129" i="1" s="1"/>
  <c r="Q177" i="2"/>
  <c r="J33" i="1"/>
  <c r="Q127" i="2"/>
  <c r="Q236" i="2"/>
  <c r="M128" i="2"/>
  <c r="N127" i="2"/>
  <c r="P127" i="2" s="1"/>
  <c r="Q75" i="2"/>
  <c r="P236" i="1"/>
  <c r="Q236" i="1" s="1"/>
  <c r="J277" i="1"/>
  <c r="I278" i="1"/>
  <c r="P327" i="1"/>
  <c r="P240" i="2"/>
  <c r="P87" i="2"/>
  <c r="Q87" i="2" s="1"/>
  <c r="P176" i="1"/>
  <c r="Q176" i="1" s="1"/>
  <c r="M76" i="2"/>
  <c r="N75" i="2"/>
  <c r="P75" i="2" s="1"/>
  <c r="N75" i="1"/>
  <c r="M76" i="1"/>
  <c r="J94" i="1"/>
  <c r="I329" i="2"/>
  <c r="J329" i="2" s="1"/>
  <c r="J328" i="2"/>
  <c r="J127" i="1"/>
  <c r="P127" i="1" s="1"/>
  <c r="I128" i="1"/>
  <c r="Q23" i="2"/>
  <c r="P23" i="2"/>
  <c r="J328" i="1"/>
  <c r="I329" i="1"/>
  <c r="J329" i="1" s="1"/>
  <c r="Q329" i="1" s="1"/>
  <c r="J246" i="2"/>
  <c r="J228" i="1"/>
  <c r="I229" i="1"/>
  <c r="J229" i="1" s="1"/>
  <c r="J177" i="1"/>
  <c r="Q177" i="1" s="1"/>
  <c r="I178" i="1"/>
  <c r="J86" i="2"/>
  <c r="P86" i="2" s="1"/>
  <c r="I92" i="2"/>
  <c r="J92" i="2" s="1"/>
  <c r="N278" i="2"/>
  <c r="M279" i="2"/>
  <c r="N279" i="2" s="1"/>
  <c r="Q238" i="2"/>
  <c r="P238" i="1"/>
  <c r="Q238" i="1" s="1"/>
  <c r="N237" i="1"/>
  <c r="N25" i="1"/>
  <c r="P25" i="1" s="1"/>
  <c r="M26" i="1"/>
  <c r="N26" i="1" s="1"/>
  <c r="P26" i="1" s="1"/>
  <c r="P276" i="1"/>
  <c r="Q276" i="1" s="1"/>
  <c r="M329" i="1"/>
  <c r="N329" i="1" s="1"/>
  <c r="P329" i="1" s="1"/>
  <c r="N328" i="1"/>
  <c r="P84" i="2"/>
  <c r="Q84" i="2" s="1"/>
  <c r="M330" i="2"/>
  <c r="N329" i="2"/>
  <c r="Q144" i="1"/>
  <c r="P194" i="1"/>
  <c r="Q194" i="1" s="1"/>
  <c r="P74" i="2"/>
  <c r="Q74" i="2" s="1"/>
  <c r="I179" i="2"/>
  <c r="J179" i="2" s="1"/>
  <c r="Q179" i="2" s="1"/>
  <c r="J178" i="2"/>
  <c r="Q178" i="2" s="1"/>
  <c r="N184" i="1" l="1"/>
  <c r="P328" i="1"/>
  <c r="M279" i="1"/>
  <c r="N279" i="1" s="1"/>
  <c r="N278" i="1"/>
  <c r="N284" i="1" s="1"/>
  <c r="N287" i="1" s="1"/>
  <c r="J234" i="1"/>
  <c r="P177" i="1"/>
  <c r="M25" i="2"/>
  <c r="N24" i="2"/>
  <c r="P24" i="2" s="1"/>
  <c r="Q24" i="2" s="1"/>
  <c r="J237" i="1"/>
  <c r="P234" i="1"/>
  <c r="Q234" i="1" s="1"/>
  <c r="J184" i="2"/>
  <c r="N228" i="2"/>
  <c r="M229" i="2"/>
  <c r="N330" i="2"/>
  <c r="P330" i="2" s="1"/>
  <c r="M331" i="2"/>
  <c r="N331" i="2" s="1"/>
  <c r="P331" i="2" s="1"/>
  <c r="Q86" i="2"/>
  <c r="Q229" i="1"/>
  <c r="P229" i="1"/>
  <c r="J247" i="2"/>
  <c r="Q328" i="2"/>
  <c r="J334" i="2"/>
  <c r="N76" i="1"/>
  <c r="P76" i="1" s="1"/>
  <c r="M77" i="1"/>
  <c r="N334" i="1"/>
  <c r="N187" i="1"/>
  <c r="N134" i="1"/>
  <c r="Q275" i="2"/>
  <c r="P275" i="2"/>
  <c r="Q329" i="2"/>
  <c r="P75" i="1"/>
  <c r="P328" i="2"/>
  <c r="J42" i="1"/>
  <c r="N30" i="1"/>
  <c r="J129" i="2"/>
  <c r="I130" i="2"/>
  <c r="J130" i="2" s="1"/>
  <c r="I277" i="2"/>
  <c r="J276" i="2"/>
  <c r="P329" i="2"/>
  <c r="P92" i="2"/>
  <c r="Q92" i="2" s="1"/>
  <c r="Q127" i="1"/>
  <c r="J95" i="1"/>
  <c r="J96" i="1" s="1"/>
  <c r="N76" i="2"/>
  <c r="M77" i="2"/>
  <c r="Q277" i="1"/>
  <c r="P277" i="1"/>
  <c r="M129" i="2"/>
  <c r="N129" i="2" s="1"/>
  <c r="P129" i="2" s="1"/>
  <c r="N128" i="2"/>
  <c r="P129" i="1"/>
  <c r="N246" i="1"/>
  <c r="P237" i="1"/>
  <c r="J178" i="1"/>
  <c r="Q178" i="1" s="1"/>
  <c r="I179" i="1"/>
  <c r="J179" i="1" s="1"/>
  <c r="Q228" i="1"/>
  <c r="P228" i="1"/>
  <c r="Q328" i="1"/>
  <c r="J334" i="1"/>
  <c r="J128" i="1"/>
  <c r="Q128" i="1" s="1"/>
  <c r="I129" i="1"/>
  <c r="J129" i="1" s="1"/>
  <c r="Q129" i="1" s="1"/>
  <c r="N284" i="2"/>
  <c r="J278" i="1"/>
  <c r="I279" i="1"/>
  <c r="J279" i="1" s="1"/>
  <c r="J77" i="2"/>
  <c r="I78" i="2"/>
  <c r="J78" i="2" s="1"/>
  <c r="Q78" i="2" s="1"/>
  <c r="M179" i="2"/>
  <c r="N179" i="2" s="1"/>
  <c r="P179" i="2" s="1"/>
  <c r="N178" i="2"/>
  <c r="J30" i="2"/>
  <c r="P178" i="1" l="1"/>
  <c r="M26" i="2"/>
  <c r="N25" i="2"/>
  <c r="P25" i="2" s="1"/>
  <c r="Q25" i="2" s="1"/>
  <c r="J97" i="1"/>
  <c r="J43" i="1"/>
  <c r="J44" i="1" s="1"/>
  <c r="Q278" i="1"/>
  <c r="P278" i="1"/>
  <c r="J337" i="1"/>
  <c r="P128" i="2"/>
  <c r="Q128" i="2" s="1"/>
  <c r="N134" i="2"/>
  <c r="M78" i="2"/>
  <c r="N77" i="2"/>
  <c r="P77" i="2" s="1"/>
  <c r="Q77" i="2" s="1"/>
  <c r="I278" i="2"/>
  <c r="J277" i="2"/>
  <c r="P128" i="1"/>
  <c r="N77" i="1"/>
  <c r="M78" i="1"/>
  <c r="N78" i="1" s="1"/>
  <c r="P78" i="1" s="1"/>
  <c r="N229" i="2"/>
  <c r="P229" i="2" s="1"/>
  <c r="Q229" i="2" s="1"/>
  <c r="M230" i="2"/>
  <c r="N230" i="2" s="1"/>
  <c r="P230" i="2" s="1"/>
  <c r="J33" i="2"/>
  <c r="Q276" i="2"/>
  <c r="P276" i="2"/>
  <c r="N137" i="1"/>
  <c r="N287" i="2"/>
  <c r="Q179" i="1"/>
  <c r="J184" i="1"/>
  <c r="N247" i="1"/>
  <c r="P76" i="2"/>
  <c r="Q76" i="2" s="1"/>
  <c r="J134" i="1"/>
  <c r="N334" i="2"/>
  <c r="Q130" i="2"/>
  <c r="P130" i="2"/>
  <c r="P30" i="1"/>
  <c r="Q30" i="1" s="1"/>
  <c r="N33" i="1"/>
  <c r="J248" i="2"/>
  <c r="P228" i="2"/>
  <c r="Q279" i="1"/>
  <c r="P279" i="1"/>
  <c r="N337" i="1"/>
  <c r="P334" i="1"/>
  <c r="Q334" i="1" s="1"/>
  <c r="J187" i="2"/>
  <c r="P178" i="2"/>
  <c r="N184" i="2"/>
  <c r="N296" i="1"/>
  <c r="J82" i="2"/>
  <c r="J284" i="1"/>
  <c r="Q129" i="2"/>
  <c r="J134" i="2"/>
  <c r="P179" i="1"/>
  <c r="N196" i="1"/>
  <c r="J337" i="2"/>
  <c r="Q237" i="1"/>
  <c r="J246" i="1"/>
  <c r="N234" i="2" l="1"/>
  <c r="P234" i="2" s="1"/>
  <c r="Q234" i="2" s="1"/>
  <c r="M27" i="2"/>
  <c r="N27" i="2" s="1"/>
  <c r="P27" i="2" s="1"/>
  <c r="N26" i="2"/>
  <c r="J45" i="1"/>
  <c r="J46" i="1" s="1"/>
  <c r="J247" i="1"/>
  <c r="P247" i="1" s="1"/>
  <c r="N197" i="1"/>
  <c r="N198" i="1" s="1"/>
  <c r="N297" i="1"/>
  <c r="N346" i="1"/>
  <c r="P337" i="1"/>
  <c r="Q337" i="1" s="1"/>
  <c r="P246" i="1"/>
  <c r="Q246" i="1" s="1"/>
  <c r="N296" i="2"/>
  <c r="P77" i="1"/>
  <c r="N82" i="1"/>
  <c r="J287" i="1"/>
  <c r="P284" i="1"/>
  <c r="Q284" i="1" s="1"/>
  <c r="J187" i="1"/>
  <c r="P184" i="1"/>
  <c r="Q184" i="1" s="1"/>
  <c r="M79" i="2"/>
  <c r="N79" i="2" s="1"/>
  <c r="P79" i="2" s="1"/>
  <c r="N78" i="2"/>
  <c r="J346" i="1"/>
  <c r="P184" i="2"/>
  <c r="Q184" i="2" s="1"/>
  <c r="N187" i="2"/>
  <c r="J137" i="1"/>
  <c r="P137" i="1" s="1"/>
  <c r="I279" i="2"/>
  <c r="J279" i="2" s="1"/>
  <c r="J278" i="2"/>
  <c r="U214" i="2"/>
  <c r="N146" i="1"/>
  <c r="J346" i="2"/>
  <c r="J137" i="2"/>
  <c r="J85" i="2"/>
  <c r="J196" i="2"/>
  <c r="P33" i="1"/>
  <c r="Q33" i="1" s="1"/>
  <c r="N42" i="1"/>
  <c r="P334" i="2"/>
  <c r="Q334" i="2" s="1"/>
  <c r="N337" i="2"/>
  <c r="N248" i="1"/>
  <c r="P134" i="1"/>
  <c r="Q134" i="1" s="1"/>
  <c r="J42" i="2"/>
  <c r="Q277" i="2"/>
  <c r="P277" i="2"/>
  <c r="N137" i="2"/>
  <c r="P134" i="2"/>
  <c r="Q134" i="2" s="1"/>
  <c r="J98" i="1"/>
  <c r="J248" i="1" l="1"/>
  <c r="N237" i="2"/>
  <c r="P26" i="2"/>
  <c r="N30" i="2"/>
  <c r="V214" i="1"/>
  <c r="P248" i="1"/>
  <c r="J94" i="2"/>
  <c r="J347" i="2"/>
  <c r="Q278" i="2"/>
  <c r="P278" i="2"/>
  <c r="J284" i="2"/>
  <c r="P237" i="2"/>
  <c r="Q237" i="2" s="1"/>
  <c r="N246" i="2"/>
  <c r="J347" i="1"/>
  <c r="J348" i="1" s="1"/>
  <c r="J296" i="1"/>
  <c r="P287" i="1"/>
  <c r="Q287" i="1" s="1"/>
  <c r="N297" i="2"/>
  <c r="N298" i="2" s="1"/>
  <c r="P346" i="1"/>
  <c r="Q346" i="1" s="1"/>
  <c r="N347" i="1"/>
  <c r="U174" i="1"/>
  <c r="U12" i="1"/>
  <c r="N43" i="1"/>
  <c r="P43" i="1" s="1"/>
  <c r="Q43" i="1" s="1"/>
  <c r="P42" i="1"/>
  <c r="Q42" i="1" s="1"/>
  <c r="P82" i="1"/>
  <c r="Q82" i="1" s="1"/>
  <c r="N85" i="1"/>
  <c r="Q248" i="1"/>
  <c r="U214" i="1"/>
  <c r="U64" i="1"/>
  <c r="J43" i="2"/>
  <c r="J44" i="2"/>
  <c r="P337" i="2"/>
  <c r="Q337" i="2" s="1"/>
  <c r="N346" i="2"/>
  <c r="J146" i="2"/>
  <c r="Q279" i="2"/>
  <c r="P279" i="2"/>
  <c r="N146" i="2"/>
  <c r="P137" i="2"/>
  <c r="Q137" i="2" s="1"/>
  <c r="J197" i="2"/>
  <c r="N147" i="1"/>
  <c r="N148" i="1" s="1"/>
  <c r="Q137" i="1"/>
  <c r="J146" i="1"/>
  <c r="P146" i="1" s="1"/>
  <c r="P187" i="2"/>
  <c r="Q187" i="2" s="1"/>
  <c r="N196" i="2"/>
  <c r="P78" i="2"/>
  <c r="N82" i="2"/>
  <c r="J196" i="1"/>
  <c r="P187" i="1"/>
  <c r="Q187" i="1" s="1"/>
  <c r="N298" i="1"/>
  <c r="Q247" i="1"/>
  <c r="P347" i="1" l="1"/>
  <c r="N33" i="2"/>
  <c r="P30" i="2"/>
  <c r="Q30" i="2" s="1"/>
  <c r="U314" i="1"/>
  <c r="N147" i="2"/>
  <c r="P146" i="2"/>
  <c r="U275" i="2"/>
  <c r="U124" i="1"/>
  <c r="N347" i="2"/>
  <c r="P347" i="2" s="1"/>
  <c r="Q347" i="2" s="1"/>
  <c r="P346" i="2"/>
  <c r="Q346" i="2" s="1"/>
  <c r="N44" i="1"/>
  <c r="Q284" i="2"/>
  <c r="J287" i="2"/>
  <c r="P284" i="2"/>
  <c r="J348" i="2"/>
  <c r="J45" i="2"/>
  <c r="J46" i="2" s="1"/>
  <c r="U275" i="1"/>
  <c r="J198" i="2"/>
  <c r="P85" i="1"/>
  <c r="Q85" i="1" s="1"/>
  <c r="N94" i="1"/>
  <c r="J297" i="1"/>
  <c r="J298" i="1" s="1"/>
  <c r="P298" i="1" s="1"/>
  <c r="P296" i="1"/>
  <c r="Q296" i="1" s="1"/>
  <c r="Q146" i="2"/>
  <c r="J147" i="2"/>
  <c r="Q347" i="1"/>
  <c r="N85" i="2"/>
  <c r="P82" i="2"/>
  <c r="Q82" i="2" s="1"/>
  <c r="J147" i="1"/>
  <c r="J148" i="1" s="1"/>
  <c r="Q146" i="1"/>
  <c r="J197" i="1"/>
  <c r="P196" i="1"/>
  <c r="Q196" i="1" s="1"/>
  <c r="P196" i="2"/>
  <c r="Q196" i="2" s="1"/>
  <c r="N197" i="2"/>
  <c r="P197" i="2" s="1"/>
  <c r="Q197" i="2" s="1"/>
  <c r="N348" i="1"/>
  <c r="N247" i="2"/>
  <c r="P247" i="2" s="1"/>
  <c r="Q247" i="2" s="1"/>
  <c r="P246" i="2"/>
  <c r="Q246" i="2" s="1"/>
  <c r="J95" i="2"/>
  <c r="J96" i="2"/>
  <c r="N198" i="2" l="1"/>
  <c r="P147" i="1"/>
  <c r="Q147" i="1" s="1"/>
  <c r="N348" i="2"/>
  <c r="U325" i="2" s="1"/>
  <c r="N248" i="2"/>
  <c r="P248" i="2" s="1"/>
  <c r="Q248" i="2" s="1"/>
  <c r="P147" i="2"/>
  <c r="Q147" i="2" s="1"/>
  <c r="N42" i="2"/>
  <c r="P33" i="2"/>
  <c r="Q33" i="2" s="1"/>
  <c r="U114" i="1"/>
  <c r="P148" i="1"/>
  <c r="Q148" i="1" s="1"/>
  <c r="P44" i="1"/>
  <c r="Q44" i="1" s="1"/>
  <c r="N45" i="1"/>
  <c r="P45" i="1" s="1"/>
  <c r="Q45" i="1" s="1"/>
  <c r="N95" i="1"/>
  <c r="P95" i="1" s="1"/>
  <c r="Q95" i="1" s="1"/>
  <c r="N96" i="1"/>
  <c r="P94" i="1"/>
  <c r="Q94" i="1" s="1"/>
  <c r="N148" i="2"/>
  <c r="J98" i="2"/>
  <c r="J97" i="2"/>
  <c r="N94" i="2"/>
  <c r="P85" i="2"/>
  <c r="Q85" i="2" s="1"/>
  <c r="P297" i="1"/>
  <c r="Q297" i="1" s="1"/>
  <c r="U12" i="2"/>
  <c r="J296" i="2"/>
  <c r="Q287" i="2"/>
  <c r="P287" i="2"/>
  <c r="U264" i="1"/>
  <c r="Q298" i="1"/>
  <c r="U314" i="2"/>
  <c r="P198" i="2"/>
  <c r="Q198" i="2" s="1"/>
  <c r="U174" i="2"/>
  <c r="P197" i="1"/>
  <c r="Q197" i="1" s="1"/>
  <c r="P348" i="1"/>
  <c r="Q348" i="1" s="1"/>
  <c r="U325" i="1"/>
  <c r="J198" i="1"/>
  <c r="J148" i="2"/>
  <c r="U164" i="2"/>
  <c r="P348" i="2" l="1"/>
  <c r="Q348" i="2" s="1"/>
  <c r="V214" i="2"/>
  <c r="N43" i="2"/>
  <c r="P42" i="2"/>
  <c r="Q42" i="2" s="1"/>
  <c r="P96" i="1"/>
  <c r="Q96" i="1" s="1"/>
  <c r="N97" i="1"/>
  <c r="P97" i="1" s="1"/>
  <c r="Q97" i="1" s="1"/>
  <c r="U164" i="1"/>
  <c r="P198" i="1"/>
  <c r="Q198" i="1" s="1"/>
  <c r="J297" i="2"/>
  <c r="J298" i="2" s="1"/>
  <c r="P296" i="2"/>
  <c r="Q296" i="2" s="1"/>
  <c r="U64" i="2"/>
  <c r="N95" i="2"/>
  <c r="P95" i="2" s="1"/>
  <c r="Q95" i="2" s="1"/>
  <c r="P94" i="2"/>
  <c r="Q94" i="2" s="1"/>
  <c r="P148" i="2"/>
  <c r="Q148" i="2" s="1"/>
  <c r="U124" i="2"/>
  <c r="U114" i="2"/>
  <c r="N46" i="1"/>
  <c r="P43" i="2" l="1"/>
  <c r="Q43" i="2" s="1"/>
  <c r="N44" i="2"/>
  <c r="N98" i="1"/>
  <c r="U264" i="2"/>
  <c r="P298" i="2"/>
  <c r="Q298" i="2" s="1"/>
  <c r="P46" i="1"/>
  <c r="Q46" i="1" s="1"/>
  <c r="V12" i="1"/>
  <c r="N96" i="2"/>
  <c r="Q297" i="2"/>
  <c r="P297" i="2"/>
  <c r="P44" i="2" l="1"/>
  <c r="Q44" i="2" s="1"/>
  <c r="N45" i="2"/>
  <c r="P45" i="2" s="1"/>
  <c r="Q45" i="2" s="1"/>
  <c r="P98" i="1"/>
  <c r="Q98" i="1" s="1"/>
  <c r="V64" i="1"/>
  <c r="N97" i="2"/>
  <c r="P97" i="2" s="1"/>
  <c r="Q97" i="2" s="1"/>
  <c r="P96" i="2"/>
  <c r="Q96" i="2" s="1"/>
  <c r="N46" i="2" l="1"/>
  <c r="N98" i="2"/>
  <c r="P46" i="2" l="1"/>
  <c r="Q46" i="2" s="1"/>
  <c r="V12" i="2"/>
  <c r="P98" i="2"/>
  <c r="Q98" i="2" s="1"/>
  <c r="V64" i="2"/>
</calcChain>
</file>

<file path=xl/comments1.xml><?xml version="1.0" encoding="utf-8"?>
<comments xmlns="http://schemas.openxmlformats.org/spreadsheetml/2006/main">
  <authors>
    <author>elena.yampolsky</author>
  </authors>
  <commentList>
    <comment ref="H314" authorId="0">
      <text>
        <r>
          <rPr>
            <sz val="8"/>
            <color indexed="81"/>
            <rFont val="Tahoma"/>
            <family val="2"/>
          </rPr>
          <t>using 40% load factor</t>
        </r>
      </text>
    </comment>
    <comment ref="H315" authorId="0">
      <text>
        <r>
          <rPr>
            <sz val="8"/>
            <color indexed="81"/>
            <rFont val="Tahoma"/>
            <family val="2"/>
          </rPr>
          <t xml:space="preserve">based on P OEB Requiremetn
</t>
        </r>
      </text>
    </comment>
  </commentList>
</comments>
</file>

<file path=xl/comments2.xml><?xml version="1.0" encoding="utf-8"?>
<comments xmlns="http://schemas.openxmlformats.org/spreadsheetml/2006/main">
  <authors>
    <author>elena.yampolsky</author>
  </authors>
  <commentList>
    <comment ref="H314" authorId="0">
      <text>
        <r>
          <rPr>
            <sz val="8"/>
            <color indexed="81"/>
            <rFont val="Tahoma"/>
            <family val="2"/>
          </rPr>
          <t>using 50% load factor</t>
        </r>
      </text>
    </comment>
    <comment ref="H315" authorId="0">
      <text>
        <r>
          <rPr>
            <sz val="8"/>
            <color indexed="81"/>
            <rFont val="Tahoma"/>
            <family val="2"/>
          </rPr>
          <t>based on PowerStream 2010 load data</t>
        </r>
      </text>
    </comment>
  </commentList>
</comments>
</file>

<file path=xl/sharedStrings.xml><?xml version="1.0" encoding="utf-8"?>
<sst xmlns="http://schemas.openxmlformats.org/spreadsheetml/2006/main" count="1318" uniqueCount="177">
  <si>
    <t>Back to Index</t>
  </si>
  <si>
    <t>File Number:</t>
  </si>
  <si>
    <t>EB-2012-0161</t>
  </si>
  <si>
    <t>Exhibit:</t>
  </si>
  <si>
    <t>PowerStream South</t>
  </si>
  <si>
    <t>Tab:</t>
  </si>
  <si>
    <t>Bill Impacts - Monthly Consumptions</t>
  </si>
  <si>
    <t>Schedule:</t>
  </si>
  <si>
    <t>Draft Rate Order</t>
  </si>
  <si>
    <t>Page:</t>
  </si>
  <si>
    <t>Date:</t>
  </si>
  <si>
    <t>monthly</t>
  </si>
  <si>
    <t>Customer Class:</t>
  </si>
  <si>
    <t>Residential</t>
  </si>
  <si>
    <t>Sensitivity analysis</t>
  </si>
  <si>
    <t>per kWh</t>
  </si>
  <si>
    <t>Consumption</t>
  </si>
  <si>
    <t xml:space="preserve"> kWh</t>
  </si>
  <si>
    <t xml:space="preserve">Total Bill </t>
  </si>
  <si>
    <t>per kW</t>
  </si>
  <si>
    <t>Current</t>
  </si>
  <si>
    <t>New</t>
  </si>
  <si>
    <t>Current Board-Approved</t>
  </si>
  <si>
    <t>Proposed</t>
  </si>
  <si>
    <t>Impact</t>
  </si>
  <si>
    <t>kwh</t>
  </si>
  <si>
    <t>Charge Unit</t>
  </si>
  <si>
    <t>Rate</t>
  </si>
  <si>
    <t>Volume</t>
  </si>
  <si>
    <t>Charge</t>
  </si>
  <si>
    <t>$ Change</t>
  </si>
  <si>
    <t>% Change</t>
  </si>
  <si>
    <t>($)</t>
  </si>
  <si>
    <t>Fix_R</t>
  </si>
  <si>
    <t>Monthly Service Charge</t>
  </si>
  <si>
    <t>SMR_R</t>
  </si>
  <si>
    <t>Smart Meter Rate Adder</t>
  </si>
  <si>
    <t>PPE_R</t>
  </si>
  <si>
    <t>Rate Rider for recovery of CGAAP CWIP differential</t>
  </si>
  <si>
    <t>SMIRR_R</t>
  </si>
  <si>
    <t>Service Charge Rate Rider(s)</t>
  </si>
  <si>
    <t>Var_R</t>
  </si>
  <si>
    <t>Distribution Volumetric Rate</t>
  </si>
  <si>
    <t>LV_R</t>
  </si>
  <si>
    <t>Low Voltage Rate Adder</t>
  </si>
  <si>
    <t>LR_R</t>
  </si>
  <si>
    <t>Rate rider for recovery of Foregone Revenu</t>
  </si>
  <si>
    <t>Tax_R</t>
  </si>
  <si>
    <t>Volumetric Rate Rider(s)</t>
  </si>
  <si>
    <t>SMCD_R</t>
  </si>
  <si>
    <t>Smart Meter Disposition Rider</t>
  </si>
  <si>
    <t>LRAM_R</t>
  </si>
  <si>
    <t>LRAM &amp; SSM Rate Rider</t>
  </si>
  <si>
    <t>Reg_R</t>
  </si>
  <si>
    <t>Deferral/Variance Account Disposition Rate Rider</t>
  </si>
  <si>
    <t>Stranded Assets Rate Rider</t>
  </si>
  <si>
    <t>Sub-Total A - Distribution</t>
  </si>
  <si>
    <t>TN_R</t>
  </si>
  <si>
    <t>RTSR - Network</t>
  </si>
  <si>
    <t>TC_R</t>
  </si>
  <si>
    <t>RTSR - Line and Transformation Connection</t>
  </si>
  <si>
    <t>Sub-Total B - Delivery (including Sub-Total A)</t>
  </si>
  <si>
    <t>Wholesale Market Service Charge (WMSC)</t>
  </si>
  <si>
    <t>Rural and Remote Rate Protection (RRRP)</t>
  </si>
  <si>
    <t>Special Purpose Charge</t>
  </si>
  <si>
    <t>Standard Supply Service Charge</t>
  </si>
  <si>
    <t>Debt Retirement Charge (DRC)</t>
  </si>
  <si>
    <t>Energy Tier 1</t>
  </si>
  <si>
    <t>Energy Tier 2</t>
  </si>
  <si>
    <t>Total Bill (before Taxes)</t>
  </si>
  <si>
    <t>HST</t>
  </si>
  <si>
    <t>Total Bill (including Sub-total B)</t>
  </si>
  <si>
    <t>OCEB</t>
  </si>
  <si>
    <t>Total Bill (including OCEB)</t>
  </si>
  <si>
    <t>Loss Factor (%)</t>
  </si>
  <si>
    <t>Threshold</t>
  </si>
  <si>
    <t>Notes:</t>
  </si>
  <si>
    <t>General Service Less Than 50 kW</t>
  </si>
  <si>
    <t>GS &lt; 50</t>
  </si>
  <si>
    <t>Fix_GS</t>
  </si>
  <si>
    <t>SMR_GS</t>
  </si>
  <si>
    <t>PPE_GS</t>
  </si>
  <si>
    <t>SMIRR_GS</t>
  </si>
  <si>
    <t>Var_GS</t>
  </si>
  <si>
    <t>LV_GS</t>
  </si>
  <si>
    <t>LR_GS</t>
  </si>
  <si>
    <t>Tax_GS</t>
  </si>
  <si>
    <t>SMCD_GS</t>
  </si>
  <si>
    <t>LRAM_GS</t>
  </si>
  <si>
    <t>Reg_GS</t>
  </si>
  <si>
    <t>TN_GS</t>
  </si>
  <si>
    <t>TC_GS</t>
  </si>
  <si>
    <t>Energy</t>
  </si>
  <si>
    <t>General Service Greater Than 50 kW</t>
  </si>
  <si>
    <t>GS&gt;50 - Current Bill</t>
  </si>
  <si>
    <t>kW</t>
  </si>
  <si>
    <t>Load</t>
  </si>
  <si>
    <t>Fix_GSL</t>
  </si>
  <si>
    <t>PPE_GSL</t>
  </si>
  <si>
    <t>GS&gt;50 - New Bill</t>
  </si>
  <si>
    <t>Var_GSL</t>
  </si>
  <si>
    <t>LV_GSL</t>
  </si>
  <si>
    <t>LR_GSL</t>
  </si>
  <si>
    <t>Tax_GSL</t>
  </si>
  <si>
    <t>LRAM_GSL</t>
  </si>
  <si>
    <t>Reg_GSL</t>
  </si>
  <si>
    <t>GA Variance Account Disposition Rate Rider (Non-RPP)</t>
  </si>
  <si>
    <t>TN_GSL</t>
  </si>
  <si>
    <t>TC_GSL</t>
  </si>
  <si>
    <t>For the Bill impact calculation purposes, the energy price is assumed to be the average of current tier prices</t>
  </si>
  <si>
    <t>Large Use</t>
  </si>
  <si>
    <t>Large Use - Current Bill</t>
  </si>
  <si>
    <t>Fix_LU</t>
  </si>
  <si>
    <t>SM_LU</t>
  </si>
  <si>
    <t>PPE_LU</t>
  </si>
  <si>
    <t>Large Use - New Bill</t>
  </si>
  <si>
    <t>Var_LU</t>
  </si>
  <si>
    <t>LV_LU</t>
  </si>
  <si>
    <t>LR_LU</t>
  </si>
  <si>
    <t>Tax_LU</t>
  </si>
  <si>
    <t>LRAM_LU</t>
  </si>
  <si>
    <t>Reg_LU</t>
  </si>
  <si>
    <t>TN_LU</t>
  </si>
  <si>
    <t>TC_LU</t>
  </si>
  <si>
    <t>Unmetered Scattered Load</t>
  </si>
  <si>
    <t>USL</t>
  </si>
  <si>
    <t>Fix_USL</t>
  </si>
  <si>
    <t>SM_USL</t>
  </si>
  <si>
    <t>PPE_USL</t>
  </si>
  <si>
    <t>Var_USL</t>
  </si>
  <si>
    <t>LV_USL</t>
  </si>
  <si>
    <t>LR_USL</t>
  </si>
  <si>
    <t>Tax_USL</t>
  </si>
  <si>
    <t>Reg_USL</t>
  </si>
  <si>
    <t>TN_USL</t>
  </si>
  <si>
    <t>TC_USL</t>
  </si>
  <si>
    <t>Sentinel</t>
  </si>
  <si>
    <t>Sentinel - Current Bill</t>
  </si>
  <si>
    <t>Fix_SE</t>
  </si>
  <si>
    <t>SM_SE</t>
  </si>
  <si>
    <t>PPE_SE</t>
  </si>
  <si>
    <t>Var_SE</t>
  </si>
  <si>
    <t>Sentinel - New Bill</t>
  </si>
  <si>
    <t>LV_SE</t>
  </si>
  <si>
    <t>LR_SE</t>
  </si>
  <si>
    <t xml:space="preserve">Tax_SE </t>
  </si>
  <si>
    <t>Reg_SE</t>
  </si>
  <si>
    <t>TN_SE</t>
  </si>
  <si>
    <t>TC_SE</t>
  </si>
  <si>
    <t>Street Lighting</t>
  </si>
  <si>
    <t>Street Lights - Current Bill</t>
  </si>
  <si>
    <t>Fix_SL</t>
  </si>
  <si>
    <t>SM_SL</t>
  </si>
  <si>
    <t>PPE_SL</t>
  </si>
  <si>
    <t>Var_SL</t>
  </si>
  <si>
    <t>Street Lights - New Bill</t>
  </si>
  <si>
    <t>LV_SL</t>
  </si>
  <si>
    <t>LR_SL</t>
  </si>
  <si>
    <t>Tax_SL</t>
  </si>
  <si>
    <t>Reg_SL</t>
  </si>
  <si>
    <t>TN_SL</t>
  </si>
  <si>
    <t>TC_SL</t>
  </si>
  <si>
    <t>PowerStream Barrie</t>
  </si>
  <si>
    <t>Rate rider for recovery of Foregone Revenue</t>
  </si>
  <si>
    <t>LRAM &amp; SSM Rate Rider - effective until Apr 30, 2013</t>
  </si>
  <si>
    <t>Deferral/Variance Account Disposition Rate Rider (2012) - effective until Apr 30, 2013</t>
  </si>
  <si>
    <t>Deferral/Variance Account Disposition Rate Rider (2013) - effective until Dec.31, 2014</t>
  </si>
  <si>
    <t>Service Charge Rate Adder(s)</t>
  </si>
  <si>
    <t>SM_GSL</t>
  </si>
  <si>
    <t>LRAM_USL</t>
  </si>
  <si>
    <t>GEA funding rate adder</t>
  </si>
  <si>
    <t>Volumetric Rate Adder(s)</t>
  </si>
  <si>
    <t>Tax_SE</t>
  </si>
  <si>
    <t>LRAM_SE</t>
  </si>
  <si>
    <t>LRAM_SL</t>
  </si>
  <si>
    <t>REG_SL</t>
  </si>
  <si>
    <t>2013 EDR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</si>
</sst>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(&quot;$&quot;* #,##0.00_);_(&quot;$&quot;* \(#,##0.00\);_(&quot;$&quot;* &quot;-&quot;??_);_(@_)"/>
    <numFmt numFmtId="167" formatCode="_-&quot;$&quot;* #,##0.0000_-;\-&quot;$&quot;* #,##0.0000_-;_-&quot;$&quot;* &quot;-&quot;??_-;_-@_-"/>
    <numFmt numFmtId="168" formatCode="_(* #,##0.0_);_(* \(#,##0.0\);_(* &quot;-&quot;??_);_(@_)"/>
  </numFmts>
  <fonts count="23" x14ac:knownFonts="1">
    <font>
      <sz val="10"/>
      <name val="Arial"/>
    </font>
    <font>
      <u/>
      <sz val="10"/>
      <color indexed="12"/>
      <name val="Arial"/>
      <family val="2"/>
    </font>
    <font>
      <sz val="10"/>
      <name val="Arial"/>
    </font>
    <font>
      <sz val="16"/>
      <color indexed="12"/>
      <name val="Algerian"/>
      <family val="5"/>
    </font>
    <font>
      <sz val="10"/>
      <name val="Arial"/>
      <family val="2"/>
    </font>
    <font>
      <sz val="16"/>
      <name val="Algerian"/>
      <family val="5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 Black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sz val="9"/>
      <color indexed="8"/>
      <name val="Arial"/>
      <family val="2"/>
    </font>
    <font>
      <sz val="8"/>
      <color indexed="81"/>
      <name val="Tahoma"/>
      <family val="2"/>
    </font>
    <font>
      <sz val="10"/>
      <color indexed="20"/>
      <name val="Arial"/>
      <family val="2"/>
    </font>
    <font>
      <b/>
      <sz val="10"/>
      <color indexed="20"/>
      <name val="Arial"/>
      <family val="2"/>
    </font>
    <font>
      <b/>
      <sz val="9"/>
      <color indexed="20"/>
      <name val="Arial"/>
      <family val="2"/>
    </font>
    <font>
      <sz val="9"/>
      <color indexed="2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1" fillId="0" borderId="0" applyFont="0" applyFill="0" applyBorder="0" applyAlignment="0" applyProtection="0"/>
  </cellStyleXfs>
  <cellXfs count="297">
    <xf numFmtId="0" fontId="0" fillId="0" borderId="0" xfId="0"/>
    <xf numFmtId="0" fontId="1" fillId="0" borderId="0" xfId="4" applyFill="1" applyAlignment="1" applyProtection="1"/>
    <xf numFmtId="0" fontId="0" fillId="2" borderId="0" xfId="0" applyFill="1" applyBorder="1" applyProtection="1"/>
    <xf numFmtId="0" fontId="3" fillId="2" borderId="0" xfId="0" applyFont="1" applyFill="1" applyAlignment="1" applyProtection="1">
      <alignment vertical="top" wrapText="1"/>
    </xf>
    <xf numFmtId="0" fontId="4" fillId="0" borderId="0" xfId="0" applyFont="1" applyFill="1" applyProtection="1"/>
    <xf numFmtId="0" fontId="5" fillId="2" borderId="0" xfId="0" applyFont="1" applyFill="1" applyAlignment="1" applyProtection="1">
      <alignment vertical="top" wrapText="1"/>
    </xf>
    <xf numFmtId="0" fontId="6" fillId="0" borderId="0" xfId="0" applyFont="1"/>
    <xf numFmtId="0" fontId="4" fillId="0" borderId="0" xfId="0" applyFont="1"/>
    <xf numFmtId="0" fontId="4" fillId="0" borderId="0" xfId="0" applyFont="1" applyFill="1" applyBorder="1" applyProtection="1"/>
    <xf numFmtId="0" fontId="0" fillId="0" borderId="0" xfId="0" applyFill="1" applyBorder="1" applyProtection="1"/>
    <xf numFmtId="0" fontId="0" fillId="2" borderId="0" xfId="0" applyFill="1" applyBorder="1" applyAlignment="1" applyProtection="1">
      <alignment vertical="center"/>
    </xf>
    <xf numFmtId="0" fontId="7" fillId="2" borderId="0" xfId="0" applyFont="1" applyFill="1" applyBorder="1" applyAlignment="1" applyProtection="1"/>
    <xf numFmtId="0" fontId="8" fillId="0" borderId="0" xfId="0" applyFont="1" applyFill="1" applyProtection="1"/>
    <xf numFmtId="0" fontId="9" fillId="0" borderId="0" xfId="0" applyFont="1" applyFill="1" applyProtection="1"/>
    <xf numFmtId="0" fontId="4" fillId="2" borderId="0" xfId="0" applyFont="1" applyFill="1" applyBorder="1" applyAlignment="1" applyProtection="1">
      <alignment horizontal="left" indent="1"/>
    </xf>
    <xf numFmtId="0" fontId="4" fillId="2" borderId="0" xfId="0" applyFont="1" applyFill="1" applyBorder="1" applyProtection="1"/>
    <xf numFmtId="0" fontId="10" fillId="2" borderId="0" xfId="0" applyFont="1" applyFill="1" applyBorder="1" applyAlignment="1" applyProtection="1"/>
    <xf numFmtId="0" fontId="0" fillId="0" borderId="0" xfId="0" applyAlignment="1" applyProtection="1">
      <alignment vertical="center"/>
    </xf>
    <xf numFmtId="0" fontId="0" fillId="0" borderId="0" xfId="0" applyProtection="1"/>
    <xf numFmtId="0" fontId="4" fillId="0" borderId="0" xfId="0" applyFont="1" applyProtection="1"/>
    <xf numFmtId="0" fontId="0" fillId="0" borderId="0" xfId="0" applyFill="1" applyProtection="1"/>
    <xf numFmtId="0" fontId="11" fillId="0" borderId="0" xfId="0" applyFont="1" applyFill="1" applyProtection="1"/>
    <xf numFmtId="0" fontId="6" fillId="0" borderId="0" xfId="0" applyFont="1" applyAlignment="1" applyProtection="1">
      <alignment horizontal="right"/>
    </xf>
    <xf numFmtId="0" fontId="10" fillId="3" borderId="0" xfId="0" applyFont="1" applyFill="1" applyAlignment="1" applyProtection="1">
      <alignment horizontal="center"/>
    </xf>
    <xf numFmtId="0" fontId="10" fillId="0" borderId="0" xfId="0" applyFont="1" applyFill="1" applyProtection="1"/>
    <xf numFmtId="0" fontId="4" fillId="0" borderId="0" xfId="0" applyFont="1" applyAlignment="1" applyProtection="1">
      <alignment horizontal="right"/>
    </xf>
    <xf numFmtId="0" fontId="10" fillId="0" borderId="0" xfId="0" applyFont="1" applyAlignment="1" applyProtection="1">
      <alignment horizontal="center"/>
    </xf>
    <xf numFmtId="0" fontId="6" fillId="0" borderId="0" xfId="0" applyFont="1" applyProtection="1"/>
    <xf numFmtId="0" fontId="6" fillId="3" borderId="1" xfId="0" applyFont="1" applyFill="1" applyBorder="1" applyProtection="1">
      <protection locked="0"/>
    </xf>
    <xf numFmtId="0" fontId="12" fillId="0" borderId="2" xfId="0" applyFont="1" applyFill="1" applyBorder="1" applyProtection="1"/>
    <xf numFmtId="0" fontId="12" fillId="0" borderId="3" xfId="0" applyFont="1" applyFill="1" applyBorder="1" applyAlignment="1" applyProtection="1">
      <alignment horizontal="centerContinuous"/>
    </xf>
    <xf numFmtId="0" fontId="12" fillId="0" borderId="4" xfId="0" applyFont="1" applyFill="1" applyBorder="1" applyAlignment="1" applyProtection="1">
      <alignment horizontal="centerContinuous"/>
    </xf>
    <xf numFmtId="0" fontId="12" fillId="0" borderId="5" xfId="0" applyFont="1" applyFill="1" applyBorder="1" applyProtection="1"/>
    <xf numFmtId="0" fontId="12" fillId="0" borderId="6" xfId="0" applyFont="1" applyFill="1" applyBorder="1" applyAlignment="1" applyProtection="1">
      <alignment horizontal="center"/>
    </xf>
    <xf numFmtId="0" fontId="12" fillId="0" borderId="7" xfId="0" applyFont="1" applyFill="1" applyBorder="1" applyAlignment="1" applyProtection="1">
      <alignment horizontal="center"/>
    </xf>
    <xf numFmtId="0" fontId="11" fillId="0" borderId="0" xfId="0" applyFont="1" applyProtection="1"/>
    <xf numFmtId="0" fontId="6" fillId="0" borderId="0" xfId="0" applyFont="1" applyAlignment="1" applyProtection="1"/>
    <xf numFmtId="0" fontId="6" fillId="0" borderId="8" xfId="0" applyFont="1" applyBorder="1" applyAlignment="1" applyProtection="1">
      <alignment horizontal="center"/>
    </xf>
    <xf numFmtId="0" fontId="6" fillId="0" borderId="9" xfId="0" applyFont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44" fontId="13" fillId="0" borderId="2" xfId="0" applyNumberFormat="1" applyFont="1" applyFill="1" applyBorder="1" applyAlignment="1" applyProtection="1">
      <alignment horizontal="center"/>
    </xf>
    <xf numFmtId="44" fontId="13" fillId="0" borderId="0" xfId="0" applyNumberFormat="1" applyFont="1" applyFill="1" applyBorder="1" applyProtection="1"/>
    <xf numFmtId="44" fontId="13" fillId="0" borderId="11" xfId="0" applyNumberFormat="1" applyFont="1" applyFill="1" applyBorder="1" applyProtection="1"/>
    <xf numFmtId="0" fontId="6" fillId="0" borderId="0" xfId="0" applyFont="1" applyAlignment="1" applyProtection="1">
      <alignment horizontal="center" wrapText="1"/>
    </xf>
    <xf numFmtId="0" fontId="6" fillId="0" borderId="0" xfId="0" applyFont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0" fontId="6" fillId="0" borderId="11" xfId="0" applyFont="1" applyBorder="1" applyAlignment="1" applyProtection="1">
      <alignment horizontal="center"/>
    </xf>
    <xf numFmtId="0" fontId="6" fillId="0" borderId="4" xfId="0" applyFont="1" applyBorder="1" applyAlignment="1" applyProtection="1">
      <alignment horizontal="center"/>
    </xf>
    <xf numFmtId="0" fontId="6" fillId="0" borderId="12" xfId="0" applyFont="1" applyFill="1" applyBorder="1" applyAlignment="1" applyProtection="1">
      <alignment horizontal="center" wrapText="1"/>
    </xf>
    <xf numFmtId="0" fontId="6" fillId="0" borderId="11" xfId="0" applyFont="1" applyFill="1" applyBorder="1" applyAlignment="1" applyProtection="1">
      <alignment horizontal="center" wrapText="1"/>
    </xf>
    <xf numFmtId="165" fontId="13" fillId="0" borderId="12" xfId="1" applyNumberFormat="1" applyFont="1" applyFill="1" applyBorder="1" applyProtection="1"/>
    <xf numFmtId="166" fontId="13" fillId="0" borderId="0" xfId="2" applyFont="1" applyFill="1" applyBorder="1" applyProtection="1"/>
    <xf numFmtId="166" fontId="13" fillId="0" borderId="11" xfId="2" applyFont="1" applyFill="1" applyBorder="1" applyProtection="1"/>
    <xf numFmtId="0" fontId="4" fillId="0" borderId="0" xfId="0" applyFont="1" applyAlignment="1">
      <alignment horizontal="center" wrapText="1"/>
    </xf>
    <xf numFmtId="0" fontId="6" fillId="0" borderId="5" xfId="0" quotePrefix="1" applyFont="1" applyBorder="1" applyAlignment="1" applyProtection="1">
      <alignment horizontal="center"/>
    </xf>
    <xf numFmtId="0" fontId="6" fillId="0" borderId="7" xfId="0" quotePrefix="1" applyFont="1" applyBorder="1" applyAlignment="1" applyProtection="1">
      <alignment horizontal="center"/>
    </xf>
    <xf numFmtId="0" fontId="4" fillId="0" borderId="5" xfId="0" applyFont="1" applyBorder="1" applyAlignment="1">
      <alignment wrapText="1"/>
    </xf>
    <xf numFmtId="0" fontId="4" fillId="0" borderId="7" xfId="0" applyFont="1" applyBorder="1" applyAlignment="1">
      <alignment wrapText="1"/>
    </xf>
    <xf numFmtId="0" fontId="14" fillId="0" borderId="0" xfId="0" applyFont="1" applyAlignment="1" applyProtection="1">
      <alignment vertical="center"/>
    </xf>
    <xf numFmtId="0" fontId="14" fillId="0" borderId="0" xfId="0" applyFont="1" applyProtection="1"/>
    <xf numFmtId="0" fontId="4" fillId="0" borderId="0" xfId="0" applyFont="1" applyAlignment="1" applyProtection="1">
      <alignment vertical="top"/>
    </xf>
    <xf numFmtId="0" fontId="4" fillId="4" borderId="0" xfId="0" applyFont="1" applyFill="1" applyAlignment="1" applyProtection="1">
      <alignment vertical="top"/>
      <protection locked="0"/>
    </xf>
    <xf numFmtId="0" fontId="4" fillId="0" borderId="0" xfId="0" applyFont="1" applyFill="1" applyAlignment="1" applyProtection="1">
      <alignment vertical="top"/>
    </xf>
    <xf numFmtId="44" fontId="4" fillId="3" borderId="12" xfId="5" applyNumberFormat="1" applyFont="1" applyFill="1" applyBorder="1" applyAlignment="1" applyProtection="1">
      <alignment vertical="top"/>
      <protection locked="0"/>
    </xf>
    <xf numFmtId="165" fontId="4" fillId="0" borderId="12" xfId="1" applyNumberFormat="1" applyFont="1" applyFill="1" applyBorder="1" applyAlignment="1" applyProtection="1">
      <alignment vertical="top"/>
    </xf>
    <xf numFmtId="44" fontId="4" fillId="0" borderId="11" xfId="5" applyFont="1" applyBorder="1" applyAlignment="1" applyProtection="1">
      <alignment vertical="top"/>
    </xf>
    <xf numFmtId="165" fontId="4" fillId="0" borderId="11" xfId="1" applyNumberFormat="1" applyFont="1" applyFill="1" applyBorder="1" applyAlignment="1" applyProtection="1">
      <alignment vertical="top"/>
    </xf>
    <xf numFmtId="44" fontId="4" fillId="0" borderId="12" xfId="0" applyNumberFormat="1" applyFont="1" applyBorder="1" applyAlignment="1" applyProtection="1">
      <alignment vertical="top"/>
    </xf>
    <xf numFmtId="10" fontId="4" fillId="0" borderId="11" xfId="3" applyNumberFormat="1" applyFont="1" applyBorder="1" applyAlignment="1" applyProtection="1">
      <alignment vertical="top"/>
    </xf>
    <xf numFmtId="165" fontId="12" fillId="0" borderId="12" xfId="1" applyNumberFormat="1" applyFont="1" applyFill="1" applyBorder="1" applyProtection="1"/>
    <xf numFmtId="0" fontId="15" fillId="0" borderId="0" xfId="0" applyFont="1" applyFill="1" applyBorder="1" applyAlignment="1" applyProtection="1"/>
    <xf numFmtId="167" fontId="4" fillId="3" borderId="12" xfId="5" applyNumberFormat="1" applyFont="1" applyFill="1" applyBorder="1" applyAlignment="1" applyProtection="1">
      <alignment vertical="top"/>
      <protection locked="0"/>
    </xf>
    <xf numFmtId="165" fontId="13" fillId="0" borderId="5" xfId="1" applyNumberFormat="1" applyFont="1" applyFill="1" applyBorder="1" applyProtection="1"/>
    <xf numFmtId="166" fontId="13" fillId="0" borderId="13" xfId="2" applyFont="1" applyFill="1" applyBorder="1" applyProtection="1"/>
    <xf numFmtId="166" fontId="13" fillId="0" borderId="7" xfId="2" applyFont="1" applyFill="1" applyBorder="1" applyProtection="1"/>
    <xf numFmtId="0" fontId="14" fillId="0" borderId="0" xfId="0" applyFont="1" applyFill="1" applyAlignment="1" applyProtection="1">
      <alignment vertical="center"/>
    </xf>
    <xf numFmtId="0" fontId="4" fillId="0" borderId="0" xfId="0" applyFont="1" applyAlignment="1" applyProtection="1">
      <alignment vertical="top" wrapText="1"/>
    </xf>
    <xf numFmtId="0" fontId="4" fillId="3" borderId="0" xfId="0" applyFont="1" applyFill="1" applyAlignment="1" applyProtection="1">
      <alignment vertical="top"/>
      <protection locked="0"/>
    </xf>
    <xf numFmtId="0" fontId="4" fillId="3" borderId="12" xfId="0" applyFont="1" applyFill="1" applyBorder="1" applyAlignment="1" applyProtection="1">
      <alignment vertical="top"/>
      <protection locked="0"/>
    </xf>
    <xf numFmtId="0" fontId="4" fillId="3" borderId="11" xfId="0" applyFont="1" applyFill="1" applyBorder="1" applyAlignment="1" applyProtection="1">
      <alignment vertical="top"/>
      <protection locked="0"/>
    </xf>
    <xf numFmtId="0" fontId="4" fillId="0" borderId="14" xfId="0" applyFont="1" applyBorder="1" applyProtection="1"/>
    <xf numFmtId="0" fontId="4" fillId="0" borderId="15" xfId="0" applyFont="1" applyBorder="1" applyProtection="1"/>
    <xf numFmtId="44" fontId="6" fillId="0" borderId="16" xfId="0" applyNumberFormat="1" applyFont="1" applyBorder="1" applyProtection="1"/>
    <xf numFmtId="0" fontId="4" fillId="0" borderId="17" xfId="0" applyFont="1" applyBorder="1" applyProtection="1"/>
    <xf numFmtId="44" fontId="6" fillId="0" borderId="14" xfId="0" applyNumberFormat="1" applyFont="1" applyBorder="1" applyProtection="1"/>
    <xf numFmtId="10" fontId="6" fillId="0" borderId="16" xfId="3" applyNumberFormat="1" applyFont="1" applyBorder="1" applyProtection="1"/>
    <xf numFmtId="0" fontId="4" fillId="0" borderId="0" xfId="0" applyFont="1" applyAlignment="1" applyProtection="1">
      <alignment vertical="center"/>
    </xf>
    <xf numFmtId="0" fontId="4" fillId="4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</xf>
    <xf numFmtId="167" fontId="4" fillId="3" borderId="12" xfId="5" applyNumberFormat="1" applyFont="1" applyFill="1" applyBorder="1" applyAlignment="1" applyProtection="1">
      <alignment vertical="center"/>
      <protection locked="0"/>
    </xf>
    <xf numFmtId="1" fontId="4" fillId="0" borderId="12" xfId="0" applyNumberFormat="1" applyFont="1" applyFill="1" applyBorder="1" applyAlignment="1" applyProtection="1">
      <alignment vertical="center"/>
    </xf>
    <xf numFmtId="44" fontId="4" fillId="0" borderId="11" xfId="5" applyFont="1" applyBorder="1" applyAlignment="1" applyProtection="1">
      <alignment vertical="center"/>
    </xf>
    <xf numFmtId="1" fontId="4" fillId="0" borderId="11" xfId="0" applyNumberFormat="1" applyFont="1" applyFill="1" applyBorder="1" applyAlignment="1" applyProtection="1">
      <alignment vertical="center"/>
    </xf>
    <xf numFmtId="44" fontId="4" fillId="0" borderId="12" xfId="0" applyNumberFormat="1" applyFont="1" applyBorder="1" applyAlignment="1" applyProtection="1">
      <alignment vertical="center"/>
    </xf>
    <xf numFmtId="10" fontId="4" fillId="0" borderId="11" xfId="3" applyNumberFormat="1" applyFont="1" applyBorder="1" applyAlignment="1" applyProtection="1">
      <alignment vertical="center"/>
    </xf>
    <xf numFmtId="0" fontId="4" fillId="0" borderId="0" xfId="0" applyFont="1" applyAlignment="1" applyProtection="1">
      <alignment vertical="center" wrapText="1"/>
    </xf>
    <xf numFmtId="0" fontId="6" fillId="0" borderId="0" xfId="0" applyFont="1" applyAlignment="1" applyProtection="1">
      <alignment vertical="top" wrapText="1"/>
    </xf>
    <xf numFmtId="0" fontId="4" fillId="0" borderId="14" xfId="0" applyFont="1" applyBorder="1" applyAlignment="1" applyProtection="1">
      <alignment vertical="top"/>
    </xf>
    <xf numFmtId="0" fontId="4" fillId="0" borderId="15" xfId="0" applyFont="1" applyBorder="1" applyAlignment="1" applyProtection="1">
      <alignment vertical="top"/>
    </xf>
    <xf numFmtId="44" fontId="6" fillId="0" borderId="16" xfId="0" applyNumberFormat="1" applyFont="1" applyBorder="1" applyAlignment="1" applyProtection="1">
      <alignment vertical="top"/>
    </xf>
    <xf numFmtId="0" fontId="6" fillId="0" borderId="0" xfId="0" applyFont="1" applyAlignment="1" applyProtection="1">
      <alignment vertical="top"/>
    </xf>
    <xf numFmtId="0" fontId="6" fillId="0" borderId="14" xfId="0" applyFont="1" applyBorder="1" applyAlignment="1" applyProtection="1">
      <alignment vertical="top"/>
    </xf>
    <xf numFmtId="0" fontId="6" fillId="0" borderId="17" xfId="0" applyFont="1" applyBorder="1" applyAlignment="1" applyProtection="1">
      <alignment vertical="top"/>
    </xf>
    <xf numFmtId="44" fontId="6" fillId="0" borderId="14" xfId="0" applyNumberFormat="1" applyFont="1" applyBorder="1" applyAlignment="1" applyProtection="1">
      <alignment vertical="top"/>
    </xf>
    <xf numFmtId="10" fontId="6" fillId="0" borderId="16" xfId="3" applyNumberFormat="1" applyFont="1" applyBorder="1" applyAlignment="1" applyProtection="1">
      <alignment vertical="top"/>
    </xf>
    <xf numFmtId="1" fontId="4" fillId="0" borderId="11" xfId="0" applyNumberFormat="1" applyFont="1" applyFill="1" applyBorder="1" applyAlignment="1" applyProtection="1">
      <alignment vertical="top"/>
    </xf>
    <xf numFmtId="0" fontId="4" fillId="0" borderId="11" xfId="0" applyFont="1" applyFill="1" applyBorder="1" applyAlignment="1" applyProtection="1">
      <alignment vertical="top"/>
    </xf>
    <xf numFmtId="165" fontId="4" fillId="0" borderId="11" xfId="0" applyNumberFormat="1" applyFont="1" applyFill="1" applyBorder="1" applyAlignment="1" applyProtection="1">
      <alignment vertical="top"/>
    </xf>
    <xf numFmtId="165" fontId="4" fillId="3" borderId="12" xfId="1" applyNumberFormat="1" applyFont="1" applyFill="1" applyBorder="1" applyAlignment="1" applyProtection="1">
      <alignment vertical="top"/>
    </xf>
    <xf numFmtId="165" fontId="4" fillId="3" borderId="11" xfId="0" applyNumberFormat="1" applyFont="1" applyFill="1" applyBorder="1" applyAlignment="1" applyProtection="1">
      <alignment vertical="top"/>
    </xf>
    <xf numFmtId="0" fontId="6" fillId="0" borderId="0" xfId="0" applyFont="1" applyFill="1" applyAlignment="1" applyProtection="1">
      <alignment vertical="top"/>
    </xf>
    <xf numFmtId="9" fontId="4" fillId="0" borderId="14" xfId="0" applyNumberFormat="1" applyFont="1" applyBorder="1" applyAlignment="1" applyProtection="1">
      <alignment vertical="top"/>
    </xf>
    <xf numFmtId="9" fontId="4" fillId="0" borderId="15" xfId="0" applyNumberFormat="1" applyFont="1" applyBorder="1" applyAlignment="1" applyProtection="1">
      <alignment vertical="top"/>
    </xf>
    <xf numFmtId="9" fontId="6" fillId="0" borderId="14" xfId="0" applyNumberFormat="1" applyFont="1" applyBorder="1" applyAlignment="1" applyProtection="1">
      <alignment vertical="top"/>
    </xf>
    <xf numFmtId="9" fontId="6" fillId="0" borderId="17" xfId="0" applyNumberFormat="1" applyFont="1" applyBorder="1" applyAlignment="1" applyProtection="1">
      <alignment vertical="top"/>
    </xf>
    <xf numFmtId="9" fontId="4" fillId="3" borderId="12" xfId="0" applyNumberFormat="1" applyFont="1" applyFill="1" applyBorder="1" applyAlignment="1" applyProtection="1">
      <alignment vertical="top"/>
      <protection locked="0"/>
    </xf>
    <xf numFmtId="0" fontId="4" fillId="0" borderId="12" xfId="0" applyFont="1" applyBorder="1" applyAlignment="1" applyProtection="1">
      <alignment vertical="top"/>
    </xf>
    <xf numFmtId="44" fontId="4" fillId="0" borderId="11" xfId="0" applyNumberFormat="1" applyFont="1" applyBorder="1" applyAlignment="1" applyProtection="1">
      <alignment vertical="top"/>
    </xf>
    <xf numFmtId="0" fontId="4" fillId="0" borderId="11" xfId="0" applyFont="1" applyBorder="1" applyAlignment="1" applyProtection="1">
      <alignment vertical="top"/>
    </xf>
    <xf numFmtId="9" fontId="4" fillId="3" borderId="11" xfId="0" applyNumberFormat="1" applyFont="1" applyFill="1" applyBorder="1" applyAlignment="1" applyProtection="1">
      <alignment vertical="top"/>
      <protection locked="0"/>
    </xf>
    <xf numFmtId="44" fontId="4" fillId="0" borderId="0" xfId="0" applyNumberFormat="1" applyFont="1" applyBorder="1" applyAlignment="1" applyProtection="1">
      <alignment vertical="top"/>
    </xf>
    <xf numFmtId="10" fontId="4" fillId="3" borderId="1" xfId="3" applyNumberFormat="1" applyFont="1" applyFill="1" applyBorder="1" applyProtection="1">
      <protection locked="0"/>
    </xf>
    <xf numFmtId="167" fontId="4" fillId="0" borderId="0" xfId="0" applyNumberFormat="1" applyFont="1" applyProtection="1"/>
    <xf numFmtId="164" fontId="4" fillId="0" borderId="0" xfId="0" applyNumberFormat="1" applyFont="1" applyProtection="1"/>
    <xf numFmtId="0" fontId="6" fillId="0" borderId="0" xfId="0" applyFont="1" applyAlignment="1" applyProtection="1">
      <alignment horizontal="left"/>
    </xf>
    <xf numFmtId="0" fontId="4" fillId="3" borderId="1" xfId="0" applyFont="1" applyFill="1" applyBorder="1" applyAlignment="1" applyProtection="1">
      <alignment horizontal="center"/>
    </xf>
    <xf numFmtId="0" fontId="0" fillId="3" borderId="3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vertical="top" wrapText="1"/>
      <protection locked="0"/>
    </xf>
    <xf numFmtId="0" fontId="0" fillId="3" borderId="4" xfId="0" applyFill="1" applyBorder="1" applyAlignment="1" applyProtection="1">
      <alignment vertical="top" wrapText="1"/>
      <protection locked="0"/>
    </xf>
    <xf numFmtId="0" fontId="0" fillId="3" borderId="19" xfId="0" applyFill="1" applyBorder="1" applyAlignment="1" applyProtection="1">
      <alignment vertical="top" wrapText="1"/>
      <protection locked="0"/>
    </xf>
    <xf numFmtId="0" fontId="0" fillId="3" borderId="0" xfId="0" applyFill="1" applyBorder="1" applyAlignment="1" applyProtection="1">
      <alignment vertical="top" wrapText="1"/>
      <protection locked="0"/>
    </xf>
    <xf numFmtId="0" fontId="0" fillId="3" borderId="11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0" fillId="3" borderId="13" xfId="0" applyFill="1" applyBorder="1" applyAlignment="1" applyProtection="1">
      <alignment vertical="top" wrapText="1"/>
      <protection locked="0"/>
    </xf>
    <xf numFmtId="0" fontId="0" fillId="3" borderId="7" xfId="0" applyFill="1" applyBorder="1" applyAlignment="1" applyProtection="1">
      <alignment vertical="top" wrapText="1"/>
      <protection locked="0"/>
    </xf>
    <xf numFmtId="0" fontId="12" fillId="0" borderId="3" xfId="0" applyFont="1" applyFill="1" applyBorder="1" applyProtection="1"/>
    <xf numFmtId="0" fontId="12" fillId="0" borderId="18" xfId="0" applyFont="1" applyFill="1" applyBorder="1" applyAlignment="1" applyProtection="1">
      <alignment horizontal="centerContinuous"/>
    </xf>
    <xf numFmtId="0" fontId="12" fillId="0" borderId="13" xfId="0" applyFont="1" applyFill="1" applyBorder="1" applyAlignment="1" applyProtection="1">
      <alignment horizontal="center"/>
    </xf>
    <xf numFmtId="0" fontId="13" fillId="0" borderId="12" xfId="0" applyFont="1" applyFill="1" applyBorder="1" applyAlignment="1" applyProtection="1">
      <alignment horizontal="center"/>
    </xf>
    <xf numFmtId="165" fontId="4" fillId="0" borderId="12" xfId="1" applyNumberFormat="1" applyFont="1" applyFill="1" applyBorder="1" applyAlignment="1" applyProtection="1">
      <alignment vertical="center"/>
    </xf>
    <xf numFmtId="165" fontId="4" fillId="0" borderId="11" xfId="1" applyNumberFormat="1" applyFont="1" applyFill="1" applyBorder="1" applyAlignment="1" applyProtection="1">
      <alignment vertical="center"/>
    </xf>
    <xf numFmtId="0" fontId="4" fillId="3" borderId="0" xfId="0" applyFont="1" applyFill="1" applyAlignment="1" applyProtection="1">
      <alignment vertical="top"/>
    </xf>
    <xf numFmtId="165" fontId="4" fillId="3" borderId="11" xfId="1" applyNumberFormat="1" applyFont="1" applyFill="1" applyBorder="1" applyAlignment="1" applyProtection="1">
      <alignment vertical="top"/>
    </xf>
    <xf numFmtId="0" fontId="4" fillId="0" borderId="3" xfId="0" applyFont="1" applyFill="1" applyBorder="1" applyProtection="1"/>
    <xf numFmtId="0" fontId="6" fillId="0" borderId="18" xfId="0" applyFont="1" applyFill="1" applyBorder="1" applyAlignment="1" applyProtection="1">
      <alignment horizontal="centerContinuous"/>
    </xf>
    <xf numFmtId="0" fontId="6" fillId="0" borderId="4" xfId="0" applyFont="1" applyFill="1" applyBorder="1" applyAlignment="1" applyProtection="1">
      <alignment horizontal="centerContinuous"/>
    </xf>
    <xf numFmtId="0" fontId="4" fillId="0" borderId="19" xfId="0" applyFont="1" applyFill="1" applyBorder="1" applyProtection="1"/>
    <xf numFmtId="0" fontId="6" fillId="0" borderId="0" xfId="0" applyFont="1" applyFill="1" applyBorder="1" applyAlignment="1" applyProtection="1">
      <alignment horizontal="centerContinuous"/>
    </xf>
    <xf numFmtId="0" fontId="6" fillId="0" borderId="11" xfId="0" applyFont="1" applyFill="1" applyBorder="1" applyAlignment="1" applyProtection="1">
      <alignment horizontal="centerContinuous"/>
    </xf>
    <xf numFmtId="165" fontId="6" fillId="3" borderId="1" xfId="1" applyNumberFormat="1" applyFont="1" applyFill="1" applyBorder="1" applyProtection="1">
      <protection locked="0"/>
    </xf>
    <xf numFmtId="44" fontId="12" fillId="0" borderId="0" xfId="0" applyNumberFormat="1" applyFont="1" applyFill="1" applyBorder="1" applyProtection="1"/>
    <xf numFmtId="165" fontId="12" fillId="0" borderId="0" xfId="1" applyNumberFormat="1" applyFont="1" applyFill="1" applyBorder="1" applyAlignment="1" applyProtection="1">
      <alignment horizontal="center"/>
    </xf>
    <xf numFmtId="165" fontId="12" fillId="0" borderId="11" xfId="1" applyNumberFormat="1" applyFont="1" applyFill="1" applyBorder="1" applyAlignment="1" applyProtection="1">
      <alignment horizontal="center"/>
    </xf>
    <xf numFmtId="2" fontId="6" fillId="0" borderId="19" xfId="0" applyNumberFormat="1" applyFont="1" applyFill="1" applyBorder="1" applyAlignment="1" applyProtection="1">
      <alignment horizontal="center" vertical="center" wrapText="1"/>
    </xf>
    <xf numFmtId="165" fontId="12" fillId="0" borderId="0" xfId="1" applyNumberFormat="1" applyFont="1" applyFill="1" applyBorder="1" applyProtection="1"/>
    <xf numFmtId="2" fontId="6" fillId="0" borderId="6" xfId="0" applyNumberFormat="1" applyFont="1" applyFill="1" applyBorder="1" applyAlignment="1" applyProtection="1">
      <alignment horizontal="center" vertical="center" wrapText="1"/>
    </xf>
    <xf numFmtId="165" fontId="12" fillId="0" borderId="13" xfId="1" applyNumberFormat="1" applyFont="1" applyFill="1" applyBorder="1" applyProtection="1"/>
    <xf numFmtId="0" fontId="0" fillId="5" borderId="0" xfId="0" applyFill="1" applyProtection="1"/>
    <xf numFmtId="165" fontId="4" fillId="3" borderId="12" xfId="1" applyNumberFormat="1" applyFont="1" applyFill="1" applyBorder="1" applyAlignment="1" applyProtection="1">
      <alignment vertical="top"/>
      <protection locked="0"/>
    </xf>
    <xf numFmtId="165" fontId="4" fillId="3" borderId="11" xfId="1" applyNumberFormat="1" applyFont="1" applyFill="1" applyBorder="1" applyAlignment="1" applyProtection="1">
      <alignment vertical="top"/>
      <protection locked="0"/>
    </xf>
    <xf numFmtId="165" fontId="4" fillId="0" borderId="15" xfId="1" applyNumberFormat="1" applyFont="1" applyBorder="1" applyProtection="1"/>
    <xf numFmtId="165" fontId="4" fillId="0" borderId="17" xfId="1" applyNumberFormat="1" applyFont="1" applyBorder="1" applyProtection="1"/>
    <xf numFmtId="165" fontId="4" fillId="0" borderId="15" xfId="1" applyNumberFormat="1" applyFont="1" applyBorder="1" applyAlignment="1" applyProtection="1">
      <alignment vertical="top"/>
    </xf>
    <xf numFmtId="165" fontId="6" fillId="0" borderId="17" xfId="1" applyNumberFormat="1" applyFont="1" applyBorder="1" applyAlignment="1" applyProtection="1">
      <alignment vertical="top"/>
    </xf>
    <xf numFmtId="165" fontId="4" fillId="0" borderId="11" xfId="1" applyNumberFormat="1" applyFont="1" applyBorder="1" applyAlignment="1" applyProtection="1">
      <alignment vertical="top"/>
    </xf>
    <xf numFmtId="0" fontId="4" fillId="3" borderId="3" xfId="0" applyFont="1" applyFill="1" applyBorder="1" applyAlignment="1" applyProtection="1">
      <alignment vertical="top" wrapText="1"/>
      <protection locked="0"/>
    </xf>
    <xf numFmtId="0" fontId="13" fillId="0" borderId="3" xfId="0" applyFont="1" applyFill="1" applyBorder="1" applyProtection="1"/>
    <xf numFmtId="0" fontId="13" fillId="0" borderId="19" xfId="0" applyFont="1" applyFill="1" applyBorder="1" applyProtection="1"/>
    <xf numFmtId="0" fontId="13" fillId="0" borderId="0" xfId="0" applyFont="1" applyFill="1" applyBorder="1" applyProtection="1"/>
    <xf numFmtId="0" fontId="12" fillId="0" borderId="0" xfId="0" applyFont="1" applyFill="1" applyBorder="1" applyAlignment="1" applyProtection="1">
      <alignment horizontal="centerContinuous"/>
    </xf>
    <xf numFmtId="0" fontId="12" fillId="0" borderId="11" xfId="0" applyFont="1" applyFill="1" applyBorder="1" applyAlignment="1" applyProtection="1">
      <alignment horizontal="centerContinuous"/>
    </xf>
    <xf numFmtId="2" fontId="12" fillId="0" borderId="19" xfId="0" applyNumberFormat="1" applyFont="1" applyFill="1" applyBorder="1" applyAlignment="1" applyProtection="1">
      <alignment horizontal="center" vertical="center" wrapText="1"/>
    </xf>
    <xf numFmtId="166" fontId="12" fillId="0" borderId="0" xfId="2" applyFont="1" applyFill="1" applyBorder="1" applyProtection="1"/>
    <xf numFmtId="2" fontId="12" fillId="0" borderId="6" xfId="0" applyNumberFormat="1" applyFont="1" applyFill="1" applyBorder="1" applyAlignment="1" applyProtection="1">
      <alignment horizontal="center" vertical="center" wrapText="1"/>
    </xf>
    <xf numFmtId="164" fontId="0" fillId="0" borderId="0" xfId="0" applyNumberFormat="1" applyProtection="1"/>
    <xf numFmtId="0" fontId="12" fillId="0" borderId="1" xfId="0" applyFont="1" applyFill="1" applyBorder="1" applyProtection="1"/>
    <xf numFmtId="0" fontId="12" fillId="0" borderId="9" xfId="0" applyFont="1" applyFill="1" applyBorder="1" applyProtection="1"/>
    <xf numFmtId="0" fontId="12" fillId="0" borderId="10" xfId="0" applyFont="1" applyFill="1" applyBorder="1" applyProtection="1"/>
    <xf numFmtId="0" fontId="13" fillId="0" borderId="12" xfId="0" applyFont="1" applyFill="1" applyBorder="1" applyProtection="1"/>
    <xf numFmtId="0" fontId="13" fillId="0" borderId="11" xfId="0" applyFont="1" applyFill="1" applyBorder="1" applyProtection="1"/>
    <xf numFmtId="0" fontId="12" fillId="0" borderId="12" xfId="0" applyFont="1" applyFill="1" applyBorder="1" applyProtection="1"/>
    <xf numFmtId="0" fontId="13" fillId="0" borderId="13" xfId="0" applyFont="1" applyFill="1" applyBorder="1" applyProtection="1"/>
    <xf numFmtId="0" fontId="13" fillId="0" borderId="7" xfId="0" applyFont="1" applyFill="1" applyBorder="1" applyProtection="1"/>
    <xf numFmtId="0" fontId="12" fillId="0" borderId="6" xfId="0" applyFont="1" applyFill="1" applyBorder="1" applyProtection="1"/>
    <xf numFmtId="0" fontId="12" fillId="0" borderId="7" xfId="0" applyFont="1" applyFill="1" applyBorder="1" applyProtection="1"/>
    <xf numFmtId="0" fontId="12" fillId="0" borderId="13" xfId="0" applyFont="1" applyFill="1" applyBorder="1" applyAlignment="1" applyProtection="1">
      <alignment horizontal="centerContinuous"/>
    </xf>
    <xf numFmtId="0" fontId="12" fillId="0" borderId="7" xfId="0" applyFont="1" applyFill="1" applyBorder="1" applyAlignment="1" applyProtection="1">
      <alignment horizontal="centerContinuous"/>
    </xf>
    <xf numFmtId="0" fontId="12" fillId="0" borderId="19" xfId="0" applyFont="1" applyFill="1" applyBorder="1" applyProtection="1"/>
    <xf numFmtId="44" fontId="12" fillId="0" borderId="11" xfId="0" applyNumberFormat="1" applyFont="1" applyFill="1" applyBorder="1" applyProtection="1"/>
    <xf numFmtId="0" fontId="12" fillId="0" borderId="0" xfId="0" applyFont="1" applyFill="1" applyBorder="1" applyProtection="1"/>
    <xf numFmtId="0" fontId="12" fillId="0" borderId="11" xfId="0" applyFont="1" applyFill="1" applyBorder="1" applyProtection="1"/>
    <xf numFmtId="168" fontId="6" fillId="3" borderId="1" xfId="1" applyNumberFormat="1" applyFont="1" applyFill="1" applyBorder="1" applyProtection="1">
      <protection locked="0"/>
    </xf>
    <xf numFmtId="0" fontId="13" fillId="0" borderId="6" xfId="0" applyFont="1" applyFill="1" applyBorder="1" applyProtection="1"/>
    <xf numFmtId="168" fontId="4" fillId="0" borderId="12" xfId="1" applyNumberFormat="1" applyFont="1" applyFill="1" applyBorder="1" applyAlignment="1" applyProtection="1">
      <alignment vertical="top"/>
    </xf>
    <xf numFmtId="168" fontId="4" fillId="0" borderId="11" xfId="1" applyNumberFormat="1" applyFont="1" applyFill="1" applyBorder="1" applyAlignment="1" applyProtection="1">
      <alignment vertical="top"/>
    </xf>
    <xf numFmtId="0" fontId="13" fillId="0" borderId="0" xfId="0" applyFont="1" applyFill="1" applyProtection="1"/>
    <xf numFmtId="168" fontId="4" fillId="0" borderId="12" xfId="1" applyNumberFormat="1" applyFont="1" applyFill="1" applyBorder="1" applyAlignment="1" applyProtection="1">
      <alignment vertical="center"/>
    </xf>
    <xf numFmtId="168" fontId="4" fillId="0" borderId="11" xfId="1" applyNumberFormat="1" applyFont="1" applyFill="1" applyBorder="1" applyAlignment="1" applyProtection="1">
      <alignment vertical="center"/>
    </xf>
    <xf numFmtId="0" fontId="12" fillId="0" borderId="4" xfId="0" applyFont="1" applyFill="1" applyBorder="1" applyProtection="1"/>
    <xf numFmtId="164" fontId="6" fillId="3" borderId="1" xfId="1" applyNumberFormat="1" applyFont="1" applyFill="1" applyBorder="1" applyProtection="1">
      <protection locked="0"/>
    </xf>
    <xf numFmtId="164" fontId="4" fillId="0" borderId="12" xfId="1" applyFont="1" applyFill="1" applyBorder="1" applyAlignment="1" applyProtection="1">
      <alignment vertical="top"/>
    </xf>
    <xf numFmtId="164" fontId="4" fillId="0" borderId="11" xfId="1" applyFont="1" applyFill="1" applyBorder="1" applyAlignment="1" applyProtection="1">
      <alignment vertical="top"/>
    </xf>
    <xf numFmtId="164" fontId="4" fillId="0" borderId="12" xfId="1" applyFont="1" applyFill="1" applyBorder="1" applyAlignment="1" applyProtection="1">
      <alignment vertical="center"/>
    </xf>
    <xf numFmtId="164" fontId="4" fillId="0" borderId="11" xfId="1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Protection="1"/>
    <xf numFmtId="0" fontId="10" fillId="2" borderId="0" xfId="0" applyFont="1" applyFill="1" applyProtection="1"/>
    <xf numFmtId="0" fontId="12" fillId="2" borderId="2" xfId="0" applyFont="1" applyFill="1" applyBorder="1" applyProtection="1"/>
    <xf numFmtId="0" fontId="12" fillId="2" borderId="3" xfId="0" applyFont="1" applyFill="1" applyBorder="1" applyAlignment="1" applyProtection="1">
      <alignment horizontal="centerContinuous"/>
    </xf>
    <xf numFmtId="0" fontId="12" fillId="2" borderId="4" xfId="0" applyFont="1" applyFill="1" applyBorder="1" applyAlignment="1" applyProtection="1">
      <alignment horizontal="centerContinuous"/>
    </xf>
    <xf numFmtId="0" fontId="12" fillId="2" borderId="5" xfId="0" applyFont="1" applyFill="1" applyBorder="1" applyProtection="1"/>
    <xf numFmtId="0" fontId="12" fillId="2" borderId="6" xfId="0" applyFont="1" applyFill="1" applyBorder="1" applyAlignment="1" applyProtection="1">
      <alignment horizontal="center"/>
    </xf>
    <xf numFmtId="0" fontId="12" fillId="2" borderId="7" xfId="0" applyFont="1" applyFill="1" applyBorder="1" applyAlignment="1" applyProtection="1">
      <alignment horizontal="center"/>
    </xf>
    <xf numFmtId="44" fontId="13" fillId="2" borderId="2" xfId="0" applyNumberFormat="1" applyFont="1" applyFill="1" applyBorder="1" applyAlignment="1" applyProtection="1">
      <alignment horizontal="center"/>
    </xf>
    <xf numFmtId="44" fontId="13" fillId="2" borderId="0" xfId="0" applyNumberFormat="1" applyFont="1" applyFill="1" applyBorder="1" applyProtection="1"/>
    <xf numFmtId="44" fontId="13" fillId="2" borderId="11" xfId="0" applyNumberFormat="1" applyFont="1" applyFill="1" applyBorder="1" applyProtection="1"/>
    <xf numFmtId="165" fontId="13" fillId="2" borderId="12" xfId="1" applyNumberFormat="1" applyFont="1" applyFill="1" applyBorder="1" applyProtection="1"/>
    <xf numFmtId="166" fontId="13" fillId="2" borderId="0" xfId="2" applyFont="1" applyFill="1" applyBorder="1" applyProtection="1"/>
    <xf numFmtId="166" fontId="13" fillId="2" borderId="11" xfId="2" applyFont="1" applyFill="1" applyBorder="1" applyProtection="1"/>
    <xf numFmtId="0" fontId="4" fillId="0" borderId="0" xfId="0" applyFont="1" applyFill="1" applyAlignment="1" applyProtection="1">
      <alignment vertical="top"/>
      <protection locked="0"/>
    </xf>
    <xf numFmtId="0" fontId="17" fillId="2" borderId="0" xfId="0" applyFont="1" applyFill="1" applyProtection="1"/>
    <xf numFmtId="0" fontId="17" fillId="0" borderId="0" xfId="0" applyFont="1" applyProtection="1"/>
    <xf numFmtId="165" fontId="12" fillId="2" borderId="12" xfId="1" applyNumberFormat="1" applyFont="1" applyFill="1" applyBorder="1" applyProtection="1"/>
    <xf numFmtId="165" fontId="13" fillId="2" borderId="5" xfId="1" applyNumberFormat="1" applyFont="1" applyFill="1" applyBorder="1" applyProtection="1"/>
    <xf numFmtId="166" fontId="13" fillId="2" borderId="13" xfId="2" applyFont="1" applyFill="1" applyBorder="1" applyProtection="1"/>
    <xf numFmtId="166" fontId="13" fillId="2" borderId="7" xfId="2" applyFont="1" applyFill="1" applyBorder="1" applyProtection="1"/>
    <xf numFmtId="0" fontId="4" fillId="0" borderId="0" xfId="0" applyFont="1" applyFill="1" applyAlignment="1" applyProtection="1">
      <alignment vertical="center"/>
      <protection locked="0"/>
    </xf>
    <xf numFmtId="0" fontId="4" fillId="3" borderId="18" xfId="0" applyFont="1" applyFill="1" applyBorder="1" applyAlignment="1" applyProtection="1">
      <alignment vertical="top" wrapText="1"/>
      <protection locked="0"/>
    </xf>
    <xf numFmtId="0" fontId="4" fillId="3" borderId="4" xfId="0" applyFont="1" applyFill="1" applyBorder="1" applyAlignment="1" applyProtection="1">
      <alignment vertical="top" wrapText="1"/>
      <protection locked="0"/>
    </xf>
    <xf numFmtId="0" fontId="4" fillId="3" borderId="19" xfId="0" applyFont="1" applyFill="1" applyBorder="1" applyAlignment="1" applyProtection="1">
      <alignment vertical="top" wrapText="1"/>
      <protection locked="0"/>
    </xf>
    <xf numFmtId="0" fontId="4" fillId="3" borderId="0" xfId="0" applyFont="1" applyFill="1" applyBorder="1" applyAlignment="1" applyProtection="1">
      <alignment vertical="top" wrapText="1"/>
      <protection locked="0"/>
    </xf>
    <xf numFmtId="0" fontId="4" fillId="3" borderId="11" xfId="0" applyFont="1" applyFill="1" applyBorder="1" applyAlignment="1" applyProtection="1">
      <alignment vertical="top" wrapText="1"/>
      <protection locked="0"/>
    </xf>
    <xf numFmtId="0" fontId="4" fillId="3" borderId="6" xfId="0" applyFont="1" applyFill="1" applyBorder="1" applyAlignment="1" applyProtection="1">
      <alignment vertical="top" wrapText="1"/>
      <protection locked="0"/>
    </xf>
    <xf numFmtId="0" fontId="4" fillId="3" borderId="13" xfId="0" applyFont="1" applyFill="1" applyBorder="1" applyAlignment="1" applyProtection="1">
      <alignment vertical="top" wrapText="1"/>
      <protection locked="0"/>
    </xf>
    <xf numFmtId="0" fontId="4" fillId="3" borderId="7" xfId="0" applyFont="1" applyFill="1" applyBorder="1" applyAlignment="1" applyProtection="1">
      <alignment vertical="top" wrapText="1"/>
      <protection locked="0"/>
    </xf>
    <xf numFmtId="0" fontId="12" fillId="2" borderId="3" xfId="0" applyFont="1" applyFill="1" applyBorder="1" applyProtection="1"/>
    <xf numFmtId="0" fontId="12" fillId="2" borderId="18" xfId="0" applyFont="1" applyFill="1" applyBorder="1" applyAlignment="1" applyProtection="1">
      <alignment horizontal="centerContinuous"/>
    </xf>
    <xf numFmtId="0" fontId="12" fillId="2" borderId="13" xfId="0" applyFont="1" applyFill="1" applyBorder="1" applyAlignment="1" applyProtection="1">
      <alignment horizontal="center"/>
    </xf>
    <xf numFmtId="0" fontId="13" fillId="2" borderId="12" xfId="0" applyFont="1" applyFill="1" applyBorder="1" applyAlignment="1" applyProtection="1">
      <alignment horizontal="center"/>
    </xf>
    <xf numFmtId="165" fontId="4" fillId="3" borderId="12" xfId="0" applyNumberFormat="1" applyFont="1" applyFill="1" applyBorder="1" applyAlignment="1" applyProtection="1">
      <alignment vertical="top"/>
      <protection locked="0"/>
    </xf>
    <xf numFmtId="0" fontId="4" fillId="2" borderId="3" xfId="0" applyFont="1" applyFill="1" applyBorder="1" applyProtection="1"/>
    <xf numFmtId="0" fontId="6" fillId="2" borderId="18" xfId="0" applyFont="1" applyFill="1" applyBorder="1" applyAlignment="1" applyProtection="1">
      <alignment horizontal="centerContinuous"/>
    </xf>
    <xf numFmtId="0" fontId="18" fillId="2" borderId="18" xfId="0" applyFont="1" applyFill="1" applyBorder="1" applyAlignment="1" applyProtection="1">
      <alignment horizontal="centerContinuous"/>
    </xf>
    <xf numFmtId="0" fontId="18" fillId="2" borderId="4" xfId="0" applyFont="1" applyFill="1" applyBorder="1" applyAlignment="1" applyProtection="1">
      <alignment horizontal="centerContinuous"/>
    </xf>
    <xf numFmtId="0" fontId="4" fillId="2" borderId="19" xfId="0" applyFont="1" applyFill="1" applyBorder="1" applyProtection="1"/>
    <xf numFmtId="0" fontId="6" fillId="2" borderId="0" xfId="0" applyFont="1" applyFill="1" applyBorder="1" applyAlignment="1" applyProtection="1">
      <alignment horizontal="centerContinuous"/>
    </xf>
    <xf numFmtId="0" fontId="18" fillId="2" borderId="0" xfId="0" applyFont="1" applyFill="1" applyBorder="1" applyAlignment="1" applyProtection="1">
      <alignment horizontal="centerContinuous"/>
    </xf>
    <xf numFmtId="0" fontId="18" fillId="2" borderId="11" xfId="0" applyFont="1" applyFill="1" applyBorder="1" applyAlignment="1" applyProtection="1">
      <alignment horizontal="centerContinuous"/>
    </xf>
    <xf numFmtId="44" fontId="12" fillId="2" borderId="0" xfId="0" applyNumberFormat="1" applyFont="1" applyFill="1" applyBorder="1" applyProtection="1"/>
    <xf numFmtId="165" fontId="12" fillId="2" borderId="0" xfId="1" applyNumberFormat="1" applyFont="1" applyFill="1" applyBorder="1" applyAlignment="1" applyProtection="1">
      <alignment horizontal="center"/>
    </xf>
    <xf numFmtId="165" fontId="19" fillId="2" borderId="0" xfId="1" applyNumberFormat="1" applyFont="1" applyFill="1" applyBorder="1" applyAlignment="1" applyProtection="1">
      <alignment horizontal="center"/>
    </xf>
    <xf numFmtId="165" fontId="19" fillId="2" borderId="11" xfId="1" applyNumberFormat="1" applyFont="1" applyFill="1" applyBorder="1" applyAlignment="1" applyProtection="1">
      <alignment horizontal="center"/>
    </xf>
    <xf numFmtId="2" fontId="6" fillId="2" borderId="19" xfId="0" applyNumberFormat="1" applyFont="1" applyFill="1" applyBorder="1" applyAlignment="1" applyProtection="1">
      <alignment horizontal="center" vertical="center" wrapText="1"/>
    </xf>
    <xf numFmtId="165" fontId="12" fillId="2" borderId="0" xfId="1" applyNumberFormat="1" applyFont="1" applyFill="1" applyBorder="1" applyProtection="1"/>
    <xf numFmtId="166" fontId="20" fillId="2" borderId="0" xfId="2" applyFont="1" applyFill="1" applyBorder="1" applyProtection="1"/>
    <xf numFmtId="166" fontId="20" fillId="2" borderId="11" xfId="2" applyFont="1" applyFill="1" applyBorder="1" applyProtection="1"/>
    <xf numFmtId="2" fontId="6" fillId="2" borderId="6" xfId="0" applyNumberFormat="1" applyFont="1" applyFill="1" applyBorder="1" applyAlignment="1" applyProtection="1">
      <alignment horizontal="center" vertical="center" wrapText="1"/>
    </xf>
    <xf numFmtId="165" fontId="12" fillId="2" borderId="13" xfId="1" applyNumberFormat="1" applyFont="1" applyFill="1" applyBorder="1" applyProtection="1"/>
    <xf numFmtId="166" fontId="20" fillId="2" borderId="13" xfId="2" applyFont="1" applyFill="1" applyBorder="1" applyProtection="1"/>
    <xf numFmtId="166" fontId="20" fillId="2" borderId="7" xfId="2" applyFont="1" applyFill="1" applyBorder="1" applyProtection="1"/>
    <xf numFmtId="0" fontId="4" fillId="5" borderId="0" xfId="0" applyFont="1" applyFill="1" applyProtection="1"/>
    <xf numFmtId="165" fontId="4" fillId="2" borderId="11" xfId="1" applyNumberFormat="1" applyFont="1" applyFill="1" applyBorder="1" applyAlignment="1" applyProtection="1">
      <alignment vertical="top"/>
      <protection locked="0"/>
    </xf>
    <xf numFmtId="0" fontId="13" fillId="2" borderId="3" xfId="0" applyFont="1" applyFill="1" applyBorder="1" applyProtection="1"/>
    <xf numFmtId="0" fontId="19" fillId="2" borderId="18" xfId="0" applyFont="1" applyFill="1" applyBorder="1" applyAlignment="1" applyProtection="1">
      <alignment horizontal="centerContinuous"/>
    </xf>
    <xf numFmtId="0" fontId="19" fillId="2" borderId="4" xfId="0" applyFont="1" applyFill="1" applyBorder="1" applyAlignment="1" applyProtection="1">
      <alignment horizontal="centerContinuous"/>
    </xf>
    <xf numFmtId="0" fontId="13" fillId="2" borderId="19" xfId="0" applyFont="1" applyFill="1" applyBorder="1" applyProtection="1"/>
    <xf numFmtId="0" fontId="13" fillId="2" borderId="0" xfId="0" applyFont="1" applyFill="1" applyBorder="1" applyProtection="1"/>
    <xf numFmtId="0" fontId="12" fillId="2" borderId="0" xfId="0" applyFont="1" applyFill="1" applyBorder="1" applyAlignment="1" applyProtection="1">
      <alignment horizontal="centerContinuous"/>
    </xf>
    <xf numFmtId="0" fontId="19" fillId="2" borderId="0" xfId="0" applyFont="1" applyFill="1" applyBorder="1" applyAlignment="1" applyProtection="1">
      <alignment horizontal="centerContinuous"/>
    </xf>
    <xf numFmtId="0" fontId="19" fillId="2" borderId="11" xfId="0" applyFont="1" applyFill="1" applyBorder="1" applyAlignment="1" applyProtection="1">
      <alignment horizontal="centerContinuous"/>
    </xf>
    <xf numFmtId="2" fontId="12" fillId="2" borderId="19" xfId="0" applyNumberFormat="1" applyFont="1" applyFill="1" applyBorder="1" applyAlignment="1" applyProtection="1">
      <alignment horizontal="center" vertical="center" wrapText="1"/>
    </xf>
    <xf numFmtId="166" fontId="12" fillId="2" borderId="0" xfId="2" applyFont="1" applyFill="1" applyBorder="1" applyProtection="1"/>
    <xf numFmtId="2" fontId="12" fillId="2" borderId="6" xfId="0" applyNumberFormat="1" applyFont="1" applyFill="1" applyBorder="1" applyAlignment="1" applyProtection="1">
      <alignment horizontal="center" vertical="center" wrapText="1"/>
    </xf>
    <xf numFmtId="0" fontId="20" fillId="2" borderId="0" xfId="0" applyFont="1" applyFill="1" applyBorder="1" applyProtection="1"/>
    <xf numFmtId="0" fontId="12" fillId="2" borderId="1" xfId="0" applyFont="1" applyFill="1" applyBorder="1" applyProtection="1"/>
    <xf numFmtId="0" fontId="12" fillId="2" borderId="9" xfId="0" applyFont="1" applyFill="1" applyBorder="1" applyProtection="1"/>
    <xf numFmtId="0" fontId="12" fillId="2" borderId="10" xfId="0" applyFont="1" applyFill="1" applyBorder="1" applyProtection="1"/>
    <xf numFmtId="0" fontId="13" fillId="2" borderId="12" xfId="0" applyFont="1" applyFill="1" applyBorder="1" applyProtection="1"/>
    <xf numFmtId="0" fontId="13" fillId="2" borderId="11" xfId="0" applyFont="1" applyFill="1" applyBorder="1" applyProtection="1"/>
    <xf numFmtId="0" fontId="12" fillId="2" borderId="12" xfId="0" applyFont="1" applyFill="1" applyBorder="1" applyProtection="1"/>
    <xf numFmtId="0" fontId="13" fillId="2" borderId="13" xfId="0" applyFont="1" applyFill="1" applyBorder="1" applyProtection="1"/>
    <xf numFmtId="0" fontId="13" fillId="2" borderId="7" xfId="0" applyFont="1" applyFill="1" applyBorder="1" applyProtection="1"/>
    <xf numFmtId="167" fontId="4" fillId="6" borderId="12" xfId="5" applyNumberFormat="1" applyFont="1" applyFill="1" applyBorder="1" applyAlignment="1" applyProtection="1">
      <alignment vertical="top"/>
      <protection locked="0"/>
    </xf>
    <xf numFmtId="0" fontId="12" fillId="2" borderId="6" xfId="0" applyFont="1" applyFill="1" applyBorder="1" applyProtection="1"/>
    <xf numFmtId="0" fontId="12" fillId="2" borderId="7" xfId="0" applyFont="1" applyFill="1" applyBorder="1" applyProtection="1"/>
    <xf numFmtId="0" fontId="12" fillId="2" borderId="13" xfId="0" applyFont="1" applyFill="1" applyBorder="1" applyAlignment="1" applyProtection="1">
      <alignment horizontal="centerContinuous"/>
    </xf>
    <xf numFmtId="0" fontId="19" fillId="2" borderId="13" xfId="0" applyFont="1" applyFill="1" applyBorder="1" applyAlignment="1" applyProtection="1">
      <alignment horizontal="centerContinuous"/>
    </xf>
    <xf numFmtId="0" fontId="19" fillId="2" borderId="7" xfId="0" applyFont="1" applyFill="1" applyBorder="1" applyAlignment="1" applyProtection="1">
      <alignment horizontal="centerContinuous"/>
    </xf>
    <xf numFmtId="0" fontId="12" fillId="2" borderId="19" xfId="0" applyFont="1" applyFill="1" applyBorder="1" applyProtection="1"/>
    <xf numFmtId="44" fontId="12" fillId="2" borderId="11" xfId="0" applyNumberFormat="1" applyFont="1" applyFill="1" applyBorder="1" applyProtection="1"/>
    <xf numFmtId="0" fontId="12" fillId="2" borderId="0" xfId="0" applyFont="1" applyFill="1" applyBorder="1" applyProtection="1"/>
    <xf numFmtId="0" fontId="19" fillId="2" borderId="0" xfId="0" applyFont="1" applyFill="1" applyBorder="1" applyProtection="1"/>
    <xf numFmtId="0" fontId="19" fillId="2" borderId="11" xfId="0" applyFont="1" applyFill="1" applyBorder="1" applyProtection="1"/>
    <xf numFmtId="0" fontId="12" fillId="2" borderId="11" xfId="0" applyFont="1" applyFill="1" applyBorder="1" applyProtection="1"/>
    <xf numFmtId="0" fontId="13" fillId="2" borderId="6" xfId="0" applyFont="1" applyFill="1" applyBorder="1" applyProtection="1"/>
    <xf numFmtId="0" fontId="6" fillId="0" borderId="0" xfId="0" applyFont="1"/>
    <xf numFmtId="0" fontId="19" fillId="2" borderId="4" xfId="0" applyFont="1" applyFill="1" applyBorder="1" applyProtection="1"/>
  </cellXfs>
  <cellStyles count="18">
    <cellStyle name="Comma" xfId="1" builtinId="3"/>
    <cellStyle name="Comma 2" xfId="6"/>
    <cellStyle name="Comma 9" xfId="7"/>
    <cellStyle name="Currency" xfId="2" builtinId="4"/>
    <cellStyle name="Currency 11" xfId="8"/>
    <cellStyle name="Currency 4" xfId="9"/>
    <cellStyle name="Currency_filing_req_dist_trans_chapter2_Appendices_XLS" xfId="5"/>
    <cellStyle name="Hyperlink" xfId="4" builtinId="8"/>
    <cellStyle name="Normal" xfId="0" builtinId="0"/>
    <cellStyle name="Normal 2 2" xfId="10"/>
    <cellStyle name="Normal 2 3" xfId="11"/>
    <cellStyle name="Normal 2 4" xfId="12"/>
    <cellStyle name="Normal 2 5" xfId="13"/>
    <cellStyle name="Normal 2 6" xfId="14"/>
    <cellStyle name="Normal 2 7" xfId="15"/>
    <cellStyle name="Normal 4" xfId="16"/>
    <cellStyle name="Percent" xfId="3" builtinId="5"/>
    <cellStyle name="Percent 10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s%20Group/2013%20EDR%20Application/02%20Models/2013%20EDR%20model%20D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puts"/>
      <sheetName val="Rates"/>
      <sheetName val="TB PSS and Cons "/>
      <sheetName val="TB PSN"/>
      <sheetName val="Shared Services Summary"/>
      <sheetName val="Summary PSS "/>
      <sheetName val="Summary  PSN"/>
      <sheetName val="Summary Cons"/>
      <sheetName val="Transformer Credit"/>
      <sheetName val="Distrib. Revenue summary"/>
      <sheetName val=" Other Operating Revenue 2C"/>
      <sheetName val="Account breakdown 2C"/>
      <sheetName val="Specific Service Charges"/>
      <sheetName val="Total Distrib Expenses "/>
      <sheetName val="Detailed OM&amp;A table (2F)"/>
      <sheetName val="Detailed OM&amp;A analysis "/>
      <sheetName val="FA variance analysis"/>
      <sheetName val="CAPEX "/>
      <sheetName val="App.2-E_OM&amp;A_Exp_Summary"/>
      <sheetName val="App.2-J_OM&amp;A_Variance_Analysis"/>
      <sheetName val="OM&amp;A Cost per Customer 2-I"/>
      <sheetName val=" Capital Structure"/>
      <sheetName val="App.2-N Capitalization"/>
      <sheetName val="Debt Cost"/>
      <sheetName val=" Cost of capital"/>
      <sheetName val="Rate Base"/>
      <sheetName val=" Net Income_existing rates"/>
      <sheetName val="Target Net Income "/>
      <sheetName val="Revenue Requirement"/>
      <sheetName val="Revenue deficiency surplus"/>
      <sheetName val="tables for Exhibit F"/>
      <sheetName val=" Revenue Allocation "/>
      <sheetName val=" Low voltage alloc "/>
      <sheetName val=" Rates - BRR"/>
      <sheetName val="Transformer Allowance"/>
      <sheetName val="Rates - LV"/>
      <sheetName val="Distribution Rates "/>
      <sheetName val="Cost Allocation App 2-O "/>
      <sheetName val="Cost Allocation"/>
      <sheetName val="Fixed Charges"/>
      <sheetName val="Rate Design"/>
      <sheetName val="Tables for Exhibit H"/>
      <sheetName val="Validation"/>
      <sheetName val="App.2-U_Rev_Reconciliation"/>
      <sheetName val="Proposed Rates Schedule"/>
      <sheetName val="PSS Bill Impacts  - App.2 V"/>
      <sheetName val="PSN Bill Impacts  - App.2 V"/>
      <sheetName val="PSS  Bill Impact Summary "/>
      <sheetName val="PSN  Bill Impact Summary"/>
      <sheetName val="Groups"/>
      <sheetName val="Assets Input to CA"/>
    </sheetNames>
    <sheetDataSet>
      <sheetData sheetId="0"/>
      <sheetData sheetId="1">
        <row r="6">
          <cell r="C6">
            <v>2013</v>
          </cell>
        </row>
        <row r="7">
          <cell r="C7">
            <v>2012</v>
          </cell>
        </row>
        <row r="8">
          <cell r="C8">
            <v>2009</v>
          </cell>
        </row>
        <row r="9">
          <cell r="C9">
            <v>2009</v>
          </cell>
        </row>
        <row r="10">
          <cell r="C10">
            <v>2010</v>
          </cell>
        </row>
        <row r="11">
          <cell r="C11">
            <v>2011</v>
          </cell>
        </row>
        <row r="30">
          <cell r="C30">
            <v>0.13</v>
          </cell>
        </row>
        <row r="31">
          <cell r="C31">
            <v>0.13</v>
          </cell>
        </row>
      </sheetData>
      <sheetData sheetId="2">
        <row r="2">
          <cell r="B2" t="str">
            <v>2013 EDR Model</v>
          </cell>
        </row>
        <row r="14">
          <cell r="A14" t="str">
            <v>Fix_R</v>
          </cell>
          <cell r="B14" t="str">
            <v>Service Charge</v>
          </cell>
          <cell r="C14" t="str">
            <v>$</v>
          </cell>
          <cell r="D14">
            <v>12.34</v>
          </cell>
          <cell r="E14">
            <v>11.99</v>
          </cell>
          <cell r="F14">
            <v>11.89</v>
          </cell>
          <cell r="G14">
            <v>11.87</v>
          </cell>
          <cell r="H14">
            <v>11.85</v>
          </cell>
          <cell r="I14">
            <v>12.02</v>
          </cell>
          <cell r="J14">
            <v>15.34</v>
          </cell>
          <cell r="K14">
            <v>15.21</v>
          </cell>
          <cell r="L14">
            <v>15.34</v>
          </cell>
          <cell r="M14">
            <v>15.43</v>
          </cell>
          <cell r="N14">
            <v>15.45</v>
          </cell>
          <cell r="O14">
            <v>14.450000000000001</v>
          </cell>
        </row>
        <row r="15">
          <cell r="A15" t="str">
            <v>PPE_R</v>
          </cell>
          <cell r="B15" t="str">
            <v>Rate rider for recovery of CGAAP CWIP differential</v>
          </cell>
          <cell r="C15" t="str">
            <v>$</v>
          </cell>
          <cell r="D15">
            <v>0.2</v>
          </cell>
        </row>
        <row r="16">
          <cell r="A16" t="str">
            <v>GEA_R</v>
          </cell>
          <cell r="B16" t="str">
            <v>GEA funding rate adder</v>
          </cell>
          <cell r="C16" t="str">
            <v>$</v>
          </cell>
          <cell r="D16">
            <v>0</v>
          </cell>
        </row>
        <row r="17">
          <cell r="A17" t="str">
            <v>MDMR_R</v>
          </cell>
          <cell r="B17" t="str">
            <v>MDM/R rate rider</v>
          </cell>
          <cell r="C17" t="str">
            <v>$</v>
          </cell>
        </row>
        <row r="18">
          <cell r="A18" t="str">
            <v>SMR_R</v>
          </cell>
          <cell r="B18" t="str">
            <v>Smart Meter Rate Rider</v>
          </cell>
          <cell r="C18" t="str">
            <v>$</v>
          </cell>
          <cell r="E18">
            <v>1.28</v>
          </cell>
          <cell r="F18">
            <v>1.89</v>
          </cell>
        </row>
        <row r="19">
          <cell r="A19" t="str">
            <v>SM_R</v>
          </cell>
          <cell r="B19" t="str">
            <v>Smart Meter Rate Adder</v>
          </cell>
          <cell r="C19" t="str">
            <v>$</v>
          </cell>
          <cell r="E19">
            <v>0</v>
          </cell>
          <cell r="F19">
            <v>0</v>
          </cell>
          <cell r="G19">
            <v>1.81</v>
          </cell>
          <cell r="H19">
            <v>1.04</v>
          </cell>
          <cell r="I19">
            <v>1.21</v>
          </cell>
          <cell r="L19">
            <v>1.61</v>
          </cell>
          <cell r="M19">
            <v>1</v>
          </cell>
          <cell r="N19">
            <v>0.27</v>
          </cell>
        </row>
        <row r="20">
          <cell r="A20" t="str">
            <v>SMIRR_R</v>
          </cell>
          <cell r="B20" t="str">
            <v>Smart Incremental Revenue Requirement Rider</v>
          </cell>
          <cell r="C20" t="str">
            <v>$</v>
          </cell>
          <cell r="E20">
            <v>0.14000000000000001</v>
          </cell>
          <cell r="F20">
            <v>1.28</v>
          </cell>
          <cell r="J20">
            <v>1.78</v>
          </cell>
        </row>
        <row r="21">
          <cell r="A21" t="str">
            <v>SMCD_R</v>
          </cell>
          <cell r="B21" t="str">
            <v>Smart Meter Cost Disposition Rate Rider</v>
          </cell>
          <cell r="C21" t="str">
            <v>$</v>
          </cell>
        </row>
        <row r="22">
          <cell r="A22" t="str">
            <v>Var_R</v>
          </cell>
          <cell r="B22" t="str">
            <v>Distribution Volumetric Rate</v>
          </cell>
          <cell r="C22" t="str">
            <v>$/kWh</v>
          </cell>
          <cell r="D22">
            <v>1.3599999999999999E-2</v>
          </cell>
          <cell r="E22">
            <v>1.35E-2</v>
          </cell>
          <cell r="F22">
            <v>1.34E-2</v>
          </cell>
          <cell r="G22">
            <v>1.34E-2</v>
          </cell>
          <cell r="H22">
            <v>1.34E-2</v>
          </cell>
          <cell r="I22">
            <v>1.29E-2</v>
          </cell>
          <cell r="J22">
            <v>1.37E-2</v>
          </cell>
          <cell r="K22">
            <v>1.3599999999999999E-2</v>
          </cell>
          <cell r="L22">
            <v>1.37E-2</v>
          </cell>
          <cell r="M22">
            <v>1.38E-2</v>
          </cell>
          <cell r="N22">
            <v>1.38E-2</v>
          </cell>
          <cell r="O22">
            <v>1.29E-2</v>
          </cell>
        </row>
        <row r="23">
          <cell r="A23" t="str">
            <v>LV_R</v>
          </cell>
          <cell r="B23" t="str">
            <v>Low Voltage Charge</v>
          </cell>
          <cell r="C23" t="str">
            <v>$/kWh</v>
          </cell>
          <cell r="D23">
            <v>2.9999999999999997E-4</v>
          </cell>
          <cell r="E23">
            <v>1E-4</v>
          </cell>
          <cell r="F23">
            <v>1E-4</v>
          </cell>
          <cell r="G23">
            <v>1E-4</v>
          </cell>
          <cell r="H23">
            <v>1E-4</v>
          </cell>
          <cell r="I23">
            <v>2.0000000000000001E-4</v>
          </cell>
          <cell r="J23">
            <v>8.0000000000000004E-4</v>
          </cell>
          <cell r="K23">
            <v>8.0000000000000004E-4</v>
          </cell>
          <cell r="L23">
            <v>8.0000000000000004E-4</v>
          </cell>
          <cell r="M23">
            <v>8.0000000000000004E-4</v>
          </cell>
          <cell r="N23">
            <v>8.0000000000000004E-4</v>
          </cell>
        </row>
        <row r="24">
          <cell r="A24" t="str">
            <v>LRAM_R</v>
          </cell>
          <cell r="B24" t="str">
            <v>LRAM Rate adder</v>
          </cell>
          <cell r="C24" t="str">
            <v>$/kWh</v>
          </cell>
          <cell r="F24">
            <v>2.0000000000000001E-4</v>
          </cell>
          <cell r="J24">
            <v>4.0000000000000002E-4</v>
          </cell>
          <cell r="K24">
            <v>4.0000000000000002E-4</v>
          </cell>
        </row>
        <row r="25">
          <cell r="A25" t="str">
            <v>LR_R</v>
          </cell>
          <cell r="B25" t="str">
            <v>Foregone Revenue Rate rider</v>
          </cell>
          <cell r="C25" t="str">
            <v>$</v>
          </cell>
          <cell r="D25">
            <v>-0.04</v>
          </cell>
        </row>
        <row r="26">
          <cell r="A26" t="str">
            <v>Reg_R</v>
          </cell>
          <cell r="B26" t="str">
            <v>Regulatory Asset Recovery</v>
          </cell>
          <cell r="C26" t="str">
            <v>$/kWh</v>
          </cell>
          <cell r="G26">
            <v>-2.3E-3</v>
          </cell>
          <cell r="H26">
            <v>-2.3E-3</v>
          </cell>
          <cell r="J26">
            <v>-5.9999999999999995E-4</v>
          </cell>
          <cell r="L26">
            <v>-4.9000000000000007E-3</v>
          </cell>
          <cell r="M26">
            <v>2.0000000000000001E-4</v>
          </cell>
          <cell r="N26">
            <v>2.0000000000000001E-4</v>
          </cell>
          <cell r="O26">
            <v>3.3E-3</v>
          </cell>
        </row>
        <row r="27">
          <cell r="A27" t="str">
            <v>TaxF_R</v>
          </cell>
          <cell r="B27" t="str">
            <v>Tax change/Fixed</v>
          </cell>
          <cell r="C27" t="str">
            <v>$</v>
          </cell>
          <cell r="M27">
            <v>-0.01</v>
          </cell>
        </row>
        <row r="28">
          <cell r="A28" t="str">
            <v>Tax_R</v>
          </cell>
          <cell r="B28" t="str">
            <v xml:space="preserve">Tax change </v>
          </cell>
          <cell r="C28" t="str">
            <v>$/kWh</v>
          </cell>
          <cell r="E28">
            <v>-4.0000000000000002E-4</v>
          </cell>
          <cell r="F28">
            <v>-2.9999999999999997E-4</v>
          </cell>
          <cell r="G28">
            <v>-2.0000000000000001E-4</v>
          </cell>
          <cell r="J28">
            <v>-5.9999999999999995E-4</v>
          </cell>
          <cell r="K28">
            <v>-5.0000000000000001E-4</v>
          </cell>
          <cell r="L28">
            <v>-2.9999999999999997E-4</v>
          </cell>
        </row>
        <row r="29">
          <cell r="A29" t="str">
            <v>Late_R</v>
          </cell>
          <cell r="B29" t="str">
            <v>Late payment charge</v>
          </cell>
          <cell r="C29" t="str">
            <v>$</v>
          </cell>
          <cell r="F29">
            <v>0.16</v>
          </cell>
          <cell r="K29">
            <v>0.16</v>
          </cell>
        </row>
        <row r="30">
          <cell r="A30" t="str">
            <v>TN_R</v>
          </cell>
          <cell r="B30" t="str">
            <v>Retail Transmission Rate – Network Service Rate</v>
          </cell>
          <cell r="C30" t="str">
            <v>$/kWh</v>
          </cell>
          <cell r="D30">
            <v>7.1000000000000004E-3</v>
          </cell>
          <cell r="E30">
            <v>7.3000000000000001E-3</v>
          </cell>
          <cell r="F30">
            <v>6.4000000000000003E-3</v>
          </cell>
          <cell r="G30">
            <v>5.8999999999999999E-3</v>
          </cell>
          <cell r="H30">
            <v>5.3E-3</v>
          </cell>
          <cell r="I30">
            <v>4.8999999999999998E-3</v>
          </cell>
          <cell r="J30">
            <v>6.8999999999999999E-3</v>
          </cell>
          <cell r="K30">
            <v>6.4999999999999997E-3</v>
          </cell>
          <cell r="L30">
            <v>6.1000000000000004E-3</v>
          </cell>
          <cell r="M30">
            <v>5.3E-3</v>
          </cell>
          <cell r="N30">
            <v>4.7999999999999996E-3</v>
          </cell>
          <cell r="O30">
            <v>5.7000000000000002E-3</v>
          </cell>
        </row>
        <row r="31">
          <cell r="A31" t="str">
            <v>TC_R</v>
          </cell>
          <cell r="B31" t="str">
            <v>Retail Transmission Rate – Connection</v>
          </cell>
          <cell r="C31" t="str">
            <v>$/kWh</v>
          </cell>
          <cell r="D31">
            <v>3.2000000000000002E-3</v>
          </cell>
          <cell r="E31">
            <v>2.7000000000000001E-3</v>
          </cell>
          <cell r="F31">
            <v>2.5999999999999999E-3</v>
          </cell>
          <cell r="G31">
            <v>2.5000000000000001E-3</v>
          </cell>
          <cell r="H31">
            <v>2.3999999999999998E-3</v>
          </cell>
          <cell r="I31">
            <v>2.3E-3</v>
          </cell>
          <cell r="J31">
            <v>5.4000000000000003E-3</v>
          </cell>
          <cell r="K31">
            <v>5.4999999999999997E-3</v>
          </cell>
          <cell r="L31">
            <v>5.3E-3</v>
          </cell>
          <cell r="M31">
            <v>5.0000000000000001E-3</v>
          </cell>
          <cell r="N31">
            <v>4.7999999999999996E-3</v>
          </cell>
          <cell r="O31">
            <v>5.0000000000000001E-3</v>
          </cell>
        </row>
        <row r="32">
          <cell r="A32" t="str">
            <v>TR_R</v>
          </cell>
          <cell r="D32">
            <v>1.03E-2</v>
          </cell>
          <cell r="E32">
            <v>0.01</v>
          </cell>
          <cell r="F32">
            <v>9.0000000000000011E-3</v>
          </cell>
          <cell r="G32">
            <v>8.3999999999999995E-3</v>
          </cell>
          <cell r="H32">
            <v>7.7000000000000002E-3</v>
          </cell>
          <cell r="I32">
            <v>7.1999999999999998E-3</v>
          </cell>
          <cell r="J32">
            <v>1.23E-2</v>
          </cell>
          <cell r="K32">
            <v>1.2E-2</v>
          </cell>
          <cell r="L32">
            <v>1.14E-2</v>
          </cell>
          <cell r="M32">
            <v>1.03E-2</v>
          </cell>
          <cell r="N32">
            <v>9.5999999999999992E-3</v>
          </cell>
          <cell r="O32">
            <v>1.0700000000000001E-2</v>
          </cell>
        </row>
        <row r="33">
          <cell r="B33" t="str">
            <v>General Service Less Than 50 kW</v>
          </cell>
        </row>
        <row r="34">
          <cell r="A34" t="str">
            <v>Fix_GS</v>
          </cell>
          <cell r="B34" t="str">
            <v>Service Charge</v>
          </cell>
          <cell r="C34" t="str">
            <v>$</v>
          </cell>
          <cell r="D34">
            <v>25.39</v>
          </cell>
          <cell r="E34">
            <v>28.64</v>
          </cell>
          <cell r="F34">
            <v>28.39</v>
          </cell>
          <cell r="G34">
            <v>28.34</v>
          </cell>
          <cell r="H34">
            <v>28.29</v>
          </cell>
          <cell r="I34">
            <v>28.7</v>
          </cell>
          <cell r="J34">
            <v>16.11</v>
          </cell>
          <cell r="K34">
            <v>15.97</v>
          </cell>
          <cell r="L34">
            <v>15.94</v>
          </cell>
          <cell r="M34">
            <v>15.88</v>
          </cell>
          <cell r="N34">
            <v>15.74</v>
          </cell>
          <cell r="O34">
            <v>14.32</v>
          </cell>
        </row>
        <row r="35">
          <cell r="A35" t="str">
            <v>PPE_GS</v>
          </cell>
          <cell r="B35" t="str">
            <v>Rate rider for recovery of CGAAP CWIP differential</v>
          </cell>
          <cell r="C35" t="str">
            <v>$</v>
          </cell>
          <cell r="D35">
            <v>0.55000000000000004</v>
          </cell>
        </row>
        <row r="36">
          <cell r="A36" t="str">
            <v>GEA_GS</v>
          </cell>
          <cell r="B36" t="str">
            <v>GEA funding rate adder</v>
          </cell>
          <cell r="C36" t="str">
            <v>$</v>
          </cell>
          <cell r="D36">
            <v>0</v>
          </cell>
        </row>
        <row r="37">
          <cell r="A37" t="str">
            <v>MDMR_GS</v>
          </cell>
          <cell r="B37" t="str">
            <v>MDM/R rate rider</v>
          </cell>
          <cell r="C37" t="str">
            <v>$</v>
          </cell>
        </row>
        <row r="38">
          <cell r="A38" t="str">
            <v>SMR_GS</v>
          </cell>
          <cell r="B38" t="str">
            <v>Smart Meter Rate Rider</v>
          </cell>
          <cell r="C38" t="str">
            <v>$</v>
          </cell>
          <cell r="E38">
            <v>1.01</v>
          </cell>
          <cell r="F38">
            <v>1.49</v>
          </cell>
          <cell r="J38">
            <v>7.81</v>
          </cell>
        </row>
        <row r="39">
          <cell r="A39" t="str">
            <v>SM_GS</v>
          </cell>
          <cell r="B39" t="str">
            <v>Smart Meter Rate Adder</v>
          </cell>
          <cell r="C39" t="str">
            <v>$</v>
          </cell>
          <cell r="E39">
            <v>0</v>
          </cell>
          <cell r="F39">
            <v>0</v>
          </cell>
          <cell r="G39">
            <v>1.81</v>
          </cell>
          <cell r="H39">
            <v>1.04</v>
          </cell>
          <cell r="I39">
            <v>1.21</v>
          </cell>
          <cell r="L39">
            <v>1.61</v>
          </cell>
          <cell r="M39">
            <v>1</v>
          </cell>
          <cell r="N39">
            <v>0.27</v>
          </cell>
        </row>
        <row r="40">
          <cell r="A40" t="str">
            <v>SMIRR_GS</v>
          </cell>
          <cell r="B40" t="str">
            <v>Smart Incremental Revenue Requirement Rider</v>
          </cell>
          <cell r="C40" t="str">
            <v>$</v>
          </cell>
          <cell r="E40">
            <v>3.37</v>
          </cell>
          <cell r="F40">
            <v>1.01</v>
          </cell>
          <cell r="J40">
            <v>4.7300000000000004</v>
          </cell>
        </row>
        <row r="41">
          <cell r="A41" t="str">
            <v>SMCD_GS</v>
          </cell>
          <cell r="B41" t="str">
            <v>Smart Meter Cost Disposition Rate Rider</v>
          </cell>
          <cell r="C41" t="str">
            <v>$</v>
          </cell>
        </row>
        <row r="42">
          <cell r="A42" t="str">
            <v>Var_GS</v>
          </cell>
          <cell r="B42" t="str">
            <v>Distribution Volumetric Rate</v>
          </cell>
          <cell r="C42" t="str">
            <v>$/kWh</v>
          </cell>
          <cell r="D42">
            <v>1.35E-2</v>
          </cell>
          <cell r="E42">
            <v>1.1599999999999999E-2</v>
          </cell>
          <cell r="F42">
            <v>1.15E-2</v>
          </cell>
          <cell r="G42">
            <v>1.15E-2</v>
          </cell>
          <cell r="H42">
            <v>1.15E-2</v>
          </cell>
          <cell r="I42">
            <v>1.12E-2</v>
          </cell>
          <cell r="J42">
            <v>1.6400000000000001E-2</v>
          </cell>
          <cell r="K42">
            <v>1.6299999999999999E-2</v>
          </cell>
          <cell r="L42">
            <v>1.6299999999999999E-2</v>
          </cell>
          <cell r="M42">
            <v>1.6299999999999999E-2</v>
          </cell>
          <cell r="N42">
            <v>1.61E-2</v>
          </cell>
          <cell r="O42">
            <v>1.46E-2</v>
          </cell>
        </row>
        <row r="43">
          <cell r="A43" t="str">
            <v>LV_GS</v>
          </cell>
          <cell r="B43" t="str">
            <v>Low Voltage Charge</v>
          </cell>
          <cell r="C43" t="str">
            <v>$/kWh</v>
          </cell>
          <cell r="D43">
            <v>2.9999999999999997E-4</v>
          </cell>
          <cell r="E43">
            <v>1E-4</v>
          </cell>
          <cell r="F43">
            <v>1E-4</v>
          </cell>
          <cell r="G43">
            <v>1E-4</v>
          </cell>
          <cell r="H43">
            <v>1E-4</v>
          </cell>
          <cell r="I43">
            <v>2.0000000000000001E-4</v>
          </cell>
          <cell r="J43">
            <v>6.9999999999999999E-4</v>
          </cell>
          <cell r="K43">
            <v>6.9999999999999999E-4</v>
          </cell>
          <cell r="L43">
            <v>6.9999999999999999E-4</v>
          </cell>
          <cell r="M43">
            <v>6.9999999999999999E-4</v>
          </cell>
          <cell r="N43">
            <v>6.9999999999999999E-4</v>
          </cell>
        </row>
        <row r="44">
          <cell r="A44" t="str">
            <v>LRAM_GS</v>
          </cell>
          <cell r="B44" t="str">
            <v>LRAM Rate adder</v>
          </cell>
          <cell r="C44" t="str">
            <v>$/kWh</v>
          </cell>
          <cell r="F44">
            <v>1E-4</v>
          </cell>
          <cell r="J44">
            <v>6.9999999999999999E-4</v>
          </cell>
          <cell r="K44">
            <v>1E-4</v>
          </cell>
        </row>
        <row r="45">
          <cell r="A45" t="str">
            <v>Reg_GS</v>
          </cell>
          <cell r="B45" t="str">
            <v>Regulatory Asset Recovery</v>
          </cell>
          <cell r="C45" t="str">
            <v>$/kWh</v>
          </cell>
          <cell r="G45">
            <v>-2.3999999999999998E-3</v>
          </cell>
          <cell r="H45">
            <v>-2.3999999999999998E-3</v>
          </cell>
          <cell r="J45">
            <v>-4.0000000000000002E-4</v>
          </cell>
          <cell r="L45">
            <v>-4.8000000000000004E-3</v>
          </cell>
          <cell r="M45">
            <v>2.0000000000000001E-4</v>
          </cell>
          <cell r="N45">
            <v>2.0000000000000001E-4</v>
          </cell>
          <cell r="O45">
            <v>2E-3</v>
          </cell>
        </row>
        <row r="46">
          <cell r="A46" t="str">
            <v>LR_GS</v>
          </cell>
          <cell r="B46" t="str">
            <v>Foregone Revenue Rate rider</v>
          </cell>
          <cell r="C46" t="str">
            <v>$</v>
          </cell>
          <cell r="D46">
            <v>0.22</v>
          </cell>
        </row>
        <row r="47">
          <cell r="A47" t="str">
            <v>TaxF_GS</v>
          </cell>
          <cell r="B47" t="str">
            <v>Tax change/Fixed</v>
          </cell>
          <cell r="C47" t="str">
            <v>$</v>
          </cell>
          <cell r="M47">
            <v>-0.01</v>
          </cell>
        </row>
        <row r="48">
          <cell r="A48" t="str">
            <v>tax_GS</v>
          </cell>
          <cell r="B48" t="str">
            <v>Tax change</v>
          </cell>
          <cell r="C48" t="str">
            <v>$/kWh</v>
          </cell>
          <cell r="E48">
            <v>-2.9999999999999997E-4</v>
          </cell>
          <cell r="F48">
            <v>-2.0000000000000001E-4</v>
          </cell>
          <cell r="G48">
            <v>-1E-4</v>
          </cell>
          <cell r="J48">
            <v>-4.0000000000000002E-4</v>
          </cell>
          <cell r="K48">
            <v>-2.9999999999999997E-4</v>
          </cell>
          <cell r="L48">
            <v>-2.0000000000000001E-4</v>
          </cell>
        </row>
        <row r="49">
          <cell r="A49" t="str">
            <v>Late_GS</v>
          </cell>
          <cell r="B49" t="str">
            <v>Late payment charge</v>
          </cell>
          <cell r="C49" t="str">
            <v>$</v>
          </cell>
          <cell r="F49">
            <v>0.43</v>
          </cell>
          <cell r="K49">
            <v>0.43</v>
          </cell>
        </row>
        <row r="50">
          <cell r="A50" t="str">
            <v>TN_GS</v>
          </cell>
          <cell r="B50" t="str">
            <v>Retail Transmission Rate – Network Service Rate</v>
          </cell>
          <cell r="C50" t="str">
            <v>$/kWh</v>
          </cell>
          <cell r="D50">
            <v>6.4999999999999997E-3</v>
          </cell>
          <cell r="E50">
            <v>6.6E-3</v>
          </cell>
          <cell r="F50">
            <v>5.7999999999999996E-3</v>
          </cell>
          <cell r="G50">
            <v>5.3E-3</v>
          </cell>
          <cell r="H50">
            <v>4.7999999999999996E-3</v>
          </cell>
          <cell r="I50">
            <v>4.4000000000000003E-3</v>
          </cell>
          <cell r="J50">
            <v>6.3E-3</v>
          </cell>
          <cell r="K50">
            <v>6.0000000000000001E-3</v>
          </cell>
          <cell r="L50">
            <v>5.7000000000000002E-3</v>
          </cell>
          <cell r="M50">
            <v>4.8999999999999998E-3</v>
          </cell>
          <cell r="N50">
            <v>4.4000000000000003E-3</v>
          </cell>
          <cell r="O50">
            <v>5.1999999999999998E-3</v>
          </cell>
        </row>
        <row r="51">
          <cell r="A51" t="str">
            <v>TC_GS</v>
          </cell>
          <cell r="B51" t="str">
            <v>Retail Transmission Rate – Connection</v>
          </cell>
          <cell r="C51" t="str">
            <v>$/kWh</v>
          </cell>
          <cell r="D51">
            <v>2.8E-3</v>
          </cell>
          <cell r="E51">
            <v>2.3999999999999998E-3</v>
          </cell>
          <cell r="F51">
            <v>2.3E-3</v>
          </cell>
          <cell r="G51">
            <v>2.3E-3</v>
          </cell>
          <cell r="H51">
            <v>2.2000000000000001E-3</v>
          </cell>
          <cell r="I51">
            <v>2.0999999999999999E-3</v>
          </cell>
          <cell r="J51">
            <v>4.7999999999999996E-3</v>
          </cell>
          <cell r="K51">
            <v>4.8999999999999998E-3</v>
          </cell>
          <cell r="L51">
            <v>4.7000000000000002E-3</v>
          </cell>
          <cell r="M51">
            <v>4.4999999999999997E-3</v>
          </cell>
          <cell r="N51">
            <v>4.3E-3</v>
          </cell>
          <cell r="O51">
            <v>4.4999999999999997E-3</v>
          </cell>
        </row>
        <row r="52">
          <cell r="A52" t="str">
            <v>TR_GS</v>
          </cell>
          <cell r="D52">
            <v>9.2999999999999992E-3</v>
          </cell>
          <cell r="E52">
            <v>8.9999999999999993E-3</v>
          </cell>
          <cell r="F52">
            <v>8.0999999999999996E-3</v>
          </cell>
          <cell r="G52">
            <v>7.6E-3</v>
          </cell>
          <cell r="H52">
            <v>6.9999999999999993E-3</v>
          </cell>
          <cell r="I52">
            <v>6.5000000000000006E-3</v>
          </cell>
          <cell r="J52">
            <v>1.1099999999999999E-2</v>
          </cell>
          <cell r="K52">
            <v>1.09E-2</v>
          </cell>
          <cell r="L52">
            <v>1.04E-2</v>
          </cell>
          <cell r="M52">
            <v>9.3999999999999986E-3</v>
          </cell>
          <cell r="N52">
            <v>8.6999999999999994E-3</v>
          </cell>
          <cell r="O52">
            <v>9.7000000000000003E-3</v>
          </cell>
        </row>
        <row r="53">
          <cell r="B53" t="str">
            <v>General Service 50 to 4,999 kW</v>
          </cell>
        </row>
        <row r="54">
          <cell r="A54" t="str">
            <v>Fix_GSL</v>
          </cell>
          <cell r="B54" t="str">
            <v>Service Charge</v>
          </cell>
          <cell r="C54" t="str">
            <v>$</v>
          </cell>
          <cell r="D54">
            <v>134.81</v>
          </cell>
          <cell r="E54">
            <v>84.45</v>
          </cell>
          <cell r="F54">
            <v>83.71</v>
          </cell>
          <cell r="G54">
            <v>83.56</v>
          </cell>
          <cell r="H54">
            <v>83.41</v>
          </cell>
          <cell r="I54">
            <v>301.73</v>
          </cell>
          <cell r="J54">
            <v>395.68</v>
          </cell>
          <cell r="K54">
            <v>392.23</v>
          </cell>
          <cell r="L54">
            <v>392.52</v>
          </cell>
          <cell r="M54">
            <v>391.05</v>
          </cell>
          <cell r="N54">
            <v>387.56</v>
          </cell>
          <cell r="O54">
            <v>357.85</v>
          </cell>
        </row>
        <row r="55">
          <cell r="A55" t="str">
            <v>PPE_GSL</v>
          </cell>
          <cell r="B55" t="str">
            <v>Rate rider for recovery of CGAAP CWIP differential</v>
          </cell>
          <cell r="C55" t="str">
            <v>$</v>
          </cell>
          <cell r="D55">
            <v>6.99</v>
          </cell>
        </row>
        <row r="56">
          <cell r="A56" t="str">
            <v>GEA_GSL</v>
          </cell>
          <cell r="B56" t="str">
            <v>GEA funding rate adder</v>
          </cell>
          <cell r="C56" t="str">
            <v>$</v>
          </cell>
          <cell r="D56">
            <v>0</v>
          </cell>
        </row>
        <row r="57">
          <cell r="A57" t="str">
            <v>MDMR_GSL</v>
          </cell>
          <cell r="B57" t="str">
            <v>MDM/R rate rider</v>
          </cell>
          <cell r="C57" t="str">
            <v>$</v>
          </cell>
        </row>
        <row r="58">
          <cell r="A58" t="str">
            <v>SM_GSL</v>
          </cell>
          <cell r="B58" t="str">
            <v>Smart Meter Rate Adder</v>
          </cell>
          <cell r="C58" t="str">
            <v>$</v>
          </cell>
          <cell r="G58">
            <v>1.81</v>
          </cell>
          <cell r="H58">
            <v>1.04</v>
          </cell>
          <cell r="I58">
            <v>1.21</v>
          </cell>
          <cell r="L58">
            <v>1.61</v>
          </cell>
          <cell r="M58">
            <v>1</v>
          </cell>
          <cell r="N58">
            <v>0.27</v>
          </cell>
        </row>
        <row r="59">
          <cell r="A59" t="str">
            <v>Var_GSL</v>
          </cell>
          <cell r="B59" t="str">
            <v>Distribution Volumetric Rate</v>
          </cell>
          <cell r="C59" t="str">
            <v>$/kW</v>
          </cell>
          <cell r="D59">
            <v>3.2397</v>
          </cell>
          <cell r="E59">
            <v>3.5036</v>
          </cell>
          <cell r="F59">
            <v>3.4729999999999999</v>
          </cell>
          <cell r="G59">
            <v>3.4668000000000001</v>
          </cell>
          <cell r="H59">
            <v>3.4605999999999999</v>
          </cell>
          <cell r="I59">
            <v>2.2713000000000001</v>
          </cell>
          <cell r="J59">
            <v>1.8392999999999999</v>
          </cell>
          <cell r="K59">
            <v>1.8232999999999999</v>
          </cell>
          <cell r="L59">
            <v>1.82</v>
          </cell>
          <cell r="M59">
            <v>1.8125</v>
          </cell>
          <cell r="N59">
            <v>1.7969999999999999</v>
          </cell>
          <cell r="O59">
            <v>1.4111</v>
          </cell>
        </row>
        <row r="60">
          <cell r="A60" t="str">
            <v>LV_GSL</v>
          </cell>
          <cell r="B60" t="str">
            <v>Low Voltage Charge</v>
          </cell>
          <cell r="C60" t="str">
            <v>$/kW</v>
          </cell>
          <cell r="D60">
            <v>0.11890000000000001</v>
          </cell>
          <cell r="E60">
            <v>4.7199999999999999E-2</v>
          </cell>
          <cell r="F60">
            <v>4.7199999999999999E-2</v>
          </cell>
          <cell r="G60">
            <v>4.7199999999999999E-2</v>
          </cell>
          <cell r="H60">
            <v>4.7199999999999999E-2</v>
          </cell>
          <cell r="I60">
            <v>9.1399999999999995E-2</v>
          </cell>
          <cell r="J60">
            <v>0.2913</v>
          </cell>
          <cell r="K60">
            <v>0.2913</v>
          </cell>
          <cell r="L60">
            <v>0.2913</v>
          </cell>
          <cell r="M60">
            <v>0.2913</v>
          </cell>
          <cell r="N60">
            <v>0.28799999999999998</v>
          </cell>
        </row>
        <row r="61">
          <cell r="A61" t="str">
            <v>LRAM_GSL</v>
          </cell>
          <cell r="B61" t="str">
            <v>LRAM Rate adder</v>
          </cell>
          <cell r="C61" t="str">
            <v>$/kW</v>
          </cell>
          <cell r="F61">
            <v>1E-4</v>
          </cell>
          <cell r="J61">
            <v>1.1999999999999999E-3</v>
          </cell>
        </row>
        <row r="62">
          <cell r="A62" t="str">
            <v>TRC_GSL</v>
          </cell>
          <cell r="B62" t="str">
            <v>Transmission allowance</v>
          </cell>
          <cell r="C62" t="str">
            <v>$/kW</v>
          </cell>
          <cell r="D62">
            <v>-0.6</v>
          </cell>
          <cell r="E62">
            <v>-0.6</v>
          </cell>
          <cell r="F62">
            <v>-0.6</v>
          </cell>
          <cell r="G62">
            <v>-0.6</v>
          </cell>
          <cell r="H62">
            <v>-0.6</v>
          </cell>
          <cell r="I62">
            <v>-0.6</v>
          </cell>
          <cell r="J62">
            <v>-0.6</v>
          </cell>
          <cell r="K62">
            <v>-0.6</v>
          </cell>
          <cell r="L62">
            <v>-0.6</v>
          </cell>
          <cell r="M62">
            <v>-0.6</v>
          </cell>
          <cell r="N62">
            <v>-0.6</v>
          </cell>
          <cell r="O62">
            <v>-0.6</v>
          </cell>
        </row>
        <row r="63">
          <cell r="A63" t="str">
            <v>Reg_GSL</v>
          </cell>
          <cell r="B63" t="str">
            <v>Regulatory Asset Recovery</v>
          </cell>
          <cell r="C63" t="str">
            <v>$/kW</v>
          </cell>
          <cell r="G63">
            <v>-0.99709999999999999</v>
          </cell>
          <cell r="H63">
            <v>-0.99709999999999999</v>
          </cell>
          <cell r="J63">
            <v>-7.0499999999999993E-2</v>
          </cell>
          <cell r="L63">
            <v>-1.8206</v>
          </cell>
          <cell r="M63">
            <v>7.5200000000000003E-2</v>
          </cell>
          <cell r="N63">
            <v>7.5200000000000003E-2</v>
          </cell>
          <cell r="O63">
            <v>0.69230000000000003</v>
          </cell>
        </row>
        <row r="64">
          <cell r="A64" t="str">
            <v>LR_GSL</v>
          </cell>
          <cell r="B64" t="str">
            <v>Foregone Revenue Rate rider</v>
          </cell>
          <cell r="C64" t="str">
            <v>$</v>
          </cell>
          <cell r="D64">
            <v>-0.44</v>
          </cell>
        </row>
        <row r="65">
          <cell r="A65" t="str">
            <v>Tax_GSL</v>
          </cell>
          <cell r="B65" t="str">
            <v>Tax change</v>
          </cell>
          <cell r="C65" t="str">
            <v>$/kW</v>
          </cell>
          <cell r="E65">
            <v>-5.0099999999999999E-2</v>
          </cell>
          <cell r="F65">
            <v>-4.1700000000000001E-2</v>
          </cell>
          <cell r="G65">
            <v>-2.3300000000000001E-2</v>
          </cell>
          <cell r="J65">
            <v>-6.5000000000000002E-2</v>
          </cell>
          <cell r="K65">
            <v>-5.04E-2</v>
          </cell>
          <cell r="L65">
            <v>-2.8000000000000001E-2</v>
          </cell>
          <cell r="M65">
            <v>-1.8E-3</v>
          </cell>
        </row>
        <row r="66">
          <cell r="A66" t="str">
            <v>TaxF_GSL</v>
          </cell>
          <cell r="B66" t="str">
            <v>Tax change/fixed</v>
          </cell>
          <cell r="C66" t="str">
            <v>$</v>
          </cell>
          <cell r="M66">
            <v>-0.34</v>
          </cell>
        </row>
        <row r="67">
          <cell r="A67" t="str">
            <v>Late_GSL</v>
          </cell>
          <cell r="B67" t="str">
            <v>Late payment charge</v>
          </cell>
          <cell r="C67" t="str">
            <v>$</v>
          </cell>
          <cell r="F67">
            <v>5.38</v>
          </cell>
          <cell r="K67">
            <v>5.38</v>
          </cell>
        </row>
        <row r="68">
          <cell r="A68" t="str">
            <v>TN_GSL</v>
          </cell>
          <cell r="B68" t="str">
            <v>Retail Transmission Rate – Network Service Rate</v>
          </cell>
          <cell r="C68" t="str">
            <v>$/kW</v>
          </cell>
          <cell r="D68">
            <v>2.6030000000000002</v>
          </cell>
          <cell r="E68">
            <v>2.6667000000000001</v>
          </cell>
          <cell r="F68">
            <v>2.351</v>
          </cell>
          <cell r="G68">
            <v>2.1613000000000002</v>
          </cell>
          <cell r="H68">
            <v>1.9489000000000001</v>
          </cell>
          <cell r="I68">
            <v>1.8008999999999999</v>
          </cell>
          <cell r="J68">
            <v>2.4796</v>
          </cell>
          <cell r="K68">
            <v>2.3431999999999999</v>
          </cell>
          <cell r="L68">
            <v>2.2121</v>
          </cell>
          <cell r="M68">
            <v>1.9136</v>
          </cell>
          <cell r="N68">
            <v>1.724</v>
          </cell>
          <cell r="O68">
            <v>2.0459000000000001</v>
          </cell>
        </row>
        <row r="69">
          <cell r="A69" t="str">
            <v>TC_GSL</v>
          </cell>
          <cell r="B69" t="str">
            <v>Retail Transmission Rate – Connection</v>
          </cell>
          <cell r="C69" t="str">
            <v>$/kW</v>
          </cell>
          <cell r="D69">
            <v>1.0984</v>
          </cell>
          <cell r="E69">
            <v>0.97550000000000003</v>
          </cell>
          <cell r="F69">
            <v>0.92989999999999995</v>
          </cell>
          <cell r="G69">
            <v>0.91069999999999995</v>
          </cell>
          <cell r="H69">
            <v>0.87649999999999995</v>
          </cell>
          <cell r="I69">
            <v>0.83909999999999996</v>
          </cell>
          <cell r="J69">
            <v>1.8993</v>
          </cell>
          <cell r="K69">
            <v>1.9362999999999999</v>
          </cell>
          <cell r="L69">
            <v>1.8702000000000001</v>
          </cell>
          <cell r="M69">
            <v>1.7778</v>
          </cell>
          <cell r="N69">
            <v>1.6931</v>
          </cell>
          <cell r="O69">
            <v>1.7796000000000001</v>
          </cell>
        </row>
        <row r="70">
          <cell r="A70" t="str">
            <v>TR_GSL</v>
          </cell>
          <cell r="D70">
            <v>3.7014000000000005</v>
          </cell>
          <cell r="E70">
            <v>3.6421999999999999</v>
          </cell>
          <cell r="F70">
            <v>3.2808999999999999</v>
          </cell>
          <cell r="G70">
            <v>3.0720000000000001</v>
          </cell>
          <cell r="H70">
            <v>2.8254000000000001</v>
          </cell>
          <cell r="I70">
            <v>2.6399999999999997</v>
          </cell>
          <cell r="J70">
            <v>4.3788999999999998</v>
          </cell>
          <cell r="K70">
            <v>4.2794999999999996</v>
          </cell>
          <cell r="L70">
            <v>4.0823</v>
          </cell>
          <cell r="M70">
            <v>3.6913999999999998</v>
          </cell>
          <cell r="N70">
            <v>3.4171</v>
          </cell>
          <cell r="O70">
            <v>3.8254999999999999</v>
          </cell>
        </row>
        <row r="71">
          <cell r="B71" t="str">
            <v>Large Use</v>
          </cell>
        </row>
        <row r="72">
          <cell r="A72" t="str">
            <v>Fix_LU</v>
          </cell>
          <cell r="B72" t="str">
            <v>Service Charge</v>
          </cell>
          <cell r="C72" t="str">
            <v>$</v>
          </cell>
          <cell r="D72">
            <v>5808.4</v>
          </cell>
          <cell r="E72">
            <v>2173.63</v>
          </cell>
          <cell r="F72">
            <v>2154.67</v>
          </cell>
          <cell r="G72">
            <v>2150.8000000000002</v>
          </cell>
          <cell r="H72">
            <v>2146.94</v>
          </cell>
          <cell r="I72">
            <v>8978.09</v>
          </cell>
          <cell r="J72">
            <v>9690.24</v>
          </cell>
          <cell r="K72">
            <v>9605.7099999999991</v>
          </cell>
          <cell r="L72">
            <v>9558.4500000000007</v>
          </cell>
          <cell r="M72">
            <v>9552.7099999999991</v>
          </cell>
          <cell r="N72">
            <v>9467.7099999999991</v>
          </cell>
          <cell r="O72">
            <v>8746.31</v>
          </cell>
        </row>
        <row r="73">
          <cell r="A73" t="str">
            <v>PPE_LU</v>
          </cell>
          <cell r="B73" t="str">
            <v>Rate rider for recovery of CGAAP CWIP differential</v>
          </cell>
          <cell r="C73" t="str">
            <v>$</v>
          </cell>
          <cell r="D73">
            <v>104.59</v>
          </cell>
        </row>
        <row r="74">
          <cell r="A74" t="str">
            <v>GEA_LU</v>
          </cell>
          <cell r="B74" t="str">
            <v>GEA funding rate adder</v>
          </cell>
          <cell r="C74" t="str">
            <v>$</v>
          </cell>
          <cell r="D74">
            <v>0</v>
          </cell>
        </row>
        <row r="75">
          <cell r="A75" t="str">
            <v>SM_LU</v>
          </cell>
          <cell r="B75" t="str">
            <v>Smart Meter Rate Adder</v>
          </cell>
          <cell r="C75" t="str">
            <v>$</v>
          </cell>
          <cell r="G75">
            <v>1.81</v>
          </cell>
          <cell r="L75">
            <v>1.61</v>
          </cell>
          <cell r="M75">
            <v>1</v>
          </cell>
          <cell r="N75">
            <v>0.27</v>
          </cell>
        </row>
        <row r="76">
          <cell r="A76" t="str">
            <v>Var_LU</v>
          </cell>
          <cell r="B76" t="str">
            <v>Distribution Volumetric Rate</v>
          </cell>
          <cell r="C76" t="str">
            <v>$/kW</v>
          </cell>
          <cell r="D76">
            <v>1.3784000000000001</v>
          </cell>
          <cell r="E76">
            <v>1.0484</v>
          </cell>
          <cell r="F76">
            <v>1.0392999999999999</v>
          </cell>
          <cell r="G76">
            <v>0.98160000000000014</v>
          </cell>
          <cell r="H76">
            <v>1.0354999999999999</v>
          </cell>
          <cell r="I76">
            <v>1.1989000000000001</v>
          </cell>
          <cell r="J76">
            <v>0.59179999999999999</v>
          </cell>
          <cell r="K76">
            <v>0.58860000000000001</v>
          </cell>
          <cell r="L76">
            <v>0.58550000000000002</v>
          </cell>
          <cell r="M76">
            <v>0.58349999999999991</v>
          </cell>
          <cell r="N76">
            <v>0.57809999999999995</v>
          </cell>
          <cell r="O76">
            <v>0.53400000000000003</v>
          </cell>
        </row>
        <row r="77">
          <cell r="A77" t="str">
            <v>LV_LU</v>
          </cell>
          <cell r="B77" t="str">
            <v>Low Voltage Charge</v>
          </cell>
          <cell r="C77" t="str">
            <v>$/kW</v>
          </cell>
          <cell r="D77">
            <v>0.14369999999999999</v>
          </cell>
          <cell r="E77">
            <v>5.5800000000000002E-2</v>
          </cell>
          <cell r="F77">
            <v>5.5800000000000002E-2</v>
          </cell>
          <cell r="G77">
            <v>5.5800000000000002E-2</v>
          </cell>
          <cell r="H77">
            <v>5.5800000000000002E-2</v>
          </cell>
          <cell r="I77">
            <v>0.1047</v>
          </cell>
          <cell r="J77">
            <v>0.3886</v>
          </cell>
          <cell r="K77">
            <v>0.3886</v>
          </cell>
          <cell r="L77">
            <v>0.3866</v>
          </cell>
          <cell r="M77">
            <v>0.3866</v>
          </cell>
          <cell r="N77">
            <v>0.38329999999999997</v>
          </cell>
        </row>
        <row r="78">
          <cell r="A78" t="str">
            <v>TRC_LU</v>
          </cell>
          <cell r="B78" t="str">
            <v>Transmission allowance</v>
          </cell>
          <cell r="D78">
            <v>-0.6</v>
          </cell>
          <cell r="E78">
            <v>-0.6</v>
          </cell>
          <cell r="F78">
            <v>-0.6</v>
          </cell>
          <cell r="G78">
            <v>-0.6</v>
          </cell>
          <cell r="H78">
            <v>-0.6</v>
          </cell>
          <cell r="I78">
            <v>-0.6</v>
          </cell>
          <cell r="J78">
            <v>-0.6</v>
          </cell>
          <cell r="K78">
            <v>-0.6</v>
          </cell>
          <cell r="L78">
            <v>-0.6</v>
          </cell>
          <cell r="M78">
            <v>-0.6</v>
          </cell>
          <cell r="N78">
            <v>-0.6</v>
          </cell>
          <cell r="O78">
            <v>-0.6</v>
          </cell>
        </row>
        <row r="79">
          <cell r="A79" t="str">
            <v>Reg_LU</v>
          </cell>
          <cell r="B79" t="str">
            <v>Regulatory Asset Recovery</v>
          </cell>
          <cell r="C79" t="str">
            <v>$/kW</v>
          </cell>
          <cell r="G79">
            <v>-1.71</v>
          </cell>
          <cell r="H79">
            <v>0</v>
          </cell>
          <cell r="L79">
            <v>0</v>
          </cell>
        </row>
        <row r="80">
          <cell r="A80" t="str">
            <v>LR_LU</v>
          </cell>
          <cell r="B80" t="str">
            <v>Foregone Revenue Rate rider</v>
          </cell>
          <cell r="C80" t="str">
            <v>$</v>
          </cell>
          <cell r="D80">
            <v>702.47</v>
          </cell>
        </row>
        <row r="81">
          <cell r="A81" t="str">
            <v>Tax_LU</v>
          </cell>
          <cell r="B81" t="str">
            <v>Tax Change</v>
          </cell>
          <cell r="C81" t="str">
            <v>$/kW</v>
          </cell>
          <cell r="E81">
            <v>-1.7500000000000002E-2</v>
          </cell>
          <cell r="F81">
            <v>-1.46E-2</v>
          </cell>
          <cell r="G81">
            <v>-8.2000000000000007E-3</v>
          </cell>
          <cell r="J81">
            <v>-7.6399999999999996E-2</v>
          </cell>
          <cell r="K81">
            <v>-5.9200000000000003E-2</v>
          </cell>
          <cell r="L81">
            <v>-3.2800000000000003E-2</v>
          </cell>
          <cell r="M81">
            <v>-8.0000000000000004E-4</v>
          </cell>
        </row>
        <row r="82">
          <cell r="A82" t="str">
            <v>Late_LU</v>
          </cell>
          <cell r="B82" t="str">
            <v>Late payment charge</v>
          </cell>
          <cell r="C82" t="str">
            <v>$</v>
          </cell>
          <cell r="F82">
            <v>138.96</v>
          </cell>
          <cell r="K82">
            <v>138.96</v>
          </cell>
        </row>
        <row r="83">
          <cell r="A83" t="str">
            <v>TN_LU</v>
          </cell>
          <cell r="B83" t="str">
            <v>Retail Transmission Rate – Network Service Rate</v>
          </cell>
          <cell r="C83" t="str">
            <v>$/kW</v>
          </cell>
          <cell r="D83">
            <v>3.0886</v>
          </cell>
          <cell r="E83">
            <v>3.1284999999999998</v>
          </cell>
          <cell r="F83">
            <v>2.7582</v>
          </cell>
          <cell r="G83">
            <v>2.5356000000000001</v>
          </cell>
          <cell r="H83">
            <v>2.2864</v>
          </cell>
          <cell r="I83">
            <v>2.1128</v>
          </cell>
          <cell r="J83">
            <v>3.1192000000000002</v>
          </cell>
          <cell r="K83">
            <v>3.1192000000000002</v>
          </cell>
          <cell r="L83">
            <v>2.9447000000000001</v>
          </cell>
          <cell r="M83">
            <v>2.5472999999999999</v>
          </cell>
          <cell r="N83">
            <v>2.2949000000000002</v>
          </cell>
          <cell r="O83">
            <v>2.7233000000000001</v>
          </cell>
        </row>
        <row r="84">
          <cell r="A84" t="str">
            <v>TC_LU</v>
          </cell>
          <cell r="B84" t="str">
            <v>Retail Transmission Rate – Connection</v>
          </cell>
          <cell r="C84" t="str">
            <v>$/kW</v>
          </cell>
          <cell r="D84">
            <v>1.1266</v>
          </cell>
          <cell r="E84">
            <v>1.1529</v>
          </cell>
          <cell r="F84">
            <v>1.099</v>
          </cell>
          <cell r="G84">
            <v>1.0763</v>
          </cell>
          <cell r="H84">
            <v>1.0359</v>
          </cell>
          <cell r="I84">
            <v>0.99170000000000003</v>
          </cell>
          <cell r="J84">
            <v>2.5775000000000001</v>
          </cell>
          <cell r="K84">
            <v>2.5775000000000001</v>
          </cell>
          <cell r="L84">
            <v>2.4895999999999998</v>
          </cell>
          <cell r="M84">
            <v>2.3664999999999998</v>
          </cell>
          <cell r="N84">
            <v>2.2538</v>
          </cell>
          <cell r="O84">
            <v>2.3689</v>
          </cell>
        </row>
        <row r="85">
          <cell r="A85" t="str">
            <v>TR_LU</v>
          </cell>
          <cell r="D85">
            <v>4.2152000000000003</v>
          </cell>
          <cell r="E85">
            <v>4.2813999999999997</v>
          </cell>
          <cell r="F85">
            <v>3.8571999999999997</v>
          </cell>
          <cell r="G85">
            <v>3.6119000000000003</v>
          </cell>
          <cell r="H85">
            <v>3.3223000000000003</v>
          </cell>
          <cell r="I85">
            <v>3.1044999999999998</v>
          </cell>
          <cell r="J85">
            <v>5.6966999999999999</v>
          </cell>
          <cell r="K85">
            <v>5.6966999999999999</v>
          </cell>
          <cell r="L85">
            <v>5.4343000000000004</v>
          </cell>
          <cell r="M85">
            <v>4.9138000000000002</v>
          </cell>
          <cell r="N85">
            <v>4.5487000000000002</v>
          </cell>
          <cell r="O85">
            <v>5.0922000000000001</v>
          </cell>
        </row>
        <row r="86">
          <cell r="B86" t="str">
            <v>General Service 50 to 4,999 kW – Time of Use</v>
          </cell>
        </row>
        <row r="87">
          <cell r="A87" t="str">
            <v>Fix_TOU</v>
          </cell>
          <cell r="B87" t="str">
            <v>Service Charge</v>
          </cell>
          <cell r="C87" t="str">
            <v>$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3313.25</v>
          </cell>
          <cell r="J87">
            <v>395.68</v>
          </cell>
          <cell r="K87">
            <v>393.23</v>
          </cell>
          <cell r="L87">
            <v>392.52</v>
          </cell>
          <cell r="M87">
            <v>391.05</v>
          </cell>
          <cell r="N87">
            <v>387.56</v>
          </cell>
          <cell r="O87">
            <v>357.85</v>
          </cell>
        </row>
        <row r="88">
          <cell r="A88" t="str">
            <v>LRAM_TOU</v>
          </cell>
          <cell r="B88" t="str">
            <v>LRAM Rate adder</v>
          </cell>
          <cell r="C88" t="str">
            <v>$</v>
          </cell>
          <cell r="J88">
            <v>1.1999999999999999E-3</v>
          </cell>
          <cell r="L88">
            <v>1.61</v>
          </cell>
          <cell r="M88">
            <v>1</v>
          </cell>
          <cell r="N88">
            <v>0.27</v>
          </cell>
        </row>
        <row r="89">
          <cell r="A89" t="str">
            <v>Var_TOU</v>
          </cell>
          <cell r="B89" t="str">
            <v>Distribution Volumetric Rate</v>
          </cell>
          <cell r="C89" t="str">
            <v>$/kW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1.5576000000000001</v>
          </cell>
          <cell r="J89">
            <v>1.8392999999999999</v>
          </cell>
          <cell r="K89">
            <v>1.8232999999999999</v>
          </cell>
          <cell r="L89">
            <v>1.82</v>
          </cell>
          <cell r="M89">
            <v>1.8125</v>
          </cell>
          <cell r="N89">
            <v>1.7969999999999999</v>
          </cell>
          <cell r="O89">
            <v>1.4111</v>
          </cell>
        </row>
        <row r="90">
          <cell r="A90" t="str">
            <v>LV_TOU</v>
          </cell>
          <cell r="B90" t="str">
            <v>Low Voltage Charge</v>
          </cell>
          <cell r="C90" t="str">
            <v>$/kW</v>
          </cell>
          <cell r="D90" t="e">
            <v>#N/A</v>
          </cell>
          <cell r="J90">
            <v>0.2913</v>
          </cell>
          <cell r="K90">
            <v>0.2913</v>
          </cell>
          <cell r="L90">
            <v>0.2913</v>
          </cell>
          <cell r="M90">
            <v>0.2913</v>
          </cell>
          <cell r="N90">
            <v>0.28799999999999998</v>
          </cell>
        </row>
        <row r="91">
          <cell r="A91" t="str">
            <v>TRC_TOU</v>
          </cell>
          <cell r="B91" t="str">
            <v>Transmission allowance</v>
          </cell>
          <cell r="J91">
            <v>-0.6</v>
          </cell>
          <cell r="K91">
            <v>-0.6</v>
          </cell>
          <cell r="L91">
            <v>-0.6</v>
          </cell>
          <cell r="M91">
            <v>-0.6</v>
          </cell>
          <cell r="N91">
            <v>-0.6</v>
          </cell>
          <cell r="O91">
            <v>-0.6</v>
          </cell>
        </row>
        <row r="92">
          <cell r="A92" t="str">
            <v>Reg_TOU</v>
          </cell>
          <cell r="B92" t="str">
            <v>Regulatory Asset Recovery</v>
          </cell>
          <cell r="C92" t="str">
            <v>$/kW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J92">
            <v>-7.0499999999999993E-2</v>
          </cell>
          <cell r="L92">
            <v>-1.8206</v>
          </cell>
          <cell r="M92">
            <v>7.5200000000000003E-2</v>
          </cell>
          <cell r="N92">
            <v>7.5200000000000003E-2</v>
          </cell>
          <cell r="O92">
            <v>0.69230000000000003</v>
          </cell>
        </row>
        <row r="93">
          <cell r="A93" t="str">
            <v>LR_TOU</v>
          </cell>
          <cell r="B93" t="str">
            <v>Foregone Revenue Rate rider</v>
          </cell>
          <cell r="C93" t="str">
            <v>$</v>
          </cell>
        </row>
        <row r="94">
          <cell r="A94" t="str">
            <v>Tax_TOU</v>
          </cell>
          <cell r="B94" t="str">
            <v>Tax Change</v>
          </cell>
          <cell r="C94" t="str">
            <v>$/kW</v>
          </cell>
          <cell r="J94">
            <v>-6.5000000000000002E-2</v>
          </cell>
          <cell r="K94">
            <v>-5.04E-2</v>
          </cell>
          <cell r="L94">
            <v>-2.8000000000000001E-2</v>
          </cell>
          <cell r="M94">
            <v>-1.8E-3</v>
          </cell>
        </row>
        <row r="95">
          <cell r="A95" t="str">
            <v>Late_TOU</v>
          </cell>
          <cell r="B95" t="str">
            <v>Late payment charge</v>
          </cell>
          <cell r="C95" t="str">
            <v>$</v>
          </cell>
          <cell r="K95">
            <v>5.38</v>
          </cell>
        </row>
        <row r="96">
          <cell r="A96" t="str">
            <v>TN_TOU</v>
          </cell>
          <cell r="B96" t="str">
            <v>Retail Transmission Rate – Network Service Rate</v>
          </cell>
          <cell r="C96" t="str">
            <v>$/kW</v>
          </cell>
          <cell r="D96">
            <v>2.7288000000000001</v>
          </cell>
          <cell r="G96">
            <v>2.1613000000000002</v>
          </cell>
          <cell r="H96">
            <v>0</v>
          </cell>
          <cell r="I96">
            <v>1.9080999999999999</v>
          </cell>
          <cell r="J96">
            <v>3.2917999999999998</v>
          </cell>
          <cell r="K96">
            <v>3.1107</v>
          </cell>
          <cell r="L96">
            <v>2.9365999999999999</v>
          </cell>
          <cell r="M96">
            <v>2.5402999999999998</v>
          </cell>
          <cell r="N96">
            <v>2.2886000000000002</v>
          </cell>
          <cell r="O96">
            <v>2.7159</v>
          </cell>
        </row>
        <row r="97">
          <cell r="A97" t="str">
            <v>TC_TOU</v>
          </cell>
          <cell r="B97" t="str">
            <v>Retail Transmission Rate – Connection</v>
          </cell>
          <cell r="C97" t="str">
            <v>$/kW</v>
          </cell>
          <cell r="D97">
            <v>1.1883999999999999</v>
          </cell>
          <cell r="G97">
            <v>0.91069999999999995</v>
          </cell>
          <cell r="H97">
            <v>0</v>
          </cell>
          <cell r="I97">
            <v>0.86699999999999999</v>
          </cell>
          <cell r="J97">
            <v>2.5211999999999999</v>
          </cell>
          <cell r="K97">
            <v>2.5703999999999998</v>
          </cell>
          <cell r="L97">
            <v>2.4826999999999999</v>
          </cell>
          <cell r="M97">
            <v>2.36</v>
          </cell>
          <cell r="N97">
            <v>2.2475999999999998</v>
          </cell>
          <cell r="O97">
            <v>2.3624000000000001</v>
          </cell>
        </row>
        <row r="98">
          <cell r="A98" t="str">
            <v>TR_TOU</v>
          </cell>
          <cell r="D98">
            <v>3.9172000000000002</v>
          </cell>
          <cell r="E98">
            <v>0</v>
          </cell>
          <cell r="F98">
            <v>0</v>
          </cell>
          <cell r="G98">
            <v>3.0720000000000001</v>
          </cell>
          <cell r="H98">
            <v>0</v>
          </cell>
          <cell r="I98">
            <v>2.7751000000000001</v>
          </cell>
          <cell r="J98">
            <v>5.8129999999999997</v>
          </cell>
          <cell r="K98">
            <v>5.6810999999999998</v>
          </cell>
          <cell r="L98">
            <v>5.4192999999999998</v>
          </cell>
          <cell r="M98">
            <v>4.9002999999999997</v>
          </cell>
          <cell r="N98">
            <v>4.5362</v>
          </cell>
          <cell r="O98">
            <v>5.0783000000000005</v>
          </cell>
        </row>
        <row r="99">
          <cell r="B99" t="str">
            <v>Unmetered Scattered Load</v>
          </cell>
        </row>
        <row r="100">
          <cell r="A100" t="str">
            <v>Fix_USL</v>
          </cell>
          <cell r="B100" t="str">
            <v>Service Charge</v>
          </cell>
          <cell r="C100" t="str">
            <v>$</v>
          </cell>
          <cell r="D100">
            <v>6.8199999999999994</v>
          </cell>
          <cell r="E100">
            <v>14.32</v>
          </cell>
          <cell r="F100">
            <v>14.2</v>
          </cell>
          <cell r="G100">
            <v>14.17</v>
          </cell>
          <cell r="H100">
            <v>14.14</v>
          </cell>
          <cell r="I100">
            <v>14.35</v>
          </cell>
          <cell r="J100">
            <v>7.95</v>
          </cell>
          <cell r="K100">
            <v>7.88</v>
          </cell>
          <cell r="L100">
            <v>7.87</v>
          </cell>
          <cell r="M100">
            <v>7.84</v>
          </cell>
          <cell r="N100">
            <v>7.77</v>
          </cell>
          <cell r="O100">
            <v>7.16</v>
          </cell>
        </row>
        <row r="101">
          <cell r="A101" t="str">
            <v>PPE_USL</v>
          </cell>
          <cell r="B101" t="str">
            <v>Rate rider for recovery of CGAAP CWIP differential</v>
          </cell>
          <cell r="C101" t="str">
            <v>$</v>
          </cell>
          <cell r="D101">
            <v>0.11</v>
          </cell>
        </row>
        <row r="102">
          <cell r="A102" t="str">
            <v>GEA_USL</v>
          </cell>
          <cell r="B102" t="str">
            <v>GEA funding rate adder</v>
          </cell>
          <cell r="C102" t="str">
            <v>$</v>
          </cell>
          <cell r="D102">
            <v>0</v>
          </cell>
        </row>
        <row r="103">
          <cell r="A103" t="str">
            <v>Var_USL</v>
          </cell>
          <cell r="B103" t="str">
            <v>Distribution Volumetric Rate</v>
          </cell>
          <cell r="C103" t="str">
            <v>$/kWh</v>
          </cell>
          <cell r="D103">
            <v>1.55E-2</v>
          </cell>
          <cell r="E103">
            <v>8.6999999999999994E-3</v>
          </cell>
          <cell r="F103">
            <v>8.6E-3</v>
          </cell>
          <cell r="G103">
            <v>8.6E-3</v>
          </cell>
          <cell r="H103">
            <v>8.6E-3</v>
          </cell>
          <cell r="I103">
            <v>1.11E-2</v>
          </cell>
          <cell r="J103">
            <v>1.61E-2</v>
          </cell>
          <cell r="K103">
            <v>1.6E-2</v>
          </cell>
          <cell r="L103">
            <v>1.6E-2</v>
          </cell>
          <cell r="M103">
            <v>1.5900000000000001E-2</v>
          </cell>
          <cell r="N103">
            <v>1.5800000000000002E-2</v>
          </cell>
          <cell r="O103">
            <v>1.4500000000000001E-2</v>
          </cell>
        </row>
        <row r="104">
          <cell r="A104" t="str">
            <v>LV_USL</v>
          </cell>
          <cell r="B104" t="str">
            <v>Low Voltage Charge</v>
          </cell>
          <cell r="C104" t="str">
            <v>$/kWh</v>
          </cell>
          <cell r="D104">
            <v>2.9999999999999997E-4</v>
          </cell>
          <cell r="E104">
            <v>1E-4</v>
          </cell>
          <cell r="F104">
            <v>1E-4</v>
          </cell>
          <cell r="G104">
            <v>1E-4</v>
          </cell>
          <cell r="H104">
            <v>1E-4</v>
          </cell>
          <cell r="I104">
            <v>2.9999999999999997E-4</v>
          </cell>
          <cell r="J104">
            <v>6.9999999999999999E-4</v>
          </cell>
          <cell r="K104">
            <v>6.9999999999999999E-4</v>
          </cell>
          <cell r="L104">
            <v>6.9999999999999999E-4</v>
          </cell>
          <cell r="M104">
            <v>6.9999999999999999E-4</v>
          </cell>
          <cell r="N104">
            <v>6.9999999999999999E-4</v>
          </cell>
        </row>
        <row r="105">
          <cell r="A105" t="str">
            <v>Reg_USL</v>
          </cell>
          <cell r="B105" t="str">
            <v>Regulatory Asset Recovery</v>
          </cell>
          <cell r="C105" t="str">
            <v>$/kWh</v>
          </cell>
          <cell r="G105">
            <v>1.1999999999999999E-3</v>
          </cell>
          <cell r="H105">
            <v>1.1999999999999999E-3</v>
          </cell>
          <cell r="J105">
            <v>-8.9999999999999998E-4</v>
          </cell>
          <cell r="L105">
            <v>-4.8000000000000004E-3</v>
          </cell>
          <cell r="M105">
            <v>2.0000000000000001E-4</v>
          </cell>
          <cell r="N105">
            <v>2.0000000000000001E-4</v>
          </cell>
          <cell r="O105">
            <v>2.0999999999999999E-3</v>
          </cell>
        </row>
        <row r="106">
          <cell r="A106" t="str">
            <v>LR_USL</v>
          </cell>
          <cell r="B106" t="str">
            <v>Foregone Revenue Rate rider</v>
          </cell>
          <cell r="C106" t="str">
            <v>$</v>
          </cell>
          <cell r="D106">
            <v>-0.45</v>
          </cell>
        </row>
        <row r="107">
          <cell r="A107" t="str">
            <v>Tax_USL</v>
          </cell>
          <cell r="B107" t="str">
            <v>Tax change</v>
          </cell>
          <cell r="C107" t="str">
            <v>$/kWh</v>
          </cell>
          <cell r="E107">
            <v>-6.9999999999999999E-4</v>
          </cell>
          <cell r="F107">
            <v>-5.9999999999999995E-4</v>
          </cell>
          <cell r="G107">
            <v>-2.9999999999999997E-4</v>
          </cell>
          <cell r="J107">
            <v>-5.0000000000000001E-4</v>
          </cell>
          <cell r="K107">
            <v>-4.0000000000000002E-4</v>
          </cell>
          <cell r="L107">
            <v>-2.0000000000000001E-4</v>
          </cell>
          <cell r="M107">
            <v>0</v>
          </cell>
        </row>
        <row r="108">
          <cell r="A108" t="str">
            <v>TaxF_USL</v>
          </cell>
          <cell r="B108" t="str">
            <v>Tax change/Fixed</v>
          </cell>
          <cell r="C108" t="str">
            <v>$</v>
          </cell>
          <cell r="M108">
            <v>-0.01</v>
          </cell>
        </row>
        <row r="109">
          <cell r="A109" t="str">
            <v>Late_USL</v>
          </cell>
          <cell r="B109" t="str">
            <v>Late payment charge</v>
          </cell>
          <cell r="C109" t="str">
            <v>$</v>
          </cell>
          <cell r="F109">
            <v>0.09</v>
          </cell>
          <cell r="K109">
            <v>0.09</v>
          </cell>
        </row>
        <row r="110">
          <cell r="A110" t="str">
            <v>TN_USL</v>
          </cell>
          <cell r="B110" t="str">
            <v>Retail Transmission Rate – Network Service Rate</v>
          </cell>
          <cell r="C110" t="str">
            <v>$/kWh</v>
          </cell>
          <cell r="D110">
            <v>6.4000000000000003E-3</v>
          </cell>
          <cell r="E110">
            <v>6.6E-3</v>
          </cell>
          <cell r="F110">
            <v>5.7999999999999996E-3</v>
          </cell>
          <cell r="G110">
            <v>5.3E-3</v>
          </cell>
          <cell r="H110">
            <v>4.7999999999999996E-3</v>
          </cell>
          <cell r="I110">
            <v>4.4000000000000003E-3</v>
          </cell>
          <cell r="J110">
            <v>6.3E-3</v>
          </cell>
          <cell r="K110">
            <v>6.0000000000000001E-3</v>
          </cell>
          <cell r="L110">
            <v>5.7000000000000002E-3</v>
          </cell>
          <cell r="M110">
            <v>4.9000000000000002E-2</v>
          </cell>
          <cell r="N110">
            <v>4.4000000000000003E-3</v>
          </cell>
          <cell r="O110">
            <v>5.1999999999999998E-3</v>
          </cell>
        </row>
        <row r="111">
          <cell r="A111" t="str">
            <v>TC_USL</v>
          </cell>
          <cell r="B111" t="str">
            <v>Retail Transmission Rate – Connection</v>
          </cell>
          <cell r="C111" t="str">
            <v>$/kWh</v>
          </cell>
          <cell r="D111">
            <v>3.0999999999999999E-3</v>
          </cell>
          <cell r="E111">
            <v>2.7000000000000001E-3</v>
          </cell>
          <cell r="F111">
            <v>2.5999999999999999E-3</v>
          </cell>
          <cell r="G111">
            <v>2.5000000000000001E-3</v>
          </cell>
          <cell r="H111">
            <v>2.3999999999999998E-3</v>
          </cell>
          <cell r="I111">
            <v>2.3E-3</v>
          </cell>
          <cell r="J111">
            <v>4.7999999999999996E-3</v>
          </cell>
          <cell r="K111">
            <v>4.8999999999999998E-3</v>
          </cell>
          <cell r="L111">
            <v>4.7000000000000002E-3</v>
          </cell>
          <cell r="M111">
            <v>4.4999999999999997E-3</v>
          </cell>
          <cell r="N111">
            <v>4.3E-3</v>
          </cell>
          <cell r="O111">
            <v>4.4999999999999997E-3</v>
          </cell>
        </row>
        <row r="112">
          <cell r="A112" t="str">
            <v>TR_USL</v>
          </cell>
          <cell r="D112">
            <v>9.4999999999999998E-3</v>
          </cell>
          <cell r="E112">
            <v>9.2999999999999992E-3</v>
          </cell>
          <cell r="F112">
            <v>8.3999999999999995E-3</v>
          </cell>
          <cell r="G112">
            <v>7.7999999999999996E-3</v>
          </cell>
          <cell r="H112">
            <v>7.1999999999999998E-3</v>
          </cell>
          <cell r="I112">
            <v>6.7000000000000002E-3</v>
          </cell>
          <cell r="J112">
            <v>1.1099999999999999E-2</v>
          </cell>
          <cell r="K112">
            <v>1.09E-2</v>
          </cell>
          <cell r="L112">
            <v>1.04E-2</v>
          </cell>
          <cell r="M112">
            <v>5.3499999999999999E-2</v>
          </cell>
          <cell r="N112">
            <v>8.6999999999999994E-3</v>
          </cell>
          <cell r="O112">
            <v>9.7000000000000003E-3</v>
          </cell>
        </row>
        <row r="114">
          <cell r="B114" t="str">
            <v>Sentinel Lighting</v>
          </cell>
        </row>
        <row r="115">
          <cell r="A115" t="str">
            <v>Fix_SE</v>
          </cell>
          <cell r="B115" t="str">
            <v>Service Charge</v>
          </cell>
          <cell r="C115" t="str">
            <v>$</v>
          </cell>
          <cell r="D115">
            <v>3.32</v>
          </cell>
          <cell r="E115">
            <v>2</v>
          </cell>
          <cell r="F115">
            <v>1.98</v>
          </cell>
          <cell r="G115">
            <v>1.98</v>
          </cell>
          <cell r="H115">
            <v>1.98</v>
          </cell>
          <cell r="I115">
            <v>2.0099999999999998</v>
          </cell>
        </row>
        <row r="116">
          <cell r="A116" t="str">
            <v>PPE_SE</v>
          </cell>
          <cell r="B116" t="str">
            <v>Rate rider for recovery of CGAAP CWIP differential</v>
          </cell>
          <cell r="C116" t="str">
            <v>$</v>
          </cell>
          <cell r="D116">
            <v>0.09</v>
          </cell>
        </row>
        <row r="117">
          <cell r="A117" t="str">
            <v>GEA_SE</v>
          </cell>
          <cell r="B117" t="str">
            <v>GEA funding rate adder</v>
          </cell>
          <cell r="C117" t="str">
            <v>$</v>
          </cell>
          <cell r="D117">
            <v>0</v>
          </cell>
        </row>
        <row r="118">
          <cell r="A118" t="str">
            <v>Var_SE</v>
          </cell>
          <cell r="B118" t="str">
            <v>Distribution Volumetric Rate</v>
          </cell>
          <cell r="C118" t="str">
            <v>$/kW</v>
          </cell>
          <cell r="D118">
            <v>7.8049999999999997</v>
          </cell>
          <cell r="E118">
            <v>9.3917000000000002</v>
          </cell>
          <cell r="F118">
            <v>9.3097999999999992</v>
          </cell>
          <cell r="G118">
            <v>9.2931000000000008</v>
          </cell>
          <cell r="H118">
            <v>9.2763999999999989</v>
          </cell>
          <cell r="I118">
            <v>6.0151000000000003</v>
          </cell>
        </row>
        <row r="119">
          <cell r="A119" t="str">
            <v>LV_SE</v>
          </cell>
          <cell r="B119" t="str">
            <v>Low Voltage Charge</v>
          </cell>
          <cell r="C119" t="str">
            <v>$/kW</v>
          </cell>
          <cell r="D119">
            <v>0.1031</v>
          </cell>
          <cell r="E119">
            <v>4.0099999999999997E-2</v>
          </cell>
          <cell r="F119">
            <v>4.0099999999999997E-2</v>
          </cell>
          <cell r="G119">
            <v>4.0099999999999997E-2</v>
          </cell>
          <cell r="H119">
            <v>4.0099999999999997E-2</v>
          </cell>
          <cell r="I119">
            <v>6.9099999999999995E-2</v>
          </cell>
        </row>
        <row r="120">
          <cell r="A120" t="str">
            <v>Reg_SE</v>
          </cell>
          <cell r="B120" t="str">
            <v>Regulatory Asset Recovery</v>
          </cell>
          <cell r="C120" t="str">
            <v>$/kW</v>
          </cell>
          <cell r="G120">
            <v>-2.8005</v>
          </cell>
          <cell r="H120">
            <v>-2.8005</v>
          </cell>
        </row>
        <row r="121">
          <cell r="A121" t="str">
            <v>LR_SE</v>
          </cell>
          <cell r="B121" t="str">
            <v>Foregone Revenue Rate rider</v>
          </cell>
          <cell r="C121" t="str">
            <v>$</v>
          </cell>
          <cell r="D121">
            <v>-0.01</v>
          </cell>
        </row>
        <row r="122">
          <cell r="A122" t="str">
            <v xml:space="preserve">Tax_SE </v>
          </cell>
          <cell r="B122" t="str">
            <v>Tax Change</v>
          </cell>
          <cell r="C122" t="str">
            <v>$/kW</v>
          </cell>
          <cell r="E122">
            <v>-0.14580000000000001</v>
          </cell>
          <cell r="F122">
            <v>-0.1216</v>
          </cell>
          <cell r="G122">
            <v>-6.7900000000000002E-2</v>
          </cell>
        </row>
        <row r="123">
          <cell r="A123" t="str">
            <v>Late_SE</v>
          </cell>
          <cell r="B123" t="str">
            <v>Late payment charge</v>
          </cell>
          <cell r="C123" t="str">
            <v>$</v>
          </cell>
          <cell r="F123">
            <v>0.06</v>
          </cell>
        </row>
        <row r="124">
          <cell r="A124" t="str">
            <v>TN_SE</v>
          </cell>
          <cell r="B124" t="str">
            <v>Retail Transmission Rate – Network Service Rate</v>
          </cell>
          <cell r="C124" t="str">
            <v>$/kW</v>
          </cell>
          <cell r="D124">
            <v>2.0118</v>
          </cell>
          <cell r="E124">
            <v>2.0377999999999998</v>
          </cell>
          <cell r="F124">
            <v>1.7966</v>
          </cell>
          <cell r="G124">
            <v>1.6516</v>
          </cell>
          <cell r="H124">
            <v>1.4893000000000001</v>
          </cell>
          <cell r="I124">
            <v>1.3762000000000001</v>
          </cell>
        </row>
        <row r="125">
          <cell r="A125" t="str">
            <v>TC_SE</v>
          </cell>
          <cell r="B125" t="str">
            <v>Retail Transmission Rate – Connection</v>
          </cell>
          <cell r="C125" t="str">
            <v>$/kW</v>
          </cell>
          <cell r="D125">
            <v>0.80840000000000001</v>
          </cell>
          <cell r="E125">
            <v>0.82720000000000005</v>
          </cell>
          <cell r="F125">
            <v>0.78849999999999998</v>
          </cell>
          <cell r="G125">
            <v>0.7722</v>
          </cell>
          <cell r="H125">
            <v>0.74319999999999997</v>
          </cell>
          <cell r="I125">
            <v>0.71150000000000002</v>
          </cell>
        </row>
        <row r="126">
          <cell r="A126" t="str">
            <v>TR_SE</v>
          </cell>
          <cell r="D126">
            <v>2.8201999999999998</v>
          </cell>
          <cell r="E126">
            <v>2.4238</v>
          </cell>
          <cell r="F126">
            <v>2.4238</v>
          </cell>
          <cell r="G126">
            <v>2.4238</v>
          </cell>
          <cell r="H126">
            <v>2.2324999999999999</v>
          </cell>
          <cell r="I126">
            <v>2.0876999999999999</v>
          </cell>
        </row>
        <row r="128">
          <cell r="B128" t="str">
            <v>Street Lighting</v>
          </cell>
        </row>
        <row r="129">
          <cell r="A129" t="str">
            <v>Fix_SL</v>
          </cell>
          <cell r="B129" t="str">
            <v>Service Charge</v>
          </cell>
          <cell r="C129" t="str">
            <v>$</v>
          </cell>
          <cell r="D129">
            <v>1.22</v>
          </cell>
          <cell r="E129">
            <v>0.84</v>
          </cell>
          <cell r="F129">
            <v>0.83</v>
          </cell>
          <cell r="G129">
            <v>0.83</v>
          </cell>
          <cell r="H129">
            <v>0.83</v>
          </cell>
          <cell r="I129">
            <v>0.84</v>
          </cell>
          <cell r="J129">
            <v>3.02</v>
          </cell>
          <cell r="K129">
            <v>2.99</v>
          </cell>
          <cell r="L129">
            <v>2.3199999999999998</v>
          </cell>
          <cell r="M129">
            <v>1.58</v>
          </cell>
          <cell r="N129">
            <v>0.98</v>
          </cell>
          <cell r="O129">
            <v>0.31</v>
          </cell>
        </row>
        <row r="130">
          <cell r="A130" t="str">
            <v>PPE_SL</v>
          </cell>
          <cell r="B130" t="str">
            <v>Rate rider for recovery of CGAAP CWIP differential</v>
          </cell>
          <cell r="C130" t="str">
            <v>$</v>
          </cell>
          <cell r="D130">
            <v>0.02</v>
          </cell>
        </row>
        <row r="131">
          <cell r="A131" t="str">
            <v>Var_SL</v>
          </cell>
          <cell r="B131" t="str">
            <v>Distribution Volumetric Rate</v>
          </cell>
          <cell r="C131" t="str">
            <v>$/kW</v>
          </cell>
          <cell r="D131">
            <v>6.4785000000000004</v>
          </cell>
          <cell r="E131">
            <v>4.8616000000000001</v>
          </cell>
          <cell r="F131">
            <v>4.8192000000000004</v>
          </cell>
          <cell r="G131">
            <v>4.8105000000000002</v>
          </cell>
          <cell r="H131">
            <v>4.8018999999999998</v>
          </cell>
          <cell r="I131">
            <v>3.3980000000000001</v>
          </cell>
          <cell r="J131">
            <v>11.296099999999999</v>
          </cell>
          <cell r="K131">
            <v>11.1976</v>
          </cell>
          <cell r="L131">
            <v>8.6910000000000007</v>
          </cell>
          <cell r="M131">
            <v>6.0529000000000002</v>
          </cell>
          <cell r="N131">
            <v>3.6682999999999999</v>
          </cell>
          <cell r="O131">
            <v>1.1738999999999999</v>
          </cell>
        </row>
        <row r="132">
          <cell r="A132" t="str">
            <v>LV_SL</v>
          </cell>
          <cell r="B132" t="str">
            <v>Low Voltage Charge</v>
          </cell>
          <cell r="C132" t="str">
            <v>$/kW</v>
          </cell>
          <cell r="D132">
            <v>9.1700000000000004E-2</v>
          </cell>
          <cell r="E132">
            <v>3.6700000000000003E-2</v>
          </cell>
          <cell r="F132">
            <v>3.6700000000000003E-2</v>
          </cell>
          <cell r="G132">
            <v>3.6700000000000003E-2</v>
          </cell>
          <cell r="H132">
            <v>3.6700000000000003E-2</v>
          </cell>
          <cell r="I132">
            <v>7.0599999999999996E-2</v>
          </cell>
          <cell r="J132">
            <v>0.2301</v>
          </cell>
          <cell r="K132">
            <v>0.2301</v>
          </cell>
          <cell r="L132">
            <v>0.2301</v>
          </cell>
          <cell r="M132">
            <v>0.2301</v>
          </cell>
          <cell r="N132">
            <v>0.22750000000000001</v>
          </cell>
        </row>
        <row r="133">
          <cell r="A133" t="str">
            <v>Reg_SL</v>
          </cell>
          <cell r="B133" t="str">
            <v>Regulatory Asset Recovery</v>
          </cell>
          <cell r="C133" t="str">
            <v>$/kW</v>
          </cell>
          <cell r="G133">
            <v>-0.83169999999999999</v>
          </cell>
          <cell r="H133">
            <v>-0.83169999999999999</v>
          </cell>
          <cell r="J133">
            <v>-0.1545</v>
          </cell>
          <cell r="L133">
            <v>-1.5676000000000001</v>
          </cell>
          <cell r="M133">
            <v>6.6600000000000006E-2</v>
          </cell>
          <cell r="N133">
            <v>6.6600000000000006E-2</v>
          </cell>
          <cell r="O133">
            <v>0.2019</v>
          </cell>
        </row>
        <row r="134">
          <cell r="A134" t="str">
            <v>Tax_SL</v>
          </cell>
          <cell r="B134" t="str">
            <v>Tax Change</v>
          </cell>
          <cell r="C134" t="str">
            <v>$/kW</v>
          </cell>
          <cell r="E134">
            <v>-0.12759999999999999</v>
          </cell>
          <cell r="F134">
            <v>-0.1065</v>
          </cell>
          <cell r="G134">
            <v>-5.9499999999999997E-2</v>
          </cell>
          <cell r="J134">
            <v>-0.47799999999999998</v>
          </cell>
          <cell r="K134">
            <v>-0.32129999999999997</v>
          </cell>
          <cell r="L134">
            <v>-0.1598</v>
          </cell>
          <cell r="M134">
            <v>-5.4000000000000003E-3</v>
          </cell>
        </row>
        <row r="135">
          <cell r="A135" t="str">
            <v>LR_SL</v>
          </cell>
          <cell r="B135" t="str">
            <v>Foregone Revenue Rate rider</v>
          </cell>
          <cell r="C135" t="str">
            <v>$</v>
          </cell>
          <cell r="D135">
            <v>0</v>
          </cell>
        </row>
        <row r="136">
          <cell r="A136" t="str">
            <v>Late_SL</v>
          </cell>
          <cell r="B136" t="str">
            <v>Late payment charge</v>
          </cell>
          <cell r="C136" t="str">
            <v>$</v>
          </cell>
          <cell r="F136">
            <v>0.01</v>
          </cell>
          <cell r="K136">
            <v>0.01</v>
          </cell>
        </row>
        <row r="137">
          <cell r="A137" t="str">
            <v>TN_SL</v>
          </cell>
          <cell r="B137" t="str">
            <v>Retail Transmission Rate – Network Service Rate</v>
          </cell>
          <cell r="C137" t="str">
            <v>$/kW</v>
          </cell>
          <cell r="D137">
            <v>1.9798</v>
          </cell>
          <cell r="E137">
            <v>2.0173999999999999</v>
          </cell>
          <cell r="F137">
            <v>1.7786</v>
          </cell>
          <cell r="G137">
            <v>1.6351</v>
          </cell>
          <cell r="H137">
            <v>1.4743999999999999</v>
          </cell>
          <cell r="I137">
            <v>1.3624000000000001</v>
          </cell>
          <cell r="J137">
            <v>1.9589000000000001</v>
          </cell>
          <cell r="K137">
            <v>1.8511</v>
          </cell>
          <cell r="L137">
            <v>1.7475000000000001</v>
          </cell>
          <cell r="M137">
            <v>1.5117</v>
          </cell>
          <cell r="N137">
            <v>1.3619000000000001</v>
          </cell>
          <cell r="O137">
            <v>1.6161000000000001</v>
          </cell>
        </row>
        <row r="138">
          <cell r="A138" t="str">
            <v>TC_SL</v>
          </cell>
          <cell r="B138" t="str">
            <v>Retail Transmission Rate – Connection</v>
          </cell>
          <cell r="C138" t="str">
            <v>$/kW</v>
          </cell>
          <cell r="D138">
            <v>0.8901</v>
          </cell>
          <cell r="E138">
            <v>0.75839999999999996</v>
          </cell>
          <cell r="F138">
            <v>0.72299999999999998</v>
          </cell>
          <cell r="G138">
            <v>0.70809999999999995</v>
          </cell>
          <cell r="H138">
            <v>0.68149999999999999</v>
          </cell>
          <cell r="I138">
            <v>0.65239999999999998</v>
          </cell>
          <cell r="J138">
            <v>1.5002</v>
          </cell>
          <cell r="K138">
            <v>1.5295000000000001</v>
          </cell>
          <cell r="L138">
            <v>1.4773000000000001</v>
          </cell>
          <cell r="M138">
            <v>1.4043000000000001</v>
          </cell>
          <cell r="N138">
            <v>1.3373999999999999</v>
          </cell>
          <cell r="O138">
            <v>1.4056999999999999</v>
          </cell>
        </row>
        <row r="139">
          <cell r="A139" t="str">
            <v>TR_SL</v>
          </cell>
          <cell r="D139">
            <v>2.8698999999999999</v>
          </cell>
          <cell r="E139">
            <v>2.7757999999999998</v>
          </cell>
          <cell r="F139">
            <v>2.5015999999999998</v>
          </cell>
          <cell r="G139">
            <v>2.3431999999999999</v>
          </cell>
          <cell r="H139">
            <v>2.1558999999999999</v>
          </cell>
          <cell r="I139">
            <v>2.0148000000000001</v>
          </cell>
          <cell r="J139">
            <v>3.4591000000000003</v>
          </cell>
          <cell r="K139">
            <v>3.3806000000000003</v>
          </cell>
          <cell r="L139">
            <v>3.2248000000000001</v>
          </cell>
          <cell r="M139">
            <v>2.9160000000000004</v>
          </cell>
          <cell r="N139">
            <v>2.6993</v>
          </cell>
          <cell r="O139">
            <v>3.0217999999999998</v>
          </cell>
        </row>
        <row r="141">
          <cell r="A141" t="str">
            <v>LF</v>
          </cell>
          <cell r="B141" t="str">
            <v>Loss factor</v>
          </cell>
          <cell r="C141" t="str">
            <v>LF</v>
          </cell>
          <cell r="D141">
            <v>1.0345</v>
          </cell>
          <cell r="E141">
            <v>1.0299</v>
          </cell>
          <cell r="F141">
            <v>1.0299</v>
          </cell>
          <cell r="G141">
            <v>1.0299</v>
          </cell>
          <cell r="H141">
            <v>1.0299</v>
          </cell>
          <cell r="I141">
            <v>1.0367999999999999</v>
          </cell>
          <cell r="J141">
            <v>1.0565</v>
          </cell>
          <cell r="K141">
            <v>1.0565</v>
          </cell>
          <cell r="L141">
            <v>1.0565</v>
          </cell>
          <cell r="M141">
            <v>1.0565</v>
          </cell>
          <cell r="N141">
            <v>1.0565</v>
          </cell>
          <cell r="O141">
            <v>1.0509999999999999</v>
          </cell>
        </row>
        <row r="142">
          <cell r="A142" t="str">
            <v>LF_LU</v>
          </cell>
          <cell r="B142" t="str">
            <v>Loss factor - Large users</v>
          </cell>
          <cell r="C142" t="str">
            <v>LF LU</v>
          </cell>
          <cell r="D142">
            <v>1.0145</v>
          </cell>
          <cell r="E142">
            <v>1.0145</v>
          </cell>
          <cell r="F142">
            <v>1.0145</v>
          </cell>
          <cell r="G142">
            <v>1.0145</v>
          </cell>
          <cell r="H142">
            <v>1.0145</v>
          </cell>
          <cell r="I142">
            <v>1.0145</v>
          </cell>
          <cell r="J142">
            <v>1.0145</v>
          </cell>
          <cell r="K142">
            <v>1.0145</v>
          </cell>
          <cell r="L142">
            <v>1.0145</v>
          </cell>
          <cell r="M142">
            <v>1.0145</v>
          </cell>
          <cell r="N142">
            <v>1.0145</v>
          </cell>
          <cell r="O142">
            <v>1.0145</v>
          </cell>
        </row>
        <row r="144">
          <cell r="D144">
            <v>8.1499999999999989E-2</v>
          </cell>
          <cell r="E144">
            <v>8.1499999999999989E-2</v>
          </cell>
          <cell r="F144">
            <v>6.9000000000000006E-2</v>
          </cell>
          <cell r="G144">
            <v>7.0000000000000007E-2</v>
          </cell>
          <cell r="H144">
            <v>6.1499999999999999E-2</v>
          </cell>
          <cell r="I144">
            <v>5.45E-2</v>
          </cell>
        </row>
        <row r="145">
          <cell r="B145" t="str">
            <v>Commodity Price</v>
          </cell>
        </row>
        <row r="146">
          <cell r="D146" t="str">
            <v>May 1st, 2013</v>
          </cell>
          <cell r="E146" t="str">
            <v>May 1st, 2012</v>
          </cell>
          <cell r="F146" t="str">
            <v>May 1st, 2011</v>
          </cell>
          <cell r="G146" t="str">
            <v>May 1st, 2010</v>
          </cell>
          <cell r="H146" t="str">
            <v>May 1st, 2009</v>
          </cell>
          <cell r="I146" t="str">
            <v>May 1st, 2008</v>
          </cell>
        </row>
        <row r="147">
          <cell r="B147" t="str">
            <v xml:space="preserve"> Tier 1</v>
          </cell>
          <cell r="C147" t="str">
            <v>$/kWh</v>
          </cell>
          <cell r="D147">
            <v>7.4999999999999997E-2</v>
          </cell>
          <cell r="E147">
            <v>7.4999999999999997E-2</v>
          </cell>
          <cell r="F147">
            <v>6.4000000000000001E-2</v>
          </cell>
          <cell r="G147">
            <v>6.5000000000000002E-2</v>
          </cell>
          <cell r="H147">
            <v>5.7000000000000002E-2</v>
          </cell>
          <cell r="I147">
            <v>0.05</v>
          </cell>
        </row>
        <row r="148">
          <cell r="B148" t="str">
            <v xml:space="preserve"> Tier 2</v>
          </cell>
          <cell r="C148" t="str">
            <v>$/kWh</v>
          </cell>
          <cell r="D148">
            <v>8.7999999999999995E-2</v>
          </cell>
          <cell r="E148">
            <v>8.7999999999999995E-2</v>
          </cell>
          <cell r="F148">
            <v>7.3999999999999996E-2</v>
          </cell>
          <cell r="G148">
            <v>7.4999999999999997E-2</v>
          </cell>
          <cell r="H148">
            <v>6.6000000000000003E-2</v>
          </cell>
          <cell r="I148">
            <v>5.8999999999999997E-2</v>
          </cell>
        </row>
        <row r="149">
          <cell r="B149" t="str">
            <v>Non- RPP</v>
          </cell>
          <cell r="C149" t="str">
            <v>$/kWh</v>
          </cell>
          <cell r="D149">
            <v>8.2000000000000003E-2</v>
          </cell>
          <cell r="E149">
            <v>8.2000000000000003E-2</v>
          </cell>
          <cell r="F149">
            <v>5.5E-2</v>
          </cell>
          <cell r="G149">
            <v>5.5E-2</v>
          </cell>
          <cell r="H149">
            <v>5.5E-2</v>
          </cell>
          <cell r="I149">
            <v>5.5E-2</v>
          </cell>
        </row>
        <row r="150">
          <cell r="D150" t="str">
            <v>Nov 1st, 2013</v>
          </cell>
          <cell r="E150" t="str">
            <v>Nov 1st, 2012</v>
          </cell>
          <cell r="F150" t="str">
            <v>Nov 1st, 2011</v>
          </cell>
          <cell r="G150" t="str">
            <v>Nov 1st, 2010</v>
          </cell>
          <cell r="H150" t="str">
            <v>Nov 1st, 2009</v>
          </cell>
          <cell r="I150" t="str">
            <v>Nov 1st, 2008</v>
          </cell>
        </row>
        <row r="151">
          <cell r="D151">
            <v>7.4999999999999997E-2</v>
          </cell>
          <cell r="E151">
            <v>7.4999999999999997E-2</v>
          </cell>
          <cell r="F151">
            <v>7.0999999999999994E-2</v>
          </cell>
          <cell r="G151">
            <v>6.4000000000000001E-2</v>
          </cell>
          <cell r="H151">
            <v>5.8000000000000003E-2</v>
          </cell>
          <cell r="I151">
            <v>5.6000000000000001E-2</v>
          </cell>
        </row>
        <row r="152">
          <cell r="D152">
            <v>8.7999999999999995E-2</v>
          </cell>
          <cell r="E152">
            <v>8.7999999999999995E-2</v>
          </cell>
          <cell r="F152">
            <v>8.3000000000000004E-2</v>
          </cell>
          <cell r="G152">
            <v>7.3999999999999996E-2</v>
          </cell>
          <cell r="H152">
            <v>6.7000000000000004E-2</v>
          </cell>
          <cell r="I152">
            <v>6.5000000000000002E-2</v>
          </cell>
        </row>
        <row r="154">
          <cell r="B154" t="str">
            <v>Other Charges</v>
          </cell>
          <cell r="D154">
            <v>2013</v>
          </cell>
          <cell r="E154">
            <v>2012</v>
          </cell>
          <cell r="F154">
            <v>2011</v>
          </cell>
          <cell r="G154">
            <v>2010</v>
          </cell>
          <cell r="H154">
            <v>2009</v>
          </cell>
          <cell r="I154">
            <v>2008</v>
          </cell>
        </row>
        <row r="155">
          <cell r="B155" t="str">
            <v xml:space="preserve">Wholesale Market Service Rate </v>
          </cell>
          <cell r="C155" t="str">
            <v>$/kWh</v>
          </cell>
          <cell r="D155">
            <v>5.1999999999999998E-3</v>
          </cell>
          <cell r="E155">
            <v>5.1999999999999998E-3</v>
          </cell>
          <cell r="F155">
            <v>5.1999999999999998E-3</v>
          </cell>
          <cell r="G155">
            <v>5.1999999999999998E-3</v>
          </cell>
          <cell r="H155">
            <v>5.1999999999999998E-3</v>
          </cell>
          <cell r="I155">
            <v>5.1999999999999998E-3</v>
          </cell>
        </row>
        <row r="156">
          <cell r="B156" t="str">
            <v>Rural Rate Protection Charge</v>
          </cell>
          <cell r="C156" t="str">
            <v>$/kWh</v>
          </cell>
          <cell r="D156">
            <v>1.1000000000000001E-3</v>
          </cell>
          <cell r="E156">
            <v>1.1000000000000001E-3</v>
          </cell>
          <cell r="F156">
            <v>1.2999999999999999E-3</v>
          </cell>
          <cell r="G156">
            <v>1.2999999999999999E-3</v>
          </cell>
          <cell r="H156">
            <v>1.2999999999999999E-3</v>
          </cell>
          <cell r="I156">
            <v>1E-3</v>
          </cell>
        </row>
        <row r="157">
          <cell r="B157" t="str">
            <v>Debt Retirement Charge</v>
          </cell>
          <cell r="C157" t="str">
            <v>$/kWh</v>
          </cell>
          <cell r="D157">
            <v>7.0000000000000001E-3</v>
          </cell>
          <cell r="E157">
            <v>7.0000000000000001E-3</v>
          </cell>
          <cell r="F157">
            <v>7.0000000000000001E-3</v>
          </cell>
          <cell r="G157">
            <v>7.0000000000000001E-3</v>
          </cell>
          <cell r="H157">
            <v>7.0000000000000001E-3</v>
          </cell>
          <cell r="I157">
            <v>7.0000000000000001E-3</v>
          </cell>
        </row>
        <row r="158">
          <cell r="B158" t="str">
            <v>SPC</v>
          </cell>
          <cell r="C158" t="str">
            <v>$/kWh</v>
          </cell>
          <cell r="G158">
            <v>4.0000000000000002E-4</v>
          </cell>
        </row>
        <row r="159">
          <cell r="B159" t="str">
            <v xml:space="preserve">Total </v>
          </cell>
          <cell r="D159">
            <v>1.3299999999999999E-2</v>
          </cell>
          <cell r="E159">
            <v>1.3299999999999999E-2</v>
          </cell>
          <cell r="F159">
            <v>1.35E-2</v>
          </cell>
          <cell r="G159">
            <v>1.3899999999999999E-2</v>
          </cell>
          <cell r="H159">
            <v>1.35E-2</v>
          </cell>
          <cell r="I159">
            <v>1.32E-2</v>
          </cell>
        </row>
        <row r="161">
          <cell r="B161" t="str">
            <v>Admin charge</v>
          </cell>
          <cell r="D161">
            <v>0.25</v>
          </cell>
          <cell r="E161">
            <v>0.25</v>
          </cell>
          <cell r="F161">
            <v>0.25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9">
          <cell r="C9" t="str">
            <v xml:space="preserve">Arrears certificate </v>
          </cell>
          <cell r="E9">
            <v>15</v>
          </cell>
        </row>
        <row r="10">
          <cell r="C10" t="str">
            <v>Statement of account</v>
          </cell>
          <cell r="D10">
            <v>1</v>
          </cell>
          <cell r="E10">
            <v>15</v>
          </cell>
        </row>
        <row r="11">
          <cell r="C11" t="str">
            <v>Pulling post dated cheques</v>
          </cell>
          <cell r="E11">
            <v>15</v>
          </cell>
        </row>
        <row r="12">
          <cell r="C12" t="str">
            <v xml:space="preserve">Duplicate invoices for previous billing </v>
          </cell>
          <cell r="E12">
            <v>15</v>
          </cell>
        </row>
        <row r="13">
          <cell r="C13" t="str">
            <v>Request for other billing information</v>
          </cell>
          <cell r="E13">
            <v>15</v>
          </cell>
        </row>
        <row r="14">
          <cell r="C14" t="str">
            <v>Easement letter</v>
          </cell>
          <cell r="E14">
            <v>15</v>
          </cell>
        </row>
        <row r="15">
          <cell r="C15" t="str">
            <v xml:space="preserve">Income tax letter </v>
          </cell>
          <cell r="E15">
            <v>15</v>
          </cell>
        </row>
        <row r="16">
          <cell r="C16" t="str">
            <v>Notification charge</v>
          </cell>
          <cell r="E16">
            <v>15</v>
          </cell>
        </row>
        <row r="17">
          <cell r="C17" t="str">
            <v>Account history</v>
          </cell>
          <cell r="E17">
            <v>15</v>
          </cell>
        </row>
        <row r="18">
          <cell r="C18" t="str">
            <v>Credit reference/credit check (plus credit agency costs)</v>
          </cell>
          <cell r="E18">
            <v>15</v>
          </cell>
        </row>
        <row r="19">
          <cell r="C19" t="str">
            <v>Returned cheque charge (plus bank charges)</v>
          </cell>
          <cell r="E19">
            <v>15</v>
          </cell>
        </row>
        <row r="20">
          <cell r="C20" t="str">
            <v>Charge to certify cheque</v>
          </cell>
          <cell r="E20">
            <v>15</v>
          </cell>
        </row>
        <row r="21">
          <cell r="C21" t="str">
            <v>Legal letter charge</v>
          </cell>
          <cell r="E21">
            <v>15</v>
          </cell>
        </row>
        <row r="22">
          <cell r="C22" t="str">
            <v>Account set up charge/change of occupancy charge (plus credit agency costs if applicable)</v>
          </cell>
          <cell r="E22">
            <v>30</v>
          </cell>
        </row>
        <row r="23">
          <cell r="C23" t="str">
            <v>Special meter reads</v>
          </cell>
          <cell r="E23">
            <v>30</v>
          </cell>
        </row>
        <row r="24">
          <cell r="C24" t="str">
            <v>Collection of account charge - no disconnection</v>
          </cell>
          <cell r="E24">
            <v>30</v>
          </cell>
        </row>
        <row r="25">
          <cell r="C25" t="str">
            <v>Collection of account charge  - no disconnection - after regular hours</v>
          </cell>
          <cell r="E25">
            <v>165</v>
          </cell>
        </row>
        <row r="26">
          <cell r="C26" t="str">
            <v xml:space="preserve">Disconnect/Reconnect at meter - during regular hours </v>
          </cell>
          <cell r="E26">
            <v>65</v>
          </cell>
        </row>
        <row r="27">
          <cell r="C27" t="str">
            <v>Install/Remove load control device - during regular hours</v>
          </cell>
          <cell r="E27">
            <v>65</v>
          </cell>
        </row>
        <row r="28">
          <cell r="C28" t="str">
            <v>Disconnect/Reconnect at meter - after regular hours</v>
          </cell>
          <cell r="E28">
            <v>185</v>
          </cell>
        </row>
        <row r="29">
          <cell r="C29" t="str">
            <v>Install/Remove load control device - after regular hours</v>
          </cell>
          <cell r="E29">
            <v>185</v>
          </cell>
        </row>
        <row r="30">
          <cell r="C30" t="str">
            <v xml:space="preserve">Disconnect/Reconnect at pole - during regular hours </v>
          </cell>
          <cell r="E30">
            <v>185</v>
          </cell>
        </row>
        <row r="31">
          <cell r="C31" t="str">
            <v xml:space="preserve">Disconnect/Reconnect at pole - after regular hours </v>
          </cell>
          <cell r="E31">
            <v>415</v>
          </cell>
        </row>
        <row r="32">
          <cell r="C32" t="str">
            <v>Meter dispute charge plus Measurement Canada fees (if meter found correct)</v>
          </cell>
          <cell r="E32">
            <v>30</v>
          </cell>
        </row>
        <row r="33">
          <cell r="C33" t="str">
            <v>Service call - customer-owned equipment</v>
          </cell>
          <cell r="E33">
            <v>30</v>
          </cell>
        </row>
        <row r="34">
          <cell r="C34" t="str">
            <v>Service call - after regular hours</v>
          </cell>
          <cell r="E34">
            <v>165</v>
          </cell>
        </row>
        <row r="35">
          <cell r="C35" t="str">
            <v>Temporary service install &amp; remove - overhead - no transformer</v>
          </cell>
          <cell r="E35">
            <v>500</v>
          </cell>
        </row>
        <row r="36">
          <cell r="C36" t="str">
            <v>Temporary service install &amp; remove - underground - no transformer</v>
          </cell>
          <cell r="E36">
            <v>300</v>
          </cell>
        </row>
        <row r="37">
          <cell r="C37" t="str">
            <v>Temporary service install &amp; remove - overhead - with transformer</v>
          </cell>
          <cell r="E37">
            <v>1000</v>
          </cell>
        </row>
        <row r="38">
          <cell r="C38" t="str">
            <v>Specific Charge for Access to the Power Poles $/pole/year</v>
          </cell>
          <cell r="D38">
            <v>2</v>
          </cell>
          <cell r="E38">
            <v>22.35</v>
          </cell>
        </row>
        <row r="39">
          <cell r="C39" t="str">
            <v>BHDI Special Service Charges</v>
          </cell>
        </row>
        <row r="41">
          <cell r="C41" t="str">
            <v>Total Specific Charges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9">
          <cell r="L19">
            <v>832077114.10911727</v>
          </cell>
        </row>
      </sheetData>
      <sheetData sheetId="27"/>
      <sheetData sheetId="28"/>
      <sheetData sheetId="29">
        <row r="44">
          <cell r="M44">
            <v>154224774.29748386</v>
          </cell>
        </row>
      </sheetData>
      <sheetData sheetId="30"/>
      <sheetData sheetId="31">
        <row r="18">
          <cell r="A18">
            <v>1000000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>
        <row r="99">
          <cell r="B99" t="str">
            <v>Reg_R</v>
          </cell>
          <cell r="C99" t="str">
            <v xml:space="preserve">Residential </v>
          </cell>
          <cell r="D99">
            <v>0</v>
          </cell>
          <cell r="E99">
            <v>-5.9999999999999995E-4</v>
          </cell>
          <cell r="F99">
            <v>-1.9E-3</v>
          </cell>
          <cell r="G99">
            <v>1.4E-3</v>
          </cell>
          <cell r="H99">
            <v>1.8E-3</v>
          </cell>
          <cell r="I99">
            <v>-1.5E-3</v>
          </cell>
          <cell r="J99">
            <v>1.6999999999999999E-3</v>
          </cell>
          <cell r="K99">
            <v>3.0999999999999999E-3</v>
          </cell>
        </row>
        <row r="100">
          <cell r="B100" t="str">
            <v>Reg_GS</v>
          </cell>
          <cell r="C100" t="str">
            <v xml:space="preserve">General Service &lt;50 Kw </v>
          </cell>
          <cell r="D100">
            <v>0</v>
          </cell>
          <cell r="E100">
            <v>-4.0000000000000002E-4</v>
          </cell>
          <cell r="F100">
            <v>-1.8E-3</v>
          </cell>
          <cell r="G100">
            <v>1.6999999999999999E-3</v>
          </cell>
          <cell r="H100">
            <v>1.8E-3</v>
          </cell>
          <cell r="I100">
            <v>-1.6000000000000001E-3</v>
          </cell>
          <cell r="J100">
            <v>2.2000000000000001E-3</v>
          </cell>
          <cell r="K100">
            <v>3.0999999999999999E-3</v>
          </cell>
        </row>
        <row r="101">
          <cell r="B101" t="str">
            <v>Reg_GSL</v>
          </cell>
          <cell r="C101" t="str">
            <v xml:space="preserve">General Service &gt;50 Kw </v>
          </cell>
          <cell r="D101">
            <v>0</v>
          </cell>
          <cell r="E101">
            <v>-7.0499999999999993E-2</v>
          </cell>
          <cell r="F101">
            <v>-0.57799999999999996</v>
          </cell>
          <cell r="H101">
            <v>1.8E-3</v>
          </cell>
          <cell r="I101">
            <v>-0.59330000000000005</v>
          </cell>
          <cell r="K101">
            <v>3.0999999999999999E-3</v>
          </cell>
        </row>
        <row r="102">
          <cell r="B102" t="str">
            <v>Reg_LU</v>
          </cell>
          <cell r="C102" t="str">
            <v xml:space="preserve">Large User </v>
          </cell>
          <cell r="D102">
            <v>0</v>
          </cell>
          <cell r="E102">
            <v>0</v>
          </cell>
          <cell r="F102">
            <v>-0.20419999999999999</v>
          </cell>
          <cell r="H102">
            <v>1.8E-3</v>
          </cell>
          <cell r="I102">
            <v>0</v>
          </cell>
          <cell r="K102">
            <v>0</v>
          </cell>
        </row>
        <row r="103">
          <cell r="B103" t="str">
            <v>Reg_USL</v>
          </cell>
          <cell r="C103" t="str">
            <v>Unmetered Scattered Load</v>
          </cell>
          <cell r="D103">
            <v>0</v>
          </cell>
          <cell r="E103">
            <v>-8.9999999999999998E-4</v>
          </cell>
          <cell r="F103">
            <v>-2.3E-3</v>
          </cell>
          <cell r="H103">
            <v>1.8E-3</v>
          </cell>
          <cell r="I103">
            <v>-1.5E-3</v>
          </cell>
          <cell r="K103">
            <v>3.0999999999999999E-3</v>
          </cell>
        </row>
        <row r="104">
          <cell r="B104" t="str">
            <v>Reg_SE</v>
          </cell>
          <cell r="C104" t="str">
            <v>Sentinel Lights</v>
          </cell>
          <cell r="D104">
            <v>0</v>
          </cell>
          <cell r="E104">
            <v>0</v>
          </cell>
          <cell r="F104">
            <v>-0.80879999999999996</v>
          </cell>
          <cell r="H104">
            <v>1.8E-3</v>
          </cell>
        </row>
        <row r="105">
          <cell r="B105" t="str">
            <v>Reg_SL</v>
          </cell>
          <cell r="C105" t="str">
            <v>Street Lighting</v>
          </cell>
          <cell r="D105">
            <v>0</v>
          </cell>
          <cell r="E105">
            <v>-0.1545</v>
          </cell>
          <cell r="F105">
            <v>-0.67120000000000002</v>
          </cell>
          <cell r="H105">
            <v>1.8E-3</v>
          </cell>
          <cell r="I105">
            <v>-0.47460000000000002</v>
          </cell>
          <cell r="K105">
            <v>3.0999999999999999E-3</v>
          </cell>
        </row>
      </sheetData>
      <sheetData sheetId="43"/>
      <sheetData sheetId="44"/>
      <sheetData sheetId="45">
        <row r="62">
          <cell r="D62" t="str">
            <v>Residential</v>
          </cell>
        </row>
        <row r="63">
          <cell r="A63" t="str">
            <v>Fix_R</v>
          </cell>
          <cell r="C63" t="str">
            <v>Residential</v>
          </cell>
          <cell r="D63" t="str">
            <v>Service Charge</v>
          </cell>
          <cell r="E63" t="str">
            <v>$</v>
          </cell>
          <cell r="F63">
            <v>12.34</v>
          </cell>
        </row>
        <row r="64">
          <cell r="A64" t="str">
            <v>Var_R</v>
          </cell>
          <cell r="C64" t="str">
            <v>Residential - volume</v>
          </cell>
          <cell r="D64" t="str">
            <v>Distribution Volumetric Rate</v>
          </cell>
          <cell r="E64" t="str">
            <v>$/kWh</v>
          </cell>
          <cell r="F64">
            <v>1.3599999999999999E-2</v>
          </cell>
        </row>
        <row r="65">
          <cell r="A65" t="str">
            <v>LV_R</v>
          </cell>
          <cell r="D65" t="str">
            <v>Low Voltage Charge</v>
          </cell>
          <cell r="E65" t="str">
            <v>$/kWh</v>
          </cell>
          <cell r="F65">
            <v>2.9999999999999997E-4</v>
          </cell>
        </row>
        <row r="66">
          <cell r="A66" t="str">
            <v>PPE_R</v>
          </cell>
          <cell r="C66" t="str">
            <v>Residential - Rate Rider 1</v>
          </cell>
          <cell r="D66" t="str">
            <v>Rate Rider for recovery of CGAAP CWIP differential - effective until December 31, 2016</v>
          </cell>
          <cell r="E66" t="str">
            <v>S</v>
          </cell>
          <cell r="F66">
            <v>0.2</v>
          </cell>
        </row>
        <row r="67">
          <cell r="A67" t="str">
            <v>LR_R</v>
          </cell>
          <cell r="C67" t="str">
            <v>Residential - Rate Rider 2</v>
          </cell>
          <cell r="D67" t="str">
            <v>Rate rider for recovery of Foregone Revenue  - effective until October 30, 2013</v>
          </cell>
          <cell r="E67" t="str">
            <v>S</v>
          </cell>
          <cell r="F67">
            <v>-0.04</v>
          </cell>
        </row>
        <row r="68">
          <cell r="C68" t="str">
            <v>Residential - reg asset</v>
          </cell>
          <cell r="E68" t="str">
            <v>$/kWh</v>
          </cell>
        </row>
        <row r="69">
          <cell r="A69" t="str">
            <v>TN_R</v>
          </cell>
          <cell r="C69" t="str">
            <v>Residential - RTR Network 1</v>
          </cell>
          <cell r="D69" t="str">
            <v>Retail Transmission Rate – Network Service Rate</v>
          </cell>
          <cell r="E69" t="str">
            <v>$/kWh</v>
          </cell>
          <cell r="F69">
            <v>7.1000000000000004E-3</v>
          </cell>
        </row>
        <row r="70">
          <cell r="A70" t="str">
            <v>TC_R</v>
          </cell>
          <cell r="C70" t="str">
            <v>Residential - RTR Connection 1</v>
          </cell>
          <cell r="D70" t="str">
            <v>Retail Transmission Rate – Line and Transformation Connection Service Rate</v>
          </cell>
          <cell r="E70" t="str">
            <v>$/kWh</v>
          </cell>
          <cell r="F70">
            <v>3.2000000000000002E-3</v>
          </cell>
        </row>
        <row r="71">
          <cell r="C71" t="str">
            <v>Residential - WMSR</v>
          </cell>
          <cell r="D71" t="str">
            <v xml:space="preserve">Wholesale Market Service Rate </v>
          </cell>
          <cell r="E71" t="str">
            <v>$/kWh</v>
          </cell>
          <cell r="F71">
            <v>5.1999999999999998E-3</v>
          </cell>
        </row>
        <row r="72">
          <cell r="C72" t="str">
            <v>Residential - RRPC</v>
          </cell>
          <cell r="D72" t="str">
            <v>Rural Rate Protection Charge</v>
          </cell>
          <cell r="E72" t="str">
            <v>$/kWh</v>
          </cell>
          <cell r="F72">
            <v>1.1000000000000001E-3</v>
          </cell>
        </row>
        <row r="73">
          <cell r="C73" t="str">
            <v>Residential - RPP</v>
          </cell>
          <cell r="D73" t="str">
            <v>Regulated Price Plan – Administration Charge</v>
          </cell>
          <cell r="E73" t="str">
            <v>$</v>
          </cell>
          <cell r="F73">
            <v>0.25</v>
          </cell>
        </row>
        <row r="75">
          <cell r="D75" t="str">
            <v>General Service Less Than 50 kW</v>
          </cell>
        </row>
        <row r="76">
          <cell r="A76" t="str">
            <v>Fix_GS</v>
          </cell>
          <cell r="C76" t="str">
            <v>General Service Less Than 50 kW</v>
          </cell>
          <cell r="D76" t="str">
            <v>Service Charge</v>
          </cell>
          <cell r="E76" t="str">
            <v>$</v>
          </cell>
          <cell r="F76">
            <v>25.39</v>
          </cell>
        </row>
        <row r="77">
          <cell r="A77" t="str">
            <v>Var_GS</v>
          </cell>
          <cell r="C77" t="str">
            <v>General Service Less Than 50 kW - volume</v>
          </cell>
          <cell r="D77" t="str">
            <v>Distribution Volumetric Rate</v>
          </cell>
          <cell r="E77" t="str">
            <v>$/kWh</v>
          </cell>
          <cell r="F77">
            <v>1.35E-2</v>
          </cell>
        </row>
        <row r="78">
          <cell r="A78" t="str">
            <v>LV_GS</v>
          </cell>
          <cell r="D78" t="str">
            <v>Low Voltage Charge</v>
          </cell>
          <cell r="E78" t="str">
            <v>$/kWh</v>
          </cell>
          <cell r="F78">
            <v>2.9999999999999997E-4</v>
          </cell>
        </row>
        <row r="79">
          <cell r="A79" t="str">
            <v>PPE_GS</v>
          </cell>
          <cell r="C79" t="str">
            <v>General Service Less Than 50 kW - Rate Rider 1</v>
          </cell>
          <cell r="D79" t="str">
            <v>Rate Rider for recovery of CGAAP CWIP differential - effective until December 31, 2016</v>
          </cell>
          <cell r="E79" t="str">
            <v>S</v>
          </cell>
          <cell r="F79">
            <v>0.55000000000000004</v>
          </cell>
        </row>
        <row r="80">
          <cell r="A80" t="str">
            <v>LR_GS</v>
          </cell>
          <cell r="C80" t="str">
            <v>General Service Less Than 50 kW - Rate Rider 2</v>
          </cell>
          <cell r="D80" t="str">
            <v>Rate rider for recovery of Foregone Revenue  - effective until October 30, 2013</v>
          </cell>
          <cell r="E80" t="str">
            <v>S</v>
          </cell>
          <cell r="F80">
            <v>0.22</v>
          </cell>
        </row>
        <row r="81">
          <cell r="C81" t="str">
            <v>General Service Less Than 50 kW - reg asset</v>
          </cell>
          <cell r="E81" t="str">
            <v>$/kWh</v>
          </cell>
        </row>
        <row r="82">
          <cell r="A82" t="str">
            <v>TN_GS</v>
          </cell>
          <cell r="C82" t="str">
            <v>General Service Less Than 50 kW - RTR Network 1</v>
          </cell>
          <cell r="D82" t="str">
            <v>Retail Transmission Rate – Network Service Rate</v>
          </cell>
          <cell r="E82" t="str">
            <v>$/kWh</v>
          </cell>
          <cell r="F82">
            <v>6.4999999999999997E-3</v>
          </cell>
        </row>
        <row r="83">
          <cell r="A83" t="str">
            <v>TC_GS</v>
          </cell>
          <cell r="C83" t="str">
            <v>General Service Less Than 50 kW - RTR Connection 1</v>
          </cell>
          <cell r="D83" t="str">
            <v>Retail Transmission Rate – Line and Transformation Connection Service Rate</v>
          </cell>
          <cell r="E83" t="str">
            <v>$/kWh</v>
          </cell>
          <cell r="F83">
            <v>2.8E-3</v>
          </cell>
        </row>
        <row r="84">
          <cell r="C84" t="str">
            <v>General Service Less Than 50 kW - WMSR</v>
          </cell>
          <cell r="D84" t="str">
            <v xml:space="preserve">Wholesale Market Service Rate </v>
          </cell>
          <cell r="E84" t="str">
            <v>$/kWh</v>
          </cell>
          <cell r="F84">
            <v>5.1999999999999998E-3</v>
          </cell>
        </row>
        <row r="85">
          <cell r="C85" t="str">
            <v>General Service Less Than 50 kW - RRPC</v>
          </cell>
          <cell r="D85" t="str">
            <v>Rural Rate Protection Charge</v>
          </cell>
          <cell r="E85" t="str">
            <v>$/kWh</v>
          </cell>
          <cell r="F85">
            <v>1.1000000000000001E-3</v>
          </cell>
        </row>
        <row r="86">
          <cell r="C86" t="str">
            <v>General Service Less Than 50 kW - RPP</v>
          </cell>
          <cell r="D86" t="str">
            <v>Regulated Price Plan – Administration Charge</v>
          </cell>
          <cell r="E86" t="str">
            <v>$</v>
          </cell>
          <cell r="F86">
            <v>0.25</v>
          </cell>
        </row>
        <row r="88">
          <cell r="D88" t="str">
            <v>General Service 50 to 4,999 kW</v>
          </cell>
        </row>
        <row r="89">
          <cell r="A89" t="str">
            <v>Fix_GSL</v>
          </cell>
          <cell r="C89" t="str">
            <v>General Service 50 to 4,999 kW</v>
          </cell>
          <cell r="D89" t="str">
            <v>Service Charge</v>
          </cell>
          <cell r="E89" t="str">
            <v>$</v>
          </cell>
          <cell r="F89">
            <v>134.81</v>
          </cell>
        </row>
        <row r="90">
          <cell r="A90" t="str">
            <v>Var_GSL</v>
          </cell>
          <cell r="C90" t="str">
            <v>General Service 50 to 4,999 kW - volume</v>
          </cell>
          <cell r="D90" t="str">
            <v>Distribution Volumetric Rate</v>
          </cell>
          <cell r="E90" t="str">
            <v>$/kW</v>
          </cell>
          <cell r="F90">
            <v>3.2397</v>
          </cell>
        </row>
        <row r="91">
          <cell r="A91" t="str">
            <v>LV_GSL</v>
          </cell>
          <cell r="D91" t="str">
            <v>Low Voltage Charge</v>
          </cell>
          <cell r="E91" t="str">
            <v>$/kW</v>
          </cell>
          <cell r="F91">
            <v>0.11890000000000001</v>
          </cell>
        </row>
        <row r="92">
          <cell r="A92" t="str">
            <v>PPE_GSL</v>
          </cell>
          <cell r="C92" t="str">
            <v>General Service 50 to 4,999 kW - Rate Rider 1</v>
          </cell>
          <cell r="D92" t="str">
            <v>Rate Rider for recovery of CGAAP CWIP differential - effective until December 31, 2016</v>
          </cell>
          <cell r="E92" t="str">
            <v>S</v>
          </cell>
          <cell r="F92">
            <v>6.99</v>
          </cell>
        </row>
        <row r="93">
          <cell r="A93" t="str">
            <v>LR_GSL</v>
          </cell>
          <cell r="C93" t="str">
            <v>General Service 50 to 4,999 kW - Rate Rider 2</v>
          </cell>
          <cell r="D93" t="str">
            <v>Rate rider for recovery of Foregone Revenue  - effective until October 30, 2013</v>
          </cell>
          <cell r="E93" t="str">
            <v>S</v>
          </cell>
          <cell r="F93">
            <v>-0.44</v>
          </cell>
        </row>
        <row r="94">
          <cell r="C94" t="str">
            <v>General Service 50 to 4,999 kW - reg asset</v>
          </cell>
          <cell r="E94" t="str">
            <v>$/kW</v>
          </cell>
        </row>
        <row r="95">
          <cell r="A95" t="str">
            <v>TN_GSL</v>
          </cell>
          <cell r="C95" t="str">
            <v>General Service 50 to 4,999 kW - RTR Network 1</v>
          </cell>
          <cell r="D95" t="str">
            <v>Retail Transmission Rate – Network Service Rate</v>
          </cell>
          <cell r="E95" t="str">
            <v>$/kW</v>
          </cell>
          <cell r="F95">
            <v>2.6030000000000002</v>
          </cell>
        </row>
        <row r="96">
          <cell r="A96" t="str">
            <v>TC_GSL</v>
          </cell>
          <cell r="C96" t="str">
            <v>General Service 50 to 4,999 kW - RTR Connection 1</v>
          </cell>
          <cell r="D96" t="str">
            <v>Retail Transmission Rate – Line and Transformation Connection Service Rate</v>
          </cell>
          <cell r="E96" t="str">
            <v>$/kW</v>
          </cell>
          <cell r="F96">
            <v>1.0984</v>
          </cell>
        </row>
        <row r="97">
          <cell r="A97" t="str">
            <v>TN_TOU</v>
          </cell>
          <cell r="C97" t="str">
            <v>Distribution Volumetric Rate - RTR Network 1</v>
          </cell>
          <cell r="D97" t="str">
            <v>Retail Transmission Rate – Network Service Rate - Interval Metered</v>
          </cell>
          <cell r="E97" t="str">
            <v>$/kW</v>
          </cell>
          <cell r="F97">
            <v>2.7288000000000001</v>
          </cell>
        </row>
        <row r="98">
          <cell r="A98" t="str">
            <v>TC_TOU</v>
          </cell>
          <cell r="C98" t="str">
            <v>Distribution Volumetric Rate - RTR Connection 1</v>
          </cell>
          <cell r="D98" t="str">
            <v>Retail Transmission Rate – Line and Transformation Connection Service Rate - Interval metered</v>
          </cell>
          <cell r="E98" t="str">
            <v>$/kW</v>
          </cell>
          <cell r="F98">
            <v>1.1883999999999999</v>
          </cell>
        </row>
        <row r="99">
          <cell r="C99" t="str">
            <v>General Service 50 to 4,999 kW - WMSR</v>
          </cell>
          <cell r="D99" t="str">
            <v xml:space="preserve">Wholesale Market Service Rate </v>
          </cell>
          <cell r="E99" t="str">
            <v>$/kWh</v>
          </cell>
          <cell r="F99">
            <v>5.1999999999999998E-3</v>
          </cell>
        </row>
        <row r="100">
          <cell r="C100" t="str">
            <v>General Service 50 to 4,999 kW - RRPC</v>
          </cell>
          <cell r="D100" t="str">
            <v>Rural Rate Protection Charge</v>
          </cell>
          <cell r="E100" t="str">
            <v>$/kWh</v>
          </cell>
          <cell r="F100">
            <v>1.1000000000000001E-3</v>
          </cell>
        </row>
        <row r="101">
          <cell r="C101" t="str">
            <v>General Service 50 to 4,999 kW - RPP</v>
          </cell>
          <cell r="D101" t="str">
            <v>Regulated Price Plan – Administration Charge</v>
          </cell>
          <cell r="E101" t="str">
            <v>$</v>
          </cell>
          <cell r="F101">
            <v>0.25</v>
          </cell>
        </row>
        <row r="103">
          <cell r="D103" t="str">
            <v>General Service 50 to 4,999 kW - Time Of Use</v>
          </cell>
        </row>
        <row r="104">
          <cell r="A104" t="str">
            <v>Fix_TOU</v>
          </cell>
          <cell r="C104" t="str">
            <v>General Service 50 to 4,999 kW - Time Of Use</v>
          </cell>
          <cell r="D104" t="str">
            <v>Service Charge</v>
          </cell>
          <cell r="E104" t="str">
            <v>$</v>
          </cell>
          <cell r="F104">
            <v>0</v>
          </cell>
        </row>
        <row r="105">
          <cell r="A105" t="str">
            <v>Var_TOU</v>
          </cell>
          <cell r="C105" t="str">
            <v>General Service 50 to 4,999 kW - Time Of Use - volume</v>
          </cell>
          <cell r="D105" t="str">
            <v>Distribution Volumetric Rate</v>
          </cell>
          <cell r="E105" t="str">
            <v>$/kW</v>
          </cell>
          <cell r="F105">
            <v>0</v>
          </cell>
        </row>
        <row r="106">
          <cell r="C106" t="str">
            <v>General Service 50 to 4,999 kW - Time Of Use - Rate Rider 1</v>
          </cell>
          <cell r="D106" t="str">
            <v xml:space="preserve">LRAM / SSM Rider </v>
          </cell>
          <cell r="E106" t="str">
            <v>$/kW</v>
          </cell>
          <cell r="F106">
            <v>0</v>
          </cell>
        </row>
        <row r="107">
          <cell r="C107" t="str">
            <v>General Service 50 to 4,999 kW - Time Of Use - Rate Rider 2</v>
          </cell>
          <cell r="D107" t="str">
            <v>Rate Rider 2 (if applicable)</v>
          </cell>
          <cell r="E107" t="str">
            <v>$/kW</v>
          </cell>
          <cell r="F107">
            <v>0</v>
          </cell>
        </row>
        <row r="108">
          <cell r="A108" t="str">
            <v>Reg_TOU</v>
          </cell>
          <cell r="C108" t="str">
            <v>General Service 50 to 4,999 kW - Time Of Use - reg asset</v>
          </cell>
          <cell r="D108" t="str">
            <v>Regulatory Asset Recovery</v>
          </cell>
          <cell r="E108" t="str">
            <v>$/kW</v>
          </cell>
          <cell r="F108">
            <v>0</v>
          </cell>
        </row>
        <row r="109">
          <cell r="A109" t="str">
            <v>TN_TOU</v>
          </cell>
          <cell r="C109" t="str">
            <v>General Service 50 to 4,999 kW - Time Of Use - RTR Network 1</v>
          </cell>
          <cell r="D109" t="str">
            <v>Retail Transmission Rate – Network Service Rate</v>
          </cell>
          <cell r="E109" t="str">
            <v>$/kW</v>
          </cell>
          <cell r="F109">
            <v>2.7288000000000001</v>
          </cell>
        </row>
        <row r="110">
          <cell r="A110" t="str">
            <v>TC_TOU</v>
          </cell>
          <cell r="C110" t="str">
            <v>General Service 50 to 4,999 kW - Time Of Use - RTR Connection 1</v>
          </cell>
          <cell r="D110" t="str">
            <v>Retail Transmission Rate – Line and Transformation Connection Service Rate</v>
          </cell>
          <cell r="E110" t="str">
            <v>$/kW</v>
          </cell>
          <cell r="F110">
            <v>1.1883999999999999</v>
          </cell>
        </row>
        <row r="111">
          <cell r="C111" t="str">
            <v>General Service 50 to 4,999 kW - Time Of Use - RTR Network 2</v>
          </cell>
          <cell r="D111" t="str">
            <v>Retail Transmission Rate – Network Service Rate (if applicable)</v>
          </cell>
          <cell r="E111" t="str">
            <v>$/kW</v>
          </cell>
          <cell r="F111">
            <v>0</v>
          </cell>
        </row>
        <row r="112">
          <cell r="C112" t="str">
            <v>General Service 50 to 4,999 kW - Time Of Use - RTR Connection 2</v>
          </cell>
          <cell r="D112" t="str">
            <v>Retail Transmission Rate – Line and Transformation Connection Service Rate (if applicable)</v>
          </cell>
          <cell r="E112" t="str">
            <v>$/kW</v>
          </cell>
          <cell r="F112">
            <v>0</v>
          </cell>
        </row>
        <row r="113">
          <cell r="C113" t="str">
            <v>General Service 50 to 4,999 kW - Time Of Use - RTR Network 3</v>
          </cell>
          <cell r="D113" t="str">
            <v>Retail Transmission Rate – Network Service Rate (if applicable)</v>
          </cell>
          <cell r="E113" t="str">
            <v>$/kW</v>
          </cell>
          <cell r="F113">
            <v>0</v>
          </cell>
        </row>
        <row r="114">
          <cell r="C114" t="str">
            <v>General Service 50 to 4,999 kW - Time Of Use - RTR Connection 3</v>
          </cell>
          <cell r="D114" t="str">
            <v>Retail Transmission Rate – Line and Transformation Connection Service Rate (if applicable)</v>
          </cell>
          <cell r="E114" t="str">
            <v>$/kW</v>
          </cell>
          <cell r="F114">
            <v>0</v>
          </cell>
        </row>
        <row r="115">
          <cell r="C115" t="str">
            <v>General Service 50 to 4,999 kW - Time Of Use - WMSR</v>
          </cell>
          <cell r="D115" t="str">
            <v xml:space="preserve">Wholesale Market Service Rate </v>
          </cell>
          <cell r="E115" t="str">
            <v>$/kWh</v>
          </cell>
          <cell r="F115">
            <v>0</v>
          </cell>
        </row>
        <row r="116">
          <cell r="C116" t="str">
            <v>General Service 50 to 4,999 kW - Time Of Use - RRPC</v>
          </cell>
          <cell r="D116" t="str">
            <v>Rural Rate Protection Charge</v>
          </cell>
          <cell r="E116" t="str">
            <v>$/kWh</v>
          </cell>
          <cell r="F116">
            <v>0</v>
          </cell>
        </row>
        <row r="117">
          <cell r="C117" t="str">
            <v>General Service 50 to 4,999 kW - Time Of Use - RPP</v>
          </cell>
          <cell r="D117" t="str">
            <v>Regulated Price Plan – Administration Charge</v>
          </cell>
          <cell r="E117" t="str">
            <v>$</v>
          </cell>
          <cell r="F117">
            <v>0.25</v>
          </cell>
        </row>
        <row r="119">
          <cell r="D119" t="str">
            <v>Large Use</v>
          </cell>
        </row>
        <row r="120">
          <cell r="A120" t="str">
            <v>Fix_LU</v>
          </cell>
          <cell r="C120" t="str">
            <v>Large Use</v>
          </cell>
          <cell r="D120" t="str">
            <v>Service Charge</v>
          </cell>
          <cell r="E120" t="str">
            <v>$</v>
          </cell>
          <cell r="F120">
            <v>5808.4</v>
          </cell>
        </row>
        <row r="121">
          <cell r="A121" t="str">
            <v>Var_LU</v>
          </cell>
          <cell r="C121" t="str">
            <v>Large Use - volume</v>
          </cell>
          <cell r="D121" t="str">
            <v>Distribution Volumetric Rate</v>
          </cell>
          <cell r="E121" t="str">
            <v>$/kW</v>
          </cell>
          <cell r="F121">
            <v>1.3784000000000001</v>
          </cell>
        </row>
        <row r="122">
          <cell r="A122" t="str">
            <v>LV_LU</v>
          </cell>
          <cell r="D122" t="str">
            <v>Low Voltage Charge</v>
          </cell>
          <cell r="E122" t="str">
            <v>$/kW</v>
          </cell>
          <cell r="F122">
            <v>0.14369999999999999</v>
          </cell>
        </row>
        <row r="123">
          <cell r="A123" t="str">
            <v>PPE_LU</v>
          </cell>
          <cell r="C123" t="str">
            <v>Large Use - Rate Rider 1</v>
          </cell>
          <cell r="D123" t="str">
            <v>Rate Rider for recovery of CGAAP CWIP differential - effective until December 31, 2016</v>
          </cell>
          <cell r="E123" t="str">
            <v>$</v>
          </cell>
          <cell r="F123">
            <v>104.59</v>
          </cell>
        </row>
        <row r="124">
          <cell r="A124" t="str">
            <v>LR_LU</v>
          </cell>
          <cell r="C124" t="str">
            <v>Large Use - Rate Rider 2</v>
          </cell>
          <cell r="D124" t="str">
            <v>Rate rider for recovery of Foregone Revenue  - effective until October 30, 2013</v>
          </cell>
          <cell r="E124" t="str">
            <v>$</v>
          </cell>
          <cell r="F124">
            <v>702.47</v>
          </cell>
        </row>
        <row r="125">
          <cell r="C125" t="str">
            <v>Large Use - reg asset</v>
          </cell>
          <cell r="E125" t="str">
            <v>$/kW</v>
          </cell>
        </row>
        <row r="126">
          <cell r="A126" t="str">
            <v>TN_LU</v>
          </cell>
          <cell r="C126" t="str">
            <v>Large Use - RTR Network 1</v>
          </cell>
          <cell r="D126" t="str">
            <v>Retail Transmission Rate – Network Service Rate</v>
          </cell>
          <cell r="E126" t="str">
            <v>$/kW</v>
          </cell>
          <cell r="F126">
            <v>3.0886</v>
          </cell>
        </row>
        <row r="127">
          <cell r="A127" t="str">
            <v>TC_LU</v>
          </cell>
          <cell r="C127" t="str">
            <v>Large Use - RTR Connection 1</v>
          </cell>
          <cell r="D127" t="str">
            <v>Retail Transmission Rate – Line and Transformation Connection Service Rate</v>
          </cell>
          <cell r="E127" t="str">
            <v>$/kW</v>
          </cell>
          <cell r="F127">
            <v>1.1266</v>
          </cell>
        </row>
        <row r="128">
          <cell r="C128" t="str">
            <v>Large Use - WMSR</v>
          </cell>
          <cell r="D128" t="str">
            <v xml:space="preserve">Wholesale Market Service Rate </v>
          </cell>
          <cell r="E128" t="str">
            <v>$/kWh</v>
          </cell>
          <cell r="F128">
            <v>5.1999999999999998E-3</v>
          </cell>
        </row>
        <row r="129">
          <cell r="C129" t="str">
            <v>Large Use - RRPC</v>
          </cell>
          <cell r="D129" t="str">
            <v>Rural Rate Protection Charge</v>
          </cell>
          <cell r="E129" t="str">
            <v>$/kWh</v>
          </cell>
          <cell r="F129">
            <v>1.1000000000000001E-3</v>
          </cell>
        </row>
        <row r="130">
          <cell r="C130" t="str">
            <v>Large Use - RPP</v>
          </cell>
          <cell r="D130" t="str">
            <v>Regulated Price Plan – Administration Charge</v>
          </cell>
          <cell r="E130" t="str">
            <v>$</v>
          </cell>
          <cell r="F130">
            <v>0.25</v>
          </cell>
        </row>
        <row r="132">
          <cell r="D132" t="str">
            <v>Unmetered Scattered Load</v>
          </cell>
        </row>
        <row r="133">
          <cell r="A133" t="str">
            <v>Fix_USL</v>
          </cell>
          <cell r="C133" t="str">
            <v>Unmetered Scattered Load</v>
          </cell>
          <cell r="D133" t="str">
            <v>Service Charge</v>
          </cell>
          <cell r="E133" t="str">
            <v>$</v>
          </cell>
          <cell r="F133">
            <v>6.8199999999999994</v>
          </cell>
        </row>
        <row r="134">
          <cell r="A134" t="str">
            <v>Var_USL</v>
          </cell>
          <cell r="C134" t="str">
            <v>Unmetered Scattered Load - volume</v>
          </cell>
          <cell r="D134" t="str">
            <v>Distribution Volumetric Rate</v>
          </cell>
          <cell r="E134" t="str">
            <v>$/kWh</v>
          </cell>
          <cell r="F134">
            <v>1.55E-2</v>
          </cell>
        </row>
        <row r="135">
          <cell r="A135" t="str">
            <v>LV_USL</v>
          </cell>
          <cell r="D135" t="str">
            <v>Low Voltage Charge</v>
          </cell>
          <cell r="E135" t="str">
            <v>$/kWh</v>
          </cell>
          <cell r="F135">
            <v>2.9999999999999997E-4</v>
          </cell>
        </row>
        <row r="136">
          <cell r="A136" t="str">
            <v>PPE_USL</v>
          </cell>
          <cell r="C136" t="str">
            <v>Unmetered Scattered Load - Rate Rider 1</v>
          </cell>
          <cell r="D136" t="str">
            <v>Rate Rider for recovery of CGAAP CWIP differential - effective until December 31, 2016</v>
          </cell>
          <cell r="E136" t="str">
            <v>S</v>
          </cell>
          <cell r="F136">
            <v>0.11</v>
          </cell>
        </row>
        <row r="137">
          <cell r="A137" t="str">
            <v>LR_USL</v>
          </cell>
          <cell r="D137" t="str">
            <v>Rate rider for recovery of Foregone Revenue  - effective until October 30, 2013</v>
          </cell>
          <cell r="E137" t="str">
            <v>S</v>
          </cell>
          <cell r="F137">
            <v>-0.45</v>
          </cell>
        </row>
        <row r="138">
          <cell r="C138" t="str">
            <v>Unmetered Scattered Load - Rate Rider 2</v>
          </cell>
          <cell r="E138" t="str">
            <v>$/kWh</v>
          </cell>
        </row>
        <row r="139">
          <cell r="C139" t="str">
            <v>Unmetered Scattered Load - reg asset</v>
          </cell>
          <cell r="E139" t="str">
            <v>$/kWh</v>
          </cell>
        </row>
        <row r="140">
          <cell r="A140" t="str">
            <v>TN_USL</v>
          </cell>
          <cell r="C140" t="str">
            <v>Unmetered Scattered Load - RTR Network 1</v>
          </cell>
          <cell r="D140" t="str">
            <v>Retail Transmission Rate – Network Service Rate</v>
          </cell>
          <cell r="E140" t="str">
            <v>$/kWh</v>
          </cell>
          <cell r="F140">
            <v>6.4000000000000003E-3</v>
          </cell>
        </row>
        <row r="141">
          <cell r="A141" t="str">
            <v>TC_USL</v>
          </cell>
          <cell r="C141" t="str">
            <v>Unmetered Scattered Load - RTR Connection 1</v>
          </cell>
          <cell r="D141" t="str">
            <v>Retail Transmission Rate – Line and Transformation Connection Service Rate</v>
          </cell>
          <cell r="E141" t="str">
            <v>$/kWh</v>
          </cell>
          <cell r="F141">
            <v>3.0999999999999999E-3</v>
          </cell>
        </row>
        <row r="142">
          <cell r="C142" t="str">
            <v>Unmetered Scattered Load - WMSR</v>
          </cell>
          <cell r="D142" t="str">
            <v xml:space="preserve">Wholesale Market Service Rate </v>
          </cell>
          <cell r="E142" t="str">
            <v>$/kWh</v>
          </cell>
          <cell r="F142">
            <v>5.1999999999999998E-3</v>
          </cell>
        </row>
        <row r="143">
          <cell r="C143" t="str">
            <v>Unmetered Scattered Load - RRPC</v>
          </cell>
          <cell r="D143" t="str">
            <v>Rural Rate Protection Charge</v>
          </cell>
          <cell r="E143" t="str">
            <v>$/kWh</v>
          </cell>
          <cell r="F143">
            <v>1.1000000000000001E-3</v>
          </cell>
        </row>
        <row r="144">
          <cell r="C144" t="str">
            <v>Unmetered Scattered Load - RPP</v>
          </cell>
          <cell r="D144" t="str">
            <v>Regulated Price Plan – Administration Charge</v>
          </cell>
          <cell r="E144" t="str">
            <v>$</v>
          </cell>
          <cell r="F144">
            <v>0.25</v>
          </cell>
        </row>
        <row r="146">
          <cell r="D146" t="str">
            <v>Sentinel Lighting</v>
          </cell>
        </row>
        <row r="147">
          <cell r="A147" t="str">
            <v>Fix_SE</v>
          </cell>
          <cell r="C147" t="str">
            <v>Sentinel Lighting</v>
          </cell>
          <cell r="D147" t="str">
            <v>Service Charge (per connection)</v>
          </cell>
          <cell r="E147" t="str">
            <v>$</v>
          </cell>
          <cell r="F147">
            <v>3.32</v>
          </cell>
        </row>
        <row r="148">
          <cell r="A148" t="str">
            <v>Var_SE</v>
          </cell>
          <cell r="C148" t="str">
            <v>Sentinel Lighting - volume</v>
          </cell>
          <cell r="D148" t="str">
            <v>Distribution Volumetric Rate</v>
          </cell>
          <cell r="E148" t="str">
            <v>$/kW</v>
          </cell>
          <cell r="F148">
            <v>7.8049999999999997</v>
          </cell>
        </row>
        <row r="149">
          <cell r="A149" t="str">
            <v>LV_SE</v>
          </cell>
          <cell r="D149" t="str">
            <v>Low Voltage Charge</v>
          </cell>
          <cell r="E149" t="str">
            <v>$/kW</v>
          </cell>
          <cell r="F149">
            <v>0.1031</v>
          </cell>
        </row>
        <row r="150">
          <cell r="A150" t="str">
            <v>PPE_SE</v>
          </cell>
          <cell r="C150" t="str">
            <v>Sentinel Lighting - Rate Rider 1</v>
          </cell>
          <cell r="D150" t="str">
            <v>Rate Rider for recovery of CGAAP CWIP differential - effective until December 31, 2016</v>
          </cell>
          <cell r="E150" t="str">
            <v>S</v>
          </cell>
          <cell r="F150">
            <v>0.09</v>
          </cell>
        </row>
        <row r="151">
          <cell r="A151" t="str">
            <v>LR_SE</v>
          </cell>
          <cell r="C151" t="str">
            <v>Sentinel Lighting - Rate Rider 2</v>
          </cell>
          <cell r="D151" t="str">
            <v>Rate rider for recovery of Foregone Revenue  - effective until October 30, 2013</v>
          </cell>
          <cell r="E151" t="str">
            <v>S</v>
          </cell>
          <cell r="F151">
            <v>-0.01</v>
          </cell>
        </row>
        <row r="152">
          <cell r="C152" t="str">
            <v>Sentinel Lighting - reg asset</v>
          </cell>
          <cell r="E152" t="str">
            <v>$/kW</v>
          </cell>
        </row>
        <row r="153">
          <cell r="A153" t="str">
            <v>TN_SE</v>
          </cell>
          <cell r="C153" t="str">
            <v>Sentinel Lighting - RTR Network 1</v>
          </cell>
          <cell r="D153" t="str">
            <v>Retail Transmission Rate – Network Service Rate</v>
          </cell>
          <cell r="E153" t="str">
            <v>$/kW</v>
          </cell>
          <cell r="F153">
            <v>2.0118</v>
          </cell>
        </row>
        <row r="154">
          <cell r="A154" t="str">
            <v>TC_SE</v>
          </cell>
          <cell r="C154" t="str">
            <v>Sentinel Lighting - RTR Connection 1</v>
          </cell>
          <cell r="D154" t="str">
            <v>Retail Transmission Rate – Line and Transformation Connection Service Rate</v>
          </cell>
          <cell r="E154" t="str">
            <v>$/kW</v>
          </cell>
          <cell r="F154">
            <v>0.80840000000000001</v>
          </cell>
        </row>
        <row r="155">
          <cell r="C155" t="str">
            <v>Sentinel Lighting - WMSR</v>
          </cell>
          <cell r="D155" t="str">
            <v xml:space="preserve">Wholesale Market Service Rate </v>
          </cell>
          <cell r="E155" t="str">
            <v>$/kWh</v>
          </cell>
          <cell r="F155">
            <v>5.1999999999999998E-3</v>
          </cell>
        </row>
        <row r="156">
          <cell r="C156" t="str">
            <v>Sentinel Lighting - RRPC</v>
          </cell>
          <cell r="D156" t="str">
            <v>Rural Rate Protection Charge</v>
          </cell>
          <cell r="E156" t="str">
            <v>$/kWh</v>
          </cell>
          <cell r="F156">
            <v>1.1000000000000001E-3</v>
          </cell>
        </row>
        <row r="157">
          <cell r="C157" t="str">
            <v>Sentinel Lighting - RPP</v>
          </cell>
          <cell r="D157" t="str">
            <v>Regulated Price Plan – Administration Charge</v>
          </cell>
          <cell r="E157" t="str">
            <v>$</v>
          </cell>
          <cell r="F157">
            <v>0.25</v>
          </cell>
        </row>
        <row r="159">
          <cell r="D159" t="str">
            <v>Street Lighting</v>
          </cell>
        </row>
        <row r="160">
          <cell r="A160" t="str">
            <v>Fix_SL</v>
          </cell>
          <cell r="C160" t="str">
            <v>Street Lighting</v>
          </cell>
          <cell r="D160" t="str">
            <v>Service Charge (per connection)</v>
          </cell>
          <cell r="E160" t="str">
            <v>$</v>
          </cell>
          <cell r="F160">
            <v>1.22</v>
          </cell>
        </row>
        <row r="161">
          <cell r="A161" t="str">
            <v>Var_SL</v>
          </cell>
          <cell r="C161" t="str">
            <v>Street Lighting - volume</v>
          </cell>
          <cell r="D161" t="str">
            <v>Distribution Volumetric Rate</v>
          </cell>
          <cell r="E161" t="str">
            <v>$/kW</v>
          </cell>
          <cell r="F161">
            <v>6.4785000000000004</v>
          </cell>
        </row>
        <row r="162">
          <cell r="A162" t="str">
            <v>LV_SL</v>
          </cell>
          <cell r="D162" t="str">
            <v>Low Voltage Charge</v>
          </cell>
          <cell r="E162" t="str">
            <v>$/kW</v>
          </cell>
          <cell r="F162">
            <v>9.1700000000000004E-2</v>
          </cell>
        </row>
        <row r="163">
          <cell r="A163" t="str">
            <v>PPE_SL</v>
          </cell>
          <cell r="C163" t="str">
            <v>Street Lighting - Rate Rider 1</v>
          </cell>
          <cell r="D163" t="str">
            <v>Rate Rider for recovery of CGAAP CWIP differential - effective until December 31, 2016</v>
          </cell>
          <cell r="E163" t="str">
            <v>S</v>
          </cell>
          <cell r="F163">
            <v>0.02</v>
          </cell>
        </row>
        <row r="164">
          <cell r="A164" t="str">
            <v>LR_SL</v>
          </cell>
          <cell r="C164" t="str">
            <v>Street Lighting - Rate Rider 2</v>
          </cell>
          <cell r="D164" t="str">
            <v>Rate rider for recovery of Foregone Revenue  - effective until October 30, 2013</v>
          </cell>
          <cell r="E164" t="str">
            <v>S</v>
          </cell>
          <cell r="F164">
            <v>0</v>
          </cell>
        </row>
        <row r="165">
          <cell r="C165" t="str">
            <v>Street Lighting - reg asset</v>
          </cell>
          <cell r="E165" t="str">
            <v>$/kW</v>
          </cell>
        </row>
        <row r="166">
          <cell r="A166" t="str">
            <v>TN_SL</v>
          </cell>
          <cell r="C166" t="str">
            <v>Street Lighting - RTR Network 1</v>
          </cell>
          <cell r="D166" t="str">
            <v>Retail Transmission Rate – Network Service Rate</v>
          </cell>
          <cell r="E166" t="str">
            <v>$/kW</v>
          </cell>
          <cell r="F166">
            <v>1.9798</v>
          </cell>
        </row>
        <row r="167">
          <cell r="A167" t="str">
            <v>TC_SL</v>
          </cell>
          <cell r="C167" t="str">
            <v>Street Lighting - RTR Connection 1</v>
          </cell>
          <cell r="D167" t="str">
            <v>Retail Transmission Rate – Line and Transformation Connection Service Rate</v>
          </cell>
          <cell r="E167" t="str">
            <v>$/kW</v>
          </cell>
          <cell r="F167">
            <v>0.8901</v>
          </cell>
        </row>
        <row r="168">
          <cell r="C168" t="str">
            <v>Street Lighting - WMSR</v>
          </cell>
          <cell r="D168" t="str">
            <v xml:space="preserve">Wholesale Market Service Rate </v>
          </cell>
          <cell r="E168" t="str">
            <v>$/kWh</v>
          </cell>
          <cell r="F168">
            <v>5.1999999999999998E-3</v>
          </cell>
        </row>
        <row r="169">
          <cell r="C169" t="str">
            <v>Street Lighting - RRPC</v>
          </cell>
          <cell r="D169" t="str">
            <v>Rural Rate Protection Charge</v>
          </cell>
          <cell r="E169" t="str">
            <v>$/kWh</v>
          </cell>
          <cell r="F169">
            <v>1.1000000000000001E-3</v>
          </cell>
        </row>
        <row r="170">
          <cell r="C170" t="str">
            <v>Street Lighting - RPP</v>
          </cell>
          <cell r="D170" t="str">
            <v>Regulated Price Plan – Administration Charge</v>
          </cell>
          <cell r="E170" t="str">
            <v>$</v>
          </cell>
          <cell r="F170">
            <v>0.25</v>
          </cell>
        </row>
        <row r="172">
          <cell r="D172" t="str">
            <v>Stand By Power - Approved On An Interim Basis</v>
          </cell>
        </row>
        <row r="173">
          <cell r="C173" t="str">
            <v>Stand By Power - Approved On An Interim Basis</v>
          </cell>
          <cell r="D173" t="str">
            <v>Distribution Volumetric Rate</v>
          </cell>
          <cell r="E173" t="str">
            <v>$/kW</v>
          </cell>
          <cell r="F173">
            <v>2.6854</v>
          </cell>
        </row>
        <row r="175">
          <cell r="D175" t="str">
            <v>microFIT Generator</v>
          </cell>
        </row>
        <row r="176">
          <cell r="D176" t="str">
            <v xml:space="preserve">Service Charge </v>
          </cell>
          <cell r="E176" t="str">
            <v>$</v>
          </cell>
          <cell r="F176">
            <v>5.4</v>
          </cell>
        </row>
        <row r="178">
          <cell r="D178" t="str">
            <v>Deferral  and Variance Account Disposition Rate Riders by rate zone are shown separately.</v>
          </cell>
        </row>
        <row r="180">
          <cell r="B180" t="str">
            <v xml:space="preserve">RATE ZONE SPECIFC RATE RIDERS </v>
          </cell>
        </row>
        <row r="182">
          <cell r="B182" t="str">
            <v>POWERSTREAM SOUTH ZONE</v>
          </cell>
        </row>
        <row r="184">
          <cell r="D184" t="str">
            <v>Residential</v>
          </cell>
        </row>
        <row r="185">
          <cell r="A185" t="str">
            <v>Reg_R</v>
          </cell>
          <cell r="D185" t="str">
            <v>Rate Rider for Deferral/Variance Account disposition -- Effective until Dec.31, 2014</v>
          </cell>
          <cell r="E185" t="str">
            <v>$/kWh</v>
          </cell>
          <cell r="F185">
            <v>-1.9E-3</v>
          </cell>
        </row>
        <row r="186">
          <cell r="A186" t="str">
            <v>Reg_R</v>
          </cell>
          <cell r="D186" t="str">
            <v>Rate Rider for Global Adjustment sub-Account disposition  (Applicable only for non-RPP customers) - Effective until Dec.31, 2014</v>
          </cell>
          <cell r="E186" t="str">
            <v>$/kWh</v>
          </cell>
          <cell r="F186">
            <v>1.8E-3</v>
          </cell>
        </row>
        <row r="187">
          <cell r="A187" t="str">
            <v>Reg_R</v>
          </cell>
          <cell r="D187" t="str">
            <v>Stranded Meter Rate Rider - Effective until Dec.31, 2014</v>
          </cell>
          <cell r="E187" t="str">
            <v>$/kWh</v>
          </cell>
          <cell r="F187">
            <v>1.4E-3</v>
          </cell>
        </row>
        <row r="189">
          <cell r="D189" t="str">
            <v>General Service Less Than 50 kW</v>
          </cell>
        </row>
        <row r="190">
          <cell r="A190" t="str">
            <v>Reg_GS</v>
          </cell>
          <cell r="D190" t="str">
            <v>Rate Rider for Deferral/Variance Account disposition -- Effective until Dec.31, 2014</v>
          </cell>
          <cell r="E190" t="str">
            <v>$/kWh</v>
          </cell>
          <cell r="F190">
            <v>-1.8E-3</v>
          </cell>
        </row>
        <row r="191">
          <cell r="A191" t="str">
            <v>Reg_GS</v>
          </cell>
          <cell r="D191" t="str">
            <v>Rate Rider for Global Adjustment sub-Account disposition  (Applicable only for non-RPP customers) - Effective until Dec.31, 2014</v>
          </cell>
          <cell r="E191" t="str">
            <v>$/kWh</v>
          </cell>
          <cell r="F191">
            <v>1.8E-3</v>
          </cell>
        </row>
        <row r="192">
          <cell r="A192" t="str">
            <v>Reg_GS</v>
          </cell>
          <cell r="D192" t="str">
            <v>Stranded Meter Rate Rider - Effective until Dec.31, 2014</v>
          </cell>
          <cell r="E192" t="str">
            <v>$/kWh</v>
          </cell>
          <cell r="F192">
            <v>1.6999999999999999E-3</v>
          </cell>
        </row>
        <row r="194">
          <cell r="D194" t="str">
            <v>General Service 50 to 4,999 kW</v>
          </cell>
        </row>
        <row r="195">
          <cell r="A195" t="str">
            <v>Reg_GSL</v>
          </cell>
          <cell r="D195" t="str">
            <v>Rate Rider for Deferral/Variance Account disposition -- Effective until Dec.31, 2014</v>
          </cell>
          <cell r="E195" t="str">
            <v>$/kW</v>
          </cell>
          <cell r="F195">
            <v>-0.57799999999999996</v>
          </cell>
        </row>
        <row r="196">
          <cell r="A196" t="str">
            <v>Reg_GSL</v>
          </cell>
          <cell r="D196" t="str">
            <v>Rate Rider for Global Adjustment sub-Account disposition  (Applicable only for non-RPP customers) - Effective until Dec.31, 2014</v>
          </cell>
          <cell r="E196" t="str">
            <v>$/kWh</v>
          </cell>
          <cell r="F196">
            <v>1.8E-3</v>
          </cell>
        </row>
        <row r="198">
          <cell r="D198" t="str">
            <v>Large Use</v>
          </cell>
        </row>
        <row r="199">
          <cell r="A199" t="str">
            <v>Reg_LU</v>
          </cell>
          <cell r="D199" t="str">
            <v>Rate Rider for Deferral/Variance Account disposition -- Effective until Dec.31, 2014</v>
          </cell>
          <cell r="E199" t="str">
            <v>$/kW</v>
          </cell>
          <cell r="F199">
            <v>-0.20419999999999999</v>
          </cell>
        </row>
        <row r="200">
          <cell r="A200" t="str">
            <v>Reg_LU</v>
          </cell>
          <cell r="D200" t="str">
            <v>Rate Rider for Global Adjustment sub-Account disposition  (Applicable only for non-RPP customers) - Effective until Dec.31, 2014</v>
          </cell>
          <cell r="E200" t="str">
            <v>$/kWh</v>
          </cell>
          <cell r="F200">
            <v>1.8E-3</v>
          </cell>
        </row>
        <row r="202">
          <cell r="D202" t="str">
            <v>Unmetered Scattered Load</v>
          </cell>
        </row>
        <row r="203">
          <cell r="A203" t="str">
            <v>Reg_USL</v>
          </cell>
          <cell r="D203" t="str">
            <v>Rate Rider for Deferral/Variance Account disposition -- Effective until Dec.31, 2014</v>
          </cell>
          <cell r="E203" t="str">
            <v>$/kWh</v>
          </cell>
          <cell r="F203">
            <v>-2.3E-3</v>
          </cell>
        </row>
        <row r="204">
          <cell r="A204" t="str">
            <v>Reg_USL</v>
          </cell>
          <cell r="D204" t="str">
            <v>Rate Rider for Global Adjustment sub-Account disposition  (Applicable only for non-RPP customers) - Effective until Dec.31, 2014</v>
          </cell>
          <cell r="E204" t="str">
            <v>$/kWh</v>
          </cell>
          <cell r="F204">
            <v>1.8E-3</v>
          </cell>
        </row>
        <row r="206">
          <cell r="D206" t="str">
            <v>Sentinel Lighting</v>
          </cell>
        </row>
        <row r="207">
          <cell r="A207" t="str">
            <v>Reg_SE</v>
          </cell>
          <cell r="D207" t="str">
            <v>Rate Rider for Deferral/Variance Account disposition -- Effective until Dec.31, 2014</v>
          </cell>
          <cell r="E207" t="str">
            <v>$/kW</v>
          </cell>
          <cell r="F207">
            <v>-0.80879999999999996</v>
          </cell>
        </row>
        <row r="208">
          <cell r="A208" t="str">
            <v>Reg_SE</v>
          </cell>
          <cell r="D208" t="str">
            <v>Rate Rider for Global Adjustment sub-Account disposition  (Applicable only for non-RPP customers) - Effective until Dec.31, 2014</v>
          </cell>
          <cell r="E208" t="str">
            <v>$/kWh</v>
          </cell>
          <cell r="F208">
            <v>1.8E-3</v>
          </cell>
        </row>
        <row r="210">
          <cell r="D210" t="str">
            <v>Street Lighting</v>
          </cell>
        </row>
        <row r="211">
          <cell r="A211" t="str">
            <v>Reg_SL</v>
          </cell>
          <cell r="D211" t="str">
            <v>Rate Rider for Deferral/Variance Account disposition -- Effective until Dec.31, 2014</v>
          </cell>
          <cell r="E211" t="str">
            <v>$/kW</v>
          </cell>
          <cell r="F211">
            <v>-0.67120000000000002</v>
          </cell>
        </row>
        <row r="212">
          <cell r="A212" t="str">
            <v>Reg_SL</v>
          </cell>
          <cell r="D212" t="str">
            <v>Rate Rider for Global Adjustment sub-Account disposition  (Applicable only for non-RPP customers) - Effective until Dec.31, 2014</v>
          </cell>
          <cell r="E212" t="str">
            <v>$/kWh</v>
          </cell>
          <cell r="F212">
            <v>1.8E-3</v>
          </cell>
        </row>
        <row r="215">
          <cell r="B215" t="str">
            <v>POWERSTREAM BARRIE ZONE</v>
          </cell>
        </row>
        <row r="217">
          <cell r="D217" t="str">
            <v>Residential</v>
          </cell>
        </row>
        <row r="218">
          <cell r="A218" t="str">
            <v>LRAM_R</v>
          </cell>
          <cell r="D218" t="str">
            <v>Rate Rider for LRAM Recovery (2012) - Effective until April 30,2013</v>
          </cell>
          <cell r="E218" t="str">
            <v>$/kWh</v>
          </cell>
          <cell r="F218">
            <v>4.0000000000000002E-4</v>
          </cell>
        </row>
        <row r="219">
          <cell r="A219" t="str">
            <v>Reg_R</v>
          </cell>
          <cell r="D219" t="str">
            <v>Rate Rider for Deferral/Variance Account disposition (2012) - effective Until April 2013</v>
          </cell>
          <cell r="E219" t="str">
            <v>$/kWh</v>
          </cell>
          <cell r="F219">
            <v>-5.9999999999999995E-4</v>
          </cell>
        </row>
        <row r="220">
          <cell r="A220" t="str">
            <v>Reg_R</v>
          </cell>
          <cell r="D220" t="str">
            <v>Rate Rider for Deferral/Variance Account disposition -- Effective until Dec.31, 2014</v>
          </cell>
          <cell r="E220" t="str">
            <v>$/kWh</v>
          </cell>
          <cell r="F220">
            <v>-1.5E-3</v>
          </cell>
        </row>
        <row r="221">
          <cell r="A221" t="str">
            <v>Reg_R</v>
          </cell>
          <cell r="D221" t="str">
            <v>Rate Rider for Global Adjustment sub-Account disposition  (Applicable only for non-RPP customers) - Effective until Dec.31, 2014</v>
          </cell>
          <cell r="E221" t="str">
            <v>$/kWh</v>
          </cell>
          <cell r="F221">
            <v>3.0999999999999999E-3</v>
          </cell>
        </row>
        <row r="222">
          <cell r="A222" t="str">
            <v>Reg_R</v>
          </cell>
          <cell r="D222" t="str">
            <v>Stranded Meter Rate Rider - Effective until Dec. 31, 2014</v>
          </cell>
          <cell r="E222" t="str">
            <v>$/kWh</v>
          </cell>
          <cell r="F222">
            <v>1.6999999999999999E-3</v>
          </cell>
        </row>
        <row r="224">
          <cell r="D224" t="str">
            <v>General Service Less Than 50 kW</v>
          </cell>
        </row>
        <row r="225">
          <cell r="A225" t="str">
            <v>LRAM_GS</v>
          </cell>
          <cell r="D225" t="str">
            <v>Rate Rider for LRAM Recovery (2012) - Effective until April 30,2013</v>
          </cell>
          <cell r="E225" t="str">
            <v>$/kWh</v>
          </cell>
          <cell r="F225">
            <v>6.9999999999999999E-4</v>
          </cell>
        </row>
        <row r="226">
          <cell r="A226" t="str">
            <v>Reg_GS</v>
          </cell>
          <cell r="D226" t="str">
            <v>Rate Rider for Deferral/Variance Account disposition (2012) - effective Until April 2013</v>
          </cell>
          <cell r="E226" t="str">
            <v>$/kWh</v>
          </cell>
          <cell r="F226">
            <v>-4.0000000000000002E-4</v>
          </cell>
        </row>
        <row r="227">
          <cell r="A227" t="str">
            <v>Reg_GS</v>
          </cell>
          <cell r="D227" t="str">
            <v>Rate Rider for Deferral/Variance Account disposition -- Effective until Dec.31, 2014</v>
          </cell>
          <cell r="E227" t="str">
            <v>$/kWh</v>
          </cell>
          <cell r="F227">
            <v>-1.6000000000000001E-3</v>
          </cell>
        </row>
        <row r="228">
          <cell r="A228" t="str">
            <v>Reg_GS</v>
          </cell>
          <cell r="D228" t="str">
            <v>Rate Rider for Global Adjustment sub-Account disposition  (Applicable only for non-RPP customers) - Effective until Dec.31, 2014</v>
          </cell>
          <cell r="E228" t="str">
            <v>$/kWh</v>
          </cell>
          <cell r="F228">
            <v>3.0999999999999999E-3</v>
          </cell>
        </row>
        <row r="229">
          <cell r="A229" t="str">
            <v>Reg_GS</v>
          </cell>
          <cell r="D229" t="str">
            <v>Stranded Meter Rate Rider - Effective until Dec. 31, 2014</v>
          </cell>
          <cell r="E229" t="str">
            <v>$/kWh</v>
          </cell>
          <cell r="F229">
            <v>2.2000000000000001E-3</v>
          </cell>
        </row>
        <row r="231">
          <cell r="D231" t="str">
            <v>General Service 50 to 4,999 kW</v>
          </cell>
        </row>
        <row r="232">
          <cell r="A232" t="str">
            <v>LRAM_GSL</v>
          </cell>
          <cell r="D232" t="str">
            <v>Rate Rider for LRAM Recovery (2012) - Effective until April 30,2013</v>
          </cell>
          <cell r="E232" t="str">
            <v>$/kW</v>
          </cell>
          <cell r="F232">
            <v>1.1999999999999999E-3</v>
          </cell>
        </row>
        <row r="233">
          <cell r="A233" t="str">
            <v>Reg_GSL</v>
          </cell>
          <cell r="D233" t="str">
            <v>Rate Rider for Deferral/Variance Account disposition (2012) - effective Until April 2013</v>
          </cell>
          <cell r="E233" t="str">
            <v>$/kW</v>
          </cell>
          <cell r="F233">
            <v>-7.0499999999999993E-2</v>
          </cell>
        </row>
        <row r="234">
          <cell r="A234" t="str">
            <v>Reg_GSL</v>
          </cell>
          <cell r="D234" t="str">
            <v>Rate Rider for Deferral/Variance Account disposition -- Effective until Dec.31, 2014</v>
          </cell>
          <cell r="E234" t="str">
            <v>$/kW</v>
          </cell>
          <cell r="F234">
            <v>-0.59330000000000005</v>
          </cell>
        </row>
        <row r="235">
          <cell r="A235" t="str">
            <v>Reg_GSL</v>
          </cell>
          <cell r="D235" t="str">
            <v>Rate Rider for Global Adjustment sub-Account disposition  (Applicable only for non-RPP customers) - Effective until Dec.31, 2014</v>
          </cell>
          <cell r="E235" t="str">
            <v>$/kWh</v>
          </cell>
          <cell r="F235">
            <v>3.0999999999999999E-3</v>
          </cell>
        </row>
        <row r="237">
          <cell r="D237" t="str">
            <v>Large Use</v>
          </cell>
        </row>
        <row r="238">
          <cell r="A238" t="str">
            <v>Reg_LU</v>
          </cell>
          <cell r="D238" t="str">
            <v>Rate Rider for Deferral/Variance Account disposition -- Effective until Dec.31, 2014</v>
          </cell>
          <cell r="E238" t="str">
            <v>$/kW</v>
          </cell>
          <cell r="F238">
            <v>1.8E-3</v>
          </cell>
        </row>
        <row r="239">
          <cell r="A239" t="str">
            <v>Reg_LU</v>
          </cell>
          <cell r="D239" t="str">
            <v>Rate Rider for Global Adjustment sub-Account disposition  (Applicable only for non-RPP customers) - Effective until Dec.31, 2014</v>
          </cell>
          <cell r="E239" t="str">
            <v>$/kWh</v>
          </cell>
          <cell r="F239">
            <v>0</v>
          </cell>
        </row>
        <row r="241">
          <cell r="D241" t="str">
            <v>Unmetered Scattered Load</v>
          </cell>
        </row>
        <row r="242">
          <cell r="A242" t="str">
            <v>Reg_USL</v>
          </cell>
          <cell r="D242" t="str">
            <v>Rate Rider for Deferral/Variance Account disposition (2012) - effective Until April 2013</v>
          </cell>
          <cell r="E242" t="str">
            <v>$/kWh</v>
          </cell>
          <cell r="F242">
            <v>-8.9999999999999998E-4</v>
          </cell>
        </row>
        <row r="243">
          <cell r="A243" t="str">
            <v>Reg_USL</v>
          </cell>
          <cell r="D243" t="str">
            <v>Rate Rider for Deferral/Variance Account disposition -- Effective until Dec.31, 2014</v>
          </cell>
          <cell r="E243" t="str">
            <v>$/kWh</v>
          </cell>
          <cell r="F243">
            <v>-1.5E-3</v>
          </cell>
        </row>
        <row r="244">
          <cell r="A244" t="str">
            <v>Reg_USL</v>
          </cell>
          <cell r="D244" t="str">
            <v>Rate Rider for Global Adjustment sub-Account disposition  (Applicable only for non-RPP customers) - Effective until Dec.31, 2014</v>
          </cell>
          <cell r="E244" t="str">
            <v>$/kWh</v>
          </cell>
          <cell r="F244">
            <v>3.0999999999999999E-3</v>
          </cell>
        </row>
        <row r="246">
          <cell r="D246" t="str">
            <v>Street Lighting</v>
          </cell>
        </row>
        <row r="247">
          <cell r="A247" t="str">
            <v>Reg_SL</v>
          </cell>
          <cell r="D247" t="str">
            <v>Rate Rider for Deferral/Variance Account disposition (2012) - effective Until April 2013</v>
          </cell>
          <cell r="E247" t="str">
            <v>$/kW</v>
          </cell>
          <cell r="F247">
            <v>-0.1545</v>
          </cell>
        </row>
        <row r="248">
          <cell r="A248" t="str">
            <v>Reg_SL</v>
          </cell>
          <cell r="D248" t="str">
            <v>Rate Rider for Deferral/Variance Account disposition -- Effective until Dec.31, 2014</v>
          </cell>
          <cell r="E248" t="str">
            <v>$/kW</v>
          </cell>
          <cell r="F248">
            <v>-0.47460000000000002</v>
          </cell>
        </row>
        <row r="249">
          <cell r="A249" t="str">
            <v>Reg_SL</v>
          </cell>
          <cell r="D249" t="str">
            <v>Rate Rider for Global Adjustment sub-Account disposition  (Applicable only for non-RPP customers) - Effective until Dec.31, 2014</v>
          </cell>
          <cell r="E249" t="str">
            <v>$/kWh</v>
          </cell>
          <cell r="F249">
            <v>3.0999999999999999E-3</v>
          </cell>
        </row>
        <row r="254">
          <cell r="D254" t="str">
            <v>Specific Service Charges</v>
          </cell>
        </row>
        <row r="255">
          <cell r="D255" t="str">
            <v>Customer Administration</v>
          </cell>
        </row>
        <row r="256">
          <cell r="D256" t="str">
            <v xml:space="preserve">Arrears certificate </v>
          </cell>
          <cell r="E256" t="str">
            <v>$</v>
          </cell>
          <cell r="F256">
            <v>15</v>
          </cell>
        </row>
        <row r="257">
          <cell r="D257" t="str">
            <v>Statement of account</v>
          </cell>
          <cell r="E257" t="str">
            <v>$</v>
          </cell>
          <cell r="F257">
            <v>15</v>
          </cell>
        </row>
        <row r="258">
          <cell r="D258" t="str">
            <v xml:space="preserve">Duplicate invoices for previous billing </v>
          </cell>
          <cell r="E258" t="str">
            <v>$</v>
          </cell>
          <cell r="F258">
            <v>15</v>
          </cell>
        </row>
        <row r="259">
          <cell r="D259" t="str">
            <v>Request for other billing information</v>
          </cell>
          <cell r="E259" t="str">
            <v>$</v>
          </cell>
          <cell r="F259">
            <v>15</v>
          </cell>
        </row>
        <row r="260">
          <cell r="D260" t="str">
            <v>Easement letter</v>
          </cell>
          <cell r="E260" t="str">
            <v>$</v>
          </cell>
          <cell r="F260">
            <v>15</v>
          </cell>
        </row>
        <row r="261">
          <cell r="D261" t="str">
            <v xml:space="preserve">Income tax letter </v>
          </cell>
          <cell r="E261" t="str">
            <v>$</v>
          </cell>
          <cell r="F261">
            <v>15</v>
          </cell>
        </row>
        <row r="262">
          <cell r="D262" t="str">
            <v>Account history</v>
          </cell>
          <cell r="E262" t="str">
            <v>$</v>
          </cell>
          <cell r="F262">
            <v>15</v>
          </cell>
        </row>
        <row r="263">
          <cell r="D263" t="str">
            <v>Returned cheque charge (plus bank charges)</v>
          </cell>
          <cell r="E263" t="str">
            <v>$</v>
          </cell>
          <cell r="F263">
            <v>15</v>
          </cell>
        </row>
        <row r="264">
          <cell r="D264" t="str">
            <v>Legal letter charge</v>
          </cell>
          <cell r="E264" t="str">
            <v>$</v>
          </cell>
          <cell r="F264">
            <v>15</v>
          </cell>
        </row>
        <row r="265">
          <cell r="D265" t="str">
            <v>Account set up charge/change of occupancy charge (plus credit agency costs if applicable)</v>
          </cell>
          <cell r="E265" t="str">
            <v>$</v>
          </cell>
          <cell r="F265">
            <v>30</v>
          </cell>
        </row>
        <row r="266">
          <cell r="D266" t="str">
            <v>Special meter reads</v>
          </cell>
          <cell r="E266" t="str">
            <v>$</v>
          </cell>
          <cell r="F266">
            <v>30</v>
          </cell>
        </row>
        <row r="267">
          <cell r="D267" t="str">
            <v>Meter dispute charge plus Measurement Canada fees (if meter found correct)</v>
          </cell>
          <cell r="E267" t="str">
            <v>$</v>
          </cell>
          <cell r="F267">
            <v>30</v>
          </cell>
        </row>
        <row r="268">
          <cell r="E268" t="str">
            <v>$</v>
          </cell>
          <cell r="F268" t="e">
            <v>#N/A</v>
          </cell>
        </row>
        <row r="269">
          <cell r="E269" t="str">
            <v>$</v>
          </cell>
          <cell r="F269" t="e">
            <v>#N/A</v>
          </cell>
        </row>
        <row r="270">
          <cell r="E270" t="str">
            <v>$</v>
          </cell>
          <cell r="F270" t="e">
            <v>#N/A</v>
          </cell>
        </row>
        <row r="271">
          <cell r="E271" t="str">
            <v>$</v>
          </cell>
          <cell r="F271" t="e">
            <v>#N/A</v>
          </cell>
        </row>
        <row r="272">
          <cell r="E272" t="str">
            <v>$</v>
          </cell>
          <cell r="F272" t="e">
            <v>#N/A</v>
          </cell>
        </row>
        <row r="274">
          <cell r="D274" t="str">
            <v>Non-Payment of Account</v>
          </cell>
        </row>
        <row r="275">
          <cell r="D275" t="str">
            <v>Late Payment - per month</v>
          </cell>
          <cell r="E275" t="str">
            <v>%</v>
          </cell>
          <cell r="F275">
            <v>1.5</v>
          </cell>
        </row>
        <row r="276">
          <cell r="D276" t="str">
            <v>Late Payment - per annum</v>
          </cell>
          <cell r="E276" t="str">
            <v>%</v>
          </cell>
          <cell r="F276">
            <v>19.559999999999999</v>
          </cell>
        </row>
        <row r="277">
          <cell r="D277" t="str">
            <v>Collection of account charge - no disconnection</v>
          </cell>
          <cell r="E277" t="str">
            <v>$</v>
          </cell>
          <cell r="F277">
            <v>30</v>
          </cell>
        </row>
        <row r="278">
          <cell r="D278" t="str">
            <v>Disconnect/Reconnect at meter - during regular hours (for non-payment)</v>
          </cell>
          <cell r="E278" t="str">
            <v>$</v>
          </cell>
          <cell r="F278">
            <v>65</v>
          </cell>
        </row>
        <row r="279">
          <cell r="D279" t="str">
            <v xml:space="preserve">Disconnect/Reconnect at meter - during regular hours </v>
          </cell>
          <cell r="E279" t="str">
            <v>$</v>
          </cell>
          <cell r="F279">
            <v>65</v>
          </cell>
        </row>
        <row r="280">
          <cell r="D280" t="str">
            <v>Install/Remove load control device - during regular hours</v>
          </cell>
          <cell r="E280" t="str">
            <v>$</v>
          </cell>
          <cell r="F280">
            <v>65</v>
          </cell>
        </row>
        <row r="281">
          <cell r="D281" t="str">
            <v>Disconnect/Reconnect at meter - after regular hours (for non-payment)</v>
          </cell>
          <cell r="E281" t="str">
            <v>$</v>
          </cell>
          <cell r="F281">
            <v>185</v>
          </cell>
        </row>
        <row r="282">
          <cell r="D282" t="str">
            <v xml:space="preserve">Disconnect/Reconnect at meter - after regular hours </v>
          </cell>
          <cell r="E282" t="str">
            <v>$</v>
          </cell>
          <cell r="F282">
            <v>185</v>
          </cell>
        </row>
        <row r="283">
          <cell r="D283" t="str">
            <v>Install/Remove load control device - after regular hours</v>
          </cell>
          <cell r="E283" t="str">
            <v>$</v>
          </cell>
          <cell r="F283">
            <v>185</v>
          </cell>
        </row>
        <row r="284">
          <cell r="D284" t="str">
            <v xml:space="preserve">Disconnect/Reconnect at pole - during regular hours </v>
          </cell>
          <cell r="E284" t="str">
            <v>$</v>
          </cell>
          <cell r="F284">
            <v>185</v>
          </cell>
        </row>
        <row r="285">
          <cell r="D285" t="str">
            <v xml:space="preserve">Disconnect/Reconnect at pole - after regular hours </v>
          </cell>
          <cell r="E285" t="str">
            <v>$</v>
          </cell>
          <cell r="F285">
            <v>415</v>
          </cell>
        </row>
        <row r="286">
          <cell r="E286" t="str">
            <v>$</v>
          </cell>
        </row>
        <row r="289">
          <cell r="D289" t="str">
            <v>Specific Charge for Access to the Power Poles $/pole/year</v>
          </cell>
          <cell r="E289" t="str">
            <v>$</v>
          </cell>
          <cell r="F289">
            <v>22.35</v>
          </cell>
        </row>
        <row r="290">
          <cell r="D290" t="str">
            <v>Temporary service install &amp; remove - overhead - no transformer</v>
          </cell>
          <cell r="E290" t="str">
            <v>$</v>
          </cell>
          <cell r="F290">
            <v>500</v>
          </cell>
        </row>
        <row r="291">
          <cell r="E291" t="str">
            <v>$</v>
          </cell>
          <cell r="F291" t="e">
            <v>#N/A</v>
          </cell>
        </row>
        <row r="292">
          <cell r="E292" t="str">
            <v>$</v>
          </cell>
          <cell r="F292" t="e">
            <v>#N/A</v>
          </cell>
        </row>
        <row r="293">
          <cell r="E293" t="str">
            <v>$</v>
          </cell>
          <cell r="F293" t="e">
            <v>#N/A</v>
          </cell>
        </row>
        <row r="294">
          <cell r="E294" t="str">
            <v>$</v>
          </cell>
          <cell r="F294" t="e">
            <v>#N/A</v>
          </cell>
        </row>
        <row r="295">
          <cell r="E295" t="str">
            <v>$</v>
          </cell>
          <cell r="F295" t="e">
            <v>#N/A</v>
          </cell>
        </row>
        <row r="296">
          <cell r="E296" t="str">
            <v>$</v>
          </cell>
          <cell r="F296" t="e">
            <v>#N/A</v>
          </cell>
        </row>
        <row r="297">
          <cell r="E297" t="str">
            <v>$</v>
          </cell>
          <cell r="F297" t="e">
            <v>#N/A</v>
          </cell>
        </row>
        <row r="298">
          <cell r="E298" t="str">
            <v>$</v>
          </cell>
          <cell r="F298" t="e">
            <v>#N/A</v>
          </cell>
        </row>
        <row r="299">
          <cell r="E299" t="str">
            <v>$</v>
          </cell>
          <cell r="F299" t="e">
            <v>#N/A</v>
          </cell>
        </row>
        <row r="300">
          <cell r="E300" t="str">
            <v>$</v>
          </cell>
          <cell r="F300" t="e">
            <v>#N/A</v>
          </cell>
        </row>
        <row r="301">
          <cell r="E301" t="str">
            <v>$</v>
          </cell>
          <cell r="F301" t="e">
            <v>#N/A</v>
          </cell>
        </row>
        <row r="302">
          <cell r="E302" t="str">
            <v>$</v>
          </cell>
          <cell r="F302" t="e">
            <v>#N/A</v>
          </cell>
        </row>
        <row r="303">
          <cell r="E303" t="str">
            <v>$</v>
          </cell>
          <cell r="F303" t="e">
            <v>#N/A</v>
          </cell>
        </row>
        <row r="304">
          <cell r="E304" t="str">
            <v>$</v>
          </cell>
          <cell r="F304" t="e">
            <v>#N/A</v>
          </cell>
        </row>
        <row r="305">
          <cell r="E305" t="str">
            <v>$</v>
          </cell>
          <cell r="F305" t="e">
            <v>#N/A</v>
          </cell>
        </row>
        <row r="306">
          <cell r="E306" t="str">
            <v>$</v>
          </cell>
          <cell r="F306" t="e">
            <v>#N/A</v>
          </cell>
        </row>
        <row r="307">
          <cell r="E307" t="str">
            <v>$</v>
          </cell>
          <cell r="F307" t="e">
            <v>#N/A</v>
          </cell>
        </row>
        <row r="308">
          <cell r="E308" t="str">
            <v>$</v>
          </cell>
          <cell r="F308" t="e">
            <v>#N/A</v>
          </cell>
        </row>
        <row r="310">
          <cell r="D310" t="str">
            <v>Allowances</v>
          </cell>
        </row>
        <row r="311">
          <cell r="D311" t="str">
            <v>Transformer Allowance for Ownership - per kW of billing demand/month</v>
          </cell>
          <cell r="E311" t="str">
            <v>$</v>
          </cell>
          <cell r="F311">
            <v>-0.6</v>
          </cell>
        </row>
        <row r="312">
          <cell r="D312" t="str">
            <v>Primary Metering Allowance for transformer losses - applied to measured demand and energy</v>
          </cell>
          <cell r="E312" t="str">
            <v>%</v>
          </cell>
          <cell r="F312">
            <v>-1</v>
          </cell>
        </row>
        <row r="313">
          <cell r="E313" t="str">
            <v>$/kW</v>
          </cell>
          <cell r="F313">
            <v>0</v>
          </cell>
        </row>
        <row r="314">
          <cell r="E314" t="str">
            <v>$/kW</v>
          </cell>
          <cell r="F314">
            <v>0</v>
          </cell>
        </row>
        <row r="316">
          <cell r="D316" t="str">
            <v>LOSS FACTORS</v>
          </cell>
        </row>
        <row r="318">
          <cell r="D318" t="str">
            <v>Total Loss Factor – Secondary Metered Customer &lt; 5,000 kW</v>
          </cell>
          <cell r="F318">
            <v>1.0345</v>
          </cell>
        </row>
        <row r="319">
          <cell r="D319" t="str">
            <v>Total Loss Factor – Secondary Metered Customer &gt; 5,000 kW</v>
          </cell>
          <cell r="F319">
            <v>1.0145</v>
          </cell>
        </row>
        <row r="320">
          <cell r="D320" t="str">
            <v>Total Loss Factor – Primary Metered Customer &lt; 5,000 kW</v>
          </cell>
          <cell r="F320">
            <v>1.0243</v>
          </cell>
        </row>
        <row r="321">
          <cell r="D321" t="str">
            <v>Total Loss Factor – Primary Metered Customer &gt; 5,000 kW</v>
          </cell>
          <cell r="F321">
            <v>1.0044999999999999</v>
          </cell>
        </row>
      </sheetData>
      <sheetData sheetId="46"/>
      <sheetData sheetId="47"/>
      <sheetData sheetId="48"/>
      <sheetData sheetId="49"/>
      <sheetData sheetId="50"/>
      <sheetData sheetId="5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fitToPage="1"/>
  </sheetPr>
  <dimension ref="A1:AG357"/>
  <sheetViews>
    <sheetView showGridLines="0" topLeftCell="E1" zoomScale="75" zoomScaleNormal="75" workbookViewId="0">
      <selection activeCell="X39" sqref="X39"/>
    </sheetView>
  </sheetViews>
  <sheetFormatPr defaultRowHeight="12.75" outlineLevelCol="1" x14ac:dyDescent="0.2"/>
  <cols>
    <col min="1" max="1" width="2.7109375" style="17" customWidth="1"/>
    <col min="2" max="2" width="4.5703125" style="18" customWidth="1"/>
    <col min="3" max="3" width="5.5703125" style="18" customWidth="1"/>
    <col min="4" max="4" width="43.85546875" style="19" customWidth="1"/>
    <col min="5" max="5" width="1.28515625" style="19" customWidth="1"/>
    <col min="6" max="6" width="14" style="19" customWidth="1"/>
    <col min="7" max="7" width="1.28515625" style="19" customWidth="1"/>
    <col min="8" max="8" width="14" style="19" customWidth="1"/>
    <col min="9" max="9" width="11.85546875" style="19" customWidth="1"/>
    <col min="10" max="10" width="17.28515625" style="19" bestFit="1" customWidth="1"/>
    <col min="11" max="11" width="2.85546875" style="19" customWidth="1"/>
    <col min="12" max="12" width="12.140625" style="19" customWidth="1"/>
    <col min="13" max="13" width="11.5703125" style="19" customWidth="1"/>
    <col min="14" max="14" width="17.28515625" style="19" bestFit="1" customWidth="1"/>
    <col min="15" max="15" width="2.85546875" style="19" customWidth="1"/>
    <col min="16" max="16" width="21.28515625" style="19" bestFit="1" customWidth="1"/>
    <col min="17" max="17" width="12.28515625" style="19" bestFit="1" customWidth="1"/>
    <col min="18" max="18" width="3.85546875" style="18" customWidth="1"/>
    <col min="19" max="19" width="9.140625" style="18"/>
    <col min="20" max="20" width="13.5703125" style="4" hidden="1" customWidth="1" outlineLevel="1"/>
    <col min="21" max="22" width="14.5703125" style="4" hidden="1" customWidth="1" outlineLevel="1"/>
    <col min="23" max="23" width="13.5703125" style="4" bestFit="1" customWidth="1" collapsed="1"/>
    <col min="24" max="27" width="13.5703125" style="4" bestFit="1" customWidth="1"/>
    <col min="28" max="33" width="9.140625" style="20"/>
    <col min="34" max="16384" width="9.140625" style="18"/>
  </cols>
  <sheetData>
    <row r="1" spans="1:33" s="2" customFormat="1" ht="34.5" customHeight="1" x14ac:dyDescent="0.2">
      <c r="A1" s="1" t="s">
        <v>0</v>
      </c>
      <c r="C1" s="3"/>
      <c r="D1" s="4"/>
      <c r="E1" s="5"/>
      <c r="F1" s="5"/>
      <c r="G1" s="5"/>
      <c r="H1" s="5"/>
      <c r="I1" s="5"/>
      <c r="J1" s="5"/>
      <c r="K1" s="5"/>
      <c r="L1" s="5"/>
      <c r="M1" s="5"/>
      <c r="N1" s="6" t="s">
        <v>1</v>
      </c>
      <c r="O1" s="7"/>
      <c r="P1" s="6" t="s">
        <v>2</v>
      </c>
      <c r="Q1" s="7"/>
      <c r="R1"/>
      <c r="T1" s="8"/>
      <c r="U1" s="8"/>
      <c r="V1" s="8"/>
      <c r="W1" s="8"/>
      <c r="X1" s="8"/>
      <c r="Y1" s="8"/>
      <c r="Z1" s="8"/>
      <c r="AA1" s="8"/>
      <c r="AB1" s="9"/>
      <c r="AC1" s="9"/>
      <c r="AD1" s="9"/>
      <c r="AE1" s="9"/>
      <c r="AF1" s="9"/>
      <c r="AG1" s="9"/>
    </row>
    <row r="2" spans="1:33" s="2" customFormat="1" ht="19.5" customHeight="1" x14ac:dyDescent="0.4">
      <c r="A2" s="10"/>
      <c r="C2" s="11"/>
      <c r="D2" s="12" t="s">
        <v>176</v>
      </c>
      <c r="E2" s="11"/>
      <c r="F2" s="11"/>
      <c r="G2" s="11"/>
      <c r="H2" s="11"/>
      <c r="I2" s="11"/>
      <c r="J2" s="11"/>
      <c r="K2" s="11"/>
      <c r="L2" s="11"/>
      <c r="M2" s="11"/>
      <c r="N2" s="6" t="s">
        <v>3</v>
      </c>
      <c r="O2" s="7"/>
      <c r="P2" s="7"/>
      <c r="Q2" s="7"/>
      <c r="R2"/>
      <c r="T2" s="8"/>
      <c r="U2" s="8"/>
      <c r="V2" s="8"/>
      <c r="W2" s="8"/>
      <c r="X2" s="8"/>
      <c r="Y2" s="8"/>
      <c r="Z2" s="8"/>
      <c r="AA2" s="8"/>
      <c r="AB2" s="9"/>
      <c r="AC2" s="9"/>
      <c r="AD2" s="9"/>
      <c r="AE2" s="9"/>
      <c r="AF2" s="9"/>
      <c r="AG2" s="9"/>
    </row>
    <row r="3" spans="1:33" s="2" customFormat="1" ht="21.75" customHeight="1" x14ac:dyDescent="0.4">
      <c r="A3" s="10"/>
      <c r="C3" s="11"/>
      <c r="D3" s="12" t="s">
        <v>4</v>
      </c>
      <c r="E3" s="11"/>
      <c r="F3" s="11"/>
      <c r="G3" s="11"/>
      <c r="H3" s="11"/>
      <c r="I3" s="11"/>
      <c r="J3" s="11"/>
      <c r="K3" s="11"/>
      <c r="L3" s="11"/>
      <c r="M3" s="11"/>
      <c r="N3" s="6" t="s">
        <v>5</v>
      </c>
      <c r="O3" s="7"/>
      <c r="P3" s="7"/>
      <c r="Q3" s="7"/>
      <c r="R3"/>
      <c r="T3" s="8"/>
      <c r="U3" s="8"/>
      <c r="V3" s="8"/>
      <c r="W3" s="8"/>
      <c r="X3" s="8"/>
      <c r="Y3" s="8"/>
      <c r="Z3" s="8"/>
      <c r="AA3" s="8"/>
      <c r="AB3" s="9"/>
      <c r="AC3" s="9"/>
      <c r="AD3" s="9"/>
      <c r="AE3" s="9"/>
      <c r="AF3" s="9"/>
      <c r="AG3" s="9"/>
    </row>
    <row r="4" spans="1:33" s="2" customFormat="1" ht="19.5" customHeight="1" x14ac:dyDescent="0.25">
      <c r="A4" s="10"/>
      <c r="C4" s="11"/>
      <c r="D4" s="13" t="s">
        <v>6</v>
      </c>
      <c r="E4" s="11"/>
      <c r="F4" s="11"/>
      <c r="G4" s="11"/>
      <c r="H4" s="11"/>
      <c r="I4" s="11"/>
      <c r="J4" s="11"/>
      <c r="K4" s="14"/>
      <c r="L4" s="14"/>
      <c r="M4" s="14"/>
      <c r="N4" s="6" t="s">
        <v>7</v>
      </c>
      <c r="O4" s="7"/>
      <c r="P4" s="6" t="s">
        <v>8</v>
      </c>
      <c r="Q4" s="7"/>
      <c r="R4"/>
      <c r="T4" s="8"/>
      <c r="U4" s="8"/>
      <c r="V4" s="8"/>
      <c r="W4" s="8"/>
      <c r="X4" s="8"/>
      <c r="Y4" s="8"/>
      <c r="Z4" s="8"/>
      <c r="AA4" s="8"/>
      <c r="AB4" s="9"/>
      <c r="AC4" s="9"/>
      <c r="AD4" s="9"/>
      <c r="AE4" s="9"/>
      <c r="AF4" s="9"/>
      <c r="AG4" s="9"/>
    </row>
    <row r="5" spans="1:33" s="2" customFormat="1" ht="15" customHeight="1" x14ac:dyDescent="0.25">
      <c r="A5" s="10"/>
      <c r="D5" s="15"/>
      <c r="E5" s="16"/>
      <c r="F5" s="16"/>
      <c r="G5" s="16"/>
      <c r="H5" s="15"/>
      <c r="I5" s="15"/>
      <c r="J5" s="15"/>
      <c r="K5" s="15"/>
      <c r="L5" s="15"/>
      <c r="M5" s="15"/>
      <c r="N5" s="6" t="s">
        <v>9</v>
      </c>
      <c r="O5" s="7"/>
      <c r="P5" s="7"/>
      <c r="Q5" s="7"/>
      <c r="R5"/>
      <c r="T5" s="8"/>
      <c r="U5" s="8"/>
      <c r="V5" s="8"/>
      <c r="W5" s="8"/>
      <c r="X5" s="8"/>
      <c r="Y5" s="8"/>
      <c r="Z5" s="8"/>
      <c r="AA5" s="8"/>
      <c r="AB5" s="9"/>
      <c r="AC5" s="9"/>
      <c r="AD5" s="9"/>
      <c r="AE5" s="9"/>
      <c r="AF5" s="9"/>
      <c r="AG5" s="9"/>
    </row>
    <row r="6" spans="1:33" s="2" customFormat="1" ht="15" customHeight="1" x14ac:dyDescent="0.2">
      <c r="A6" s="10"/>
      <c r="D6" s="15"/>
      <c r="E6" s="15"/>
      <c r="F6" s="15"/>
      <c r="G6" s="15"/>
      <c r="H6" s="15"/>
      <c r="I6" s="15"/>
      <c r="J6" s="15"/>
      <c r="K6" s="15"/>
      <c r="L6" s="15"/>
      <c r="M6" s="15"/>
      <c r="N6" s="6" t="s">
        <v>10</v>
      </c>
      <c r="O6" s="7"/>
      <c r="P6">
        <v>41285</v>
      </c>
      <c r="Q6" s="7"/>
      <c r="R6"/>
      <c r="T6" s="8"/>
      <c r="U6" s="8"/>
      <c r="V6" s="8"/>
      <c r="W6" s="8"/>
      <c r="X6" s="8"/>
      <c r="Y6" s="8"/>
      <c r="Z6" s="8"/>
      <c r="AA6" s="8"/>
      <c r="AB6" s="9"/>
      <c r="AC6" s="9"/>
      <c r="AD6" s="9"/>
      <c r="AE6" s="9"/>
      <c r="AF6" s="9"/>
      <c r="AG6" s="9"/>
    </row>
    <row r="7" spans="1:33" ht="7.5" customHeight="1" x14ac:dyDescent="0.2">
      <c r="N7" s="7"/>
      <c r="O7" s="7"/>
      <c r="P7" s="7"/>
      <c r="Q7" s="7"/>
      <c r="R7"/>
    </row>
    <row r="8" spans="1:33" ht="15.75" x14ac:dyDescent="0.25">
      <c r="B8" s="21" t="s">
        <v>11</v>
      </c>
      <c r="D8" s="22" t="s">
        <v>12</v>
      </c>
      <c r="F8" s="23" t="s">
        <v>13</v>
      </c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T8" s="24" t="s">
        <v>14</v>
      </c>
    </row>
    <row r="9" spans="1:33" ht="7.5" customHeight="1" x14ac:dyDescent="0.25">
      <c r="B9" s="21"/>
      <c r="D9" s="25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33" x14ac:dyDescent="0.2">
      <c r="B10" s="21" t="s">
        <v>15</v>
      </c>
      <c r="F10" s="27" t="s">
        <v>16</v>
      </c>
      <c r="G10" s="27"/>
      <c r="H10" s="28">
        <v>800</v>
      </c>
      <c r="I10" s="27" t="s">
        <v>17</v>
      </c>
      <c r="T10" s="29" t="s">
        <v>13</v>
      </c>
      <c r="U10" s="30" t="s">
        <v>18</v>
      </c>
      <c r="V10" s="31"/>
    </row>
    <row r="11" spans="1:33" ht="10.5" customHeight="1" x14ac:dyDescent="0.2">
      <c r="B11" s="21" t="s">
        <v>19</v>
      </c>
      <c r="T11" s="32"/>
      <c r="U11" s="33" t="s">
        <v>20</v>
      </c>
      <c r="V11" s="34" t="s">
        <v>21</v>
      </c>
    </row>
    <row r="12" spans="1:33" x14ac:dyDescent="0.2">
      <c r="B12" s="35"/>
      <c r="F12" s="36"/>
      <c r="G12" s="36"/>
      <c r="H12" s="37" t="s">
        <v>22</v>
      </c>
      <c r="I12" s="38"/>
      <c r="J12" s="39"/>
      <c r="L12" s="37" t="s">
        <v>23</v>
      </c>
      <c r="M12" s="38"/>
      <c r="N12" s="39"/>
      <c r="P12" s="37" t="s">
        <v>24</v>
      </c>
      <c r="Q12" s="39"/>
      <c r="T12" s="40" t="s">
        <v>25</v>
      </c>
      <c r="U12" s="41">
        <f>J46</f>
        <v>107.81</v>
      </c>
      <c r="V12" s="42">
        <f>N46</f>
        <v>107.68</v>
      </c>
    </row>
    <row r="13" spans="1:33" x14ac:dyDescent="0.2">
      <c r="B13" s="35"/>
      <c r="F13" s="43" t="s">
        <v>26</v>
      </c>
      <c r="G13" s="44"/>
      <c r="H13" s="45" t="s">
        <v>27</v>
      </c>
      <c r="I13" s="45" t="s">
        <v>28</v>
      </c>
      <c r="J13" s="46" t="s">
        <v>29</v>
      </c>
      <c r="L13" s="45" t="s">
        <v>27</v>
      </c>
      <c r="M13" s="47" t="s">
        <v>28</v>
      </c>
      <c r="N13" s="46" t="s">
        <v>29</v>
      </c>
      <c r="P13" s="48" t="s">
        <v>30</v>
      </c>
      <c r="Q13" s="49" t="s">
        <v>31</v>
      </c>
      <c r="T13" s="50">
        <v>100</v>
      </c>
      <c r="U13" s="51">
        <f t="dataTable" ref="U13:V19" dt2D="0" dtr="0" r1="H10"/>
        <v>25.51</v>
      </c>
      <c r="V13" s="52">
        <v>24.68</v>
      </c>
    </row>
    <row r="14" spans="1:33" x14ac:dyDescent="0.2">
      <c r="B14" s="35"/>
      <c r="F14" s="53"/>
      <c r="G14" s="44"/>
      <c r="H14" s="54" t="s">
        <v>32</v>
      </c>
      <c r="I14" s="54"/>
      <c r="J14" s="55" t="s">
        <v>32</v>
      </c>
      <c r="L14" s="54" t="s">
        <v>32</v>
      </c>
      <c r="M14" s="55"/>
      <c r="N14" s="55" t="s">
        <v>32</v>
      </c>
      <c r="P14" s="56"/>
      <c r="Q14" s="57"/>
      <c r="T14" s="50">
        <v>250</v>
      </c>
      <c r="U14" s="51">
        <v>42.94</v>
      </c>
      <c r="V14" s="52">
        <v>42.25</v>
      </c>
    </row>
    <row r="15" spans="1:33" x14ac:dyDescent="0.2">
      <c r="A15" s="58" t="s">
        <v>33</v>
      </c>
      <c r="B15" s="59"/>
      <c r="D15" s="60" t="s">
        <v>34</v>
      </c>
      <c r="E15" s="60"/>
      <c r="F15" s="61" t="s">
        <v>11</v>
      </c>
      <c r="G15" s="62"/>
      <c r="H15" s="63">
        <v>11.99</v>
      </c>
      <c r="I15" s="64">
        <v>1</v>
      </c>
      <c r="J15" s="65">
        <f t="shared" ref="J15:J29" si="0">I15*H15</f>
        <v>11.99</v>
      </c>
      <c r="K15" s="60"/>
      <c r="L15" s="63">
        <v>12.34</v>
      </c>
      <c r="M15" s="66">
        <v>1</v>
      </c>
      <c r="N15" s="65">
        <f t="shared" ref="N15:N29" si="1">M15*L15</f>
        <v>12.34</v>
      </c>
      <c r="O15" s="60"/>
      <c r="P15" s="67">
        <f t="shared" ref="P15:P46" si="2">N15-J15</f>
        <v>0.34999999999999964</v>
      </c>
      <c r="Q15" s="68">
        <f t="shared" ref="Q15:Q46" si="3">IF((J15)=0,"",(P15/J15))</f>
        <v>2.9190992493744756E-2</v>
      </c>
      <c r="T15" s="50">
        <v>500</v>
      </c>
      <c r="U15" s="51">
        <v>71.98</v>
      </c>
      <c r="V15" s="52">
        <v>71.52</v>
      </c>
    </row>
    <row r="16" spans="1:33" x14ac:dyDescent="0.2">
      <c r="A16" s="58" t="s">
        <v>35</v>
      </c>
      <c r="B16" s="59"/>
      <c r="D16" s="60" t="s">
        <v>36</v>
      </c>
      <c r="E16" s="60"/>
      <c r="F16" s="61" t="s">
        <v>11</v>
      </c>
      <c r="G16" s="62"/>
      <c r="H16" s="63">
        <v>1.28</v>
      </c>
      <c r="I16" s="64">
        <v>1</v>
      </c>
      <c r="J16" s="65">
        <f t="shared" si="0"/>
        <v>1.28</v>
      </c>
      <c r="K16" s="60"/>
      <c r="L16" s="63">
        <v>0</v>
      </c>
      <c r="M16" s="66">
        <v>1</v>
      </c>
      <c r="N16" s="65">
        <f t="shared" si="1"/>
        <v>0</v>
      </c>
      <c r="O16" s="60"/>
      <c r="P16" s="67">
        <f t="shared" si="2"/>
        <v>-1.28</v>
      </c>
      <c r="Q16" s="68">
        <f t="shared" si="3"/>
        <v>-1</v>
      </c>
      <c r="T16" s="69">
        <v>800</v>
      </c>
      <c r="U16" s="51">
        <v>107.81</v>
      </c>
      <c r="V16" s="52">
        <v>107.68</v>
      </c>
    </row>
    <row r="17" spans="1:22" x14ac:dyDescent="0.2">
      <c r="A17" s="58" t="s">
        <v>37</v>
      </c>
      <c r="B17" s="59"/>
      <c r="D17" s="70" t="s">
        <v>38</v>
      </c>
      <c r="E17" s="60"/>
      <c r="F17" s="61" t="s">
        <v>11</v>
      </c>
      <c r="G17" s="62"/>
      <c r="H17" s="63">
        <v>0</v>
      </c>
      <c r="I17" s="64">
        <v>1</v>
      </c>
      <c r="J17" s="65">
        <f t="shared" si="0"/>
        <v>0</v>
      </c>
      <c r="K17" s="60"/>
      <c r="L17" s="63">
        <v>0.2</v>
      </c>
      <c r="M17" s="66">
        <v>1</v>
      </c>
      <c r="N17" s="65">
        <f t="shared" si="1"/>
        <v>0.2</v>
      </c>
      <c r="O17" s="60"/>
      <c r="P17" s="67">
        <f t="shared" si="2"/>
        <v>0.2</v>
      </c>
      <c r="Q17" s="68" t="str">
        <f t="shared" si="3"/>
        <v/>
      </c>
      <c r="T17" s="50">
        <v>1000</v>
      </c>
      <c r="U17" s="51">
        <v>133.77000000000001</v>
      </c>
      <c r="V17" s="52">
        <v>133.85</v>
      </c>
    </row>
    <row r="18" spans="1:22" x14ac:dyDescent="0.2">
      <c r="A18" s="58" t="s">
        <v>39</v>
      </c>
      <c r="B18" s="59"/>
      <c r="D18" s="60" t="s">
        <v>40</v>
      </c>
      <c r="E18" s="60"/>
      <c r="F18" s="61" t="s">
        <v>11</v>
      </c>
      <c r="G18" s="62"/>
      <c r="H18" s="71">
        <v>0.14000000000000001</v>
      </c>
      <c r="I18" s="64">
        <v>1</v>
      </c>
      <c r="J18" s="65">
        <f t="shared" si="0"/>
        <v>0.14000000000000001</v>
      </c>
      <c r="K18" s="60"/>
      <c r="L18" s="71">
        <v>0</v>
      </c>
      <c r="M18" s="66">
        <v>1</v>
      </c>
      <c r="N18" s="65">
        <f t="shared" si="1"/>
        <v>0</v>
      </c>
      <c r="O18" s="60"/>
      <c r="P18" s="67">
        <f t="shared" si="2"/>
        <v>-0.14000000000000001</v>
      </c>
      <c r="Q18" s="68">
        <f t="shared" si="3"/>
        <v>-1</v>
      </c>
      <c r="T18" s="50">
        <v>1500</v>
      </c>
      <c r="U18" s="51">
        <v>198.66</v>
      </c>
      <c r="V18" s="52">
        <v>199.24</v>
      </c>
    </row>
    <row r="19" spans="1:22" x14ac:dyDescent="0.2">
      <c r="A19" s="58" t="s">
        <v>41</v>
      </c>
      <c r="B19" s="59"/>
      <c r="D19" s="60" t="s">
        <v>42</v>
      </c>
      <c r="E19" s="60"/>
      <c r="F19" s="61" t="s">
        <v>15</v>
      </c>
      <c r="G19" s="62"/>
      <c r="H19" s="71">
        <v>1.35E-2</v>
      </c>
      <c r="I19" s="64">
        <f>H10</f>
        <v>800</v>
      </c>
      <c r="J19" s="65">
        <f t="shared" si="0"/>
        <v>10.8</v>
      </c>
      <c r="K19" s="60"/>
      <c r="L19" s="71">
        <v>1.3599999999999999E-2</v>
      </c>
      <c r="M19" s="66">
        <f>H10</f>
        <v>800</v>
      </c>
      <c r="N19" s="65">
        <f t="shared" si="1"/>
        <v>10.879999999999999</v>
      </c>
      <c r="O19" s="60"/>
      <c r="P19" s="67">
        <f t="shared" si="2"/>
        <v>7.9999999999998295E-2</v>
      </c>
      <c r="Q19" s="68">
        <f t="shared" si="3"/>
        <v>7.407407407407249E-3</v>
      </c>
      <c r="T19" s="72">
        <v>2000</v>
      </c>
      <c r="U19" s="73">
        <v>263.56</v>
      </c>
      <c r="V19" s="74">
        <v>264.64</v>
      </c>
    </row>
    <row r="20" spans="1:22" x14ac:dyDescent="0.2">
      <c r="A20" s="58" t="s">
        <v>43</v>
      </c>
      <c r="B20" s="59"/>
      <c r="D20" s="60" t="s">
        <v>44</v>
      </c>
      <c r="E20" s="60"/>
      <c r="F20" s="61" t="s">
        <v>15</v>
      </c>
      <c r="G20" s="62"/>
      <c r="H20" s="71">
        <v>1E-4</v>
      </c>
      <c r="I20" s="64">
        <f t="shared" ref="I20:I25" si="4">I19</f>
        <v>800</v>
      </c>
      <c r="J20" s="65">
        <f t="shared" si="0"/>
        <v>0.08</v>
      </c>
      <c r="K20" s="60"/>
      <c r="L20" s="71">
        <v>2.9999999999999997E-4</v>
      </c>
      <c r="M20" s="66">
        <f t="shared" ref="M20:M26" si="5">M19</f>
        <v>800</v>
      </c>
      <c r="N20" s="65">
        <f t="shared" si="1"/>
        <v>0.24</v>
      </c>
      <c r="O20" s="60"/>
      <c r="P20" s="67">
        <f t="shared" si="2"/>
        <v>0.15999999999999998</v>
      </c>
      <c r="Q20" s="68">
        <f t="shared" si="3"/>
        <v>1.9999999999999996</v>
      </c>
    </row>
    <row r="21" spans="1:22" x14ac:dyDescent="0.2">
      <c r="A21" s="58" t="s">
        <v>45</v>
      </c>
      <c r="B21" s="59"/>
      <c r="D21" s="60" t="s">
        <v>46</v>
      </c>
      <c r="E21" s="60"/>
      <c r="F21" s="61" t="s">
        <v>11</v>
      </c>
      <c r="G21" s="62"/>
      <c r="H21" s="71">
        <v>0</v>
      </c>
      <c r="I21" s="64">
        <f>I15</f>
        <v>1</v>
      </c>
      <c r="J21" s="65">
        <f t="shared" si="0"/>
        <v>0</v>
      </c>
      <c r="K21" s="60"/>
      <c r="L21" s="63">
        <v>-0.04</v>
      </c>
      <c r="M21" s="66">
        <f>M15</f>
        <v>1</v>
      </c>
      <c r="N21" s="65">
        <f t="shared" si="1"/>
        <v>-0.04</v>
      </c>
      <c r="O21" s="60"/>
      <c r="P21" s="67">
        <f t="shared" si="2"/>
        <v>-0.04</v>
      </c>
      <c r="Q21" s="68" t="str">
        <f t="shared" si="3"/>
        <v/>
      </c>
    </row>
    <row r="22" spans="1:22" x14ac:dyDescent="0.2">
      <c r="A22" s="58" t="s">
        <v>47</v>
      </c>
      <c r="B22" s="59"/>
      <c r="D22" s="60" t="s">
        <v>48</v>
      </c>
      <c r="E22" s="60"/>
      <c r="F22" s="61" t="s">
        <v>15</v>
      </c>
      <c r="G22" s="62"/>
      <c r="H22" s="71">
        <v>-4.0000000000000002E-4</v>
      </c>
      <c r="I22" s="64">
        <f>I19</f>
        <v>800</v>
      </c>
      <c r="J22" s="65">
        <f t="shared" si="0"/>
        <v>-0.32</v>
      </c>
      <c r="K22" s="60"/>
      <c r="L22" s="71">
        <v>0</v>
      </c>
      <c r="M22" s="66">
        <f>M19</f>
        <v>800</v>
      </c>
      <c r="N22" s="65">
        <f t="shared" si="1"/>
        <v>0</v>
      </c>
      <c r="O22" s="60"/>
      <c r="P22" s="67">
        <f t="shared" si="2"/>
        <v>0.32</v>
      </c>
      <c r="Q22" s="68">
        <f t="shared" si="3"/>
        <v>-1</v>
      </c>
    </row>
    <row r="23" spans="1:22" x14ac:dyDescent="0.2">
      <c r="A23" s="58" t="s">
        <v>49</v>
      </c>
      <c r="B23" s="59"/>
      <c r="D23" s="60" t="s">
        <v>50</v>
      </c>
      <c r="E23" s="60"/>
      <c r="F23" s="61" t="s">
        <v>15</v>
      </c>
      <c r="G23" s="62"/>
      <c r="H23" s="71">
        <v>0</v>
      </c>
      <c r="I23" s="64">
        <f t="shared" si="4"/>
        <v>800</v>
      </c>
      <c r="J23" s="65">
        <f t="shared" si="0"/>
        <v>0</v>
      </c>
      <c r="K23" s="60"/>
      <c r="L23" s="71">
        <v>0</v>
      </c>
      <c r="M23" s="66">
        <f t="shared" si="5"/>
        <v>800</v>
      </c>
      <c r="N23" s="65">
        <f t="shared" si="1"/>
        <v>0</v>
      </c>
      <c r="O23" s="60"/>
      <c r="P23" s="67">
        <f t="shared" si="2"/>
        <v>0</v>
      </c>
      <c r="Q23" s="68" t="str">
        <f t="shared" si="3"/>
        <v/>
      </c>
    </row>
    <row r="24" spans="1:22" x14ac:dyDescent="0.2">
      <c r="A24" s="58" t="s">
        <v>51</v>
      </c>
      <c r="B24" s="59"/>
      <c r="D24" s="60" t="s">
        <v>52</v>
      </c>
      <c r="E24" s="60"/>
      <c r="F24" s="61" t="s">
        <v>15</v>
      </c>
      <c r="G24" s="62"/>
      <c r="H24" s="71">
        <v>0</v>
      </c>
      <c r="I24" s="64">
        <f t="shared" si="4"/>
        <v>800</v>
      </c>
      <c r="J24" s="65">
        <f t="shared" si="0"/>
        <v>0</v>
      </c>
      <c r="K24" s="60"/>
      <c r="L24" s="71">
        <v>0</v>
      </c>
      <c r="M24" s="66">
        <f t="shared" si="5"/>
        <v>800</v>
      </c>
      <c r="N24" s="65">
        <f t="shared" si="1"/>
        <v>0</v>
      </c>
      <c r="O24" s="60"/>
      <c r="P24" s="67">
        <f t="shared" si="2"/>
        <v>0</v>
      </c>
      <c r="Q24" s="68" t="str">
        <f t="shared" si="3"/>
        <v/>
      </c>
    </row>
    <row r="25" spans="1:22" x14ac:dyDescent="0.2">
      <c r="A25" s="75" t="s">
        <v>53</v>
      </c>
      <c r="B25" s="59"/>
      <c r="D25" s="76" t="s">
        <v>54</v>
      </c>
      <c r="E25" s="60"/>
      <c r="F25" s="61" t="s">
        <v>15</v>
      </c>
      <c r="G25" s="62"/>
      <c r="H25" s="71">
        <v>0</v>
      </c>
      <c r="I25" s="64">
        <f t="shared" si="4"/>
        <v>800</v>
      </c>
      <c r="J25" s="65">
        <f t="shared" si="0"/>
        <v>0</v>
      </c>
      <c r="K25" s="60"/>
      <c r="L25" s="71">
        <v>-1.9E-3</v>
      </c>
      <c r="M25" s="66">
        <f t="shared" si="5"/>
        <v>800</v>
      </c>
      <c r="N25" s="65">
        <f t="shared" si="1"/>
        <v>-1.52</v>
      </c>
      <c r="O25" s="60"/>
      <c r="P25" s="67">
        <f t="shared" si="2"/>
        <v>-1.52</v>
      </c>
      <c r="Q25" s="68" t="str">
        <f t="shared" si="3"/>
        <v/>
      </c>
    </row>
    <row r="26" spans="1:22" x14ac:dyDescent="0.2">
      <c r="A26" s="75" t="s">
        <v>53</v>
      </c>
      <c r="D26" s="76" t="s">
        <v>55</v>
      </c>
      <c r="E26" s="60"/>
      <c r="F26" s="61" t="s">
        <v>15</v>
      </c>
      <c r="G26" s="62"/>
      <c r="H26" s="71">
        <v>0</v>
      </c>
      <c r="I26" s="64"/>
      <c r="J26" s="65">
        <f t="shared" si="0"/>
        <v>0</v>
      </c>
      <c r="K26" s="60"/>
      <c r="L26" s="71">
        <v>1.4E-3</v>
      </c>
      <c r="M26" s="66">
        <f t="shared" si="5"/>
        <v>800</v>
      </c>
      <c r="N26" s="65">
        <f t="shared" si="1"/>
        <v>1.1199999999999999</v>
      </c>
      <c r="O26" s="60"/>
      <c r="P26" s="67">
        <f t="shared" si="2"/>
        <v>1.1199999999999999</v>
      </c>
      <c r="Q26" s="68" t="str">
        <f t="shared" si="3"/>
        <v/>
      </c>
    </row>
    <row r="27" spans="1:22" x14ac:dyDescent="0.2">
      <c r="D27" s="77"/>
      <c r="E27" s="60"/>
      <c r="F27" s="61"/>
      <c r="G27" s="62"/>
      <c r="H27" s="71"/>
      <c r="I27" s="78"/>
      <c r="J27" s="65">
        <f t="shared" si="0"/>
        <v>0</v>
      </c>
      <c r="K27" s="60"/>
      <c r="L27" s="71"/>
      <c r="M27" s="79"/>
      <c r="N27" s="65">
        <f t="shared" si="1"/>
        <v>0</v>
      </c>
      <c r="O27" s="60"/>
      <c r="P27" s="67">
        <f t="shared" si="2"/>
        <v>0</v>
      </c>
      <c r="Q27" s="68" t="str">
        <f t="shared" si="3"/>
        <v/>
      </c>
    </row>
    <row r="28" spans="1:22" x14ac:dyDescent="0.2">
      <c r="D28" s="77"/>
      <c r="E28" s="60"/>
      <c r="F28" s="61"/>
      <c r="G28" s="62"/>
      <c r="H28" s="71"/>
      <c r="I28" s="78"/>
      <c r="J28" s="65">
        <f t="shared" si="0"/>
        <v>0</v>
      </c>
      <c r="K28" s="60"/>
      <c r="L28" s="71"/>
      <c r="M28" s="79"/>
      <c r="N28" s="65">
        <f t="shared" si="1"/>
        <v>0</v>
      </c>
      <c r="O28" s="60"/>
      <c r="P28" s="67">
        <f t="shared" si="2"/>
        <v>0</v>
      </c>
      <c r="Q28" s="68" t="str">
        <f t="shared" si="3"/>
        <v/>
      </c>
    </row>
    <row r="29" spans="1:22" ht="13.5" thickBot="1" x14ac:dyDescent="0.25">
      <c r="D29" s="77"/>
      <c r="E29" s="60"/>
      <c r="F29" s="61"/>
      <c r="G29" s="62"/>
      <c r="H29" s="71"/>
      <c r="I29" s="78"/>
      <c r="J29" s="65">
        <f t="shared" si="0"/>
        <v>0</v>
      </c>
      <c r="K29" s="60"/>
      <c r="L29" s="71"/>
      <c r="M29" s="79"/>
      <c r="N29" s="65">
        <f t="shared" si="1"/>
        <v>0</v>
      </c>
      <c r="O29" s="60"/>
      <c r="P29" s="67">
        <f t="shared" si="2"/>
        <v>0</v>
      </c>
      <c r="Q29" s="68" t="str">
        <f t="shared" si="3"/>
        <v/>
      </c>
    </row>
    <row r="30" spans="1:22" ht="13.5" thickBot="1" x14ac:dyDescent="0.25">
      <c r="D30" s="27" t="s">
        <v>56</v>
      </c>
      <c r="G30" s="4"/>
      <c r="H30" s="80"/>
      <c r="I30" s="81"/>
      <c r="J30" s="82">
        <f>SUM(J15:J29)</f>
        <v>23.97</v>
      </c>
      <c r="L30" s="80"/>
      <c r="M30" s="83"/>
      <c r="N30" s="82">
        <f>SUM(N15:N29)</f>
        <v>23.22</v>
      </c>
      <c r="P30" s="84">
        <f t="shared" si="2"/>
        <v>-0.75</v>
      </c>
      <c r="Q30" s="85">
        <f t="shared" si="3"/>
        <v>-3.1289111389236547E-2</v>
      </c>
    </row>
    <row r="31" spans="1:22" x14ac:dyDescent="0.2">
      <c r="A31" s="17" t="s">
        <v>57</v>
      </c>
      <c r="D31" s="86" t="s">
        <v>58</v>
      </c>
      <c r="E31" s="86"/>
      <c r="F31" s="87" t="s">
        <v>15</v>
      </c>
      <c r="G31" s="88"/>
      <c r="H31" s="89">
        <v>7.3000000000000001E-3</v>
      </c>
      <c r="I31" s="90">
        <f>H10*(1+H48)</f>
        <v>823.92000000000007</v>
      </c>
      <c r="J31" s="91">
        <f>I31*H31</f>
        <v>6.0146160000000002</v>
      </c>
      <c r="K31" s="86"/>
      <c r="L31" s="89">
        <v>7.1000000000000004E-3</v>
      </c>
      <c r="M31" s="92">
        <f>H10*(1+L48)</f>
        <v>827.6</v>
      </c>
      <c r="N31" s="91">
        <f>M31*L31</f>
        <v>5.8759600000000001</v>
      </c>
      <c r="O31" s="86"/>
      <c r="P31" s="93">
        <f t="shared" si="2"/>
        <v>-0.13865600000000011</v>
      </c>
      <c r="Q31" s="94">
        <f t="shared" si="3"/>
        <v>-2.3053175797091634E-2</v>
      </c>
    </row>
    <row r="32" spans="1:22" ht="13.5" thickBot="1" x14ac:dyDescent="0.25">
      <c r="A32" s="17" t="s">
        <v>59</v>
      </c>
      <c r="D32" s="95" t="s">
        <v>60</v>
      </c>
      <c r="E32" s="86"/>
      <c r="F32" s="87" t="s">
        <v>15</v>
      </c>
      <c r="G32" s="88"/>
      <c r="H32" s="89">
        <v>2.7000000000000001E-3</v>
      </c>
      <c r="I32" s="90">
        <f>I31</f>
        <v>823.92000000000007</v>
      </c>
      <c r="J32" s="91">
        <f>I32*H32</f>
        <v>2.2245840000000001</v>
      </c>
      <c r="K32" s="86"/>
      <c r="L32" s="89">
        <v>3.2000000000000002E-3</v>
      </c>
      <c r="M32" s="92">
        <f>M31</f>
        <v>827.6</v>
      </c>
      <c r="N32" s="91">
        <f>M32*L32</f>
        <v>2.64832</v>
      </c>
      <c r="O32" s="86"/>
      <c r="P32" s="93">
        <f t="shared" si="2"/>
        <v>0.42373599999999989</v>
      </c>
      <c r="Q32" s="94">
        <f t="shared" si="3"/>
        <v>0.19047875917474902</v>
      </c>
    </row>
    <row r="33" spans="4:17" ht="13.5" thickBot="1" x14ac:dyDescent="0.25">
      <c r="D33" s="96" t="s">
        <v>61</v>
      </c>
      <c r="E33" s="60"/>
      <c r="F33" s="60"/>
      <c r="G33" s="62"/>
      <c r="H33" s="97"/>
      <c r="I33" s="98"/>
      <c r="J33" s="99">
        <f>SUM(J30:J32)</f>
        <v>32.209199999999996</v>
      </c>
      <c r="K33" s="100"/>
      <c r="L33" s="101"/>
      <c r="M33" s="102"/>
      <c r="N33" s="99">
        <f>SUM(N30:N32)</f>
        <v>31.744279999999996</v>
      </c>
      <c r="O33" s="100"/>
      <c r="P33" s="103">
        <f t="shared" si="2"/>
        <v>-0.46491999999999933</v>
      </c>
      <c r="Q33" s="104">
        <f t="shared" si="3"/>
        <v>-1.4434385206711108E-2</v>
      </c>
    </row>
    <row r="34" spans="4:17" x14ac:dyDescent="0.2">
      <c r="D34" s="76" t="s">
        <v>62</v>
      </c>
      <c r="E34" s="60"/>
      <c r="F34" s="61" t="s">
        <v>15</v>
      </c>
      <c r="G34" s="62"/>
      <c r="H34" s="71">
        <v>5.1999999999999998E-3</v>
      </c>
      <c r="I34" s="64">
        <f>I32</f>
        <v>823.92000000000007</v>
      </c>
      <c r="J34" s="65">
        <f t="shared" ref="J34:J41" si="6">I34*H34</f>
        <v>4.2843840000000002</v>
      </c>
      <c r="K34" s="60"/>
      <c r="L34" s="71">
        <f t="shared" ref="L34:L40" si="7">H34</f>
        <v>5.1999999999999998E-3</v>
      </c>
      <c r="M34" s="105">
        <f>M32</f>
        <v>827.6</v>
      </c>
      <c r="N34" s="65">
        <f t="shared" ref="N34:N41" si="8">M34*L34</f>
        <v>4.3035199999999998</v>
      </c>
      <c r="O34" s="60"/>
      <c r="P34" s="67">
        <f t="shared" si="2"/>
        <v>1.9135999999999598E-2</v>
      </c>
      <c r="Q34" s="68">
        <f t="shared" si="3"/>
        <v>4.4664530536944391E-3</v>
      </c>
    </row>
    <row r="35" spans="4:17" x14ac:dyDescent="0.2">
      <c r="D35" s="76" t="s">
        <v>63</v>
      </c>
      <c r="E35" s="60"/>
      <c r="F35" s="61" t="s">
        <v>15</v>
      </c>
      <c r="G35" s="62"/>
      <c r="H35" s="71">
        <v>1.1000000000000001E-3</v>
      </c>
      <c r="I35" s="64">
        <f>I32</f>
        <v>823.92000000000007</v>
      </c>
      <c r="J35" s="65">
        <f t="shared" si="6"/>
        <v>0.90631200000000012</v>
      </c>
      <c r="K35" s="60"/>
      <c r="L35" s="71">
        <f t="shared" si="7"/>
        <v>1.1000000000000001E-3</v>
      </c>
      <c r="M35" s="105">
        <f>M32</f>
        <v>827.6</v>
      </c>
      <c r="N35" s="65">
        <f t="shared" si="8"/>
        <v>0.91036000000000006</v>
      </c>
      <c r="O35" s="60"/>
      <c r="P35" s="67">
        <f t="shared" si="2"/>
        <v>4.0479999999999405E-3</v>
      </c>
      <c r="Q35" s="68">
        <f t="shared" si="3"/>
        <v>4.4664530536944668E-3</v>
      </c>
    </row>
    <row r="36" spans="4:17" x14ac:dyDescent="0.2">
      <c r="D36" s="76" t="s">
        <v>64</v>
      </c>
      <c r="E36" s="60"/>
      <c r="F36" s="61" t="s">
        <v>15</v>
      </c>
      <c r="G36" s="62"/>
      <c r="H36" s="71">
        <v>0</v>
      </c>
      <c r="I36" s="64">
        <f>I32</f>
        <v>823.92000000000007</v>
      </c>
      <c r="J36" s="65">
        <f t="shared" si="6"/>
        <v>0</v>
      </c>
      <c r="K36" s="60"/>
      <c r="L36" s="71">
        <f t="shared" si="7"/>
        <v>0</v>
      </c>
      <c r="M36" s="105">
        <f>M32</f>
        <v>827.6</v>
      </c>
      <c r="N36" s="65">
        <f t="shared" si="8"/>
        <v>0</v>
      </c>
      <c r="O36" s="60"/>
      <c r="P36" s="67">
        <f t="shared" si="2"/>
        <v>0</v>
      </c>
      <c r="Q36" s="68" t="str">
        <f t="shared" si="3"/>
        <v/>
      </c>
    </row>
    <row r="37" spans="4:17" x14ac:dyDescent="0.2">
      <c r="D37" s="60" t="s">
        <v>65</v>
      </c>
      <c r="E37" s="60"/>
      <c r="F37" s="61" t="s">
        <v>11</v>
      </c>
      <c r="G37" s="62"/>
      <c r="H37" s="71">
        <v>0.25</v>
      </c>
      <c r="I37" s="64">
        <v>1</v>
      </c>
      <c r="J37" s="65">
        <f t="shared" si="6"/>
        <v>0.25</v>
      </c>
      <c r="K37" s="60"/>
      <c r="L37" s="71">
        <f t="shared" si="7"/>
        <v>0.25</v>
      </c>
      <c r="M37" s="106">
        <v>1</v>
      </c>
      <c r="N37" s="65">
        <f t="shared" si="8"/>
        <v>0.25</v>
      </c>
      <c r="O37" s="60"/>
      <c r="P37" s="67">
        <f t="shared" si="2"/>
        <v>0</v>
      </c>
      <c r="Q37" s="68">
        <f t="shared" si="3"/>
        <v>0</v>
      </c>
    </row>
    <row r="38" spans="4:17" x14ac:dyDescent="0.2">
      <c r="D38" s="60" t="s">
        <v>66</v>
      </c>
      <c r="E38" s="60"/>
      <c r="F38" s="61" t="s">
        <v>15</v>
      </c>
      <c r="G38" s="62"/>
      <c r="H38" s="71">
        <v>7.0000000000000001E-3</v>
      </c>
      <c r="I38" s="64">
        <f>H10</f>
        <v>800</v>
      </c>
      <c r="J38" s="65">
        <f t="shared" si="6"/>
        <v>5.6000000000000005</v>
      </c>
      <c r="K38" s="60"/>
      <c r="L38" s="71">
        <f t="shared" si="7"/>
        <v>7.0000000000000001E-3</v>
      </c>
      <c r="M38" s="106">
        <f>H10</f>
        <v>800</v>
      </c>
      <c r="N38" s="65">
        <f t="shared" si="8"/>
        <v>5.6000000000000005</v>
      </c>
      <c r="O38" s="60"/>
      <c r="P38" s="67">
        <f t="shared" si="2"/>
        <v>0</v>
      </c>
      <c r="Q38" s="68">
        <f t="shared" si="3"/>
        <v>0</v>
      </c>
    </row>
    <row r="39" spans="4:17" x14ac:dyDescent="0.2">
      <c r="D39" s="60" t="s">
        <v>67</v>
      </c>
      <c r="E39" s="60"/>
      <c r="F39" s="61" t="s">
        <v>15</v>
      </c>
      <c r="G39" s="62"/>
      <c r="H39" s="71">
        <v>7.4999999999999997E-2</v>
      </c>
      <c r="I39" s="64">
        <f>IF(I31&lt;H49,I31,H49)</f>
        <v>750</v>
      </c>
      <c r="J39" s="65">
        <f t="shared" si="6"/>
        <v>56.25</v>
      </c>
      <c r="K39" s="60"/>
      <c r="L39" s="71">
        <f t="shared" si="7"/>
        <v>7.4999999999999997E-2</v>
      </c>
      <c r="M39" s="107">
        <f>IF(M31&lt;L49,M31,L49)</f>
        <v>750</v>
      </c>
      <c r="N39" s="65">
        <f t="shared" si="8"/>
        <v>56.25</v>
      </c>
      <c r="O39" s="60"/>
      <c r="P39" s="67">
        <f t="shared" si="2"/>
        <v>0</v>
      </c>
      <c r="Q39" s="68">
        <f t="shared" si="3"/>
        <v>0</v>
      </c>
    </row>
    <row r="40" spans="4:17" x14ac:dyDescent="0.2">
      <c r="D40" s="60" t="s">
        <v>68</v>
      </c>
      <c r="E40" s="60"/>
      <c r="F40" s="61" t="s">
        <v>15</v>
      </c>
      <c r="G40" s="62"/>
      <c r="H40" s="71">
        <v>8.7999999999999995E-2</v>
      </c>
      <c r="I40" s="108">
        <f>IF(I31&lt;H49,0,I34-I39)</f>
        <v>73.920000000000073</v>
      </c>
      <c r="J40" s="65">
        <f t="shared" si="6"/>
        <v>6.5049600000000058</v>
      </c>
      <c r="K40" s="60"/>
      <c r="L40" s="71">
        <f t="shared" si="7"/>
        <v>8.7999999999999995E-2</v>
      </c>
      <c r="M40" s="109">
        <f>IF(M31&lt;L49,0,M31-M39)</f>
        <v>77.600000000000023</v>
      </c>
      <c r="N40" s="65">
        <f t="shared" si="8"/>
        <v>6.828800000000002</v>
      </c>
      <c r="O40" s="60"/>
      <c r="P40" s="67">
        <f t="shared" si="2"/>
        <v>0.32383999999999613</v>
      </c>
      <c r="Q40" s="68">
        <f t="shared" si="3"/>
        <v>4.9783549783549146E-2</v>
      </c>
    </row>
    <row r="41" spans="4:17" ht="13.5" thickBot="1" x14ac:dyDescent="0.25">
      <c r="D41" s="77"/>
      <c r="E41" s="60"/>
      <c r="F41" s="61"/>
      <c r="G41" s="62"/>
      <c r="H41" s="71"/>
      <c r="I41" s="78"/>
      <c r="J41" s="65">
        <f t="shared" si="6"/>
        <v>0</v>
      </c>
      <c r="K41" s="60"/>
      <c r="L41" s="71"/>
      <c r="M41" s="79"/>
      <c r="N41" s="65">
        <f t="shared" si="8"/>
        <v>0</v>
      </c>
      <c r="O41" s="60"/>
      <c r="P41" s="67">
        <f t="shared" si="2"/>
        <v>0</v>
      </c>
      <c r="Q41" s="68" t="str">
        <f t="shared" si="3"/>
        <v/>
      </c>
    </row>
    <row r="42" spans="4:17" ht="13.5" thickBot="1" x14ac:dyDescent="0.25">
      <c r="D42" s="110" t="s">
        <v>69</v>
      </c>
      <c r="E42" s="60"/>
      <c r="F42" s="60"/>
      <c r="G42" s="60"/>
      <c r="H42" s="111"/>
      <c r="I42" s="112"/>
      <c r="J42" s="99">
        <f>SUM(J33:J41)</f>
        <v>106.00485600000002</v>
      </c>
      <c r="K42" s="100"/>
      <c r="L42" s="113"/>
      <c r="M42" s="114"/>
      <c r="N42" s="99">
        <f>SUM(N33:N41)</f>
        <v>105.88695999999999</v>
      </c>
      <c r="O42" s="100"/>
      <c r="P42" s="103">
        <f t="shared" si="2"/>
        <v>-0.1178960000000302</v>
      </c>
      <c r="Q42" s="104">
        <f t="shared" si="3"/>
        <v>-1.1121754648676678E-3</v>
      </c>
    </row>
    <row r="43" spans="4:17" ht="13.5" thickBot="1" x14ac:dyDescent="0.25">
      <c r="D43" s="62" t="s">
        <v>70</v>
      </c>
      <c r="E43" s="60"/>
      <c r="F43" s="60"/>
      <c r="G43" s="60"/>
      <c r="H43" s="115">
        <v>0.13</v>
      </c>
      <c r="I43" s="116"/>
      <c r="J43" s="117">
        <f>J42*H43</f>
        <v>13.780631280000003</v>
      </c>
      <c r="K43" s="60"/>
      <c r="L43" s="115">
        <v>0.13</v>
      </c>
      <c r="M43" s="118"/>
      <c r="N43" s="117">
        <f>N42*L43</f>
        <v>13.765304799999999</v>
      </c>
      <c r="O43" s="60"/>
      <c r="P43" s="67">
        <f t="shared" si="2"/>
        <v>-1.5326480000004139E-2</v>
      </c>
      <c r="Q43" s="68">
        <f t="shared" si="3"/>
        <v>-1.1121754648676832E-3</v>
      </c>
    </row>
    <row r="44" spans="4:17" ht="13.5" thickBot="1" x14ac:dyDescent="0.25">
      <c r="D44" s="96" t="s">
        <v>71</v>
      </c>
      <c r="E44" s="60"/>
      <c r="F44" s="60"/>
      <c r="G44" s="60"/>
      <c r="H44" s="97"/>
      <c r="I44" s="98"/>
      <c r="J44" s="99">
        <f>ROUND(SUM(J42:J43),2)</f>
        <v>119.79</v>
      </c>
      <c r="K44" s="60"/>
      <c r="L44" s="101"/>
      <c r="M44" s="102"/>
      <c r="N44" s="99">
        <f>ROUND(SUM(N42:N43),2)</f>
        <v>119.65</v>
      </c>
      <c r="O44" s="60"/>
      <c r="P44" s="103">
        <f>N44-J44</f>
        <v>-0.14000000000000057</v>
      </c>
      <c r="Q44" s="104">
        <f>IF((J44)=0,"",(P44/J44))</f>
        <v>-1.1687119125135701E-3</v>
      </c>
    </row>
    <row r="45" spans="4:17" ht="13.5" thickBot="1" x14ac:dyDescent="0.25">
      <c r="D45" s="62" t="s">
        <v>72</v>
      </c>
      <c r="E45" s="60"/>
      <c r="F45" s="60"/>
      <c r="G45" s="60"/>
      <c r="H45" s="119"/>
      <c r="I45" s="116"/>
      <c r="J45" s="120">
        <f>ROUND(-J44*10%,2)</f>
        <v>-11.98</v>
      </c>
      <c r="K45" s="60"/>
      <c r="L45" s="119"/>
      <c r="M45" s="118"/>
      <c r="N45" s="120">
        <f>ROUND(-N44*10%,2)</f>
        <v>-11.97</v>
      </c>
      <c r="O45" s="60"/>
      <c r="P45" s="67">
        <f>N45-J45</f>
        <v>9.9999999999997868E-3</v>
      </c>
      <c r="Q45" s="68">
        <f>IF((J45)=0,"",(P45/J45))</f>
        <v>-8.3472454090148464E-4</v>
      </c>
    </row>
    <row r="46" spans="4:17" ht="13.5" thickBot="1" x14ac:dyDescent="0.25">
      <c r="D46" s="96" t="s">
        <v>73</v>
      </c>
      <c r="E46" s="60"/>
      <c r="F46" s="60"/>
      <c r="G46" s="60"/>
      <c r="H46" s="97"/>
      <c r="I46" s="98"/>
      <c r="J46" s="99">
        <f>ROUND(SUM(J44:J45),2)</f>
        <v>107.81</v>
      </c>
      <c r="K46" s="100"/>
      <c r="L46" s="101"/>
      <c r="M46" s="102"/>
      <c r="N46" s="99">
        <f>ROUND(SUM(N44:N45),2)</f>
        <v>107.68</v>
      </c>
      <c r="O46" s="100"/>
      <c r="P46" s="103">
        <f t="shared" si="2"/>
        <v>-0.12999999999999545</v>
      </c>
      <c r="Q46" s="104">
        <f t="shared" si="3"/>
        <v>-1.2058250626101052E-3</v>
      </c>
    </row>
    <row r="47" spans="4:17" ht="10.5" customHeight="1" x14ac:dyDescent="0.2"/>
    <row r="48" spans="4:17" x14ac:dyDescent="0.2">
      <c r="D48" s="27" t="s">
        <v>74</v>
      </c>
      <c r="H48" s="121">
        <v>2.9900000000000038E-2</v>
      </c>
      <c r="J48" s="122"/>
      <c r="L48" s="121">
        <v>3.4499999999999975E-2</v>
      </c>
      <c r="N48" s="123"/>
    </row>
    <row r="49" spans="2:22" ht="18.75" customHeight="1" x14ac:dyDescent="0.2">
      <c r="D49" s="124" t="s">
        <v>75</v>
      </c>
      <c r="H49" s="125">
        <v>750</v>
      </c>
      <c r="L49" s="125">
        <f>H49</f>
        <v>750</v>
      </c>
    </row>
    <row r="50" spans="2:22" x14ac:dyDescent="0.2">
      <c r="B50" s="27" t="s">
        <v>76</v>
      </c>
    </row>
    <row r="51" spans="2:22" x14ac:dyDescent="0.2">
      <c r="B51" s="126"/>
      <c r="C51" s="127"/>
      <c r="D51" s="127"/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8"/>
    </row>
    <row r="52" spans="2:22" x14ac:dyDescent="0.2">
      <c r="B52" s="129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1"/>
    </row>
    <row r="53" spans="2:22" x14ac:dyDescent="0.2">
      <c r="B53" s="129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1"/>
    </row>
    <row r="54" spans="2:22" x14ac:dyDescent="0.2">
      <c r="B54" s="129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1"/>
    </row>
    <row r="55" spans="2:22" x14ac:dyDescent="0.2">
      <c r="B55" s="132"/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4"/>
    </row>
    <row r="60" spans="2:22" ht="15.75" x14ac:dyDescent="0.25">
      <c r="B60" s="21" t="s">
        <v>11</v>
      </c>
      <c r="D60" s="22" t="s">
        <v>12</v>
      </c>
      <c r="F60" s="23" t="s">
        <v>77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</row>
    <row r="61" spans="2:22" ht="7.5" customHeight="1" x14ac:dyDescent="0.25">
      <c r="B61" s="21"/>
      <c r="D61" s="25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</row>
    <row r="62" spans="2:22" x14ac:dyDescent="0.2">
      <c r="B62" s="21" t="s">
        <v>15</v>
      </c>
      <c r="F62" s="27" t="s">
        <v>16</v>
      </c>
      <c r="G62" s="27"/>
      <c r="H62" s="28">
        <v>2000</v>
      </c>
      <c r="I62" s="27" t="s">
        <v>17</v>
      </c>
      <c r="T62" s="135"/>
      <c r="U62" s="136" t="s">
        <v>18</v>
      </c>
      <c r="V62" s="31"/>
    </row>
    <row r="63" spans="2:22" ht="10.5" customHeight="1" x14ac:dyDescent="0.2">
      <c r="B63" s="21" t="s">
        <v>19</v>
      </c>
      <c r="T63" s="33" t="s">
        <v>78</v>
      </c>
      <c r="U63" s="137" t="s">
        <v>20</v>
      </c>
      <c r="V63" s="34" t="s">
        <v>21</v>
      </c>
    </row>
    <row r="64" spans="2:22" x14ac:dyDescent="0.2">
      <c r="B64" s="35"/>
      <c r="F64" s="36"/>
      <c r="G64" s="36"/>
      <c r="H64" s="37" t="s">
        <v>22</v>
      </c>
      <c r="I64" s="38"/>
      <c r="J64" s="39"/>
      <c r="L64" s="37" t="s">
        <v>23</v>
      </c>
      <c r="M64" s="38"/>
      <c r="N64" s="39"/>
      <c r="P64" s="37" t="s">
        <v>24</v>
      </c>
      <c r="Q64" s="39"/>
      <c r="T64" s="138" t="s">
        <v>25</v>
      </c>
      <c r="U64" s="41">
        <f>J98</f>
        <v>277.74</v>
      </c>
      <c r="V64" s="42">
        <f>N98</f>
        <v>277.04000000000002</v>
      </c>
    </row>
    <row r="65" spans="1:22" x14ac:dyDescent="0.2">
      <c r="B65" s="35"/>
      <c r="F65" s="43" t="s">
        <v>26</v>
      </c>
      <c r="G65" s="44"/>
      <c r="H65" s="45" t="s">
        <v>27</v>
      </c>
      <c r="I65" s="45" t="s">
        <v>28</v>
      </c>
      <c r="J65" s="46" t="s">
        <v>29</v>
      </c>
      <c r="L65" s="45" t="s">
        <v>27</v>
      </c>
      <c r="M65" s="47" t="s">
        <v>28</v>
      </c>
      <c r="N65" s="46" t="s">
        <v>29</v>
      </c>
      <c r="P65" s="48" t="s">
        <v>30</v>
      </c>
      <c r="Q65" s="49" t="s">
        <v>31</v>
      </c>
      <c r="T65" s="50">
        <v>1000</v>
      </c>
      <c r="U65" s="51">
        <f t="dataTable" ref="U65:V71" dt2D="0" dtr="0" r1="H62"/>
        <v>150.83000000000001</v>
      </c>
      <c r="V65" s="52">
        <v>146.99</v>
      </c>
    </row>
    <row r="66" spans="1:22" x14ac:dyDescent="0.2">
      <c r="B66" s="35"/>
      <c r="F66" s="53"/>
      <c r="G66" s="44"/>
      <c r="H66" s="54" t="s">
        <v>32</v>
      </c>
      <c r="I66" s="54"/>
      <c r="J66" s="55" t="s">
        <v>32</v>
      </c>
      <c r="L66" s="54" t="s">
        <v>32</v>
      </c>
      <c r="M66" s="55"/>
      <c r="N66" s="55" t="s">
        <v>32</v>
      </c>
      <c r="P66" s="56"/>
      <c r="Q66" s="57"/>
      <c r="T66" s="69">
        <v>2000</v>
      </c>
      <c r="U66" s="51">
        <v>277.74</v>
      </c>
      <c r="V66" s="52">
        <v>277.04000000000002</v>
      </c>
    </row>
    <row r="67" spans="1:22" x14ac:dyDescent="0.2">
      <c r="A67" s="58" t="s">
        <v>79</v>
      </c>
      <c r="B67" s="59"/>
      <c r="D67" s="60" t="s">
        <v>34</v>
      </c>
      <c r="E67" s="60"/>
      <c r="F67" s="61" t="s">
        <v>11</v>
      </c>
      <c r="G67" s="62"/>
      <c r="H67" s="63">
        <v>28.64</v>
      </c>
      <c r="I67" s="64">
        <v>1</v>
      </c>
      <c r="J67" s="65">
        <f t="shared" ref="J67:J81" si="9">I67*H67</f>
        <v>28.64</v>
      </c>
      <c r="K67" s="60"/>
      <c r="L67" s="63">
        <v>25.39</v>
      </c>
      <c r="M67" s="66">
        <v>1</v>
      </c>
      <c r="N67" s="65">
        <f t="shared" ref="N67:N81" si="10">M67*L67</f>
        <v>25.39</v>
      </c>
      <c r="O67" s="60"/>
      <c r="P67" s="67">
        <f t="shared" ref="P67:P98" si="11">N67-J67</f>
        <v>-3.25</v>
      </c>
      <c r="Q67" s="68">
        <f t="shared" ref="Q67:Q98" si="12">IF((J67)=0,"",(P67/J67))</f>
        <v>-0.11347765363128491</v>
      </c>
      <c r="T67" s="50">
        <v>2500</v>
      </c>
      <c r="U67" s="51">
        <v>341.2</v>
      </c>
      <c r="V67" s="52">
        <v>342.06</v>
      </c>
    </row>
    <row r="68" spans="1:22" x14ac:dyDescent="0.2">
      <c r="A68" s="58" t="s">
        <v>80</v>
      </c>
      <c r="B68" s="59"/>
      <c r="D68" s="60" t="s">
        <v>36</v>
      </c>
      <c r="E68" s="60"/>
      <c r="F68" s="61" t="s">
        <v>11</v>
      </c>
      <c r="G68" s="62"/>
      <c r="H68" s="71">
        <v>1.01</v>
      </c>
      <c r="I68" s="64">
        <v>1</v>
      </c>
      <c r="J68" s="65">
        <f t="shared" si="9"/>
        <v>1.01</v>
      </c>
      <c r="K68" s="60"/>
      <c r="L68" s="71">
        <v>0</v>
      </c>
      <c r="M68" s="66">
        <v>1</v>
      </c>
      <c r="N68" s="65">
        <f t="shared" si="10"/>
        <v>0</v>
      </c>
      <c r="O68" s="60"/>
      <c r="P68" s="67">
        <f t="shared" si="11"/>
        <v>-1.01</v>
      </c>
      <c r="Q68" s="68">
        <f t="shared" si="12"/>
        <v>-1</v>
      </c>
      <c r="T68" s="50">
        <v>5000</v>
      </c>
      <c r="U68" s="51">
        <v>658.47</v>
      </c>
      <c r="V68" s="52">
        <v>667.19</v>
      </c>
    </row>
    <row r="69" spans="1:22" x14ac:dyDescent="0.2">
      <c r="A69" s="58" t="s">
        <v>81</v>
      </c>
      <c r="B69" s="59"/>
      <c r="D69" s="70" t="s">
        <v>38</v>
      </c>
      <c r="E69" s="60"/>
      <c r="F69" s="61" t="s">
        <v>11</v>
      </c>
      <c r="G69" s="62"/>
      <c r="H69" s="71">
        <v>0</v>
      </c>
      <c r="I69" s="64">
        <v>1</v>
      </c>
      <c r="J69" s="65">
        <f t="shared" si="9"/>
        <v>0</v>
      </c>
      <c r="K69" s="60"/>
      <c r="L69" s="63">
        <v>0.55000000000000004</v>
      </c>
      <c r="M69" s="66">
        <v>1</v>
      </c>
      <c r="N69" s="65">
        <f t="shared" si="10"/>
        <v>0.55000000000000004</v>
      </c>
      <c r="O69" s="60"/>
      <c r="P69" s="67">
        <f t="shared" si="11"/>
        <v>0.55000000000000004</v>
      </c>
      <c r="Q69" s="68" t="str">
        <f t="shared" si="12"/>
        <v/>
      </c>
      <c r="T69" s="50">
        <v>10000</v>
      </c>
      <c r="U69" s="51">
        <v>1293.02</v>
      </c>
      <c r="V69" s="52">
        <v>1317.42</v>
      </c>
    </row>
    <row r="70" spans="1:22" x14ac:dyDescent="0.2">
      <c r="A70" s="58" t="s">
        <v>82</v>
      </c>
      <c r="B70" s="59"/>
      <c r="D70" s="60" t="s">
        <v>40</v>
      </c>
      <c r="E70" s="60"/>
      <c r="F70" s="61" t="s">
        <v>11</v>
      </c>
      <c r="G70" s="62"/>
      <c r="H70" s="71">
        <v>3.37</v>
      </c>
      <c r="I70" s="64">
        <v>1</v>
      </c>
      <c r="J70" s="65">
        <f t="shared" si="9"/>
        <v>3.37</v>
      </c>
      <c r="K70" s="60"/>
      <c r="L70" s="71">
        <v>0</v>
      </c>
      <c r="M70" s="66">
        <v>1</v>
      </c>
      <c r="N70" s="65">
        <f t="shared" si="10"/>
        <v>0</v>
      </c>
      <c r="O70" s="60"/>
      <c r="P70" s="67">
        <f t="shared" si="11"/>
        <v>-3.37</v>
      </c>
      <c r="Q70" s="68">
        <f t="shared" si="12"/>
        <v>-1</v>
      </c>
      <c r="T70" s="50">
        <v>12500</v>
      </c>
      <c r="U70" s="51">
        <v>1610.3</v>
      </c>
      <c r="V70" s="52">
        <v>1642.54</v>
      </c>
    </row>
    <row r="71" spans="1:22" x14ac:dyDescent="0.2">
      <c r="A71" s="58" t="s">
        <v>83</v>
      </c>
      <c r="B71" s="59"/>
      <c r="D71" s="60" t="s">
        <v>42</v>
      </c>
      <c r="E71" s="60"/>
      <c r="F71" s="61" t="s">
        <v>15</v>
      </c>
      <c r="G71" s="62"/>
      <c r="H71" s="71">
        <v>1.1599999999999999E-2</v>
      </c>
      <c r="I71" s="64">
        <f>H62</f>
        <v>2000</v>
      </c>
      <c r="J71" s="65">
        <f t="shared" si="9"/>
        <v>23.2</v>
      </c>
      <c r="K71" s="60"/>
      <c r="L71" s="71">
        <v>1.35E-2</v>
      </c>
      <c r="M71" s="66">
        <f>H62</f>
        <v>2000</v>
      </c>
      <c r="N71" s="65">
        <f t="shared" si="10"/>
        <v>27</v>
      </c>
      <c r="O71" s="60"/>
      <c r="P71" s="67">
        <f t="shared" si="11"/>
        <v>3.8000000000000007</v>
      </c>
      <c r="Q71" s="68">
        <f t="shared" si="12"/>
        <v>0.16379310344827588</v>
      </c>
      <c r="T71" s="72">
        <v>15000</v>
      </c>
      <c r="U71" s="73">
        <v>1927.57</v>
      </c>
      <c r="V71" s="74">
        <v>1967.66</v>
      </c>
    </row>
    <row r="72" spans="1:22" x14ac:dyDescent="0.2">
      <c r="A72" s="58" t="s">
        <v>84</v>
      </c>
      <c r="B72" s="59"/>
      <c r="D72" s="60" t="s">
        <v>44</v>
      </c>
      <c r="E72" s="60"/>
      <c r="F72" s="61" t="s">
        <v>15</v>
      </c>
      <c r="G72" s="62"/>
      <c r="H72" s="71">
        <v>1E-4</v>
      </c>
      <c r="I72" s="64">
        <f t="shared" ref="I72:I77" si="13">I71</f>
        <v>2000</v>
      </c>
      <c r="J72" s="65">
        <f t="shared" si="9"/>
        <v>0.2</v>
      </c>
      <c r="K72" s="60"/>
      <c r="L72" s="71">
        <v>2.9999999999999997E-4</v>
      </c>
      <c r="M72" s="66">
        <f t="shared" ref="M72:M78" si="14">M71</f>
        <v>2000</v>
      </c>
      <c r="N72" s="65">
        <f t="shared" si="10"/>
        <v>0.6</v>
      </c>
      <c r="O72" s="60"/>
      <c r="P72" s="67">
        <f t="shared" si="11"/>
        <v>0.39999999999999997</v>
      </c>
      <c r="Q72" s="68">
        <f t="shared" si="12"/>
        <v>1.9999999999999998</v>
      </c>
    </row>
    <row r="73" spans="1:22" x14ac:dyDescent="0.2">
      <c r="A73" s="58" t="s">
        <v>85</v>
      </c>
      <c r="B73" s="59"/>
      <c r="D73" s="60" t="s">
        <v>46</v>
      </c>
      <c r="E73" s="60"/>
      <c r="F73" s="61" t="s">
        <v>11</v>
      </c>
      <c r="G73" s="62"/>
      <c r="H73" s="71">
        <v>0</v>
      </c>
      <c r="I73" s="64">
        <f>I67</f>
        <v>1</v>
      </c>
      <c r="J73" s="65">
        <f t="shared" si="9"/>
        <v>0</v>
      </c>
      <c r="K73" s="60"/>
      <c r="L73" s="71">
        <v>0.22</v>
      </c>
      <c r="M73" s="66">
        <f>M67</f>
        <v>1</v>
      </c>
      <c r="N73" s="65">
        <f t="shared" si="10"/>
        <v>0.22</v>
      </c>
      <c r="O73" s="60"/>
      <c r="P73" s="67">
        <f t="shared" si="11"/>
        <v>0.22</v>
      </c>
      <c r="Q73" s="68" t="str">
        <f t="shared" si="12"/>
        <v/>
      </c>
    </row>
    <row r="74" spans="1:22" x14ac:dyDescent="0.2">
      <c r="A74" s="58" t="s">
        <v>86</v>
      </c>
      <c r="B74" s="59"/>
      <c r="D74" s="60" t="s">
        <v>48</v>
      </c>
      <c r="E74" s="60"/>
      <c r="F74" s="61" t="s">
        <v>15</v>
      </c>
      <c r="G74" s="62"/>
      <c r="H74" s="71">
        <v>-2.9999999999999997E-4</v>
      </c>
      <c r="I74" s="64">
        <f>I71</f>
        <v>2000</v>
      </c>
      <c r="J74" s="65">
        <f t="shared" si="9"/>
        <v>-0.6</v>
      </c>
      <c r="K74" s="60"/>
      <c r="L74" s="71">
        <v>0</v>
      </c>
      <c r="M74" s="66">
        <f>M71</f>
        <v>2000</v>
      </c>
      <c r="N74" s="65">
        <f t="shared" si="10"/>
        <v>0</v>
      </c>
      <c r="O74" s="60"/>
      <c r="P74" s="67">
        <f t="shared" si="11"/>
        <v>0.6</v>
      </c>
      <c r="Q74" s="68">
        <f t="shared" si="12"/>
        <v>-1</v>
      </c>
    </row>
    <row r="75" spans="1:22" x14ac:dyDescent="0.2">
      <c r="A75" s="58" t="s">
        <v>87</v>
      </c>
      <c r="B75" s="59"/>
      <c r="D75" s="60" t="s">
        <v>50</v>
      </c>
      <c r="E75" s="60"/>
      <c r="F75" s="61" t="s">
        <v>15</v>
      </c>
      <c r="G75" s="62"/>
      <c r="H75" s="71">
        <v>0</v>
      </c>
      <c r="I75" s="64">
        <f t="shared" si="13"/>
        <v>2000</v>
      </c>
      <c r="J75" s="65">
        <f t="shared" si="9"/>
        <v>0</v>
      </c>
      <c r="K75" s="60"/>
      <c r="L75" s="71">
        <v>0</v>
      </c>
      <c r="M75" s="66">
        <f t="shared" si="14"/>
        <v>2000</v>
      </c>
      <c r="N75" s="65">
        <f t="shared" si="10"/>
        <v>0</v>
      </c>
      <c r="O75" s="60"/>
      <c r="P75" s="67">
        <f t="shared" si="11"/>
        <v>0</v>
      </c>
      <c r="Q75" s="68" t="str">
        <f t="shared" si="12"/>
        <v/>
      </c>
    </row>
    <row r="76" spans="1:22" x14ac:dyDescent="0.2">
      <c r="A76" s="58" t="s">
        <v>88</v>
      </c>
      <c r="B76" s="59"/>
      <c r="D76" s="60" t="s">
        <v>52</v>
      </c>
      <c r="E76" s="60"/>
      <c r="F76" s="61" t="s">
        <v>15</v>
      </c>
      <c r="G76" s="62"/>
      <c r="H76" s="71">
        <v>0</v>
      </c>
      <c r="I76" s="64">
        <f t="shared" si="13"/>
        <v>2000</v>
      </c>
      <c r="J76" s="65">
        <f t="shared" si="9"/>
        <v>0</v>
      </c>
      <c r="K76" s="60"/>
      <c r="L76" s="71">
        <v>0</v>
      </c>
      <c r="M76" s="66">
        <f t="shared" si="14"/>
        <v>2000</v>
      </c>
      <c r="N76" s="65">
        <f t="shared" si="10"/>
        <v>0</v>
      </c>
      <c r="O76" s="60"/>
      <c r="P76" s="67">
        <f t="shared" si="11"/>
        <v>0</v>
      </c>
      <c r="Q76" s="68" t="str">
        <f t="shared" si="12"/>
        <v/>
      </c>
    </row>
    <row r="77" spans="1:22" x14ac:dyDescent="0.2">
      <c r="A77" s="75" t="s">
        <v>89</v>
      </c>
      <c r="B77" s="59"/>
      <c r="D77" s="76" t="s">
        <v>54</v>
      </c>
      <c r="E77" s="60"/>
      <c r="F77" s="61" t="s">
        <v>15</v>
      </c>
      <c r="G77" s="62"/>
      <c r="H77" s="71">
        <v>0</v>
      </c>
      <c r="I77" s="64">
        <f t="shared" si="13"/>
        <v>2000</v>
      </c>
      <c r="J77" s="65">
        <f t="shared" si="9"/>
        <v>0</v>
      </c>
      <c r="K77" s="60"/>
      <c r="L77" s="71">
        <v>-1.8E-3</v>
      </c>
      <c r="M77" s="66">
        <f t="shared" si="14"/>
        <v>2000</v>
      </c>
      <c r="N77" s="65">
        <f t="shared" si="10"/>
        <v>-3.6</v>
      </c>
      <c r="O77" s="60"/>
      <c r="P77" s="67">
        <f t="shared" si="11"/>
        <v>-3.6</v>
      </c>
      <c r="Q77" s="68" t="str">
        <f t="shared" si="12"/>
        <v/>
      </c>
    </row>
    <row r="78" spans="1:22" x14ac:dyDescent="0.2">
      <c r="A78" s="75" t="s">
        <v>89</v>
      </c>
      <c r="D78" s="76" t="s">
        <v>55</v>
      </c>
      <c r="E78" s="60"/>
      <c r="F78" s="61" t="s">
        <v>15</v>
      </c>
      <c r="G78" s="62"/>
      <c r="H78" s="71">
        <v>0</v>
      </c>
      <c r="I78" s="78"/>
      <c r="J78" s="65">
        <f t="shared" si="9"/>
        <v>0</v>
      </c>
      <c r="K78" s="60"/>
      <c r="L78" s="71">
        <v>1.6999999999999999E-3</v>
      </c>
      <c r="M78" s="66">
        <f t="shared" si="14"/>
        <v>2000</v>
      </c>
      <c r="N78" s="65">
        <f t="shared" si="10"/>
        <v>3.4</v>
      </c>
      <c r="O78" s="60"/>
      <c r="P78" s="67">
        <f t="shared" si="11"/>
        <v>3.4</v>
      </c>
      <c r="Q78" s="68" t="str">
        <f t="shared" si="12"/>
        <v/>
      </c>
    </row>
    <row r="79" spans="1:22" x14ac:dyDescent="0.2">
      <c r="A79" s="86"/>
      <c r="D79" s="77"/>
      <c r="E79" s="60"/>
      <c r="F79" s="61"/>
      <c r="G79" s="62"/>
      <c r="H79" s="71"/>
      <c r="I79" s="78"/>
      <c r="J79" s="65">
        <f t="shared" si="9"/>
        <v>0</v>
      </c>
      <c r="K79" s="60"/>
      <c r="L79" s="71"/>
      <c r="M79" s="79"/>
      <c r="N79" s="65">
        <f t="shared" si="10"/>
        <v>0</v>
      </c>
      <c r="O79" s="60"/>
      <c r="P79" s="67">
        <f t="shared" si="11"/>
        <v>0</v>
      </c>
      <c r="Q79" s="68" t="str">
        <f t="shared" si="12"/>
        <v/>
      </c>
    </row>
    <row r="80" spans="1:22" x14ac:dyDescent="0.2">
      <c r="D80" s="77"/>
      <c r="E80" s="60"/>
      <c r="F80" s="61"/>
      <c r="G80" s="62"/>
      <c r="H80" s="71"/>
      <c r="I80" s="78"/>
      <c r="J80" s="65">
        <f t="shared" si="9"/>
        <v>0</v>
      </c>
      <c r="K80" s="60"/>
      <c r="L80" s="71"/>
      <c r="M80" s="79"/>
      <c r="N80" s="65">
        <f t="shared" si="10"/>
        <v>0</v>
      </c>
      <c r="O80" s="60"/>
      <c r="P80" s="67">
        <f t="shared" si="11"/>
        <v>0</v>
      </c>
      <c r="Q80" s="68" t="str">
        <f t="shared" si="12"/>
        <v/>
      </c>
    </row>
    <row r="81" spans="1:17" ht="13.5" thickBot="1" x14ac:dyDescent="0.25">
      <c r="D81" s="77"/>
      <c r="E81" s="60"/>
      <c r="F81" s="61"/>
      <c r="G81" s="62"/>
      <c r="H81" s="71"/>
      <c r="I81" s="78"/>
      <c r="J81" s="65">
        <f t="shared" si="9"/>
        <v>0</v>
      </c>
      <c r="K81" s="60"/>
      <c r="L81" s="71"/>
      <c r="M81" s="79"/>
      <c r="N81" s="65">
        <f t="shared" si="10"/>
        <v>0</v>
      </c>
      <c r="O81" s="60"/>
      <c r="P81" s="67">
        <f t="shared" si="11"/>
        <v>0</v>
      </c>
      <c r="Q81" s="68" t="str">
        <f t="shared" si="12"/>
        <v/>
      </c>
    </row>
    <row r="82" spans="1:17" ht="13.5" thickBot="1" x14ac:dyDescent="0.25">
      <c r="D82" s="27" t="s">
        <v>56</v>
      </c>
      <c r="G82" s="4"/>
      <c r="H82" s="80"/>
      <c r="I82" s="81"/>
      <c r="J82" s="82">
        <f>SUM(J67:J81)</f>
        <v>55.82</v>
      </c>
      <c r="L82" s="80"/>
      <c r="M82" s="83"/>
      <c r="N82" s="82">
        <f>SUM(N67:N81)</f>
        <v>53.559999999999995</v>
      </c>
      <c r="P82" s="84">
        <f t="shared" si="11"/>
        <v>-2.2600000000000051</v>
      </c>
      <c r="Q82" s="85">
        <f t="shared" si="12"/>
        <v>-4.0487280544607762E-2</v>
      </c>
    </row>
    <row r="83" spans="1:17" x14ac:dyDescent="0.2">
      <c r="A83" s="17" t="s">
        <v>90</v>
      </c>
      <c r="D83" s="86" t="s">
        <v>58</v>
      </c>
      <c r="E83" s="86"/>
      <c r="F83" s="87" t="s">
        <v>15</v>
      </c>
      <c r="G83" s="88"/>
      <c r="H83" s="89">
        <v>6.6E-3</v>
      </c>
      <c r="I83" s="139">
        <f>H62*(1+H100)</f>
        <v>2059.8000000000002</v>
      </c>
      <c r="J83" s="91">
        <f>I83*H83</f>
        <v>13.59468</v>
      </c>
      <c r="K83" s="86"/>
      <c r="L83" s="89">
        <v>6.4999999999999997E-3</v>
      </c>
      <c r="M83" s="140">
        <f>H62*(1+L100)</f>
        <v>2069</v>
      </c>
      <c r="N83" s="91">
        <f>M83*L83</f>
        <v>13.448499999999999</v>
      </c>
      <c r="O83" s="86"/>
      <c r="P83" s="93">
        <f t="shared" si="11"/>
        <v>-0.14618000000000109</v>
      </c>
      <c r="Q83" s="94">
        <f t="shared" si="12"/>
        <v>-1.0752735628937282E-2</v>
      </c>
    </row>
    <row r="84" spans="1:17" ht="13.5" thickBot="1" x14ac:dyDescent="0.25">
      <c r="A84" s="17" t="s">
        <v>91</v>
      </c>
      <c r="D84" s="95" t="s">
        <v>60</v>
      </c>
      <c r="E84" s="86"/>
      <c r="F84" s="87" t="s">
        <v>15</v>
      </c>
      <c r="G84" s="88"/>
      <c r="H84" s="89">
        <v>2.3999999999999998E-3</v>
      </c>
      <c r="I84" s="139">
        <f>I83</f>
        <v>2059.8000000000002</v>
      </c>
      <c r="J84" s="91">
        <f>I84*H84</f>
        <v>4.9435200000000004</v>
      </c>
      <c r="K84" s="86"/>
      <c r="L84" s="89">
        <v>2.8E-3</v>
      </c>
      <c r="M84" s="140">
        <f>M83</f>
        <v>2069</v>
      </c>
      <c r="N84" s="91">
        <f>M84*L84</f>
        <v>5.7931999999999997</v>
      </c>
      <c r="O84" s="86"/>
      <c r="P84" s="93">
        <f t="shared" si="11"/>
        <v>0.84967999999999932</v>
      </c>
      <c r="Q84" s="94">
        <f t="shared" si="12"/>
        <v>0.17187752856264346</v>
      </c>
    </row>
    <row r="85" spans="1:17" ht="13.5" thickBot="1" x14ac:dyDescent="0.25">
      <c r="D85" s="96" t="s">
        <v>61</v>
      </c>
      <c r="E85" s="60"/>
      <c r="F85" s="60"/>
      <c r="G85" s="62"/>
      <c r="H85" s="97"/>
      <c r="I85" s="98"/>
      <c r="J85" s="99">
        <f>SUM(J82:J84)</f>
        <v>74.358200000000011</v>
      </c>
      <c r="K85" s="100"/>
      <c r="L85" s="101"/>
      <c r="M85" s="102"/>
      <c r="N85" s="99">
        <f>SUM(N82:N84)</f>
        <v>72.801699999999997</v>
      </c>
      <c r="O85" s="100"/>
      <c r="P85" s="103">
        <f t="shared" si="11"/>
        <v>-1.556500000000014</v>
      </c>
      <c r="Q85" s="104">
        <f t="shared" si="12"/>
        <v>-2.093245936561151E-2</v>
      </c>
    </row>
    <row r="86" spans="1:17" x14ac:dyDescent="0.2">
      <c r="D86" s="76" t="s">
        <v>62</v>
      </c>
      <c r="E86" s="60"/>
      <c r="F86" s="61" t="s">
        <v>15</v>
      </c>
      <c r="G86" s="62"/>
      <c r="H86" s="71">
        <v>5.1999999999999998E-3</v>
      </c>
      <c r="I86" s="64">
        <f>I84</f>
        <v>2059.8000000000002</v>
      </c>
      <c r="J86" s="65">
        <f t="shared" ref="J86:J93" si="15">I86*H86</f>
        <v>10.71096</v>
      </c>
      <c r="K86" s="60"/>
      <c r="L86" s="71">
        <f t="shared" ref="L86:L92" si="16">H86</f>
        <v>5.1999999999999998E-3</v>
      </c>
      <c r="M86" s="66">
        <f>M84</f>
        <v>2069</v>
      </c>
      <c r="N86" s="65">
        <f t="shared" ref="N86:N93" si="17">M86*L86</f>
        <v>10.758799999999999</v>
      </c>
      <c r="O86" s="60"/>
      <c r="P86" s="67">
        <f t="shared" si="11"/>
        <v>4.7839999999998994E-2</v>
      </c>
      <c r="Q86" s="68">
        <f t="shared" si="12"/>
        <v>4.46645305369444E-3</v>
      </c>
    </row>
    <row r="87" spans="1:17" x14ac:dyDescent="0.2">
      <c r="D87" s="76" t="s">
        <v>63</v>
      </c>
      <c r="E87" s="60"/>
      <c r="F87" s="61" t="s">
        <v>15</v>
      </c>
      <c r="G87" s="62"/>
      <c r="H87" s="71">
        <v>1.1000000000000001E-3</v>
      </c>
      <c r="I87" s="64">
        <f>I84</f>
        <v>2059.8000000000002</v>
      </c>
      <c r="J87" s="65">
        <f t="shared" si="15"/>
        <v>2.2657800000000003</v>
      </c>
      <c r="K87" s="60"/>
      <c r="L87" s="71">
        <f t="shared" si="16"/>
        <v>1.1000000000000001E-3</v>
      </c>
      <c r="M87" s="66">
        <f>M84</f>
        <v>2069</v>
      </c>
      <c r="N87" s="65">
        <f t="shared" si="17"/>
        <v>2.2759</v>
      </c>
      <c r="O87" s="60"/>
      <c r="P87" s="67">
        <f t="shared" si="11"/>
        <v>1.0119999999999685E-2</v>
      </c>
      <c r="Q87" s="68">
        <f t="shared" si="12"/>
        <v>4.466453053694394E-3</v>
      </c>
    </row>
    <row r="88" spans="1:17" x14ac:dyDescent="0.2">
      <c r="D88" s="76" t="s">
        <v>64</v>
      </c>
      <c r="E88" s="60"/>
      <c r="F88" s="61" t="s">
        <v>15</v>
      </c>
      <c r="G88" s="62"/>
      <c r="H88" s="71">
        <v>0</v>
      </c>
      <c r="I88" s="64">
        <f>I84</f>
        <v>2059.8000000000002</v>
      </c>
      <c r="J88" s="65">
        <f t="shared" si="15"/>
        <v>0</v>
      </c>
      <c r="K88" s="60"/>
      <c r="L88" s="71">
        <f t="shared" si="16"/>
        <v>0</v>
      </c>
      <c r="M88" s="66">
        <f>M84</f>
        <v>2069</v>
      </c>
      <c r="N88" s="65">
        <f t="shared" si="17"/>
        <v>0</v>
      </c>
      <c r="O88" s="60"/>
      <c r="P88" s="67">
        <f t="shared" si="11"/>
        <v>0</v>
      </c>
      <c r="Q88" s="68" t="str">
        <f t="shared" si="12"/>
        <v/>
      </c>
    </row>
    <row r="89" spans="1:17" x14ac:dyDescent="0.2">
      <c r="D89" s="60" t="s">
        <v>65</v>
      </c>
      <c r="E89" s="60"/>
      <c r="F89" s="61" t="s">
        <v>11</v>
      </c>
      <c r="G89" s="62"/>
      <c r="H89" s="71">
        <v>0.25</v>
      </c>
      <c r="I89" s="64">
        <v>1</v>
      </c>
      <c r="J89" s="65">
        <f t="shared" si="15"/>
        <v>0.25</v>
      </c>
      <c r="K89" s="60"/>
      <c r="L89" s="71">
        <f t="shared" si="16"/>
        <v>0.25</v>
      </c>
      <c r="M89" s="66">
        <v>1</v>
      </c>
      <c r="N89" s="65">
        <f t="shared" si="17"/>
        <v>0.25</v>
      </c>
      <c r="O89" s="60"/>
      <c r="P89" s="67">
        <f t="shared" si="11"/>
        <v>0</v>
      </c>
      <c r="Q89" s="68">
        <f t="shared" si="12"/>
        <v>0</v>
      </c>
    </row>
    <row r="90" spans="1:17" x14ac:dyDescent="0.2">
      <c r="D90" s="60" t="s">
        <v>66</v>
      </c>
      <c r="E90" s="60"/>
      <c r="F90" s="61" t="s">
        <v>15</v>
      </c>
      <c r="G90" s="62"/>
      <c r="H90" s="71">
        <v>7.0000000000000001E-3</v>
      </c>
      <c r="I90" s="64">
        <f>H62</f>
        <v>2000</v>
      </c>
      <c r="J90" s="65">
        <f t="shared" si="15"/>
        <v>14</v>
      </c>
      <c r="K90" s="60"/>
      <c r="L90" s="71">
        <f t="shared" si="16"/>
        <v>7.0000000000000001E-3</v>
      </c>
      <c r="M90" s="66">
        <f>H62</f>
        <v>2000</v>
      </c>
      <c r="N90" s="65">
        <f t="shared" si="17"/>
        <v>14</v>
      </c>
      <c r="O90" s="60"/>
      <c r="P90" s="67">
        <f t="shared" si="11"/>
        <v>0</v>
      </c>
      <c r="Q90" s="68">
        <f t="shared" si="12"/>
        <v>0</v>
      </c>
    </row>
    <row r="91" spans="1:17" x14ac:dyDescent="0.2">
      <c r="D91" s="60" t="s">
        <v>92</v>
      </c>
      <c r="E91" s="60"/>
      <c r="F91" s="61" t="s">
        <v>15</v>
      </c>
      <c r="G91" s="62"/>
      <c r="H91" s="71">
        <v>7.4999999999999997E-2</v>
      </c>
      <c r="I91" s="64">
        <f>IF(I83&lt;H101,I83,H101)</f>
        <v>750</v>
      </c>
      <c r="J91" s="65">
        <f t="shared" si="15"/>
        <v>56.25</v>
      </c>
      <c r="K91" s="60"/>
      <c r="L91" s="71">
        <f t="shared" si="16"/>
        <v>7.4999999999999997E-2</v>
      </c>
      <c r="M91" s="66">
        <f>IF(M83&lt;L101,M83,L101)</f>
        <v>750</v>
      </c>
      <c r="N91" s="65">
        <f t="shared" si="17"/>
        <v>56.25</v>
      </c>
      <c r="O91" s="60"/>
      <c r="P91" s="67">
        <f t="shared" si="11"/>
        <v>0</v>
      </c>
      <c r="Q91" s="68">
        <f t="shared" si="12"/>
        <v>0</v>
      </c>
    </row>
    <row r="92" spans="1:17" x14ac:dyDescent="0.2">
      <c r="D92" s="141"/>
      <c r="E92" s="60"/>
      <c r="F92" s="61"/>
      <c r="G92" s="62"/>
      <c r="H92" s="71">
        <v>8.7999999999999995E-2</v>
      </c>
      <c r="I92" s="108">
        <f>IF(I83&lt;H101,0,I86-I91)</f>
        <v>1309.8000000000002</v>
      </c>
      <c r="J92" s="65">
        <f t="shared" si="15"/>
        <v>115.26240000000001</v>
      </c>
      <c r="K92" s="60"/>
      <c r="L92" s="71">
        <f t="shared" si="16"/>
        <v>8.7999999999999995E-2</v>
      </c>
      <c r="M92" s="142">
        <f>IF(M83&lt;L101,0,M83-M91)</f>
        <v>1319</v>
      </c>
      <c r="N92" s="65">
        <f t="shared" si="17"/>
        <v>116.07199999999999</v>
      </c>
      <c r="O92" s="60"/>
      <c r="P92" s="67">
        <f t="shared" si="11"/>
        <v>0.80959999999997478</v>
      </c>
      <c r="Q92" s="68">
        <f t="shared" si="12"/>
        <v>7.023973125667821E-3</v>
      </c>
    </row>
    <row r="93" spans="1:17" ht="13.5" thickBot="1" x14ac:dyDescent="0.25">
      <c r="D93" s="77"/>
      <c r="E93" s="60"/>
      <c r="F93" s="61"/>
      <c r="G93" s="62"/>
      <c r="H93" s="71"/>
      <c r="I93" s="78"/>
      <c r="J93" s="65">
        <f t="shared" si="15"/>
        <v>0</v>
      </c>
      <c r="K93" s="60"/>
      <c r="L93" s="71"/>
      <c r="M93" s="79"/>
      <c r="N93" s="65">
        <f t="shared" si="17"/>
        <v>0</v>
      </c>
      <c r="O93" s="60"/>
      <c r="P93" s="67">
        <f t="shared" si="11"/>
        <v>0</v>
      </c>
      <c r="Q93" s="68" t="str">
        <f t="shared" si="12"/>
        <v/>
      </c>
    </row>
    <row r="94" spans="1:17" ht="13.5" thickBot="1" x14ac:dyDescent="0.25">
      <c r="D94" s="110" t="s">
        <v>69</v>
      </c>
      <c r="E94" s="60"/>
      <c r="F94" s="60"/>
      <c r="G94" s="60"/>
      <c r="H94" s="111"/>
      <c r="I94" s="112"/>
      <c r="J94" s="99">
        <f>SUM(J85:J93)</f>
        <v>273.09734000000003</v>
      </c>
      <c r="K94" s="100"/>
      <c r="L94" s="113"/>
      <c r="M94" s="114"/>
      <c r="N94" s="99">
        <f>SUM(N85:N93)</f>
        <v>272.40839999999997</v>
      </c>
      <c r="O94" s="100"/>
      <c r="P94" s="103">
        <f t="shared" si="11"/>
        <v>-0.68894000000005917</v>
      </c>
      <c r="Q94" s="104">
        <f t="shared" si="12"/>
        <v>-2.5226902612821463E-3</v>
      </c>
    </row>
    <row r="95" spans="1:17" ht="13.5" thickBot="1" x14ac:dyDescent="0.25">
      <c r="D95" s="62" t="s">
        <v>70</v>
      </c>
      <c r="E95" s="60"/>
      <c r="F95" s="60"/>
      <c r="G95" s="60"/>
      <c r="H95" s="115">
        <v>0.13</v>
      </c>
      <c r="I95" s="116"/>
      <c r="J95" s="117">
        <f>J94*H95</f>
        <v>35.502654200000002</v>
      </c>
      <c r="K95" s="60"/>
      <c r="L95" s="115">
        <v>0.13</v>
      </c>
      <c r="M95" s="118"/>
      <c r="N95" s="117">
        <f>N94*L95</f>
        <v>35.413091999999999</v>
      </c>
      <c r="O95" s="60"/>
      <c r="P95" s="67">
        <f t="shared" si="11"/>
        <v>-8.9562200000003145E-2</v>
      </c>
      <c r="Q95" s="68">
        <f t="shared" si="12"/>
        <v>-2.5226902612820183E-3</v>
      </c>
    </row>
    <row r="96" spans="1:17" ht="13.5" thickBot="1" x14ac:dyDescent="0.25">
      <c r="D96" s="96" t="s">
        <v>71</v>
      </c>
      <c r="E96" s="60"/>
      <c r="F96" s="60"/>
      <c r="G96" s="60"/>
      <c r="H96" s="97"/>
      <c r="I96" s="98"/>
      <c r="J96" s="99">
        <f>ROUND(SUM(J94:J95),2)</f>
        <v>308.60000000000002</v>
      </c>
      <c r="K96" s="60"/>
      <c r="L96" s="101"/>
      <c r="M96" s="102"/>
      <c r="N96" s="99">
        <f>ROUND(SUM(N94:N95),2)</f>
        <v>307.82</v>
      </c>
      <c r="O96" s="60"/>
      <c r="P96" s="103">
        <f t="shared" si="11"/>
        <v>-0.78000000000002956</v>
      </c>
      <c r="Q96" s="104">
        <f t="shared" si="12"/>
        <v>-2.5275437459495449E-3</v>
      </c>
    </row>
    <row r="97" spans="2:27" ht="13.5" thickBot="1" x14ac:dyDescent="0.25">
      <c r="D97" s="62" t="s">
        <v>72</v>
      </c>
      <c r="E97" s="60"/>
      <c r="F97" s="60"/>
      <c r="G97" s="60"/>
      <c r="H97" s="119"/>
      <c r="I97" s="116"/>
      <c r="J97" s="120">
        <f>ROUND(-J96*10%,2)</f>
        <v>-30.86</v>
      </c>
      <c r="K97" s="60"/>
      <c r="L97" s="119"/>
      <c r="M97" s="118"/>
      <c r="N97" s="120">
        <f>ROUND(-N96*10%,2)</f>
        <v>-30.78</v>
      </c>
      <c r="O97" s="60"/>
      <c r="P97" s="67">
        <f t="shared" si="11"/>
        <v>7.9999999999998295E-2</v>
      </c>
      <c r="Q97" s="68">
        <f t="shared" si="12"/>
        <v>-2.5923525599480979E-3</v>
      </c>
    </row>
    <row r="98" spans="2:27" ht="13.5" thickBot="1" x14ac:dyDescent="0.25">
      <c r="D98" s="96" t="s">
        <v>73</v>
      </c>
      <c r="E98" s="60"/>
      <c r="F98" s="60"/>
      <c r="G98" s="60"/>
      <c r="H98" s="97"/>
      <c r="I98" s="98"/>
      <c r="J98" s="99">
        <f>ROUND(SUM(J96:J97),2)</f>
        <v>277.74</v>
      </c>
      <c r="K98" s="100"/>
      <c r="L98" s="101"/>
      <c r="M98" s="102"/>
      <c r="N98" s="99">
        <f>ROUND(SUM(N96:N97),2)</f>
        <v>277.04000000000002</v>
      </c>
      <c r="O98" s="100"/>
      <c r="P98" s="103">
        <f t="shared" si="11"/>
        <v>-0.69999999999998863</v>
      </c>
      <c r="Q98" s="104">
        <f t="shared" si="12"/>
        <v>-2.5203427666162189E-3</v>
      </c>
    </row>
    <row r="99" spans="2:27" ht="10.5" customHeight="1" x14ac:dyDescent="0.2"/>
    <row r="100" spans="2:27" x14ac:dyDescent="0.2">
      <c r="D100" s="27" t="s">
        <v>74</v>
      </c>
      <c r="H100" s="121">
        <v>2.9900000000000038E-2</v>
      </c>
      <c r="J100" s="122"/>
      <c r="L100" s="121">
        <v>3.4499999999999975E-2</v>
      </c>
      <c r="N100" s="123"/>
    </row>
    <row r="101" spans="2:27" ht="18.75" customHeight="1" x14ac:dyDescent="0.2">
      <c r="D101" s="124" t="s">
        <v>75</v>
      </c>
      <c r="H101" s="125">
        <v>750</v>
      </c>
      <c r="L101" s="125">
        <f>H101</f>
        <v>750</v>
      </c>
    </row>
    <row r="102" spans="2:27" x14ac:dyDescent="0.2">
      <c r="B102" s="27" t="s">
        <v>76</v>
      </c>
    </row>
    <row r="103" spans="2:27" x14ac:dyDescent="0.2">
      <c r="B103" s="126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7"/>
      <c r="N103" s="127"/>
      <c r="O103" s="127"/>
      <c r="P103" s="127"/>
      <c r="Q103" s="128"/>
    </row>
    <row r="104" spans="2:27" x14ac:dyDescent="0.2">
      <c r="B104" s="129"/>
      <c r="C104" s="130"/>
      <c r="D104" s="130"/>
      <c r="E104" s="130"/>
      <c r="F104" s="130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1"/>
    </row>
    <row r="105" spans="2:27" x14ac:dyDescent="0.2">
      <c r="B105" s="129"/>
      <c r="C105" s="130"/>
      <c r="D105" s="130"/>
      <c r="E105" s="130"/>
      <c r="F105" s="130"/>
      <c r="G105" s="130"/>
      <c r="H105" s="130"/>
      <c r="I105" s="130"/>
      <c r="J105" s="130"/>
      <c r="K105" s="130"/>
      <c r="L105" s="130"/>
      <c r="M105" s="130"/>
      <c r="N105" s="130"/>
      <c r="O105" s="130"/>
      <c r="P105" s="130"/>
      <c r="Q105" s="131"/>
    </row>
    <row r="106" spans="2:27" x14ac:dyDescent="0.2">
      <c r="B106" s="129"/>
      <c r="C106" s="130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1"/>
    </row>
    <row r="107" spans="2:27" x14ac:dyDescent="0.2">
      <c r="B107" s="132"/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4"/>
    </row>
    <row r="112" spans="2:27" ht="15.75" x14ac:dyDescent="0.25">
      <c r="B112" s="21" t="s">
        <v>11</v>
      </c>
      <c r="D112" s="22" t="s">
        <v>12</v>
      </c>
      <c r="F112" s="23" t="s">
        <v>93</v>
      </c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T112" s="143"/>
      <c r="U112" s="144" t="s">
        <v>94</v>
      </c>
      <c r="V112" s="144"/>
      <c r="W112" s="144"/>
      <c r="X112" s="144"/>
      <c r="Y112" s="144"/>
      <c r="Z112" s="144"/>
      <c r="AA112" s="145"/>
    </row>
    <row r="113" spans="1:27" ht="15.75" x14ac:dyDescent="0.25">
      <c r="B113" s="21"/>
      <c r="D113" s="25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T113" s="146"/>
      <c r="U113" s="8"/>
      <c r="V113" s="147" t="s">
        <v>95</v>
      </c>
      <c r="W113" s="147"/>
      <c r="X113" s="147"/>
      <c r="Y113" s="147"/>
      <c r="Z113" s="147"/>
      <c r="AA113" s="148"/>
    </row>
    <row r="114" spans="1:27" x14ac:dyDescent="0.2">
      <c r="B114" s="21" t="s">
        <v>15</v>
      </c>
      <c r="F114" s="27" t="s">
        <v>16</v>
      </c>
      <c r="G114" s="27"/>
      <c r="H114" s="149">
        <v>80000</v>
      </c>
      <c r="I114" s="44" t="s">
        <v>17</v>
      </c>
      <c r="T114" s="146"/>
      <c r="U114" s="150">
        <f>J148</f>
        <v>10967.37</v>
      </c>
      <c r="V114" s="151">
        <v>60</v>
      </c>
      <c r="W114" s="151">
        <v>100</v>
      </c>
      <c r="X114" s="151">
        <v>250</v>
      </c>
      <c r="Y114" s="151">
        <v>500</v>
      </c>
      <c r="Z114" s="151">
        <v>1000</v>
      </c>
      <c r="AA114" s="152">
        <v>3000</v>
      </c>
    </row>
    <row r="115" spans="1:27" x14ac:dyDescent="0.2">
      <c r="B115" s="21" t="s">
        <v>19</v>
      </c>
      <c r="F115" s="27" t="s">
        <v>96</v>
      </c>
      <c r="H115" s="149">
        <v>250</v>
      </c>
      <c r="I115" s="44" t="s">
        <v>95</v>
      </c>
      <c r="T115" s="153" t="s">
        <v>25</v>
      </c>
      <c r="U115" s="154">
        <v>15000</v>
      </c>
      <c r="V115" s="51">
        <f t="dataTable" ref="V115:AA120" dt2D="1" dtr="0" r1="H115" r2="H114"/>
        <v>2240.09</v>
      </c>
      <c r="W115" s="51">
        <v>2562.94</v>
      </c>
      <c r="X115" s="51">
        <v>3773.67</v>
      </c>
      <c r="Y115" s="51">
        <v>5791.54</v>
      </c>
      <c r="Z115" s="51">
        <v>9827.27</v>
      </c>
      <c r="AA115" s="52">
        <v>25970.23</v>
      </c>
    </row>
    <row r="116" spans="1:27" x14ac:dyDescent="0.2">
      <c r="B116" s="35"/>
      <c r="F116" s="36"/>
      <c r="G116" s="36"/>
      <c r="H116" s="37" t="s">
        <v>22</v>
      </c>
      <c r="I116" s="38"/>
      <c r="J116" s="39"/>
      <c r="L116" s="37" t="s">
        <v>23</v>
      </c>
      <c r="M116" s="38"/>
      <c r="N116" s="39"/>
      <c r="P116" s="37" t="s">
        <v>24</v>
      </c>
      <c r="Q116" s="39"/>
      <c r="T116" s="153"/>
      <c r="U116" s="154">
        <v>40000</v>
      </c>
      <c r="V116" s="51">
        <v>5006.8999999999996</v>
      </c>
      <c r="W116" s="51">
        <v>5329.75</v>
      </c>
      <c r="X116" s="51">
        <v>6540.48</v>
      </c>
      <c r="Y116" s="51">
        <v>8558.35</v>
      </c>
      <c r="Z116" s="51">
        <v>12594.08</v>
      </c>
      <c r="AA116" s="52">
        <v>28737.040000000001</v>
      </c>
    </row>
    <row r="117" spans="1:27" x14ac:dyDescent="0.2">
      <c r="B117" s="35"/>
      <c r="F117" s="43" t="s">
        <v>26</v>
      </c>
      <c r="G117" s="44"/>
      <c r="H117" s="45" t="s">
        <v>27</v>
      </c>
      <c r="I117" s="45" t="s">
        <v>28</v>
      </c>
      <c r="J117" s="46" t="s">
        <v>29</v>
      </c>
      <c r="L117" s="45" t="s">
        <v>27</v>
      </c>
      <c r="M117" s="47" t="s">
        <v>28</v>
      </c>
      <c r="N117" s="46" t="s">
        <v>29</v>
      </c>
      <c r="P117" s="48" t="s">
        <v>30</v>
      </c>
      <c r="Q117" s="49" t="s">
        <v>31</v>
      </c>
      <c r="T117" s="153"/>
      <c r="U117" s="154">
        <v>80000</v>
      </c>
      <c r="V117" s="51">
        <v>9433.7900000000009</v>
      </c>
      <c r="W117" s="51">
        <v>9756.65</v>
      </c>
      <c r="X117" s="51">
        <v>10967.37</v>
      </c>
      <c r="Y117" s="51">
        <v>12985.24</v>
      </c>
      <c r="Z117" s="51">
        <v>17020.98</v>
      </c>
      <c r="AA117" s="52">
        <v>33163.93</v>
      </c>
    </row>
    <row r="118" spans="1:27" x14ac:dyDescent="0.2">
      <c r="B118" s="35"/>
      <c r="F118" s="53"/>
      <c r="G118" s="44"/>
      <c r="H118" s="54" t="s">
        <v>32</v>
      </c>
      <c r="I118" s="54"/>
      <c r="J118" s="55" t="s">
        <v>32</v>
      </c>
      <c r="L118" s="54" t="s">
        <v>32</v>
      </c>
      <c r="M118" s="55"/>
      <c r="N118" s="55" t="s">
        <v>32</v>
      </c>
      <c r="P118" s="56"/>
      <c r="Q118" s="57"/>
      <c r="T118" s="153"/>
      <c r="U118" s="154">
        <v>100000</v>
      </c>
      <c r="V118" s="51">
        <v>11647.24</v>
      </c>
      <c r="W118" s="51">
        <v>11970.1</v>
      </c>
      <c r="X118" s="51">
        <v>13180.82</v>
      </c>
      <c r="Y118" s="51">
        <v>15198.69</v>
      </c>
      <c r="Z118" s="51">
        <v>19234.43</v>
      </c>
      <c r="AA118" s="52">
        <v>35377.379999999997</v>
      </c>
    </row>
    <row r="119" spans="1:27" x14ac:dyDescent="0.2">
      <c r="A119" s="58" t="s">
        <v>97</v>
      </c>
      <c r="B119" s="59"/>
      <c r="D119" s="60" t="s">
        <v>34</v>
      </c>
      <c r="E119" s="60"/>
      <c r="F119" s="61" t="s">
        <v>11</v>
      </c>
      <c r="G119" s="62"/>
      <c r="H119" s="63">
        <v>84.45</v>
      </c>
      <c r="I119" s="64">
        <v>1</v>
      </c>
      <c r="J119" s="65">
        <f t="shared" ref="J119:J133" si="18">I119*H119</f>
        <v>84.45</v>
      </c>
      <c r="K119" s="60"/>
      <c r="L119" s="63">
        <v>134.81</v>
      </c>
      <c r="M119" s="66">
        <v>1</v>
      </c>
      <c r="N119" s="65">
        <f t="shared" ref="N119:N133" si="19">M119*L119</f>
        <v>134.81</v>
      </c>
      <c r="O119" s="60"/>
      <c r="P119" s="67">
        <f t="shared" ref="P119:P148" si="20">N119-J119</f>
        <v>50.36</v>
      </c>
      <c r="Q119" s="68">
        <f t="shared" ref="Q119:Q148" si="21">IF((J119)=0,"",(P119/J119))</f>
        <v>0.59632918886915331</v>
      </c>
      <c r="T119" s="153"/>
      <c r="U119" s="154">
        <v>400000</v>
      </c>
      <c r="V119" s="51">
        <v>44848.959999999999</v>
      </c>
      <c r="W119" s="51">
        <v>45171.82</v>
      </c>
      <c r="X119" s="51">
        <v>46382.54</v>
      </c>
      <c r="Y119" s="51">
        <v>48400.41</v>
      </c>
      <c r="Z119" s="51">
        <v>52436.14</v>
      </c>
      <c r="AA119" s="52">
        <v>68579.100000000006</v>
      </c>
    </row>
    <row r="120" spans="1:27" x14ac:dyDescent="0.2">
      <c r="A120" s="58"/>
      <c r="B120" s="59"/>
      <c r="D120" s="60" t="s">
        <v>36</v>
      </c>
      <c r="E120" s="60"/>
      <c r="F120" s="61" t="s">
        <v>11</v>
      </c>
      <c r="G120" s="62"/>
      <c r="H120" s="71">
        <v>0</v>
      </c>
      <c r="I120" s="64">
        <v>1</v>
      </c>
      <c r="J120" s="65">
        <f t="shared" si="18"/>
        <v>0</v>
      </c>
      <c r="K120" s="60"/>
      <c r="L120" s="71">
        <v>0</v>
      </c>
      <c r="M120" s="66">
        <v>1</v>
      </c>
      <c r="N120" s="65">
        <f t="shared" si="19"/>
        <v>0</v>
      </c>
      <c r="O120" s="60"/>
      <c r="P120" s="67">
        <f t="shared" si="20"/>
        <v>0</v>
      </c>
      <c r="Q120" s="68" t="str">
        <f t="shared" si="21"/>
        <v/>
      </c>
      <c r="T120" s="155"/>
      <c r="U120" s="156">
        <v>1000000</v>
      </c>
      <c r="V120" s="73">
        <v>111252.39</v>
      </c>
      <c r="W120" s="73">
        <v>111575.25</v>
      </c>
      <c r="X120" s="73">
        <v>112785.97</v>
      </c>
      <c r="Y120" s="73">
        <v>114803.84</v>
      </c>
      <c r="Z120" s="73">
        <v>118839.58</v>
      </c>
      <c r="AA120" s="74">
        <v>134982.53</v>
      </c>
    </row>
    <row r="121" spans="1:27" x14ac:dyDescent="0.2">
      <c r="A121" s="58" t="s">
        <v>98</v>
      </c>
      <c r="B121" s="59"/>
      <c r="D121" s="70" t="s">
        <v>38</v>
      </c>
      <c r="E121" s="60"/>
      <c r="F121" s="61" t="s">
        <v>11</v>
      </c>
      <c r="G121" s="62"/>
      <c r="H121" s="71">
        <v>0</v>
      </c>
      <c r="I121" s="64">
        <v>1</v>
      </c>
      <c r="J121" s="65">
        <f t="shared" si="18"/>
        <v>0</v>
      </c>
      <c r="K121" s="60"/>
      <c r="L121" s="63">
        <v>6.99</v>
      </c>
      <c r="M121" s="66">
        <v>1</v>
      </c>
      <c r="N121" s="65">
        <f t="shared" si="19"/>
        <v>6.99</v>
      </c>
      <c r="O121" s="60"/>
      <c r="P121" s="67">
        <f t="shared" si="20"/>
        <v>6.99</v>
      </c>
      <c r="Q121" s="68" t="str">
        <f t="shared" si="21"/>
        <v/>
      </c>
    </row>
    <row r="122" spans="1:27" x14ac:dyDescent="0.2">
      <c r="A122" s="58"/>
      <c r="B122" s="59"/>
      <c r="D122" s="60" t="s">
        <v>40</v>
      </c>
      <c r="E122" s="60"/>
      <c r="F122" s="61" t="s">
        <v>11</v>
      </c>
      <c r="G122" s="62"/>
      <c r="H122" s="71">
        <v>0</v>
      </c>
      <c r="I122" s="64">
        <v>1</v>
      </c>
      <c r="J122" s="65">
        <f t="shared" si="18"/>
        <v>0</v>
      </c>
      <c r="K122" s="60"/>
      <c r="L122" s="71">
        <v>0</v>
      </c>
      <c r="M122" s="66">
        <v>1</v>
      </c>
      <c r="N122" s="65">
        <f t="shared" si="19"/>
        <v>0</v>
      </c>
      <c r="O122" s="60"/>
      <c r="P122" s="67">
        <f t="shared" si="20"/>
        <v>0</v>
      </c>
      <c r="Q122" s="68" t="str">
        <f t="shared" si="21"/>
        <v/>
      </c>
      <c r="T122" s="143"/>
      <c r="U122" s="144" t="s">
        <v>99</v>
      </c>
      <c r="V122" s="144"/>
      <c r="W122" s="144"/>
      <c r="X122" s="144"/>
      <c r="Y122" s="144"/>
      <c r="Z122" s="144"/>
      <c r="AA122" s="145"/>
    </row>
    <row r="123" spans="1:27" x14ac:dyDescent="0.2">
      <c r="A123" s="58" t="s">
        <v>100</v>
      </c>
      <c r="B123" s="59"/>
      <c r="D123" s="60" t="s">
        <v>42</v>
      </c>
      <c r="E123" s="60"/>
      <c r="F123" s="61" t="s">
        <v>19</v>
      </c>
      <c r="G123" s="62"/>
      <c r="H123" s="71">
        <v>3.5036</v>
      </c>
      <c r="I123" s="64">
        <f>H115</f>
        <v>250</v>
      </c>
      <c r="J123" s="65">
        <f t="shared" si="18"/>
        <v>875.9</v>
      </c>
      <c r="K123" s="60"/>
      <c r="L123" s="71">
        <v>3.2397</v>
      </c>
      <c r="M123" s="66">
        <f>H115</f>
        <v>250</v>
      </c>
      <c r="N123" s="65">
        <f t="shared" si="19"/>
        <v>809.92499999999995</v>
      </c>
      <c r="O123" s="60"/>
      <c r="P123" s="67">
        <f t="shared" si="20"/>
        <v>-65.975000000000023</v>
      </c>
      <c r="Q123" s="68">
        <f t="shared" si="21"/>
        <v>-7.5322525402443233E-2</v>
      </c>
      <c r="T123" s="146"/>
      <c r="U123" s="8"/>
      <c r="V123" s="147" t="s">
        <v>95</v>
      </c>
      <c r="W123" s="147"/>
      <c r="X123" s="147"/>
      <c r="Y123" s="147"/>
      <c r="Z123" s="147"/>
      <c r="AA123" s="148"/>
    </row>
    <row r="124" spans="1:27" x14ac:dyDescent="0.2">
      <c r="A124" s="58" t="s">
        <v>101</v>
      </c>
      <c r="B124" s="59"/>
      <c r="D124" s="60" t="s">
        <v>44</v>
      </c>
      <c r="E124" s="60"/>
      <c r="F124" s="61" t="s">
        <v>19</v>
      </c>
      <c r="G124" s="62"/>
      <c r="H124" s="71">
        <v>4.7199999999999999E-2</v>
      </c>
      <c r="I124" s="64">
        <f t="shared" ref="I124:I129" si="22">I123</f>
        <v>250</v>
      </c>
      <c r="J124" s="65">
        <f t="shared" si="18"/>
        <v>11.799999999999999</v>
      </c>
      <c r="K124" s="60"/>
      <c r="L124" s="71">
        <v>0.11890000000000001</v>
      </c>
      <c r="M124" s="66">
        <f t="shared" ref="M124:M129" si="23">M123</f>
        <v>250</v>
      </c>
      <c r="N124" s="65">
        <f t="shared" si="19"/>
        <v>29.725000000000001</v>
      </c>
      <c r="O124" s="60"/>
      <c r="P124" s="67">
        <f t="shared" si="20"/>
        <v>17.925000000000004</v>
      </c>
      <c r="Q124" s="68">
        <f t="shared" si="21"/>
        <v>1.51906779661017</v>
      </c>
      <c r="T124" s="146"/>
      <c r="U124" s="150">
        <f>N148</f>
        <v>11044.41</v>
      </c>
      <c r="V124" s="151">
        <v>60</v>
      </c>
      <c r="W124" s="151">
        <v>100</v>
      </c>
      <c r="X124" s="151">
        <v>250</v>
      </c>
      <c r="Y124" s="151">
        <v>500</v>
      </c>
      <c r="Z124" s="151">
        <v>1000</v>
      </c>
      <c r="AA124" s="152">
        <v>3000</v>
      </c>
    </row>
    <row r="125" spans="1:27" x14ac:dyDescent="0.2">
      <c r="A125" s="58" t="s">
        <v>102</v>
      </c>
      <c r="B125" s="59"/>
      <c r="D125" s="60" t="s">
        <v>46</v>
      </c>
      <c r="E125" s="60"/>
      <c r="F125" s="61" t="s">
        <v>11</v>
      </c>
      <c r="G125" s="62"/>
      <c r="H125" s="71">
        <v>0</v>
      </c>
      <c r="I125" s="64">
        <f>I119</f>
        <v>1</v>
      </c>
      <c r="J125" s="65">
        <f t="shared" si="18"/>
        <v>0</v>
      </c>
      <c r="K125" s="60"/>
      <c r="L125" s="63">
        <v>-0.44</v>
      </c>
      <c r="M125" s="66">
        <f>M119</f>
        <v>1</v>
      </c>
      <c r="N125" s="65">
        <f t="shared" si="19"/>
        <v>-0.44</v>
      </c>
      <c r="O125" s="60"/>
      <c r="P125" s="67">
        <f t="shared" si="20"/>
        <v>-0.44</v>
      </c>
      <c r="Q125" s="68" t="str">
        <f t="shared" si="21"/>
        <v/>
      </c>
      <c r="T125" s="153" t="s">
        <v>25</v>
      </c>
      <c r="U125" s="154">
        <v>15000</v>
      </c>
      <c r="V125" s="51">
        <f t="dataTable" ref="V125:AA130" dt2D="1" dtr="0" r1="H115" r2="H114" ca="1"/>
        <v>2296.98</v>
      </c>
      <c r="W125" s="51">
        <v>2589.9699999999998</v>
      </c>
      <c r="X125" s="51">
        <v>3688.66</v>
      </c>
      <c r="Y125" s="51">
        <v>5519.83</v>
      </c>
      <c r="Z125" s="51">
        <v>9182.16</v>
      </c>
      <c r="AA125" s="52">
        <v>23831.48</v>
      </c>
    </row>
    <row r="126" spans="1:27" x14ac:dyDescent="0.2">
      <c r="A126" s="58" t="s">
        <v>103</v>
      </c>
      <c r="B126" s="59"/>
      <c r="D126" s="60" t="s">
        <v>48</v>
      </c>
      <c r="E126" s="60"/>
      <c r="F126" s="61" t="s">
        <v>19</v>
      </c>
      <c r="G126" s="62"/>
      <c r="H126" s="71">
        <v>-5.0099999999999999E-2</v>
      </c>
      <c r="I126" s="64">
        <f>I124</f>
        <v>250</v>
      </c>
      <c r="J126" s="65">
        <f t="shared" si="18"/>
        <v>-12.525</v>
      </c>
      <c r="K126" s="60"/>
      <c r="L126" s="71">
        <v>0</v>
      </c>
      <c r="M126" s="66">
        <f>M123</f>
        <v>250</v>
      </c>
      <c r="N126" s="65">
        <f t="shared" si="19"/>
        <v>0</v>
      </c>
      <c r="O126" s="60"/>
      <c r="P126" s="67">
        <f t="shared" si="20"/>
        <v>12.525</v>
      </c>
      <c r="Q126" s="68">
        <f t="shared" si="21"/>
        <v>-1</v>
      </c>
      <c r="T126" s="153"/>
      <c r="U126" s="154">
        <v>40000</v>
      </c>
      <c r="V126" s="51">
        <v>5126.1099999999997</v>
      </c>
      <c r="W126" s="51">
        <v>5419.1</v>
      </c>
      <c r="X126" s="51">
        <v>6517.8</v>
      </c>
      <c r="Y126" s="51">
        <v>8348.9599999999991</v>
      </c>
      <c r="Z126" s="51">
        <v>12011.29</v>
      </c>
      <c r="AA126" s="52">
        <v>26660.61</v>
      </c>
    </row>
    <row r="127" spans="1:27" x14ac:dyDescent="0.2">
      <c r="A127" s="58"/>
      <c r="B127" s="59"/>
      <c r="D127" s="60" t="s">
        <v>50</v>
      </c>
      <c r="E127" s="60"/>
      <c r="F127" s="61" t="s">
        <v>19</v>
      </c>
      <c r="G127" s="62"/>
      <c r="H127" s="71">
        <v>0</v>
      </c>
      <c r="I127" s="64">
        <f t="shared" si="22"/>
        <v>250</v>
      </c>
      <c r="J127" s="65">
        <f t="shared" si="18"/>
        <v>0</v>
      </c>
      <c r="K127" s="60"/>
      <c r="L127" s="71">
        <v>0</v>
      </c>
      <c r="M127" s="66">
        <f t="shared" si="23"/>
        <v>250</v>
      </c>
      <c r="N127" s="65">
        <f t="shared" si="19"/>
        <v>0</v>
      </c>
      <c r="O127" s="60"/>
      <c r="P127" s="67">
        <f t="shared" si="20"/>
        <v>0</v>
      </c>
      <c r="Q127" s="68" t="str">
        <f t="shared" si="21"/>
        <v/>
      </c>
      <c r="T127" s="153"/>
      <c r="U127" s="154">
        <v>80000</v>
      </c>
      <c r="V127" s="51">
        <v>9652.73</v>
      </c>
      <c r="W127" s="51">
        <v>9945.7199999999993</v>
      </c>
      <c r="X127" s="51">
        <v>11044.41</v>
      </c>
      <c r="Y127" s="51">
        <v>12875.58</v>
      </c>
      <c r="Z127" s="51">
        <v>16537.91</v>
      </c>
      <c r="AA127" s="52">
        <v>31187.23</v>
      </c>
    </row>
    <row r="128" spans="1:27" x14ac:dyDescent="0.2">
      <c r="A128" s="58" t="s">
        <v>104</v>
      </c>
      <c r="B128" s="59"/>
      <c r="D128" s="60" t="s">
        <v>52</v>
      </c>
      <c r="E128" s="60"/>
      <c r="F128" s="61" t="s">
        <v>19</v>
      </c>
      <c r="G128" s="62"/>
      <c r="H128" s="71">
        <v>0</v>
      </c>
      <c r="I128" s="64">
        <f t="shared" si="22"/>
        <v>250</v>
      </c>
      <c r="J128" s="65">
        <f t="shared" si="18"/>
        <v>0</v>
      </c>
      <c r="K128" s="60"/>
      <c r="L128" s="71">
        <v>0</v>
      </c>
      <c r="M128" s="66">
        <f t="shared" si="23"/>
        <v>250</v>
      </c>
      <c r="N128" s="65">
        <f t="shared" si="19"/>
        <v>0</v>
      </c>
      <c r="O128" s="60"/>
      <c r="P128" s="67">
        <f t="shared" si="20"/>
        <v>0</v>
      </c>
      <c r="Q128" s="68" t="str">
        <f t="shared" si="21"/>
        <v/>
      </c>
      <c r="T128" s="153"/>
      <c r="U128" s="154">
        <v>100000</v>
      </c>
      <c r="V128" s="51">
        <v>11916.04</v>
      </c>
      <c r="W128" s="51">
        <v>12209.02</v>
      </c>
      <c r="X128" s="51">
        <v>13307.72</v>
      </c>
      <c r="Y128" s="51">
        <v>15138.89</v>
      </c>
      <c r="Z128" s="51">
        <v>18801.22</v>
      </c>
      <c r="AA128" s="52">
        <v>33450.54</v>
      </c>
    </row>
    <row r="129" spans="1:27" x14ac:dyDescent="0.2">
      <c r="A129" s="75" t="s">
        <v>105</v>
      </c>
      <c r="B129" s="59"/>
      <c r="D129" s="76" t="s">
        <v>54</v>
      </c>
      <c r="E129" s="60"/>
      <c r="F129" s="61" t="s">
        <v>19</v>
      </c>
      <c r="G129" s="62"/>
      <c r="H129" s="71">
        <v>0</v>
      </c>
      <c r="I129" s="64">
        <f t="shared" si="22"/>
        <v>250</v>
      </c>
      <c r="J129" s="65">
        <f t="shared" si="18"/>
        <v>0</v>
      </c>
      <c r="K129" s="60"/>
      <c r="L129" s="71">
        <v>-0.57799999999999996</v>
      </c>
      <c r="M129" s="66">
        <f t="shared" si="23"/>
        <v>250</v>
      </c>
      <c r="N129" s="65">
        <f t="shared" si="19"/>
        <v>-144.5</v>
      </c>
      <c r="O129" s="60"/>
      <c r="P129" s="67">
        <f t="shared" si="20"/>
        <v>-144.5</v>
      </c>
      <c r="Q129" s="68" t="str">
        <f t="shared" si="21"/>
        <v/>
      </c>
      <c r="T129" s="153"/>
      <c r="U129" s="154">
        <v>400000</v>
      </c>
      <c r="V129" s="51">
        <v>45865.65</v>
      </c>
      <c r="W129" s="51">
        <v>46158.64</v>
      </c>
      <c r="X129" s="51">
        <v>47257.33</v>
      </c>
      <c r="Y129" s="51">
        <v>49088.5</v>
      </c>
      <c r="Z129" s="51">
        <v>52750.83</v>
      </c>
      <c r="AA129" s="52">
        <v>67400.149999999994</v>
      </c>
    </row>
    <row r="130" spans="1:27" ht="25.5" x14ac:dyDescent="0.2">
      <c r="A130" s="75" t="s">
        <v>105</v>
      </c>
      <c r="B130" s="157"/>
      <c r="C130" s="157"/>
      <c r="D130" s="76" t="s">
        <v>106</v>
      </c>
      <c r="E130" s="60"/>
      <c r="F130" s="61" t="s">
        <v>15</v>
      </c>
      <c r="G130" s="62"/>
      <c r="H130" s="71">
        <v>0</v>
      </c>
      <c r="I130" s="158">
        <v>1</v>
      </c>
      <c r="J130" s="65">
        <f t="shared" si="18"/>
        <v>0</v>
      </c>
      <c r="K130" s="60"/>
      <c r="L130" s="71">
        <v>1.8E-3</v>
      </c>
      <c r="M130" s="66">
        <f>H114</f>
        <v>80000</v>
      </c>
      <c r="N130" s="65">
        <f t="shared" si="19"/>
        <v>144</v>
      </c>
      <c r="O130" s="60"/>
      <c r="P130" s="67">
        <f t="shared" si="20"/>
        <v>144</v>
      </c>
      <c r="Q130" s="68" t="str">
        <f t="shared" si="21"/>
        <v/>
      </c>
      <c r="T130" s="155"/>
      <c r="U130" s="156">
        <v>1000000</v>
      </c>
      <c r="V130" s="73">
        <v>113764.87</v>
      </c>
      <c r="W130" s="73">
        <v>114057.86</v>
      </c>
      <c r="X130" s="73">
        <v>115156.56</v>
      </c>
      <c r="Y130" s="73">
        <v>116987.72</v>
      </c>
      <c r="Z130" s="73">
        <v>120650.05</v>
      </c>
      <c r="AA130" s="74">
        <v>135299.37</v>
      </c>
    </row>
    <row r="131" spans="1:27" x14ac:dyDescent="0.2">
      <c r="D131" s="77"/>
      <c r="E131" s="60"/>
      <c r="F131" s="61"/>
      <c r="G131" s="62"/>
      <c r="H131" s="71"/>
      <c r="I131" s="158"/>
      <c r="J131" s="65">
        <f t="shared" si="18"/>
        <v>0</v>
      </c>
      <c r="K131" s="60"/>
      <c r="L131" s="71"/>
      <c r="M131" s="159"/>
      <c r="N131" s="65">
        <f t="shared" si="19"/>
        <v>0</v>
      </c>
      <c r="O131" s="60"/>
      <c r="P131" s="67">
        <f t="shared" si="20"/>
        <v>0</v>
      </c>
      <c r="Q131" s="68" t="str">
        <f t="shared" si="21"/>
        <v/>
      </c>
    </row>
    <row r="132" spans="1:27" x14ac:dyDescent="0.2">
      <c r="D132" s="77"/>
      <c r="E132" s="60"/>
      <c r="F132" s="61"/>
      <c r="G132" s="62"/>
      <c r="H132" s="71"/>
      <c r="I132" s="158"/>
      <c r="J132" s="65">
        <f t="shared" si="18"/>
        <v>0</v>
      </c>
      <c r="K132" s="60"/>
      <c r="L132" s="71"/>
      <c r="M132" s="159"/>
      <c r="N132" s="65">
        <f t="shared" si="19"/>
        <v>0</v>
      </c>
      <c r="O132" s="60"/>
      <c r="P132" s="67">
        <f t="shared" si="20"/>
        <v>0</v>
      </c>
      <c r="Q132" s="68" t="str">
        <f t="shared" si="21"/>
        <v/>
      </c>
    </row>
    <row r="133" spans="1:27" ht="13.5" thickBot="1" x14ac:dyDescent="0.25">
      <c r="D133" s="77"/>
      <c r="E133" s="60"/>
      <c r="F133" s="61"/>
      <c r="G133" s="62"/>
      <c r="H133" s="71"/>
      <c r="I133" s="158"/>
      <c r="J133" s="65">
        <f t="shared" si="18"/>
        <v>0</v>
      </c>
      <c r="K133" s="60"/>
      <c r="L133" s="71"/>
      <c r="M133" s="159"/>
      <c r="N133" s="65">
        <f t="shared" si="19"/>
        <v>0</v>
      </c>
      <c r="O133" s="60"/>
      <c r="P133" s="67">
        <f t="shared" si="20"/>
        <v>0</v>
      </c>
      <c r="Q133" s="68" t="str">
        <f t="shared" si="21"/>
        <v/>
      </c>
    </row>
    <row r="134" spans="1:27" ht="13.5" thickBot="1" x14ac:dyDescent="0.25">
      <c r="D134" s="27" t="s">
        <v>56</v>
      </c>
      <c r="G134" s="4"/>
      <c r="H134" s="80"/>
      <c r="I134" s="160"/>
      <c r="J134" s="82">
        <f>SUM(J119:J133)</f>
        <v>959.625</v>
      </c>
      <c r="L134" s="80"/>
      <c r="M134" s="161"/>
      <c r="N134" s="82">
        <f>SUM(N119:N133)</f>
        <v>980.50999999999988</v>
      </c>
      <c r="P134" s="84">
        <f t="shared" si="20"/>
        <v>20.884999999999877</v>
      </c>
      <c r="Q134" s="85">
        <f t="shared" si="21"/>
        <v>2.1763709782466983E-2</v>
      </c>
    </row>
    <row r="135" spans="1:27" x14ac:dyDescent="0.2">
      <c r="A135" s="17" t="s">
        <v>107</v>
      </c>
      <c r="D135" s="86" t="s">
        <v>58</v>
      </c>
      <c r="E135" s="86"/>
      <c r="F135" s="87" t="s">
        <v>19</v>
      </c>
      <c r="G135" s="88"/>
      <c r="H135" s="89">
        <v>2.6667000000000001</v>
      </c>
      <c r="I135" s="139">
        <f>H115</f>
        <v>250</v>
      </c>
      <c r="J135" s="91">
        <f>I135*H135</f>
        <v>666.67500000000007</v>
      </c>
      <c r="K135" s="86"/>
      <c r="L135" s="89">
        <v>2.6030000000000002</v>
      </c>
      <c r="M135" s="140">
        <f>H115</f>
        <v>250</v>
      </c>
      <c r="N135" s="91">
        <f>M135*L135</f>
        <v>650.75</v>
      </c>
      <c r="O135" s="86"/>
      <c r="P135" s="93">
        <f t="shared" si="20"/>
        <v>-15.925000000000068</v>
      </c>
      <c r="Q135" s="94">
        <f t="shared" si="21"/>
        <v>-2.3887201409982475E-2</v>
      </c>
    </row>
    <row r="136" spans="1:27" ht="13.5" thickBot="1" x14ac:dyDescent="0.25">
      <c r="A136" s="17" t="s">
        <v>108</v>
      </c>
      <c r="D136" s="95" t="s">
        <v>60</v>
      </c>
      <c r="E136" s="86"/>
      <c r="F136" s="87" t="s">
        <v>19</v>
      </c>
      <c r="G136" s="88"/>
      <c r="H136" s="89">
        <v>0.97550000000000003</v>
      </c>
      <c r="I136" s="139">
        <f>I135</f>
        <v>250</v>
      </c>
      <c r="J136" s="91">
        <f>I136*H136</f>
        <v>243.875</v>
      </c>
      <c r="K136" s="86"/>
      <c r="L136" s="89">
        <v>1.0984</v>
      </c>
      <c r="M136" s="140">
        <f>M135</f>
        <v>250</v>
      </c>
      <c r="N136" s="91">
        <f>M136*L136</f>
        <v>274.60000000000002</v>
      </c>
      <c r="O136" s="86"/>
      <c r="P136" s="93">
        <f t="shared" si="20"/>
        <v>30.725000000000023</v>
      </c>
      <c r="Q136" s="94">
        <f t="shared" si="21"/>
        <v>0.12598667350076892</v>
      </c>
    </row>
    <row r="137" spans="1:27" ht="13.5" thickBot="1" x14ac:dyDescent="0.25">
      <c r="D137" s="96" t="s">
        <v>61</v>
      </c>
      <c r="E137" s="60"/>
      <c r="F137" s="60"/>
      <c r="G137" s="62"/>
      <c r="H137" s="97"/>
      <c r="I137" s="162"/>
      <c r="J137" s="99">
        <f>SUM(J134:J136)</f>
        <v>1870.1750000000002</v>
      </c>
      <c r="K137" s="100"/>
      <c r="L137" s="101"/>
      <c r="M137" s="163"/>
      <c r="N137" s="99">
        <f>SUM(N134:N136)</f>
        <v>1905.8599999999997</v>
      </c>
      <c r="O137" s="100"/>
      <c r="P137" s="103">
        <f t="shared" si="20"/>
        <v>35.684999999999491</v>
      </c>
      <c r="Q137" s="104">
        <f t="shared" si="21"/>
        <v>1.9081102035905458E-2</v>
      </c>
    </row>
    <row r="138" spans="1:27" x14ac:dyDescent="0.2">
      <c r="D138" s="76" t="s">
        <v>62</v>
      </c>
      <c r="E138" s="60"/>
      <c r="F138" s="61" t="s">
        <v>15</v>
      </c>
      <c r="G138" s="62"/>
      <c r="H138" s="71">
        <v>5.1999999999999998E-3</v>
      </c>
      <c r="I138" s="64">
        <f>H114*(1+H150)</f>
        <v>82392</v>
      </c>
      <c r="J138" s="65">
        <f t="shared" ref="J138:J145" si="24">I138*H138</f>
        <v>428.4384</v>
      </c>
      <c r="K138" s="60"/>
      <c r="L138" s="71">
        <f t="shared" ref="L138:L144" si="25">H138</f>
        <v>5.1999999999999998E-3</v>
      </c>
      <c r="M138" s="66">
        <f>H114*(1+L150)</f>
        <v>82760</v>
      </c>
      <c r="N138" s="65">
        <f t="shared" ref="N138:N145" si="26">M138*L138</f>
        <v>430.35199999999998</v>
      </c>
      <c r="O138" s="60"/>
      <c r="P138" s="67">
        <f t="shared" si="20"/>
        <v>1.913599999999974</v>
      </c>
      <c r="Q138" s="68">
        <f t="shared" si="21"/>
        <v>4.4664530536944729E-3</v>
      </c>
    </row>
    <row r="139" spans="1:27" x14ac:dyDescent="0.2">
      <c r="D139" s="76" t="s">
        <v>63</v>
      </c>
      <c r="E139" s="60"/>
      <c r="F139" s="61" t="s">
        <v>15</v>
      </c>
      <c r="G139" s="62"/>
      <c r="H139" s="71">
        <v>1.1000000000000001E-3</v>
      </c>
      <c r="I139" s="64">
        <f>I138</f>
        <v>82392</v>
      </c>
      <c r="J139" s="65">
        <f t="shared" si="24"/>
        <v>90.631200000000007</v>
      </c>
      <c r="K139" s="60"/>
      <c r="L139" s="71">
        <f t="shared" si="25"/>
        <v>1.1000000000000001E-3</v>
      </c>
      <c r="M139" s="66">
        <f>M138</f>
        <v>82760</v>
      </c>
      <c r="N139" s="65">
        <f t="shared" si="26"/>
        <v>91.036000000000001</v>
      </c>
      <c r="O139" s="60"/>
      <c r="P139" s="67">
        <f t="shared" si="20"/>
        <v>0.4047999999999945</v>
      </c>
      <c r="Q139" s="68">
        <f t="shared" si="21"/>
        <v>4.466453053694472E-3</v>
      </c>
    </row>
    <row r="140" spans="1:27" x14ac:dyDescent="0.2">
      <c r="D140" s="76" t="s">
        <v>64</v>
      </c>
      <c r="E140" s="60"/>
      <c r="F140" s="61" t="s">
        <v>15</v>
      </c>
      <c r="G140" s="62"/>
      <c r="H140" s="71">
        <v>0</v>
      </c>
      <c r="I140" s="64">
        <f>I138</f>
        <v>82392</v>
      </c>
      <c r="J140" s="65">
        <f t="shared" si="24"/>
        <v>0</v>
      </c>
      <c r="K140" s="60"/>
      <c r="L140" s="71">
        <f t="shared" si="25"/>
        <v>0</v>
      </c>
      <c r="M140" s="66">
        <f>M138</f>
        <v>82760</v>
      </c>
      <c r="N140" s="65">
        <f t="shared" si="26"/>
        <v>0</v>
      </c>
      <c r="O140" s="60"/>
      <c r="P140" s="67">
        <f t="shared" si="20"/>
        <v>0</v>
      </c>
      <c r="Q140" s="68" t="str">
        <f t="shared" si="21"/>
        <v/>
      </c>
    </row>
    <row r="141" spans="1:27" x14ac:dyDescent="0.2">
      <c r="D141" s="60" t="s">
        <v>65</v>
      </c>
      <c r="E141" s="60"/>
      <c r="F141" s="61" t="s">
        <v>11</v>
      </c>
      <c r="G141" s="62"/>
      <c r="H141" s="71">
        <v>0.25</v>
      </c>
      <c r="I141" s="64">
        <v>1</v>
      </c>
      <c r="J141" s="65">
        <f t="shared" si="24"/>
        <v>0.25</v>
      </c>
      <c r="K141" s="60"/>
      <c r="L141" s="71">
        <f t="shared" si="25"/>
        <v>0.25</v>
      </c>
      <c r="M141" s="66">
        <v>1</v>
      </c>
      <c r="N141" s="65">
        <f t="shared" si="26"/>
        <v>0.25</v>
      </c>
      <c r="O141" s="60"/>
      <c r="P141" s="67">
        <f t="shared" si="20"/>
        <v>0</v>
      </c>
      <c r="Q141" s="68">
        <f t="shared" si="21"/>
        <v>0</v>
      </c>
    </row>
    <row r="142" spans="1:27" x14ac:dyDescent="0.2">
      <c r="D142" s="60" t="s">
        <v>66</v>
      </c>
      <c r="E142" s="60"/>
      <c r="F142" s="61" t="s">
        <v>15</v>
      </c>
      <c r="G142" s="62"/>
      <c r="H142" s="71">
        <v>7.0000000000000001E-3</v>
      </c>
      <c r="I142" s="64">
        <f>H114</f>
        <v>80000</v>
      </c>
      <c r="J142" s="65">
        <f t="shared" si="24"/>
        <v>560</v>
      </c>
      <c r="K142" s="60"/>
      <c r="L142" s="71">
        <f t="shared" si="25"/>
        <v>7.0000000000000001E-3</v>
      </c>
      <c r="M142" s="66">
        <f>H114</f>
        <v>80000</v>
      </c>
      <c r="N142" s="65">
        <f t="shared" si="26"/>
        <v>560</v>
      </c>
      <c r="O142" s="60"/>
      <c r="P142" s="67">
        <f t="shared" si="20"/>
        <v>0</v>
      </c>
      <c r="Q142" s="68">
        <f t="shared" si="21"/>
        <v>0</v>
      </c>
    </row>
    <row r="143" spans="1:27" x14ac:dyDescent="0.2">
      <c r="D143" s="60" t="s">
        <v>92</v>
      </c>
      <c r="E143" s="60"/>
      <c r="F143" s="61" t="s">
        <v>15</v>
      </c>
      <c r="G143" s="62"/>
      <c r="H143" s="71">
        <v>8.2000000000000003E-2</v>
      </c>
      <c r="I143" s="64">
        <f>IF(I138&lt;H151,I138,H151)</f>
        <v>750</v>
      </c>
      <c r="J143" s="65">
        <f t="shared" si="24"/>
        <v>61.5</v>
      </c>
      <c r="K143" s="60"/>
      <c r="L143" s="71">
        <f t="shared" si="25"/>
        <v>8.2000000000000003E-2</v>
      </c>
      <c r="M143" s="66">
        <f>IF(M138&lt;L151,M138,L151)</f>
        <v>750</v>
      </c>
      <c r="N143" s="65">
        <f t="shared" si="26"/>
        <v>61.5</v>
      </c>
      <c r="O143" s="60"/>
      <c r="P143" s="67">
        <f t="shared" si="20"/>
        <v>0</v>
      </c>
      <c r="Q143" s="68">
        <f t="shared" si="21"/>
        <v>0</v>
      </c>
    </row>
    <row r="144" spans="1:27" x14ac:dyDescent="0.2">
      <c r="D144" s="60" t="s">
        <v>92</v>
      </c>
      <c r="E144" s="60"/>
      <c r="F144" s="61" t="s">
        <v>15</v>
      </c>
      <c r="G144" s="62"/>
      <c r="H144" s="71">
        <v>8.2000000000000003E-2</v>
      </c>
      <c r="I144" s="108">
        <f>IF(I138&lt;H151,0,I138-I143)</f>
        <v>81642</v>
      </c>
      <c r="J144" s="65">
        <f t="shared" si="24"/>
        <v>6694.6440000000002</v>
      </c>
      <c r="K144" s="60"/>
      <c r="L144" s="71">
        <f t="shared" si="25"/>
        <v>8.2000000000000003E-2</v>
      </c>
      <c r="M144" s="142">
        <f>IF(M138&lt;L151,0,M138-M143)</f>
        <v>82010</v>
      </c>
      <c r="N144" s="65">
        <f t="shared" si="26"/>
        <v>6724.8200000000006</v>
      </c>
      <c r="O144" s="60"/>
      <c r="P144" s="67">
        <f t="shared" si="20"/>
        <v>30.176000000000386</v>
      </c>
      <c r="Q144" s="68">
        <f t="shared" si="21"/>
        <v>4.5074838930942978E-3</v>
      </c>
    </row>
    <row r="145" spans="2:17" ht="13.5" thickBot="1" x14ac:dyDescent="0.25">
      <c r="D145" s="77"/>
      <c r="E145" s="60"/>
      <c r="F145" s="61"/>
      <c r="G145" s="62"/>
      <c r="H145" s="71"/>
      <c r="I145" s="158"/>
      <c r="J145" s="65">
        <f t="shared" si="24"/>
        <v>0</v>
      </c>
      <c r="K145" s="60"/>
      <c r="L145" s="71"/>
      <c r="M145" s="159"/>
      <c r="N145" s="65">
        <f t="shared" si="26"/>
        <v>0</v>
      </c>
      <c r="O145" s="60"/>
      <c r="P145" s="67">
        <f t="shared" si="20"/>
        <v>0</v>
      </c>
      <c r="Q145" s="68" t="str">
        <f t="shared" si="21"/>
        <v/>
      </c>
    </row>
    <row r="146" spans="2:17" ht="13.5" thickBot="1" x14ac:dyDescent="0.25">
      <c r="D146" s="110" t="s">
        <v>69</v>
      </c>
      <c r="E146" s="60"/>
      <c r="F146" s="60"/>
      <c r="G146" s="60"/>
      <c r="H146" s="111"/>
      <c r="I146" s="112"/>
      <c r="J146" s="99">
        <f>SUM(J137:J145)</f>
        <v>9705.6386000000002</v>
      </c>
      <c r="K146" s="100"/>
      <c r="L146" s="113"/>
      <c r="M146" s="163"/>
      <c r="N146" s="99">
        <f>SUM(N137:N145)</f>
        <v>9773.8179999999993</v>
      </c>
      <c r="O146" s="100"/>
      <c r="P146" s="103">
        <f t="shared" si="20"/>
        <v>68.179399999999077</v>
      </c>
      <c r="Q146" s="104">
        <f t="shared" si="21"/>
        <v>7.0247206608330826E-3</v>
      </c>
    </row>
    <row r="147" spans="2:17" ht="13.5" thickBot="1" x14ac:dyDescent="0.25">
      <c r="D147" s="62" t="s">
        <v>70</v>
      </c>
      <c r="E147" s="60"/>
      <c r="F147" s="60"/>
      <c r="G147" s="60"/>
      <c r="H147" s="115">
        <v>0.13</v>
      </c>
      <c r="I147" s="116"/>
      <c r="J147" s="117">
        <f>J146*H147</f>
        <v>1261.7330180000001</v>
      </c>
      <c r="K147" s="60"/>
      <c r="L147" s="115">
        <v>0.13</v>
      </c>
      <c r="M147" s="164"/>
      <c r="N147" s="117">
        <f>N146*L147</f>
        <v>1270.5963400000001</v>
      </c>
      <c r="O147" s="60"/>
      <c r="P147" s="67">
        <f t="shared" si="20"/>
        <v>8.8633219999999255</v>
      </c>
      <c r="Q147" s="68">
        <f t="shared" si="21"/>
        <v>7.0247206608331182E-3</v>
      </c>
    </row>
    <row r="148" spans="2:17" ht="13.5" thickBot="1" x14ac:dyDescent="0.25">
      <c r="D148" s="96" t="s">
        <v>71</v>
      </c>
      <c r="E148" s="60"/>
      <c r="F148" s="60"/>
      <c r="G148" s="60"/>
      <c r="H148" s="97"/>
      <c r="I148" s="98"/>
      <c r="J148" s="99">
        <f>ROUND(SUM(J146:J147),2)</f>
        <v>10967.37</v>
      </c>
      <c r="K148" s="100"/>
      <c r="L148" s="101"/>
      <c r="M148" s="163"/>
      <c r="N148" s="99">
        <f>ROUND(SUM(N146:N147),2)</f>
        <v>11044.41</v>
      </c>
      <c r="O148" s="100"/>
      <c r="P148" s="103">
        <f t="shared" si="20"/>
        <v>77.039999999999054</v>
      </c>
      <c r="Q148" s="104">
        <f t="shared" si="21"/>
        <v>7.024473506410292E-3</v>
      </c>
    </row>
    <row r="150" spans="2:17" x14ac:dyDescent="0.2">
      <c r="D150" s="27" t="s">
        <v>74</v>
      </c>
      <c r="H150" s="121">
        <v>2.9900000000000038E-2</v>
      </c>
      <c r="J150" s="122"/>
      <c r="L150" s="121">
        <v>3.4499999999999975E-2</v>
      </c>
      <c r="N150" s="123"/>
    </row>
    <row r="151" spans="2:17" x14ac:dyDescent="0.2">
      <c r="D151" s="124" t="s">
        <v>75</v>
      </c>
      <c r="H151" s="125">
        <v>750</v>
      </c>
      <c r="L151" s="125">
        <f>H151</f>
        <v>750</v>
      </c>
    </row>
    <row r="152" spans="2:17" x14ac:dyDescent="0.2">
      <c r="B152" s="27" t="s">
        <v>76</v>
      </c>
    </row>
    <row r="153" spans="2:17" x14ac:dyDescent="0.2">
      <c r="B153" s="165" t="s">
        <v>109</v>
      </c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8"/>
    </row>
    <row r="154" spans="2:17" x14ac:dyDescent="0.2">
      <c r="B154" s="129"/>
      <c r="C154" s="130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1"/>
    </row>
    <row r="155" spans="2:17" x14ac:dyDescent="0.2">
      <c r="B155" s="129"/>
      <c r="C155" s="130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1"/>
    </row>
    <row r="156" spans="2:17" x14ac:dyDescent="0.2">
      <c r="B156" s="129"/>
      <c r="C156" s="130"/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1"/>
    </row>
    <row r="157" spans="2:17" x14ac:dyDescent="0.2">
      <c r="B157" s="132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4"/>
    </row>
    <row r="162" spans="1:27" ht="15.75" x14ac:dyDescent="0.25">
      <c r="B162" s="21" t="s">
        <v>11</v>
      </c>
      <c r="D162" s="22" t="s">
        <v>12</v>
      </c>
      <c r="F162" s="23" t="s">
        <v>110</v>
      </c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T162" s="166"/>
      <c r="U162" s="136" t="s">
        <v>111</v>
      </c>
      <c r="V162" s="136"/>
      <c r="W162" s="136"/>
      <c r="X162" s="136"/>
      <c r="Y162" s="136"/>
      <c r="Z162" s="136"/>
      <c r="AA162" s="31"/>
    </row>
    <row r="163" spans="1:27" ht="15.75" x14ac:dyDescent="0.25">
      <c r="B163" s="21"/>
      <c r="D163" s="25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T163" s="167"/>
      <c r="U163" s="168"/>
      <c r="V163" s="169" t="s">
        <v>95</v>
      </c>
      <c r="W163" s="169"/>
      <c r="X163" s="169"/>
      <c r="Y163" s="169"/>
      <c r="Z163" s="169"/>
      <c r="AA163" s="170"/>
    </row>
    <row r="164" spans="1:27" x14ac:dyDescent="0.2">
      <c r="B164" s="21" t="s">
        <v>15</v>
      </c>
      <c r="F164" s="27" t="s">
        <v>16</v>
      </c>
      <c r="G164" s="27"/>
      <c r="H164" s="149">
        <v>2800000</v>
      </c>
      <c r="I164" s="44" t="s">
        <v>17</v>
      </c>
      <c r="T164" s="167"/>
      <c r="U164" s="150">
        <f>J198</f>
        <v>352621.47</v>
      </c>
      <c r="V164" s="151">
        <v>7350</v>
      </c>
      <c r="W164" s="151">
        <v>10000</v>
      </c>
      <c r="X164" s="151">
        <v>15000</v>
      </c>
      <c r="Y164" s="151">
        <v>17500</v>
      </c>
      <c r="Z164" s="151">
        <v>20000</v>
      </c>
      <c r="AA164" s="152">
        <v>22000</v>
      </c>
    </row>
    <row r="165" spans="1:27" x14ac:dyDescent="0.2">
      <c r="B165" s="21" t="s">
        <v>19</v>
      </c>
      <c r="F165" s="27" t="s">
        <v>96</v>
      </c>
      <c r="H165" s="149">
        <v>7350</v>
      </c>
      <c r="I165" s="44" t="s">
        <v>95</v>
      </c>
      <c r="T165" s="171" t="s">
        <v>25</v>
      </c>
      <c r="U165" s="154">
        <v>2800000</v>
      </c>
      <c r="V165" s="172">
        <f t="dataTable" ref="V165:AA170" dt2D="1" dtr="0" r1="H165" r2="H164"/>
        <v>352621.47</v>
      </c>
      <c r="W165" s="51">
        <v>368696.24</v>
      </c>
      <c r="X165" s="51">
        <v>399026.01</v>
      </c>
      <c r="Y165" s="51">
        <v>414190.89</v>
      </c>
      <c r="Z165" s="51">
        <v>429355.77</v>
      </c>
      <c r="AA165" s="52">
        <v>441487.68</v>
      </c>
    </row>
    <row r="166" spans="1:27" x14ac:dyDescent="0.2">
      <c r="B166" s="35"/>
      <c r="F166" s="36"/>
      <c r="G166" s="36"/>
      <c r="H166" s="37" t="s">
        <v>22</v>
      </c>
      <c r="I166" s="38"/>
      <c r="J166" s="39"/>
      <c r="L166" s="37" t="s">
        <v>23</v>
      </c>
      <c r="M166" s="38"/>
      <c r="N166" s="39"/>
      <c r="P166" s="37" t="s">
        <v>24</v>
      </c>
      <c r="Q166" s="39"/>
      <c r="T166" s="171"/>
      <c r="U166" s="154">
        <v>5000000</v>
      </c>
      <c r="V166" s="51">
        <v>592720.22</v>
      </c>
      <c r="W166" s="51">
        <v>608794.99</v>
      </c>
      <c r="X166" s="51">
        <v>639124.76</v>
      </c>
      <c r="Y166" s="51">
        <v>654289.64</v>
      </c>
      <c r="Z166" s="51">
        <v>669454.52</v>
      </c>
      <c r="AA166" s="52">
        <v>681586.43</v>
      </c>
    </row>
    <row r="167" spans="1:27" x14ac:dyDescent="0.2">
      <c r="B167" s="35"/>
      <c r="F167" s="43" t="s">
        <v>26</v>
      </c>
      <c r="G167" s="44"/>
      <c r="H167" s="45" t="s">
        <v>27</v>
      </c>
      <c r="I167" s="45" t="s">
        <v>28</v>
      </c>
      <c r="J167" s="46" t="s">
        <v>29</v>
      </c>
      <c r="L167" s="45" t="s">
        <v>27</v>
      </c>
      <c r="M167" s="47" t="s">
        <v>28</v>
      </c>
      <c r="N167" s="46" t="s">
        <v>29</v>
      </c>
      <c r="P167" s="48" t="s">
        <v>30</v>
      </c>
      <c r="Q167" s="49" t="s">
        <v>31</v>
      </c>
      <c r="T167" s="171"/>
      <c r="U167" s="154">
        <v>8000000</v>
      </c>
      <c r="V167" s="51">
        <v>920127.6</v>
      </c>
      <c r="W167" s="51">
        <v>936202.38</v>
      </c>
      <c r="X167" s="51">
        <v>966532.14</v>
      </c>
      <c r="Y167" s="51">
        <v>981697.03</v>
      </c>
      <c r="Z167" s="51">
        <v>996861.91</v>
      </c>
      <c r="AA167" s="52">
        <v>1008993.81</v>
      </c>
    </row>
    <row r="168" spans="1:27" x14ac:dyDescent="0.2">
      <c r="B168" s="35"/>
      <c r="F168" s="53"/>
      <c r="G168" s="44"/>
      <c r="H168" s="54" t="s">
        <v>32</v>
      </c>
      <c r="I168" s="54"/>
      <c r="J168" s="55" t="s">
        <v>32</v>
      </c>
      <c r="L168" s="54" t="s">
        <v>32</v>
      </c>
      <c r="M168" s="55"/>
      <c r="N168" s="55" t="s">
        <v>32</v>
      </c>
      <c r="P168" s="56"/>
      <c r="Q168" s="57"/>
      <c r="T168" s="171"/>
      <c r="U168" s="154">
        <v>10000000</v>
      </c>
      <c r="V168" s="51">
        <v>1138399.19</v>
      </c>
      <c r="W168" s="51">
        <v>1154473.97</v>
      </c>
      <c r="X168" s="51">
        <v>1184803.73</v>
      </c>
      <c r="Y168" s="51">
        <v>1199968.6200000001</v>
      </c>
      <c r="Z168" s="51">
        <v>1215133.5</v>
      </c>
      <c r="AA168" s="52">
        <v>1227265.4099999999</v>
      </c>
    </row>
    <row r="169" spans="1:27" x14ac:dyDescent="0.2">
      <c r="A169" s="58" t="s">
        <v>112</v>
      </c>
      <c r="B169" s="59"/>
      <c r="D169" s="60" t="s">
        <v>34</v>
      </c>
      <c r="E169" s="60"/>
      <c r="F169" s="61" t="s">
        <v>11</v>
      </c>
      <c r="G169" s="62"/>
      <c r="H169" s="63">
        <v>2173.63</v>
      </c>
      <c r="I169" s="64">
        <v>1</v>
      </c>
      <c r="J169" s="65">
        <f t="shared" ref="J169:J183" si="27">I169*H169</f>
        <v>2173.63</v>
      </c>
      <c r="K169" s="60"/>
      <c r="L169" s="63">
        <v>5808.4</v>
      </c>
      <c r="M169" s="66">
        <v>1</v>
      </c>
      <c r="N169" s="65">
        <f t="shared" ref="N169:N183" si="28">M169*L169</f>
        <v>5808.4</v>
      </c>
      <c r="O169" s="60"/>
      <c r="P169" s="67">
        <f t="shared" ref="P169:P198" si="29">N169-J169</f>
        <v>3634.7699999999995</v>
      </c>
      <c r="Q169" s="68">
        <f t="shared" ref="Q169:Q198" si="30">IF((J169)=0,"",(P169/J169))</f>
        <v>1.6722119219922431</v>
      </c>
      <c r="T169" s="171"/>
      <c r="U169" s="154">
        <v>12000000</v>
      </c>
      <c r="V169" s="51">
        <v>1356670.78</v>
      </c>
      <c r="W169" s="51">
        <v>1372745.56</v>
      </c>
      <c r="X169" s="51">
        <v>1403075.33</v>
      </c>
      <c r="Y169" s="51">
        <v>1418240.21</v>
      </c>
      <c r="Z169" s="51">
        <v>1433405.09</v>
      </c>
      <c r="AA169" s="52">
        <v>1445537</v>
      </c>
    </row>
    <row r="170" spans="1:27" x14ac:dyDescent="0.2">
      <c r="A170" s="58" t="s">
        <v>113</v>
      </c>
      <c r="B170" s="59"/>
      <c r="D170" s="60" t="s">
        <v>36</v>
      </c>
      <c r="E170" s="60"/>
      <c r="F170" s="61" t="s">
        <v>11</v>
      </c>
      <c r="G170" s="62"/>
      <c r="H170" s="71">
        <v>0</v>
      </c>
      <c r="I170" s="64">
        <v>1</v>
      </c>
      <c r="J170" s="65">
        <f t="shared" si="27"/>
        <v>0</v>
      </c>
      <c r="K170" s="60"/>
      <c r="L170" s="71">
        <v>0</v>
      </c>
      <c r="M170" s="66">
        <v>1</v>
      </c>
      <c r="N170" s="65">
        <f t="shared" si="28"/>
        <v>0</v>
      </c>
      <c r="O170" s="60"/>
      <c r="P170" s="67">
        <f t="shared" si="29"/>
        <v>0</v>
      </c>
      <c r="Q170" s="68" t="str">
        <f t="shared" si="30"/>
        <v/>
      </c>
      <c r="T170" s="173"/>
      <c r="U170" s="156">
        <v>15000000</v>
      </c>
      <c r="V170" s="73">
        <v>1684078.17</v>
      </c>
      <c r="W170" s="73">
        <v>1700152.95</v>
      </c>
      <c r="X170" s="73">
        <v>1730482.71</v>
      </c>
      <c r="Y170" s="73">
        <v>1745647.59</v>
      </c>
      <c r="Z170" s="73">
        <v>1760812.48</v>
      </c>
      <c r="AA170" s="74">
        <v>1772944.38</v>
      </c>
    </row>
    <row r="171" spans="1:27" x14ac:dyDescent="0.2">
      <c r="A171" s="58" t="s">
        <v>114</v>
      </c>
      <c r="B171" s="59"/>
      <c r="D171" s="70" t="s">
        <v>38</v>
      </c>
      <c r="E171" s="60"/>
      <c r="F171" s="61" t="s">
        <v>11</v>
      </c>
      <c r="G171" s="62"/>
      <c r="H171" s="71">
        <v>0</v>
      </c>
      <c r="I171" s="64">
        <v>1</v>
      </c>
      <c r="J171" s="65">
        <f t="shared" si="27"/>
        <v>0</v>
      </c>
      <c r="K171" s="60"/>
      <c r="L171" s="63">
        <v>104.59</v>
      </c>
      <c r="M171" s="66">
        <v>1</v>
      </c>
      <c r="N171" s="65">
        <f t="shared" si="28"/>
        <v>104.59</v>
      </c>
      <c r="O171" s="60"/>
      <c r="P171" s="67">
        <f t="shared" si="29"/>
        <v>104.59</v>
      </c>
      <c r="Q171" s="68" t="str">
        <f t="shared" si="30"/>
        <v/>
      </c>
      <c r="T171" s="168"/>
      <c r="U171" s="168"/>
      <c r="V171" s="168"/>
      <c r="W171" s="168"/>
      <c r="X171" s="168"/>
      <c r="Y171" s="168"/>
      <c r="Z171" s="168"/>
      <c r="AA171" s="168"/>
    </row>
    <row r="172" spans="1:27" x14ac:dyDescent="0.2">
      <c r="A172" s="58"/>
      <c r="B172" s="59"/>
      <c r="D172" s="60" t="s">
        <v>40</v>
      </c>
      <c r="E172" s="60"/>
      <c r="F172" s="61" t="s">
        <v>11</v>
      </c>
      <c r="G172" s="62"/>
      <c r="H172" s="71">
        <v>0</v>
      </c>
      <c r="I172" s="64">
        <v>1</v>
      </c>
      <c r="J172" s="65">
        <f t="shared" si="27"/>
        <v>0</v>
      </c>
      <c r="K172" s="60"/>
      <c r="L172" s="71">
        <v>0</v>
      </c>
      <c r="M172" s="66">
        <v>1</v>
      </c>
      <c r="N172" s="65">
        <f t="shared" si="28"/>
        <v>0</v>
      </c>
      <c r="O172" s="60"/>
      <c r="P172" s="67">
        <f t="shared" si="29"/>
        <v>0</v>
      </c>
      <c r="Q172" s="68" t="str">
        <f t="shared" si="30"/>
        <v/>
      </c>
      <c r="T172" s="166"/>
      <c r="U172" s="136" t="s">
        <v>115</v>
      </c>
      <c r="V172" s="136"/>
      <c r="W172" s="136"/>
      <c r="X172" s="136"/>
      <c r="Y172" s="136"/>
      <c r="Z172" s="136"/>
      <c r="AA172" s="31"/>
    </row>
    <row r="173" spans="1:27" x14ac:dyDescent="0.2">
      <c r="A173" s="58" t="s">
        <v>116</v>
      </c>
      <c r="B173" s="59"/>
      <c r="D173" s="60" t="s">
        <v>42</v>
      </c>
      <c r="E173" s="60"/>
      <c r="F173" s="61" t="s">
        <v>19</v>
      </c>
      <c r="G173" s="62"/>
      <c r="H173" s="71">
        <v>1.0484</v>
      </c>
      <c r="I173" s="64">
        <f>H165</f>
        <v>7350</v>
      </c>
      <c r="J173" s="65">
        <f t="shared" si="27"/>
        <v>7705.74</v>
      </c>
      <c r="K173" s="60"/>
      <c r="L173" s="71">
        <v>1.3784000000000001</v>
      </c>
      <c r="M173" s="66">
        <f>H165</f>
        <v>7350</v>
      </c>
      <c r="N173" s="65">
        <f t="shared" si="28"/>
        <v>10131.24</v>
      </c>
      <c r="O173" s="60"/>
      <c r="P173" s="67">
        <f t="shared" si="29"/>
        <v>2425.5</v>
      </c>
      <c r="Q173" s="68">
        <f t="shared" si="30"/>
        <v>0.31476535673407097</v>
      </c>
      <c r="S173" s="174"/>
      <c r="T173" s="167"/>
      <c r="U173" s="168"/>
      <c r="V173" s="169" t="s">
        <v>95</v>
      </c>
      <c r="W173" s="169"/>
      <c r="X173" s="169"/>
      <c r="Y173" s="169"/>
      <c r="Z173" s="169"/>
      <c r="AA173" s="170"/>
    </row>
    <row r="174" spans="1:27" x14ac:dyDescent="0.2">
      <c r="A174" s="58" t="s">
        <v>117</v>
      </c>
      <c r="B174" s="59"/>
      <c r="D174" s="60" t="s">
        <v>44</v>
      </c>
      <c r="E174" s="60"/>
      <c r="F174" s="61" t="s">
        <v>19</v>
      </c>
      <c r="G174" s="62"/>
      <c r="H174" s="71">
        <v>5.5800000000000002E-2</v>
      </c>
      <c r="I174" s="64">
        <f t="shared" ref="I174:I179" si="31">I173</f>
        <v>7350</v>
      </c>
      <c r="J174" s="65">
        <f t="shared" si="27"/>
        <v>410.13</v>
      </c>
      <c r="K174" s="60"/>
      <c r="L174" s="71">
        <v>0.14369999999999999</v>
      </c>
      <c r="M174" s="66">
        <f t="shared" ref="M174:M179" si="32">M173</f>
        <v>7350</v>
      </c>
      <c r="N174" s="65">
        <f t="shared" si="28"/>
        <v>1056.1949999999999</v>
      </c>
      <c r="O174" s="60"/>
      <c r="P174" s="67">
        <f t="shared" si="29"/>
        <v>646.06499999999994</v>
      </c>
      <c r="Q174" s="68">
        <f t="shared" si="30"/>
        <v>1.575268817204301</v>
      </c>
      <c r="S174" s="174"/>
      <c r="T174" s="167"/>
      <c r="U174" s="150">
        <f>N198</f>
        <v>364706.34</v>
      </c>
      <c r="V174" s="151">
        <v>7350</v>
      </c>
      <c r="W174" s="151">
        <v>10000</v>
      </c>
      <c r="X174" s="151">
        <v>15000</v>
      </c>
      <c r="Y174" s="151">
        <v>17500</v>
      </c>
      <c r="Z174" s="151">
        <v>20000</v>
      </c>
      <c r="AA174" s="152">
        <v>22000</v>
      </c>
    </row>
    <row r="175" spans="1:27" x14ac:dyDescent="0.2">
      <c r="A175" s="58" t="s">
        <v>118</v>
      </c>
      <c r="B175" s="59"/>
      <c r="D175" s="60" t="s">
        <v>46</v>
      </c>
      <c r="E175" s="60"/>
      <c r="F175" s="61" t="s">
        <v>11</v>
      </c>
      <c r="G175" s="62"/>
      <c r="H175" s="71">
        <v>0</v>
      </c>
      <c r="I175" s="64">
        <f>I169</f>
        <v>1</v>
      </c>
      <c r="J175" s="65">
        <f t="shared" si="27"/>
        <v>0</v>
      </c>
      <c r="K175" s="60"/>
      <c r="L175" s="63">
        <v>702.47</v>
      </c>
      <c r="M175" s="66">
        <f>M169</f>
        <v>1</v>
      </c>
      <c r="N175" s="65">
        <f t="shared" si="28"/>
        <v>702.47</v>
      </c>
      <c r="O175" s="60"/>
      <c r="P175" s="67">
        <f t="shared" si="29"/>
        <v>702.47</v>
      </c>
      <c r="Q175" s="68" t="str">
        <f t="shared" si="30"/>
        <v/>
      </c>
      <c r="S175" s="174"/>
      <c r="T175" s="171" t="s">
        <v>25</v>
      </c>
      <c r="U175" s="154">
        <v>2800000</v>
      </c>
      <c r="V175" s="172">
        <f t="dataTable" ref="V175:AA180" dt2D="1" dtr="0" r1="H165" r2="H164" ca="1"/>
        <v>364706.34</v>
      </c>
      <c r="W175" s="51">
        <v>381275.21</v>
      </c>
      <c r="X175" s="51">
        <v>412537.22</v>
      </c>
      <c r="Y175" s="51">
        <v>428168.23</v>
      </c>
      <c r="Z175" s="51">
        <v>443799.24</v>
      </c>
      <c r="AA175" s="52">
        <v>456304.05</v>
      </c>
    </row>
    <row r="176" spans="1:27" x14ac:dyDescent="0.2">
      <c r="A176" s="58" t="s">
        <v>119</v>
      </c>
      <c r="B176" s="59"/>
      <c r="D176" s="60" t="s">
        <v>48</v>
      </c>
      <c r="E176" s="60"/>
      <c r="F176" s="61" t="s">
        <v>19</v>
      </c>
      <c r="G176" s="62"/>
      <c r="H176" s="71">
        <v>-1.7500000000000002E-2</v>
      </c>
      <c r="I176" s="64">
        <f>I173</f>
        <v>7350</v>
      </c>
      <c r="J176" s="65">
        <f t="shared" si="27"/>
        <v>-128.625</v>
      </c>
      <c r="K176" s="60"/>
      <c r="L176" s="71">
        <v>0</v>
      </c>
      <c r="M176" s="66">
        <f>M173</f>
        <v>7350</v>
      </c>
      <c r="N176" s="65">
        <f t="shared" si="28"/>
        <v>0</v>
      </c>
      <c r="O176" s="60"/>
      <c r="P176" s="67">
        <f t="shared" si="29"/>
        <v>128.625</v>
      </c>
      <c r="Q176" s="68">
        <f t="shared" si="30"/>
        <v>-1</v>
      </c>
      <c r="T176" s="171"/>
      <c r="U176" s="154">
        <v>5000000</v>
      </c>
      <c r="V176" s="51">
        <v>609279.89</v>
      </c>
      <c r="W176" s="51">
        <v>625848.76</v>
      </c>
      <c r="X176" s="51">
        <v>657110.77</v>
      </c>
      <c r="Y176" s="51">
        <v>672741.78</v>
      </c>
      <c r="Z176" s="51">
        <v>688372.79</v>
      </c>
      <c r="AA176" s="52">
        <v>700877.6</v>
      </c>
    </row>
    <row r="177" spans="1:27" x14ac:dyDescent="0.2">
      <c r="A177" s="58"/>
      <c r="B177" s="59"/>
      <c r="D177" s="60" t="s">
        <v>50</v>
      </c>
      <c r="E177" s="60"/>
      <c r="F177" s="61" t="s">
        <v>19</v>
      </c>
      <c r="G177" s="62"/>
      <c r="H177" s="71">
        <v>0</v>
      </c>
      <c r="I177" s="64">
        <f t="shared" si="31"/>
        <v>7350</v>
      </c>
      <c r="J177" s="65">
        <f t="shared" si="27"/>
        <v>0</v>
      </c>
      <c r="K177" s="60"/>
      <c r="L177" s="71">
        <v>0</v>
      </c>
      <c r="M177" s="66">
        <f t="shared" si="32"/>
        <v>7350</v>
      </c>
      <c r="N177" s="65">
        <f t="shared" si="28"/>
        <v>0</v>
      </c>
      <c r="O177" s="60"/>
      <c r="P177" s="67">
        <f t="shared" si="29"/>
        <v>0</v>
      </c>
      <c r="Q177" s="68" t="str">
        <f t="shared" si="30"/>
        <v/>
      </c>
      <c r="T177" s="171"/>
      <c r="U177" s="154">
        <v>8000000</v>
      </c>
      <c r="V177" s="51">
        <v>942789.28</v>
      </c>
      <c r="W177" s="51">
        <v>959358.15</v>
      </c>
      <c r="X177" s="51">
        <v>990620.16000000003</v>
      </c>
      <c r="Y177" s="51">
        <v>1006251.17</v>
      </c>
      <c r="Z177" s="51">
        <v>1021882.18</v>
      </c>
      <c r="AA177" s="52">
        <v>1034386.98</v>
      </c>
    </row>
    <row r="178" spans="1:27" x14ac:dyDescent="0.2">
      <c r="A178" s="58" t="s">
        <v>120</v>
      </c>
      <c r="B178" s="59"/>
      <c r="D178" s="60" t="s">
        <v>52</v>
      </c>
      <c r="E178" s="60"/>
      <c r="F178" s="61" t="s">
        <v>19</v>
      </c>
      <c r="G178" s="62"/>
      <c r="H178" s="71">
        <v>0</v>
      </c>
      <c r="I178" s="64">
        <f t="shared" si="31"/>
        <v>7350</v>
      </c>
      <c r="J178" s="65">
        <f t="shared" si="27"/>
        <v>0</v>
      </c>
      <c r="K178" s="60"/>
      <c r="L178" s="71">
        <v>0</v>
      </c>
      <c r="M178" s="66">
        <f t="shared" si="32"/>
        <v>7350</v>
      </c>
      <c r="N178" s="65">
        <f t="shared" si="28"/>
        <v>0</v>
      </c>
      <c r="O178" s="60"/>
      <c r="P178" s="67">
        <f t="shared" si="29"/>
        <v>0</v>
      </c>
      <c r="Q178" s="68" t="str">
        <f t="shared" si="30"/>
        <v/>
      </c>
      <c r="T178" s="171"/>
      <c r="U178" s="154">
        <v>10000000</v>
      </c>
      <c r="V178" s="51">
        <v>1165128.8700000001</v>
      </c>
      <c r="W178" s="51">
        <v>1181697.74</v>
      </c>
      <c r="X178" s="51">
        <v>1212959.75</v>
      </c>
      <c r="Y178" s="51">
        <v>1228590.76</v>
      </c>
      <c r="Z178" s="51">
        <v>1244221.77</v>
      </c>
      <c r="AA178" s="52">
        <v>1256726.57</v>
      </c>
    </row>
    <row r="179" spans="1:27" x14ac:dyDescent="0.2">
      <c r="A179" s="75" t="s">
        <v>121</v>
      </c>
      <c r="B179" s="59"/>
      <c r="D179" s="76" t="s">
        <v>54</v>
      </c>
      <c r="E179" s="60"/>
      <c r="F179" s="61" t="s">
        <v>19</v>
      </c>
      <c r="G179" s="62"/>
      <c r="H179" s="71">
        <v>0</v>
      </c>
      <c r="I179" s="64">
        <f t="shared" si="31"/>
        <v>7350</v>
      </c>
      <c r="J179" s="65">
        <f t="shared" si="27"/>
        <v>0</v>
      </c>
      <c r="K179" s="60"/>
      <c r="L179" s="71">
        <v>-0.20419999999999999</v>
      </c>
      <c r="M179" s="66">
        <f t="shared" si="32"/>
        <v>7350</v>
      </c>
      <c r="N179" s="65">
        <f t="shared" si="28"/>
        <v>-1500.87</v>
      </c>
      <c r="O179" s="60"/>
      <c r="P179" s="67">
        <f t="shared" si="29"/>
        <v>-1500.87</v>
      </c>
      <c r="Q179" s="68" t="str">
        <f t="shared" si="30"/>
        <v/>
      </c>
      <c r="T179" s="171"/>
      <c r="U179" s="154">
        <v>12000000</v>
      </c>
      <c r="V179" s="51">
        <v>1387468.46</v>
      </c>
      <c r="W179" s="51">
        <v>1404037.33</v>
      </c>
      <c r="X179" s="51">
        <v>1435299.34</v>
      </c>
      <c r="Y179" s="51">
        <v>1450930.35</v>
      </c>
      <c r="Z179" s="51">
        <v>1466561.36</v>
      </c>
      <c r="AA179" s="52">
        <v>1479066.16</v>
      </c>
    </row>
    <row r="180" spans="1:27" ht="25.5" x14ac:dyDescent="0.2">
      <c r="A180" s="75" t="s">
        <v>121</v>
      </c>
      <c r="D180" s="76" t="s">
        <v>106</v>
      </c>
      <c r="E180" s="60"/>
      <c r="F180" s="61" t="s">
        <v>15</v>
      </c>
      <c r="G180" s="62"/>
      <c r="H180" s="71"/>
      <c r="I180" s="158"/>
      <c r="J180" s="65">
        <f t="shared" si="27"/>
        <v>0</v>
      </c>
      <c r="K180" s="60"/>
      <c r="L180" s="71">
        <v>1.8E-3</v>
      </c>
      <c r="M180" s="66">
        <f>H164</f>
        <v>2800000</v>
      </c>
      <c r="N180" s="65">
        <f t="shared" si="28"/>
        <v>5040</v>
      </c>
      <c r="O180" s="60"/>
      <c r="P180" s="67">
        <f t="shared" si="29"/>
        <v>5040</v>
      </c>
      <c r="Q180" s="68" t="str">
        <f t="shared" si="30"/>
        <v/>
      </c>
      <c r="T180" s="173"/>
      <c r="U180" s="156">
        <v>15000000</v>
      </c>
      <c r="V180" s="73">
        <v>1720977.85</v>
      </c>
      <c r="W180" s="73">
        <v>1737546.71</v>
      </c>
      <c r="X180" s="73">
        <v>1768808.73</v>
      </c>
      <c r="Y180" s="73">
        <v>1784439.74</v>
      </c>
      <c r="Z180" s="73">
        <v>1800070.74</v>
      </c>
      <c r="AA180" s="74">
        <v>1812575.55</v>
      </c>
    </row>
    <row r="181" spans="1:27" x14ac:dyDescent="0.2">
      <c r="D181" s="77"/>
      <c r="E181" s="60"/>
      <c r="F181" s="61"/>
      <c r="G181" s="62"/>
      <c r="H181" s="71"/>
      <c r="I181" s="158"/>
      <c r="J181" s="65">
        <f t="shared" si="27"/>
        <v>0</v>
      </c>
      <c r="K181" s="60"/>
      <c r="L181" s="71"/>
      <c r="M181" s="159"/>
      <c r="N181" s="65">
        <f t="shared" si="28"/>
        <v>0</v>
      </c>
      <c r="O181" s="60"/>
      <c r="P181" s="67">
        <f t="shared" si="29"/>
        <v>0</v>
      </c>
      <c r="Q181" s="68" t="str">
        <f t="shared" si="30"/>
        <v/>
      </c>
    </row>
    <row r="182" spans="1:27" x14ac:dyDescent="0.2">
      <c r="D182" s="77"/>
      <c r="E182" s="60"/>
      <c r="F182" s="61"/>
      <c r="G182" s="62"/>
      <c r="H182" s="71"/>
      <c r="I182" s="158"/>
      <c r="J182" s="65">
        <f t="shared" si="27"/>
        <v>0</v>
      </c>
      <c r="K182" s="60"/>
      <c r="L182" s="71"/>
      <c r="M182" s="159"/>
      <c r="N182" s="65">
        <f t="shared" si="28"/>
        <v>0</v>
      </c>
      <c r="O182" s="60"/>
      <c r="P182" s="67">
        <f t="shared" si="29"/>
        <v>0</v>
      </c>
      <c r="Q182" s="68" t="str">
        <f t="shared" si="30"/>
        <v/>
      </c>
    </row>
    <row r="183" spans="1:27" ht="13.5" thickBot="1" x14ac:dyDescent="0.25">
      <c r="D183" s="77"/>
      <c r="E183" s="60"/>
      <c r="F183" s="61"/>
      <c r="G183" s="62"/>
      <c r="H183" s="71"/>
      <c r="I183" s="158"/>
      <c r="J183" s="65">
        <f t="shared" si="27"/>
        <v>0</v>
      </c>
      <c r="K183" s="60"/>
      <c r="L183" s="71"/>
      <c r="M183" s="159"/>
      <c r="N183" s="65">
        <f t="shared" si="28"/>
        <v>0</v>
      </c>
      <c r="O183" s="60"/>
      <c r="P183" s="67">
        <f t="shared" si="29"/>
        <v>0</v>
      </c>
      <c r="Q183" s="68" t="str">
        <f t="shared" si="30"/>
        <v/>
      </c>
    </row>
    <row r="184" spans="1:27" ht="13.5" thickBot="1" x14ac:dyDescent="0.25">
      <c r="D184" s="27" t="s">
        <v>56</v>
      </c>
      <c r="G184" s="4"/>
      <c r="H184" s="80"/>
      <c r="I184" s="160"/>
      <c r="J184" s="82">
        <f>SUM(J169:J183)</f>
        <v>10160.874999999998</v>
      </c>
      <c r="L184" s="80"/>
      <c r="M184" s="161"/>
      <c r="N184" s="82">
        <f>SUM(N169:N183)</f>
        <v>21342.025000000001</v>
      </c>
      <c r="P184" s="84">
        <f t="shared" si="29"/>
        <v>11181.150000000003</v>
      </c>
      <c r="Q184" s="85">
        <f t="shared" si="30"/>
        <v>1.1004121200191919</v>
      </c>
    </row>
    <row r="185" spans="1:27" x14ac:dyDescent="0.2">
      <c r="A185" s="17" t="s">
        <v>122</v>
      </c>
      <c r="D185" s="86" t="s">
        <v>58</v>
      </c>
      <c r="E185" s="86"/>
      <c r="F185" s="87" t="s">
        <v>19</v>
      </c>
      <c r="G185" s="88"/>
      <c r="H185" s="89">
        <v>3.1284999999999998</v>
      </c>
      <c r="I185" s="139">
        <f>H165</f>
        <v>7350</v>
      </c>
      <c r="J185" s="91">
        <f>I185*H185</f>
        <v>22994.474999999999</v>
      </c>
      <c r="K185" s="86"/>
      <c r="L185" s="89">
        <v>3.0886</v>
      </c>
      <c r="M185" s="140">
        <f>H165</f>
        <v>7350</v>
      </c>
      <c r="N185" s="91">
        <f>M185*L185</f>
        <v>22701.21</v>
      </c>
      <c r="O185" s="86"/>
      <c r="P185" s="93">
        <f t="shared" si="29"/>
        <v>-293.26499999999942</v>
      </c>
      <c r="Q185" s="94">
        <f t="shared" si="30"/>
        <v>-1.2753715838261123E-2</v>
      </c>
    </row>
    <row r="186" spans="1:27" ht="13.5" thickBot="1" x14ac:dyDescent="0.25">
      <c r="A186" s="17" t="s">
        <v>123</v>
      </c>
      <c r="D186" s="95" t="s">
        <v>60</v>
      </c>
      <c r="E186" s="86"/>
      <c r="F186" s="87" t="s">
        <v>19</v>
      </c>
      <c r="G186" s="88"/>
      <c r="H186" s="89">
        <v>1.1529</v>
      </c>
      <c r="I186" s="139">
        <f>I185</f>
        <v>7350</v>
      </c>
      <c r="J186" s="91">
        <f>I186*H186</f>
        <v>8473.8150000000005</v>
      </c>
      <c r="K186" s="86"/>
      <c r="L186" s="89">
        <v>1.1266</v>
      </c>
      <c r="M186" s="140">
        <f>M185</f>
        <v>7350</v>
      </c>
      <c r="N186" s="91">
        <f>M186*L186</f>
        <v>8280.51</v>
      </c>
      <c r="O186" s="86"/>
      <c r="P186" s="93">
        <f t="shared" si="29"/>
        <v>-193.30500000000029</v>
      </c>
      <c r="Q186" s="94">
        <f t="shared" si="30"/>
        <v>-2.281203920548186E-2</v>
      </c>
    </row>
    <row r="187" spans="1:27" ht="13.5" thickBot="1" x14ac:dyDescent="0.25">
      <c r="D187" s="96" t="s">
        <v>61</v>
      </c>
      <c r="E187" s="60"/>
      <c r="F187" s="60"/>
      <c r="G187" s="62"/>
      <c r="H187" s="97"/>
      <c r="I187" s="162"/>
      <c r="J187" s="99">
        <f>SUM(J184:J186)</f>
        <v>41629.165000000001</v>
      </c>
      <c r="K187" s="100"/>
      <c r="L187" s="101"/>
      <c r="M187" s="163"/>
      <c r="N187" s="99">
        <f>SUM(N184:N186)</f>
        <v>52323.745000000003</v>
      </c>
      <c r="O187" s="100"/>
      <c r="P187" s="103">
        <f t="shared" si="29"/>
        <v>10694.580000000002</v>
      </c>
      <c r="Q187" s="104">
        <f t="shared" si="30"/>
        <v>0.25690114130321856</v>
      </c>
    </row>
    <row r="188" spans="1:27" x14ac:dyDescent="0.2">
      <c r="D188" s="76" t="s">
        <v>62</v>
      </c>
      <c r="E188" s="60"/>
      <c r="F188" s="61" t="s">
        <v>15</v>
      </c>
      <c r="G188" s="62"/>
      <c r="H188" s="71">
        <v>5.1999999999999998E-3</v>
      </c>
      <c r="I188" s="64">
        <f>H164*(1+H200)</f>
        <v>2840600</v>
      </c>
      <c r="J188" s="65">
        <f t="shared" ref="J188:J195" si="33">I188*H188</f>
        <v>14771.119999999999</v>
      </c>
      <c r="K188" s="60"/>
      <c r="L188" s="71">
        <f t="shared" ref="L188:L194" si="34">H188</f>
        <v>5.1999999999999998E-3</v>
      </c>
      <c r="M188" s="66">
        <f>H164*(1+L200)</f>
        <v>2840600</v>
      </c>
      <c r="N188" s="65">
        <f t="shared" ref="N188:N195" si="35">M188*L188</f>
        <v>14771.119999999999</v>
      </c>
      <c r="O188" s="60"/>
      <c r="P188" s="67">
        <f t="shared" si="29"/>
        <v>0</v>
      </c>
      <c r="Q188" s="68">
        <f t="shared" si="30"/>
        <v>0</v>
      </c>
    </row>
    <row r="189" spans="1:27" x14ac:dyDescent="0.2">
      <c r="D189" s="76" t="s">
        <v>63</v>
      </c>
      <c r="E189" s="60"/>
      <c r="F189" s="61" t="s">
        <v>15</v>
      </c>
      <c r="G189" s="62"/>
      <c r="H189" s="71">
        <v>1.1000000000000001E-3</v>
      </c>
      <c r="I189" s="64">
        <f>I188</f>
        <v>2840600</v>
      </c>
      <c r="J189" s="65">
        <f t="shared" si="33"/>
        <v>3124.6600000000003</v>
      </c>
      <c r="K189" s="60"/>
      <c r="L189" s="71">
        <f t="shared" si="34"/>
        <v>1.1000000000000001E-3</v>
      </c>
      <c r="M189" s="66">
        <f>M188</f>
        <v>2840600</v>
      </c>
      <c r="N189" s="65">
        <f t="shared" si="35"/>
        <v>3124.6600000000003</v>
      </c>
      <c r="O189" s="60"/>
      <c r="P189" s="67">
        <f t="shared" si="29"/>
        <v>0</v>
      </c>
      <c r="Q189" s="68">
        <f t="shared" si="30"/>
        <v>0</v>
      </c>
    </row>
    <row r="190" spans="1:27" x14ac:dyDescent="0.2">
      <c r="D190" s="76" t="s">
        <v>64</v>
      </c>
      <c r="E190" s="60"/>
      <c r="F190" s="61" t="s">
        <v>15</v>
      </c>
      <c r="G190" s="62"/>
      <c r="H190" s="71">
        <v>0</v>
      </c>
      <c r="I190" s="64">
        <f>I188</f>
        <v>2840600</v>
      </c>
      <c r="J190" s="65">
        <f t="shared" si="33"/>
        <v>0</v>
      </c>
      <c r="K190" s="60"/>
      <c r="L190" s="71">
        <f t="shared" si="34"/>
        <v>0</v>
      </c>
      <c r="M190" s="66">
        <f>M188</f>
        <v>2840600</v>
      </c>
      <c r="N190" s="65">
        <f t="shared" si="35"/>
        <v>0</v>
      </c>
      <c r="O190" s="60"/>
      <c r="P190" s="67">
        <f t="shared" si="29"/>
        <v>0</v>
      </c>
      <c r="Q190" s="68" t="str">
        <f t="shared" si="30"/>
        <v/>
      </c>
    </row>
    <row r="191" spans="1:27" x14ac:dyDescent="0.2">
      <c r="D191" s="60" t="s">
        <v>65</v>
      </c>
      <c r="E191" s="60"/>
      <c r="F191" s="61" t="s">
        <v>11</v>
      </c>
      <c r="G191" s="62"/>
      <c r="H191" s="71">
        <v>0.25</v>
      </c>
      <c r="I191" s="64">
        <v>1</v>
      </c>
      <c r="J191" s="65">
        <f t="shared" si="33"/>
        <v>0.25</v>
      </c>
      <c r="K191" s="60"/>
      <c r="L191" s="71">
        <f t="shared" si="34"/>
        <v>0.25</v>
      </c>
      <c r="M191" s="66">
        <v>1</v>
      </c>
      <c r="N191" s="65">
        <f t="shared" si="35"/>
        <v>0.25</v>
      </c>
      <c r="O191" s="60"/>
      <c r="P191" s="67">
        <f t="shared" si="29"/>
        <v>0</v>
      </c>
      <c r="Q191" s="68">
        <f t="shared" si="30"/>
        <v>0</v>
      </c>
    </row>
    <row r="192" spans="1:27" x14ac:dyDescent="0.2">
      <c r="D192" s="60" t="s">
        <v>66</v>
      </c>
      <c r="E192" s="60"/>
      <c r="F192" s="61" t="s">
        <v>15</v>
      </c>
      <c r="G192" s="62"/>
      <c r="H192" s="71">
        <v>7.0000000000000001E-3</v>
      </c>
      <c r="I192" s="64">
        <f>H164</f>
        <v>2800000</v>
      </c>
      <c r="J192" s="65">
        <f t="shared" si="33"/>
        <v>19600</v>
      </c>
      <c r="K192" s="60"/>
      <c r="L192" s="71">
        <f t="shared" si="34"/>
        <v>7.0000000000000001E-3</v>
      </c>
      <c r="M192" s="66">
        <f>H164</f>
        <v>2800000</v>
      </c>
      <c r="N192" s="65">
        <f t="shared" si="35"/>
        <v>19600</v>
      </c>
      <c r="O192" s="60"/>
      <c r="P192" s="67">
        <f t="shared" si="29"/>
        <v>0</v>
      </c>
      <c r="Q192" s="68">
        <f t="shared" si="30"/>
        <v>0</v>
      </c>
    </row>
    <row r="193" spans="2:17" x14ac:dyDescent="0.2">
      <c r="D193" s="60" t="s">
        <v>92</v>
      </c>
      <c r="E193" s="60"/>
      <c r="F193" s="61" t="s">
        <v>15</v>
      </c>
      <c r="G193" s="62"/>
      <c r="H193" s="71">
        <v>8.2000000000000003E-2</v>
      </c>
      <c r="I193" s="64">
        <f>IF(I188&lt;H201,I188,H201)</f>
        <v>750</v>
      </c>
      <c r="J193" s="65">
        <f t="shared" si="33"/>
        <v>61.5</v>
      </c>
      <c r="K193" s="60"/>
      <c r="L193" s="71">
        <f t="shared" si="34"/>
        <v>8.2000000000000003E-2</v>
      </c>
      <c r="M193" s="66">
        <f>IF(M188&lt;L201,M188,L201)</f>
        <v>750</v>
      </c>
      <c r="N193" s="65">
        <f t="shared" si="35"/>
        <v>61.5</v>
      </c>
      <c r="O193" s="60"/>
      <c r="P193" s="67">
        <f t="shared" si="29"/>
        <v>0</v>
      </c>
      <c r="Q193" s="68">
        <f t="shared" si="30"/>
        <v>0</v>
      </c>
    </row>
    <row r="194" spans="2:17" x14ac:dyDescent="0.2">
      <c r="D194" s="60" t="s">
        <v>92</v>
      </c>
      <c r="E194" s="60"/>
      <c r="F194" s="61" t="s">
        <v>15</v>
      </c>
      <c r="G194" s="62"/>
      <c r="H194" s="71">
        <v>8.2000000000000003E-2</v>
      </c>
      <c r="I194" s="108">
        <f>IF(I188&lt;H201,0,I188-I193)</f>
        <v>2839850</v>
      </c>
      <c r="J194" s="65">
        <f t="shared" si="33"/>
        <v>232867.7</v>
      </c>
      <c r="K194" s="60"/>
      <c r="L194" s="71">
        <f t="shared" si="34"/>
        <v>8.2000000000000003E-2</v>
      </c>
      <c r="M194" s="142">
        <f>IF(M188&lt;L201,0,M188-M193)</f>
        <v>2839850</v>
      </c>
      <c r="N194" s="65">
        <f t="shared" si="35"/>
        <v>232867.7</v>
      </c>
      <c r="O194" s="60"/>
      <c r="P194" s="67">
        <f t="shared" si="29"/>
        <v>0</v>
      </c>
      <c r="Q194" s="68">
        <f t="shared" si="30"/>
        <v>0</v>
      </c>
    </row>
    <row r="195" spans="2:17" ht="13.5" thickBot="1" x14ac:dyDescent="0.25">
      <c r="D195" s="77"/>
      <c r="E195" s="60"/>
      <c r="F195" s="61"/>
      <c r="G195" s="62"/>
      <c r="H195" s="71"/>
      <c r="I195" s="158"/>
      <c r="J195" s="65">
        <f t="shared" si="33"/>
        <v>0</v>
      </c>
      <c r="K195" s="60"/>
      <c r="L195" s="71"/>
      <c r="M195" s="159"/>
      <c r="N195" s="65">
        <f t="shared" si="35"/>
        <v>0</v>
      </c>
      <c r="O195" s="60"/>
      <c r="P195" s="67">
        <f t="shared" si="29"/>
        <v>0</v>
      </c>
      <c r="Q195" s="68" t="str">
        <f t="shared" si="30"/>
        <v/>
      </c>
    </row>
    <row r="196" spans="2:17" ht="13.5" thickBot="1" x14ac:dyDescent="0.25">
      <c r="D196" s="110" t="s">
        <v>69</v>
      </c>
      <c r="E196" s="60"/>
      <c r="F196" s="60"/>
      <c r="G196" s="60"/>
      <c r="H196" s="111"/>
      <c r="I196" s="112"/>
      <c r="J196" s="99">
        <f>SUM(J187:J195)</f>
        <v>312054.39500000002</v>
      </c>
      <c r="K196" s="100"/>
      <c r="L196" s="113"/>
      <c r="M196" s="163"/>
      <c r="N196" s="99">
        <f>SUM(N187:N195)</f>
        <v>322748.97500000003</v>
      </c>
      <c r="O196" s="100"/>
      <c r="P196" s="103">
        <f t="shared" si="29"/>
        <v>10694.580000000016</v>
      </c>
      <c r="Q196" s="104">
        <f t="shared" si="30"/>
        <v>3.4271525001274269E-2</v>
      </c>
    </row>
    <row r="197" spans="2:17" ht="13.5" thickBot="1" x14ac:dyDescent="0.25">
      <c r="D197" s="62" t="s">
        <v>70</v>
      </c>
      <c r="E197" s="60"/>
      <c r="F197" s="60"/>
      <c r="G197" s="60"/>
      <c r="H197" s="115">
        <v>0.13</v>
      </c>
      <c r="I197" s="116"/>
      <c r="J197" s="117">
        <f>J196*H197</f>
        <v>40567.071350000006</v>
      </c>
      <c r="K197" s="60"/>
      <c r="L197" s="115">
        <v>0.13</v>
      </c>
      <c r="M197" s="164"/>
      <c r="N197" s="117">
        <f>N196*L197</f>
        <v>41957.366750000008</v>
      </c>
      <c r="O197" s="60"/>
      <c r="P197" s="67">
        <f t="shared" si="29"/>
        <v>1390.2954000000027</v>
      </c>
      <c r="Q197" s="68">
        <f t="shared" si="30"/>
        <v>3.4271525001274276E-2</v>
      </c>
    </row>
    <row r="198" spans="2:17" ht="13.5" thickBot="1" x14ac:dyDescent="0.25">
      <c r="D198" s="96" t="s">
        <v>71</v>
      </c>
      <c r="E198" s="60"/>
      <c r="F198" s="60"/>
      <c r="G198" s="60"/>
      <c r="H198" s="97"/>
      <c r="I198" s="98"/>
      <c r="J198" s="99">
        <f>ROUND(SUM(J196:J197),2)</f>
        <v>352621.47</v>
      </c>
      <c r="K198" s="100"/>
      <c r="L198" s="101"/>
      <c r="M198" s="163"/>
      <c r="N198" s="99">
        <f>ROUND(SUM(N196:N197),2)</f>
        <v>364706.34</v>
      </c>
      <c r="O198" s="100"/>
      <c r="P198" s="103">
        <f t="shared" si="29"/>
        <v>12084.870000000054</v>
      </c>
      <c r="Q198" s="104">
        <f t="shared" si="30"/>
        <v>3.4271509332656498E-2</v>
      </c>
    </row>
    <row r="200" spans="2:17" x14ac:dyDescent="0.2">
      <c r="D200" s="27" t="s">
        <v>74</v>
      </c>
      <c r="H200" s="121">
        <v>1.4499999999999957E-2</v>
      </c>
      <c r="J200" s="122"/>
      <c r="L200" s="121">
        <v>1.4499999999999957E-2</v>
      </c>
      <c r="N200" s="123"/>
    </row>
    <row r="201" spans="2:17" x14ac:dyDescent="0.2">
      <c r="D201" s="124" t="s">
        <v>75</v>
      </c>
      <c r="H201" s="125">
        <v>750</v>
      </c>
      <c r="L201" s="125">
        <f>H201</f>
        <v>750</v>
      </c>
    </row>
    <row r="202" spans="2:17" x14ac:dyDescent="0.2">
      <c r="B202" s="27" t="s">
        <v>76</v>
      </c>
    </row>
    <row r="203" spans="2:17" x14ac:dyDescent="0.2">
      <c r="B203" s="165" t="s">
        <v>109</v>
      </c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8"/>
    </row>
    <row r="204" spans="2:17" x14ac:dyDescent="0.2">
      <c r="B204" s="129"/>
      <c r="C204" s="130"/>
      <c r="D204" s="130"/>
      <c r="E204" s="130"/>
      <c r="F204" s="130"/>
      <c r="G204" s="130"/>
      <c r="H204" s="130"/>
      <c r="I204" s="130"/>
      <c r="J204" s="130"/>
      <c r="K204" s="130"/>
      <c r="L204" s="130"/>
      <c r="M204" s="130"/>
      <c r="N204" s="130"/>
      <c r="O204" s="130"/>
      <c r="P204" s="130"/>
      <c r="Q204" s="131"/>
    </row>
    <row r="205" spans="2:17" x14ac:dyDescent="0.2">
      <c r="B205" s="129"/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1"/>
    </row>
    <row r="206" spans="2:17" x14ac:dyDescent="0.2">
      <c r="B206" s="129"/>
      <c r="C206" s="130"/>
      <c r="D206" s="130"/>
      <c r="E206" s="130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1"/>
    </row>
    <row r="207" spans="2:17" x14ac:dyDescent="0.2">
      <c r="B207" s="132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4"/>
    </row>
    <row r="212" spans="1:22" ht="15.75" x14ac:dyDescent="0.25">
      <c r="B212" s="21" t="s">
        <v>11</v>
      </c>
      <c r="D212" s="22" t="s">
        <v>12</v>
      </c>
      <c r="F212" s="23" t="s">
        <v>124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T212" s="175" t="s">
        <v>125</v>
      </c>
      <c r="U212" s="176" t="s">
        <v>18</v>
      </c>
      <c r="V212" s="177"/>
    </row>
    <row r="213" spans="1:22" ht="15.75" x14ac:dyDescent="0.25">
      <c r="B213" s="21"/>
      <c r="D213" s="25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T213" s="178"/>
      <c r="U213" s="168" t="s">
        <v>20</v>
      </c>
      <c r="V213" s="179" t="s">
        <v>21</v>
      </c>
    </row>
    <row r="214" spans="1:22" x14ac:dyDescent="0.2">
      <c r="B214" s="21" t="s">
        <v>15</v>
      </c>
      <c r="F214" s="27" t="s">
        <v>16</v>
      </c>
      <c r="G214" s="27"/>
      <c r="H214" s="28">
        <v>150</v>
      </c>
      <c r="I214" s="27" t="s">
        <v>17</v>
      </c>
      <c r="T214" s="178" t="s">
        <v>25</v>
      </c>
      <c r="U214" s="41">
        <f>J248</f>
        <v>34.840000000000003</v>
      </c>
      <c r="V214" s="42">
        <f>N248</f>
        <v>27</v>
      </c>
    </row>
    <row r="215" spans="1:22" x14ac:dyDescent="0.2">
      <c r="B215" s="21" t="s">
        <v>19</v>
      </c>
      <c r="T215" s="180">
        <v>150</v>
      </c>
      <c r="U215" s="168">
        <f t="dataTable" ref="U215:V220" dt2D="0" dtr="0" r1="H214"/>
        <v>34.840000000000003</v>
      </c>
      <c r="V215" s="179">
        <v>27</v>
      </c>
    </row>
    <row r="216" spans="1:22" x14ac:dyDescent="0.2">
      <c r="B216" s="35"/>
      <c r="F216" s="36"/>
      <c r="G216" s="36"/>
      <c r="H216" s="37" t="s">
        <v>22</v>
      </c>
      <c r="I216" s="38"/>
      <c r="J216" s="39"/>
      <c r="L216" s="37" t="s">
        <v>23</v>
      </c>
      <c r="M216" s="38"/>
      <c r="N216" s="39"/>
      <c r="P216" s="37" t="s">
        <v>24</v>
      </c>
      <c r="Q216" s="39"/>
      <c r="T216" s="180">
        <v>250</v>
      </c>
      <c r="U216" s="168">
        <v>47.09</v>
      </c>
      <c r="V216" s="179">
        <v>39.93</v>
      </c>
    </row>
    <row r="217" spans="1:22" x14ac:dyDescent="0.2">
      <c r="B217" s="35"/>
      <c r="F217" s="43" t="s">
        <v>26</v>
      </c>
      <c r="G217" s="44"/>
      <c r="H217" s="45" t="s">
        <v>27</v>
      </c>
      <c r="I217" s="45" t="s">
        <v>28</v>
      </c>
      <c r="J217" s="46" t="s">
        <v>29</v>
      </c>
      <c r="L217" s="45" t="s">
        <v>27</v>
      </c>
      <c r="M217" s="47" t="s">
        <v>28</v>
      </c>
      <c r="N217" s="46" t="s">
        <v>29</v>
      </c>
      <c r="P217" s="48" t="s">
        <v>30</v>
      </c>
      <c r="Q217" s="49" t="s">
        <v>31</v>
      </c>
      <c r="T217" s="180">
        <v>500</v>
      </c>
      <c r="U217" s="168">
        <v>77.72</v>
      </c>
      <c r="V217" s="179">
        <v>72.260000000000005</v>
      </c>
    </row>
    <row r="218" spans="1:22" x14ac:dyDescent="0.2">
      <c r="B218" s="35"/>
      <c r="F218" s="53"/>
      <c r="G218" s="44"/>
      <c r="H218" s="54" t="s">
        <v>32</v>
      </c>
      <c r="I218" s="54"/>
      <c r="J218" s="55" t="s">
        <v>32</v>
      </c>
      <c r="L218" s="54" t="s">
        <v>32</v>
      </c>
      <c r="M218" s="55"/>
      <c r="N218" s="55" t="s">
        <v>32</v>
      </c>
      <c r="P218" s="56"/>
      <c r="Q218" s="57"/>
      <c r="T218" s="180">
        <v>750</v>
      </c>
      <c r="U218" s="168">
        <v>108.67</v>
      </c>
      <c r="V218" s="179">
        <v>104.97</v>
      </c>
    </row>
    <row r="219" spans="1:22" x14ac:dyDescent="0.2">
      <c r="A219" s="58" t="s">
        <v>126</v>
      </c>
      <c r="B219" s="59"/>
      <c r="D219" s="60" t="s">
        <v>34</v>
      </c>
      <c r="E219" s="60"/>
      <c r="F219" s="61" t="s">
        <v>11</v>
      </c>
      <c r="G219" s="62"/>
      <c r="H219" s="63">
        <v>14.32</v>
      </c>
      <c r="I219" s="64">
        <v>1</v>
      </c>
      <c r="J219" s="65">
        <f t="shared" ref="J219:J233" si="36">I219*H219</f>
        <v>14.32</v>
      </c>
      <c r="K219" s="60"/>
      <c r="L219" s="63">
        <v>6.8199999999999994</v>
      </c>
      <c r="M219" s="66">
        <v>1</v>
      </c>
      <c r="N219" s="65">
        <f t="shared" ref="N219:N233" si="37">M219*L219</f>
        <v>6.8199999999999994</v>
      </c>
      <c r="O219" s="60"/>
      <c r="P219" s="67">
        <f t="shared" ref="P219:P248" si="38">N219-J219</f>
        <v>-7.5000000000000009</v>
      </c>
      <c r="Q219" s="68">
        <f t="shared" ref="Q219:Q248" si="39">IF((J219)=0,"",(P219/J219))</f>
        <v>-0.52374301675977664</v>
      </c>
      <c r="T219" s="180">
        <v>1000</v>
      </c>
      <c r="U219" s="168">
        <v>143.08000000000001</v>
      </c>
      <c r="V219" s="179">
        <v>141.09</v>
      </c>
    </row>
    <row r="220" spans="1:22" x14ac:dyDescent="0.2">
      <c r="A220" s="58" t="s">
        <v>127</v>
      </c>
      <c r="B220" s="59"/>
      <c r="D220" s="60" t="s">
        <v>36</v>
      </c>
      <c r="E220" s="60"/>
      <c r="F220" s="61" t="s">
        <v>11</v>
      </c>
      <c r="G220" s="62"/>
      <c r="H220" s="71">
        <v>0</v>
      </c>
      <c r="I220" s="64">
        <v>1</v>
      </c>
      <c r="J220" s="65">
        <f t="shared" si="36"/>
        <v>0</v>
      </c>
      <c r="K220" s="60"/>
      <c r="L220" s="71">
        <v>0</v>
      </c>
      <c r="M220" s="66">
        <v>1</v>
      </c>
      <c r="N220" s="65">
        <f t="shared" si="37"/>
        <v>0</v>
      </c>
      <c r="O220" s="60"/>
      <c r="P220" s="67">
        <f t="shared" si="38"/>
        <v>0</v>
      </c>
      <c r="Q220" s="68" t="str">
        <f t="shared" si="39"/>
        <v/>
      </c>
      <c r="T220" s="32">
        <v>1500</v>
      </c>
      <c r="U220" s="181">
        <v>211.89</v>
      </c>
      <c r="V220" s="182">
        <v>213.35</v>
      </c>
    </row>
    <row r="221" spans="1:22" x14ac:dyDescent="0.2">
      <c r="A221" s="58" t="s">
        <v>128</v>
      </c>
      <c r="B221" s="59"/>
      <c r="D221" s="70" t="s">
        <v>38</v>
      </c>
      <c r="E221" s="60"/>
      <c r="F221" s="61" t="s">
        <v>11</v>
      </c>
      <c r="G221" s="62"/>
      <c r="H221" s="71">
        <v>0</v>
      </c>
      <c r="I221" s="64">
        <v>1</v>
      </c>
      <c r="J221" s="65">
        <f t="shared" si="36"/>
        <v>0</v>
      </c>
      <c r="K221" s="60"/>
      <c r="L221" s="63">
        <v>0.11</v>
      </c>
      <c r="M221" s="66">
        <v>1</v>
      </c>
      <c r="N221" s="65">
        <f t="shared" si="37"/>
        <v>0.11</v>
      </c>
      <c r="O221" s="60"/>
      <c r="P221" s="67">
        <f t="shared" si="38"/>
        <v>0.11</v>
      </c>
      <c r="Q221" s="68" t="str">
        <f t="shared" si="39"/>
        <v/>
      </c>
    </row>
    <row r="222" spans="1:22" x14ac:dyDescent="0.2">
      <c r="A222" s="58"/>
      <c r="B222" s="59"/>
      <c r="D222" s="60" t="s">
        <v>40</v>
      </c>
      <c r="E222" s="60"/>
      <c r="F222" s="61" t="s">
        <v>11</v>
      </c>
      <c r="G222" s="62"/>
      <c r="H222" s="71">
        <v>0</v>
      </c>
      <c r="I222" s="64">
        <v>1</v>
      </c>
      <c r="J222" s="65">
        <f t="shared" si="36"/>
        <v>0</v>
      </c>
      <c r="K222" s="60"/>
      <c r="L222" s="71">
        <v>0</v>
      </c>
      <c r="M222" s="66">
        <v>1</v>
      </c>
      <c r="N222" s="65">
        <f t="shared" si="37"/>
        <v>0</v>
      </c>
      <c r="O222" s="60"/>
      <c r="P222" s="67">
        <f t="shared" si="38"/>
        <v>0</v>
      </c>
      <c r="Q222" s="68" t="str">
        <f t="shared" si="39"/>
        <v/>
      </c>
    </row>
    <row r="223" spans="1:22" x14ac:dyDescent="0.2">
      <c r="A223" s="58" t="s">
        <v>129</v>
      </c>
      <c r="B223" s="59"/>
      <c r="D223" s="60" t="s">
        <v>42</v>
      </c>
      <c r="E223" s="60"/>
      <c r="F223" s="61" t="s">
        <v>15</v>
      </c>
      <c r="G223" s="62"/>
      <c r="H223" s="71">
        <v>8.6999999999999994E-3</v>
      </c>
      <c r="I223" s="64">
        <f>H214</f>
        <v>150</v>
      </c>
      <c r="J223" s="65">
        <f t="shared" si="36"/>
        <v>1.3049999999999999</v>
      </c>
      <c r="K223" s="60"/>
      <c r="L223" s="71">
        <v>1.55E-2</v>
      </c>
      <c r="M223" s="66">
        <f>H214</f>
        <v>150</v>
      </c>
      <c r="N223" s="65">
        <f t="shared" si="37"/>
        <v>2.3250000000000002</v>
      </c>
      <c r="O223" s="60"/>
      <c r="P223" s="67">
        <f t="shared" si="38"/>
        <v>1.0200000000000002</v>
      </c>
      <c r="Q223" s="68">
        <f t="shared" si="39"/>
        <v>0.78160919540229912</v>
      </c>
    </row>
    <row r="224" spans="1:22" x14ac:dyDescent="0.2">
      <c r="A224" s="58" t="s">
        <v>130</v>
      </c>
      <c r="B224" s="59"/>
      <c r="D224" s="60" t="s">
        <v>44</v>
      </c>
      <c r="E224" s="60"/>
      <c r="F224" s="61" t="s">
        <v>15</v>
      </c>
      <c r="G224" s="62"/>
      <c r="H224" s="71">
        <v>1E-4</v>
      </c>
      <c r="I224" s="64">
        <f t="shared" ref="I224:I229" si="40">I223</f>
        <v>150</v>
      </c>
      <c r="J224" s="65">
        <f t="shared" si="36"/>
        <v>1.5000000000000001E-2</v>
      </c>
      <c r="K224" s="60"/>
      <c r="L224" s="71">
        <v>2.9999999999999997E-4</v>
      </c>
      <c r="M224" s="66">
        <f t="shared" ref="M224:M229" si="41">M223</f>
        <v>150</v>
      </c>
      <c r="N224" s="65">
        <f t="shared" si="37"/>
        <v>4.4999999999999998E-2</v>
      </c>
      <c r="O224" s="60"/>
      <c r="P224" s="67">
        <f t="shared" si="38"/>
        <v>0.03</v>
      </c>
      <c r="Q224" s="68">
        <f t="shared" si="39"/>
        <v>1.9999999999999998</v>
      </c>
    </row>
    <row r="225" spans="1:17" x14ac:dyDescent="0.2">
      <c r="A225" s="58" t="s">
        <v>131</v>
      </c>
      <c r="B225" s="59"/>
      <c r="D225" s="60" t="s">
        <v>46</v>
      </c>
      <c r="E225" s="60"/>
      <c r="F225" s="61" t="s">
        <v>11</v>
      </c>
      <c r="G225" s="62"/>
      <c r="H225" s="71">
        <v>0</v>
      </c>
      <c r="I225" s="64">
        <f>I219</f>
        <v>1</v>
      </c>
      <c r="J225" s="65">
        <f t="shared" si="36"/>
        <v>0</v>
      </c>
      <c r="K225" s="60"/>
      <c r="L225" s="63">
        <v>-0.45</v>
      </c>
      <c r="M225" s="66">
        <f>M219</f>
        <v>1</v>
      </c>
      <c r="N225" s="65">
        <f t="shared" si="37"/>
        <v>-0.45</v>
      </c>
      <c r="O225" s="60"/>
      <c r="P225" s="67">
        <f t="shared" si="38"/>
        <v>-0.45</v>
      </c>
      <c r="Q225" s="68" t="str">
        <f t="shared" si="39"/>
        <v/>
      </c>
    </row>
    <row r="226" spans="1:17" x14ac:dyDescent="0.2">
      <c r="A226" s="58" t="s">
        <v>132</v>
      </c>
      <c r="B226" s="59"/>
      <c r="D226" s="60" t="s">
        <v>48</v>
      </c>
      <c r="E226" s="60"/>
      <c r="F226" s="61" t="s">
        <v>15</v>
      </c>
      <c r="G226" s="62"/>
      <c r="H226" s="71">
        <v>-6.9999999999999999E-4</v>
      </c>
      <c r="I226" s="64">
        <f>I223</f>
        <v>150</v>
      </c>
      <c r="J226" s="65">
        <f t="shared" si="36"/>
        <v>-0.105</v>
      </c>
      <c r="K226" s="60"/>
      <c r="L226" s="71">
        <v>0</v>
      </c>
      <c r="M226" s="66">
        <f>M223</f>
        <v>150</v>
      </c>
      <c r="N226" s="65">
        <f t="shared" si="37"/>
        <v>0</v>
      </c>
      <c r="O226" s="60"/>
      <c r="P226" s="67">
        <f t="shared" si="38"/>
        <v>0.105</v>
      </c>
      <c r="Q226" s="68">
        <f t="shared" si="39"/>
        <v>-1</v>
      </c>
    </row>
    <row r="227" spans="1:17" x14ac:dyDescent="0.2">
      <c r="A227" s="58"/>
      <c r="B227" s="59"/>
      <c r="D227" s="60" t="s">
        <v>50</v>
      </c>
      <c r="E227" s="60"/>
      <c r="F227" s="61" t="s">
        <v>15</v>
      </c>
      <c r="G227" s="62"/>
      <c r="H227" s="71">
        <v>0</v>
      </c>
      <c r="I227" s="64">
        <f t="shared" si="40"/>
        <v>150</v>
      </c>
      <c r="J227" s="65">
        <f t="shared" si="36"/>
        <v>0</v>
      </c>
      <c r="K227" s="60"/>
      <c r="L227" s="71">
        <v>0</v>
      </c>
      <c r="M227" s="66">
        <f t="shared" si="41"/>
        <v>150</v>
      </c>
      <c r="N227" s="65">
        <f t="shared" si="37"/>
        <v>0</v>
      </c>
      <c r="O227" s="60"/>
      <c r="P227" s="67">
        <f t="shared" si="38"/>
        <v>0</v>
      </c>
      <c r="Q227" s="68" t="str">
        <f t="shared" si="39"/>
        <v/>
      </c>
    </row>
    <row r="228" spans="1:17" x14ac:dyDescent="0.2">
      <c r="A228" s="58"/>
      <c r="B228" s="59"/>
      <c r="D228" s="60" t="s">
        <v>52</v>
      </c>
      <c r="E228" s="60"/>
      <c r="F228" s="61" t="s">
        <v>15</v>
      </c>
      <c r="G228" s="62"/>
      <c r="H228" s="71">
        <v>0</v>
      </c>
      <c r="I228" s="64">
        <f t="shared" si="40"/>
        <v>150</v>
      </c>
      <c r="J228" s="65">
        <f t="shared" si="36"/>
        <v>0</v>
      </c>
      <c r="K228" s="60"/>
      <c r="L228" s="71">
        <v>0</v>
      </c>
      <c r="M228" s="66">
        <f t="shared" si="41"/>
        <v>150</v>
      </c>
      <c r="N228" s="65">
        <f t="shared" si="37"/>
        <v>0</v>
      </c>
      <c r="O228" s="60"/>
      <c r="P228" s="67">
        <f t="shared" si="38"/>
        <v>0</v>
      </c>
      <c r="Q228" s="68" t="str">
        <f t="shared" si="39"/>
        <v/>
      </c>
    </row>
    <row r="229" spans="1:17" x14ac:dyDescent="0.2">
      <c r="A229" s="75" t="s">
        <v>133</v>
      </c>
      <c r="B229" s="59"/>
      <c r="D229" s="76" t="s">
        <v>54</v>
      </c>
      <c r="E229" s="60"/>
      <c r="F229" s="61" t="s">
        <v>15</v>
      </c>
      <c r="G229" s="62"/>
      <c r="H229" s="71">
        <v>0</v>
      </c>
      <c r="I229" s="64">
        <f t="shared" si="40"/>
        <v>150</v>
      </c>
      <c r="J229" s="65">
        <f t="shared" si="36"/>
        <v>0</v>
      </c>
      <c r="K229" s="60"/>
      <c r="L229" s="71">
        <v>-2.3E-3</v>
      </c>
      <c r="M229" s="66">
        <f t="shared" si="41"/>
        <v>150</v>
      </c>
      <c r="N229" s="65">
        <f t="shared" si="37"/>
        <v>-0.34499999999999997</v>
      </c>
      <c r="O229" s="60"/>
      <c r="P229" s="67">
        <f t="shared" si="38"/>
        <v>-0.34499999999999997</v>
      </c>
      <c r="Q229" s="68" t="str">
        <f t="shared" si="39"/>
        <v/>
      </c>
    </row>
    <row r="230" spans="1:17" x14ac:dyDescent="0.2">
      <c r="A230" s="75"/>
      <c r="D230" s="76"/>
      <c r="E230" s="60"/>
      <c r="F230" s="61"/>
      <c r="G230" s="62"/>
      <c r="H230" s="71"/>
      <c r="I230" s="78"/>
      <c r="J230" s="65">
        <f t="shared" si="36"/>
        <v>0</v>
      </c>
      <c r="K230" s="60"/>
      <c r="L230" s="71"/>
      <c r="M230" s="66"/>
      <c r="N230" s="65">
        <f t="shared" si="37"/>
        <v>0</v>
      </c>
      <c r="O230" s="60"/>
      <c r="P230" s="67">
        <f t="shared" si="38"/>
        <v>0</v>
      </c>
      <c r="Q230" s="68" t="str">
        <f t="shared" si="39"/>
        <v/>
      </c>
    </row>
    <row r="231" spans="1:17" x14ac:dyDescent="0.2">
      <c r="D231" s="77"/>
      <c r="E231" s="60"/>
      <c r="F231" s="61"/>
      <c r="G231" s="62"/>
      <c r="H231" s="71"/>
      <c r="I231" s="78"/>
      <c r="J231" s="65">
        <f t="shared" si="36"/>
        <v>0</v>
      </c>
      <c r="K231" s="60"/>
      <c r="L231" s="71"/>
      <c r="M231" s="79"/>
      <c r="N231" s="65">
        <f t="shared" si="37"/>
        <v>0</v>
      </c>
      <c r="O231" s="60"/>
      <c r="P231" s="67">
        <f t="shared" si="38"/>
        <v>0</v>
      </c>
      <c r="Q231" s="68" t="str">
        <f t="shared" si="39"/>
        <v/>
      </c>
    </row>
    <row r="232" spans="1:17" x14ac:dyDescent="0.2">
      <c r="D232" s="77"/>
      <c r="E232" s="60"/>
      <c r="F232" s="61"/>
      <c r="G232" s="62"/>
      <c r="H232" s="71"/>
      <c r="I232" s="78"/>
      <c r="J232" s="65">
        <f t="shared" si="36"/>
        <v>0</v>
      </c>
      <c r="K232" s="60"/>
      <c r="L232" s="71"/>
      <c r="M232" s="79"/>
      <c r="N232" s="65">
        <f t="shared" si="37"/>
        <v>0</v>
      </c>
      <c r="O232" s="60"/>
      <c r="P232" s="67">
        <f t="shared" si="38"/>
        <v>0</v>
      </c>
      <c r="Q232" s="68" t="str">
        <f t="shared" si="39"/>
        <v/>
      </c>
    </row>
    <row r="233" spans="1:17" ht="13.5" thickBot="1" x14ac:dyDescent="0.25">
      <c r="D233" s="77"/>
      <c r="E233" s="60"/>
      <c r="F233" s="61"/>
      <c r="G233" s="62"/>
      <c r="H233" s="71"/>
      <c r="I233" s="78"/>
      <c r="J233" s="65">
        <f t="shared" si="36"/>
        <v>0</v>
      </c>
      <c r="K233" s="60"/>
      <c r="L233" s="71"/>
      <c r="M233" s="79"/>
      <c r="N233" s="65">
        <f t="shared" si="37"/>
        <v>0</v>
      </c>
      <c r="O233" s="60"/>
      <c r="P233" s="67">
        <f t="shared" si="38"/>
        <v>0</v>
      </c>
      <c r="Q233" s="68" t="str">
        <f t="shared" si="39"/>
        <v/>
      </c>
    </row>
    <row r="234" spans="1:17" ht="13.5" thickBot="1" x14ac:dyDescent="0.25">
      <c r="D234" s="27" t="s">
        <v>56</v>
      </c>
      <c r="G234" s="4"/>
      <c r="H234" s="80"/>
      <c r="I234" s="81"/>
      <c r="J234" s="82">
        <f>SUM(J219:J233)</f>
        <v>15.535</v>
      </c>
      <c r="L234" s="80"/>
      <c r="M234" s="83"/>
      <c r="N234" s="82">
        <f>SUM(N219:N233)</f>
        <v>8.504999999999999</v>
      </c>
      <c r="P234" s="84">
        <f t="shared" si="38"/>
        <v>-7.0300000000000011</v>
      </c>
      <c r="Q234" s="85">
        <f t="shared" si="39"/>
        <v>-0.45252655294496308</v>
      </c>
    </row>
    <row r="235" spans="1:17" x14ac:dyDescent="0.2">
      <c r="A235" s="17" t="s">
        <v>134</v>
      </c>
      <c r="D235" s="86" t="s">
        <v>58</v>
      </c>
      <c r="E235" s="86"/>
      <c r="F235" s="87" t="s">
        <v>15</v>
      </c>
      <c r="G235" s="88"/>
      <c r="H235" s="89">
        <v>6.6E-3</v>
      </c>
      <c r="I235" s="139">
        <f>H214*(1+H250)</f>
        <v>154.48500000000001</v>
      </c>
      <c r="J235" s="91">
        <f>I235*H235</f>
        <v>1.019601</v>
      </c>
      <c r="K235" s="86"/>
      <c r="L235" s="89">
        <v>6.4000000000000003E-3</v>
      </c>
      <c r="M235" s="140">
        <f>H214*(1+L250)</f>
        <v>155.17499999999998</v>
      </c>
      <c r="N235" s="91">
        <f>M235*L235</f>
        <v>0.99311999999999989</v>
      </c>
      <c r="O235" s="86"/>
      <c r="P235" s="93">
        <f t="shared" si="38"/>
        <v>-2.6481000000000088E-2</v>
      </c>
      <c r="Q235" s="94">
        <f t="shared" si="39"/>
        <v>-2.5971924311569024E-2</v>
      </c>
    </row>
    <row r="236" spans="1:17" ht="13.5" thickBot="1" x14ac:dyDescent="0.25">
      <c r="A236" s="17" t="s">
        <v>135</v>
      </c>
      <c r="D236" s="95" t="s">
        <v>60</v>
      </c>
      <c r="E236" s="86"/>
      <c r="F236" s="87" t="s">
        <v>15</v>
      </c>
      <c r="G236" s="88"/>
      <c r="H236" s="89">
        <v>2.7000000000000001E-3</v>
      </c>
      <c r="I236" s="139">
        <f>I235</f>
        <v>154.48500000000001</v>
      </c>
      <c r="J236" s="91">
        <f>I236*H236</f>
        <v>0.41710950000000008</v>
      </c>
      <c r="K236" s="86"/>
      <c r="L236" s="89">
        <v>3.0999999999999999E-3</v>
      </c>
      <c r="M236" s="140">
        <f>M235</f>
        <v>155.17499999999998</v>
      </c>
      <c r="N236" s="91">
        <f>M236*L236</f>
        <v>0.48104249999999993</v>
      </c>
      <c r="O236" s="86"/>
      <c r="P236" s="93">
        <f t="shared" si="38"/>
        <v>6.3932999999999851E-2</v>
      </c>
      <c r="Q236" s="94">
        <f t="shared" si="39"/>
        <v>0.15327629795053779</v>
      </c>
    </row>
    <row r="237" spans="1:17" ht="13.5" thickBot="1" x14ac:dyDescent="0.25">
      <c r="D237" s="96" t="s">
        <v>61</v>
      </c>
      <c r="E237" s="60"/>
      <c r="F237" s="60"/>
      <c r="G237" s="62"/>
      <c r="H237" s="97"/>
      <c r="I237" s="98"/>
      <c r="J237" s="99">
        <f>SUM(J234:J236)</f>
        <v>16.9717105</v>
      </c>
      <c r="K237" s="100"/>
      <c r="L237" s="101"/>
      <c r="M237" s="102"/>
      <c r="N237" s="99">
        <f>SUM(N234:N236)</f>
        <v>9.9791624999999975</v>
      </c>
      <c r="O237" s="100"/>
      <c r="P237" s="103">
        <f t="shared" si="38"/>
        <v>-6.9925480000000029</v>
      </c>
      <c r="Q237" s="104">
        <f t="shared" si="39"/>
        <v>-0.41201197722527749</v>
      </c>
    </row>
    <row r="238" spans="1:17" x14ac:dyDescent="0.2">
      <c r="D238" s="76" t="s">
        <v>62</v>
      </c>
      <c r="E238" s="60"/>
      <c r="F238" s="61" t="s">
        <v>15</v>
      </c>
      <c r="G238" s="62"/>
      <c r="H238" s="71">
        <v>5.1999999999999998E-3</v>
      </c>
      <c r="I238" s="64">
        <f>I236</f>
        <v>154.48500000000001</v>
      </c>
      <c r="J238" s="65">
        <f t="shared" ref="J238:J245" si="42">I238*H238</f>
        <v>0.80332199999999998</v>
      </c>
      <c r="K238" s="60"/>
      <c r="L238" s="71">
        <f t="shared" ref="L238:L244" si="43">H238</f>
        <v>5.1999999999999998E-3</v>
      </c>
      <c r="M238" s="66">
        <f>M236</f>
        <v>155.17499999999998</v>
      </c>
      <c r="N238" s="65">
        <f t="shared" ref="N238:N245" si="44">M238*L238</f>
        <v>0.80690999999999991</v>
      </c>
      <c r="O238" s="60"/>
      <c r="P238" s="67">
        <f t="shared" si="38"/>
        <v>3.5879999999999246E-3</v>
      </c>
      <c r="Q238" s="68">
        <f t="shared" si="39"/>
        <v>4.46645305369444E-3</v>
      </c>
    </row>
    <row r="239" spans="1:17" x14ac:dyDescent="0.2">
      <c r="D239" s="76" t="s">
        <v>63</v>
      </c>
      <c r="E239" s="60"/>
      <c r="F239" s="61" t="s">
        <v>15</v>
      </c>
      <c r="G239" s="62"/>
      <c r="H239" s="71">
        <v>1.1000000000000001E-3</v>
      </c>
      <c r="I239" s="64">
        <f>I236</f>
        <v>154.48500000000001</v>
      </c>
      <c r="J239" s="65">
        <f t="shared" si="42"/>
        <v>0.16993350000000002</v>
      </c>
      <c r="K239" s="60"/>
      <c r="L239" s="71">
        <f t="shared" si="43"/>
        <v>1.1000000000000001E-3</v>
      </c>
      <c r="M239" s="66">
        <f>M236</f>
        <v>155.17499999999998</v>
      </c>
      <c r="N239" s="65">
        <f t="shared" si="44"/>
        <v>0.1706925</v>
      </c>
      <c r="O239" s="60"/>
      <c r="P239" s="67">
        <f t="shared" si="38"/>
        <v>7.5899999999998191E-4</v>
      </c>
      <c r="Q239" s="68">
        <f t="shared" si="39"/>
        <v>4.4664530536944269E-3</v>
      </c>
    </row>
    <row r="240" spans="1:17" x14ac:dyDescent="0.2">
      <c r="D240" s="76" t="s">
        <v>64</v>
      </c>
      <c r="E240" s="60"/>
      <c r="F240" s="61" t="s">
        <v>15</v>
      </c>
      <c r="G240" s="62"/>
      <c r="H240" s="71">
        <v>0</v>
      </c>
      <c r="I240" s="64">
        <f>I236</f>
        <v>154.48500000000001</v>
      </c>
      <c r="J240" s="65">
        <f t="shared" si="42"/>
        <v>0</v>
      </c>
      <c r="K240" s="60"/>
      <c r="L240" s="71">
        <f t="shared" si="43"/>
        <v>0</v>
      </c>
      <c r="M240" s="66">
        <f>M236</f>
        <v>155.17499999999998</v>
      </c>
      <c r="N240" s="65">
        <f t="shared" si="44"/>
        <v>0</v>
      </c>
      <c r="O240" s="60"/>
      <c r="P240" s="67">
        <f t="shared" si="38"/>
        <v>0</v>
      </c>
      <c r="Q240" s="68" t="str">
        <f t="shared" si="39"/>
        <v/>
      </c>
    </row>
    <row r="241" spans="2:17" x14ac:dyDescent="0.2">
      <c r="D241" s="60" t="s">
        <v>65</v>
      </c>
      <c r="E241" s="60"/>
      <c r="F241" s="61" t="s">
        <v>11</v>
      </c>
      <c r="G241" s="62"/>
      <c r="H241" s="71">
        <v>0.25</v>
      </c>
      <c r="I241" s="64">
        <v>1</v>
      </c>
      <c r="J241" s="65">
        <f t="shared" si="42"/>
        <v>0.25</v>
      </c>
      <c r="K241" s="60"/>
      <c r="L241" s="71">
        <f t="shared" si="43"/>
        <v>0.25</v>
      </c>
      <c r="M241" s="66">
        <v>1</v>
      </c>
      <c r="N241" s="65">
        <f t="shared" si="44"/>
        <v>0.25</v>
      </c>
      <c r="O241" s="60"/>
      <c r="P241" s="67">
        <f t="shared" si="38"/>
        <v>0</v>
      </c>
      <c r="Q241" s="68">
        <f t="shared" si="39"/>
        <v>0</v>
      </c>
    </row>
    <row r="242" spans="2:17" x14ac:dyDescent="0.2">
      <c r="D242" s="60" t="s">
        <v>66</v>
      </c>
      <c r="E242" s="60"/>
      <c r="F242" s="61" t="s">
        <v>15</v>
      </c>
      <c r="G242" s="62"/>
      <c r="H242" s="71">
        <v>7.0000000000000001E-3</v>
      </c>
      <c r="I242" s="64">
        <f>H214</f>
        <v>150</v>
      </c>
      <c r="J242" s="65">
        <f t="shared" si="42"/>
        <v>1.05</v>
      </c>
      <c r="K242" s="60"/>
      <c r="L242" s="71">
        <f t="shared" si="43"/>
        <v>7.0000000000000001E-3</v>
      </c>
      <c r="M242" s="66">
        <f>H214</f>
        <v>150</v>
      </c>
      <c r="N242" s="65">
        <f t="shared" si="44"/>
        <v>1.05</v>
      </c>
      <c r="O242" s="60"/>
      <c r="P242" s="67">
        <f t="shared" si="38"/>
        <v>0</v>
      </c>
      <c r="Q242" s="68">
        <f t="shared" si="39"/>
        <v>0</v>
      </c>
    </row>
    <row r="243" spans="2:17" x14ac:dyDescent="0.2">
      <c r="D243" s="60" t="s">
        <v>67</v>
      </c>
      <c r="E243" s="60"/>
      <c r="F243" s="61" t="s">
        <v>15</v>
      </c>
      <c r="G243" s="62"/>
      <c r="H243" s="71">
        <v>7.4999999999999997E-2</v>
      </c>
      <c r="I243" s="64">
        <f>IF(I235&lt;H251,I235,H251)</f>
        <v>154.48500000000001</v>
      </c>
      <c r="J243" s="65">
        <f t="shared" si="42"/>
        <v>11.586375</v>
      </c>
      <c r="K243" s="60"/>
      <c r="L243" s="71">
        <f t="shared" si="43"/>
        <v>7.4999999999999997E-2</v>
      </c>
      <c r="M243" s="66">
        <f>IF(M235&lt;L251,M235,L251)</f>
        <v>155.17499999999998</v>
      </c>
      <c r="N243" s="65">
        <f t="shared" si="44"/>
        <v>11.638124999999999</v>
      </c>
      <c r="O243" s="60"/>
      <c r="P243" s="67">
        <f t="shared" si="38"/>
        <v>5.1749999999998408E-2</v>
      </c>
      <c r="Q243" s="68">
        <f t="shared" si="39"/>
        <v>4.4664530536943957E-3</v>
      </c>
    </row>
    <row r="244" spans="2:17" x14ac:dyDescent="0.2">
      <c r="D244" s="60" t="s">
        <v>68</v>
      </c>
      <c r="E244" s="60"/>
      <c r="F244" s="61" t="s">
        <v>15</v>
      </c>
      <c r="G244" s="62"/>
      <c r="H244" s="71">
        <v>8.7999999999999995E-2</v>
      </c>
      <c r="I244" s="108">
        <f>IF(I235&lt;H251,0,I238-I243)</f>
        <v>0</v>
      </c>
      <c r="J244" s="65">
        <f t="shared" si="42"/>
        <v>0</v>
      </c>
      <c r="K244" s="60"/>
      <c r="L244" s="71">
        <f t="shared" si="43"/>
        <v>8.7999999999999995E-2</v>
      </c>
      <c r="M244" s="142">
        <f>IF(M235&lt;L251,0,M235-M243)</f>
        <v>0</v>
      </c>
      <c r="N244" s="65">
        <f t="shared" si="44"/>
        <v>0</v>
      </c>
      <c r="O244" s="60"/>
      <c r="P244" s="67">
        <f t="shared" si="38"/>
        <v>0</v>
      </c>
      <c r="Q244" s="68" t="str">
        <f t="shared" si="39"/>
        <v/>
      </c>
    </row>
    <row r="245" spans="2:17" ht="13.5" thickBot="1" x14ac:dyDescent="0.25">
      <c r="D245" s="77"/>
      <c r="E245" s="60"/>
      <c r="F245" s="61"/>
      <c r="G245" s="62"/>
      <c r="H245" s="71"/>
      <c r="I245" s="78"/>
      <c r="J245" s="65">
        <f t="shared" si="42"/>
        <v>0</v>
      </c>
      <c r="K245" s="60"/>
      <c r="L245" s="71"/>
      <c r="M245" s="79"/>
      <c r="N245" s="65">
        <f t="shared" si="44"/>
        <v>0</v>
      </c>
      <c r="O245" s="60"/>
      <c r="P245" s="67">
        <f t="shared" si="38"/>
        <v>0</v>
      </c>
      <c r="Q245" s="68" t="str">
        <f t="shared" si="39"/>
        <v/>
      </c>
    </row>
    <row r="246" spans="2:17" ht="13.5" thickBot="1" x14ac:dyDescent="0.25">
      <c r="D246" s="110" t="s">
        <v>69</v>
      </c>
      <c r="E246" s="60"/>
      <c r="F246" s="60"/>
      <c r="G246" s="60"/>
      <c r="H246" s="111"/>
      <c r="I246" s="112"/>
      <c r="J246" s="99">
        <f>SUM(J237:J245)</f>
        <v>30.831341000000002</v>
      </c>
      <c r="K246" s="100"/>
      <c r="L246" s="113"/>
      <c r="M246" s="114"/>
      <c r="N246" s="99">
        <f>SUM(N237:N245)</f>
        <v>23.894889999999997</v>
      </c>
      <c r="O246" s="100"/>
      <c r="P246" s="103">
        <f t="shared" si="38"/>
        <v>-6.9364510000000053</v>
      </c>
      <c r="Q246" s="104">
        <f t="shared" si="39"/>
        <v>-0.22498051576802983</v>
      </c>
    </row>
    <row r="247" spans="2:17" ht="13.5" thickBot="1" x14ac:dyDescent="0.25">
      <c r="D247" s="62" t="s">
        <v>70</v>
      </c>
      <c r="E247" s="60"/>
      <c r="F247" s="60"/>
      <c r="G247" s="60"/>
      <c r="H247" s="115">
        <v>0.13</v>
      </c>
      <c r="I247" s="116"/>
      <c r="J247" s="117">
        <f>J246*H247</f>
        <v>4.0080743300000004</v>
      </c>
      <c r="K247" s="60"/>
      <c r="L247" s="115">
        <v>0.13</v>
      </c>
      <c r="M247" s="118"/>
      <c r="N247" s="117">
        <f>N246*L247</f>
        <v>3.1063356999999998</v>
      </c>
      <c r="O247" s="60"/>
      <c r="P247" s="67">
        <f t="shared" si="38"/>
        <v>-0.90173863000000054</v>
      </c>
      <c r="Q247" s="68">
        <f t="shared" si="39"/>
        <v>-0.2249805157680298</v>
      </c>
    </row>
    <row r="248" spans="2:17" ht="13.5" thickBot="1" x14ac:dyDescent="0.25">
      <c r="D248" s="96" t="s">
        <v>71</v>
      </c>
      <c r="E248" s="60"/>
      <c r="F248" s="60"/>
      <c r="G248" s="60"/>
      <c r="H248" s="97"/>
      <c r="I248" s="98"/>
      <c r="J248" s="99">
        <f>ROUND(SUM(J246:J247),2)</f>
        <v>34.840000000000003</v>
      </c>
      <c r="K248" s="100"/>
      <c r="L248" s="101"/>
      <c r="M248" s="102"/>
      <c r="N248" s="99">
        <f>ROUND(SUM(N246:N247),2)</f>
        <v>27</v>
      </c>
      <c r="O248" s="100"/>
      <c r="P248" s="103">
        <f t="shared" si="38"/>
        <v>-7.8400000000000034</v>
      </c>
      <c r="Q248" s="104">
        <f t="shared" si="39"/>
        <v>-0.22502870264064301</v>
      </c>
    </row>
    <row r="250" spans="2:17" x14ac:dyDescent="0.2">
      <c r="D250" s="27" t="s">
        <v>74</v>
      </c>
      <c r="H250" s="121">
        <v>2.9900000000000038E-2</v>
      </c>
      <c r="J250" s="122"/>
      <c r="L250" s="121">
        <v>3.4499999999999975E-2</v>
      </c>
      <c r="N250" s="123"/>
    </row>
    <row r="251" spans="2:17" x14ac:dyDescent="0.2">
      <c r="D251" s="124" t="s">
        <v>75</v>
      </c>
      <c r="H251" s="125">
        <v>750</v>
      </c>
      <c r="L251" s="125">
        <f>H251</f>
        <v>750</v>
      </c>
    </row>
    <row r="252" spans="2:17" x14ac:dyDescent="0.2">
      <c r="B252" s="27" t="s">
        <v>76</v>
      </c>
    </row>
    <row r="253" spans="2:17" x14ac:dyDescent="0.2">
      <c r="B253" s="126"/>
      <c r="C253" s="127"/>
      <c r="D253" s="127"/>
      <c r="E253" s="127"/>
      <c r="F253" s="127"/>
      <c r="G253" s="127"/>
      <c r="H253" s="127"/>
      <c r="I253" s="127"/>
      <c r="J253" s="127"/>
      <c r="K253" s="127"/>
      <c r="L253" s="127"/>
      <c r="M253" s="127"/>
      <c r="N253" s="127"/>
      <c r="O253" s="127"/>
      <c r="P253" s="127"/>
      <c r="Q253" s="128"/>
    </row>
    <row r="254" spans="2:17" x14ac:dyDescent="0.2">
      <c r="B254" s="129"/>
      <c r="C254" s="130"/>
      <c r="D254" s="130"/>
      <c r="E254" s="130"/>
      <c r="F254" s="130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1"/>
    </row>
    <row r="255" spans="2:17" x14ac:dyDescent="0.2">
      <c r="B255" s="129"/>
      <c r="C255" s="130"/>
      <c r="D255" s="130"/>
      <c r="E255" s="130"/>
      <c r="F255" s="130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1"/>
    </row>
    <row r="256" spans="2:17" x14ac:dyDescent="0.2">
      <c r="B256" s="129"/>
      <c r="C256" s="130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1"/>
    </row>
    <row r="257" spans="1:25" x14ac:dyDescent="0.2">
      <c r="B257" s="132"/>
      <c r="C257" s="133"/>
      <c r="D257" s="133"/>
      <c r="E257" s="133"/>
      <c r="F257" s="133"/>
      <c r="G257" s="133"/>
      <c r="H257" s="133"/>
      <c r="I257" s="133"/>
      <c r="J257" s="133"/>
      <c r="K257" s="133"/>
      <c r="L257" s="133"/>
      <c r="M257" s="133"/>
      <c r="N257" s="133"/>
      <c r="O257" s="133"/>
      <c r="P257" s="133"/>
      <c r="Q257" s="134"/>
    </row>
    <row r="262" spans="1:25" ht="15.75" x14ac:dyDescent="0.25">
      <c r="B262" s="21" t="s">
        <v>11</v>
      </c>
      <c r="D262" s="22" t="s">
        <v>12</v>
      </c>
      <c r="F262" s="23" t="s">
        <v>136</v>
      </c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T262" s="30"/>
      <c r="U262" s="31" t="s">
        <v>137</v>
      </c>
      <c r="V262" s="136"/>
      <c r="W262" s="136"/>
      <c r="X262" s="136"/>
      <c r="Y262" s="31"/>
    </row>
    <row r="263" spans="1:25" ht="15.75" x14ac:dyDescent="0.25">
      <c r="B263" s="21"/>
      <c r="D263" s="25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T263" s="183"/>
      <c r="U263" s="184"/>
      <c r="V263" s="185" t="s">
        <v>95</v>
      </c>
      <c r="W263" s="185"/>
      <c r="X263" s="185"/>
      <c r="Y263" s="186"/>
    </row>
    <row r="264" spans="1:25" x14ac:dyDescent="0.2">
      <c r="B264" s="21" t="s">
        <v>15</v>
      </c>
      <c r="F264" s="27" t="s">
        <v>16</v>
      </c>
      <c r="G264" s="27"/>
      <c r="H264" s="149">
        <v>180</v>
      </c>
      <c r="I264" s="44" t="s">
        <v>17</v>
      </c>
      <c r="T264" s="187" t="s">
        <v>25</v>
      </c>
      <c r="U264" s="188">
        <f>J298</f>
        <v>34.729999999999997</v>
      </c>
      <c r="V264" s="189">
        <v>0.3</v>
      </c>
      <c r="W264" s="189">
        <v>0.5</v>
      </c>
      <c r="X264" s="189">
        <v>0.75</v>
      </c>
      <c r="Y264" s="190">
        <v>1</v>
      </c>
    </row>
    <row r="265" spans="1:25" x14ac:dyDescent="0.2">
      <c r="B265" s="21" t="s">
        <v>19</v>
      </c>
      <c r="F265" s="27" t="s">
        <v>96</v>
      </c>
      <c r="H265" s="191">
        <v>1</v>
      </c>
      <c r="I265" s="44" t="s">
        <v>95</v>
      </c>
      <c r="T265" s="167"/>
      <c r="U265" s="190">
        <v>60</v>
      </c>
      <c r="V265" s="51">
        <f t="dataTable" ref="V265:Y268" dt2D="1" dtr="0" r1="H265" r2="H264"/>
        <v>12.81</v>
      </c>
      <c r="W265" s="51">
        <v>15.56</v>
      </c>
      <c r="X265" s="51">
        <v>18.989999999999998</v>
      </c>
      <c r="Y265" s="52">
        <v>22.42</v>
      </c>
    </row>
    <row r="266" spans="1:25" x14ac:dyDescent="0.2">
      <c r="B266" s="35"/>
      <c r="F266" s="36"/>
      <c r="G266" s="36"/>
      <c r="H266" s="37" t="s">
        <v>22</v>
      </c>
      <c r="I266" s="38"/>
      <c r="J266" s="39"/>
      <c r="L266" s="37" t="s">
        <v>23</v>
      </c>
      <c r="M266" s="38"/>
      <c r="N266" s="39"/>
      <c r="P266" s="37" t="s">
        <v>24</v>
      </c>
      <c r="Q266" s="39"/>
      <c r="T266" s="167"/>
      <c r="U266" s="190">
        <v>180</v>
      </c>
      <c r="V266" s="51">
        <v>25.12</v>
      </c>
      <c r="W266" s="51">
        <v>27.86</v>
      </c>
      <c r="X266" s="51">
        <v>31.3</v>
      </c>
      <c r="Y266" s="52">
        <v>34.729999999999997</v>
      </c>
    </row>
    <row r="267" spans="1:25" x14ac:dyDescent="0.2">
      <c r="B267" s="35"/>
      <c r="F267" s="43" t="s">
        <v>26</v>
      </c>
      <c r="G267" s="44"/>
      <c r="H267" s="45" t="s">
        <v>27</v>
      </c>
      <c r="I267" s="45" t="s">
        <v>28</v>
      </c>
      <c r="J267" s="46" t="s">
        <v>29</v>
      </c>
      <c r="L267" s="45" t="s">
        <v>27</v>
      </c>
      <c r="M267" s="47" t="s">
        <v>28</v>
      </c>
      <c r="N267" s="46" t="s">
        <v>29</v>
      </c>
      <c r="P267" s="48" t="s">
        <v>30</v>
      </c>
      <c r="Q267" s="49" t="s">
        <v>31</v>
      </c>
      <c r="T267" s="167"/>
      <c r="U267" s="190">
        <v>270</v>
      </c>
      <c r="V267" s="51">
        <v>34.340000000000003</v>
      </c>
      <c r="W267" s="51">
        <v>37.090000000000003</v>
      </c>
      <c r="X267" s="51">
        <v>40.520000000000003</v>
      </c>
      <c r="Y267" s="52">
        <v>43.96</v>
      </c>
    </row>
    <row r="268" spans="1:25" x14ac:dyDescent="0.2">
      <c r="B268" s="35"/>
      <c r="F268" s="53"/>
      <c r="G268" s="44"/>
      <c r="H268" s="54" t="s">
        <v>32</v>
      </c>
      <c r="I268" s="54"/>
      <c r="J268" s="55" t="s">
        <v>32</v>
      </c>
      <c r="L268" s="54" t="s">
        <v>32</v>
      </c>
      <c r="M268" s="55"/>
      <c r="N268" s="55" t="s">
        <v>32</v>
      </c>
      <c r="P268" s="56"/>
      <c r="Q268" s="57"/>
      <c r="T268" s="192"/>
      <c r="U268" s="184">
        <v>350</v>
      </c>
      <c r="V268" s="73">
        <v>42.55</v>
      </c>
      <c r="W268" s="73">
        <v>45.29</v>
      </c>
      <c r="X268" s="73">
        <v>48.72</v>
      </c>
      <c r="Y268" s="74">
        <v>52.16</v>
      </c>
    </row>
    <row r="269" spans="1:25" x14ac:dyDescent="0.2">
      <c r="A269" s="58" t="s">
        <v>138</v>
      </c>
      <c r="B269" s="59"/>
      <c r="D269" s="60" t="s">
        <v>34</v>
      </c>
      <c r="E269" s="60"/>
      <c r="F269" s="61" t="s">
        <v>11</v>
      </c>
      <c r="G269" s="62"/>
      <c r="H269" s="63">
        <v>2</v>
      </c>
      <c r="I269" s="64">
        <v>1</v>
      </c>
      <c r="J269" s="65">
        <f t="shared" ref="J269:J283" si="45">I269*H269</f>
        <v>2</v>
      </c>
      <c r="K269" s="60"/>
      <c r="L269" s="63">
        <v>3.32</v>
      </c>
      <c r="M269" s="66">
        <v>1</v>
      </c>
      <c r="N269" s="65">
        <f t="shared" ref="N269:N283" si="46">M269*L269</f>
        <v>3.32</v>
      </c>
      <c r="O269" s="60"/>
      <c r="P269" s="67">
        <f t="shared" ref="P269:P298" si="47">N269-J269</f>
        <v>1.3199999999999998</v>
      </c>
      <c r="Q269" s="68">
        <f t="shared" ref="Q269:Q298" si="48">IF((J269)=0,"",(P269/J269))</f>
        <v>0.65999999999999992</v>
      </c>
    </row>
    <row r="270" spans="1:25" x14ac:dyDescent="0.2">
      <c r="A270" s="58" t="s">
        <v>139</v>
      </c>
      <c r="B270" s="59"/>
      <c r="D270" s="60" t="s">
        <v>36</v>
      </c>
      <c r="E270" s="60"/>
      <c r="F270" s="61" t="s">
        <v>11</v>
      </c>
      <c r="G270" s="62"/>
      <c r="H270" s="71">
        <v>0</v>
      </c>
      <c r="I270" s="64">
        <v>1</v>
      </c>
      <c r="J270" s="65">
        <f t="shared" si="45"/>
        <v>0</v>
      </c>
      <c r="K270" s="60"/>
      <c r="L270" s="71">
        <v>0</v>
      </c>
      <c r="M270" s="66">
        <v>1</v>
      </c>
      <c r="N270" s="65">
        <f t="shared" si="46"/>
        <v>0</v>
      </c>
      <c r="O270" s="60"/>
      <c r="P270" s="67">
        <f t="shared" si="47"/>
        <v>0</v>
      </c>
      <c r="Q270" s="68" t="str">
        <f t="shared" si="48"/>
        <v/>
      </c>
    </row>
    <row r="271" spans="1:25" x14ac:dyDescent="0.2">
      <c r="A271" s="58" t="s">
        <v>140</v>
      </c>
      <c r="B271" s="59"/>
      <c r="D271" s="70" t="s">
        <v>38</v>
      </c>
      <c r="E271" s="60"/>
      <c r="F271" s="61" t="s">
        <v>11</v>
      </c>
      <c r="G271" s="62"/>
      <c r="H271" s="71">
        <v>0</v>
      </c>
      <c r="I271" s="64">
        <v>1</v>
      </c>
      <c r="J271" s="65">
        <f t="shared" si="45"/>
        <v>0</v>
      </c>
      <c r="K271" s="60"/>
      <c r="L271" s="63">
        <v>0.09</v>
      </c>
      <c r="M271" s="66">
        <v>1</v>
      </c>
      <c r="N271" s="65">
        <f t="shared" si="46"/>
        <v>0.09</v>
      </c>
      <c r="O271" s="60"/>
      <c r="P271" s="67">
        <f t="shared" si="47"/>
        <v>0.09</v>
      </c>
      <c r="Q271" s="68" t="str">
        <f t="shared" si="48"/>
        <v/>
      </c>
    </row>
    <row r="272" spans="1:25" x14ac:dyDescent="0.2">
      <c r="A272" s="58"/>
      <c r="B272" s="59"/>
      <c r="D272" s="60" t="s">
        <v>40</v>
      </c>
      <c r="E272" s="60"/>
      <c r="F272" s="61" t="s">
        <v>11</v>
      </c>
      <c r="G272" s="62"/>
      <c r="H272" s="71">
        <v>0</v>
      </c>
      <c r="I272" s="64">
        <v>1</v>
      </c>
      <c r="J272" s="65">
        <f t="shared" si="45"/>
        <v>0</v>
      </c>
      <c r="K272" s="60"/>
      <c r="L272" s="71">
        <v>0</v>
      </c>
      <c r="M272" s="66">
        <v>1</v>
      </c>
      <c r="N272" s="65">
        <f t="shared" si="46"/>
        <v>0</v>
      </c>
      <c r="O272" s="60"/>
      <c r="P272" s="67">
        <f t="shared" si="47"/>
        <v>0</v>
      </c>
      <c r="Q272" s="68" t="str">
        <f t="shared" si="48"/>
        <v/>
      </c>
    </row>
    <row r="273" spans="1:25" x14ac:dyDescent="0.2">
      <c r="A273" s="58" t="s">
        <v>141</v>
      </c>
      <c r="B273" s="59"/>
      <c r="D273" s="60" t="s">
        <v>42</v>
      </c>
      <c r="E273" s="60"/>
      <c r="F273" s="61" t="s">
        <v>19</v>
      </c>
      <c r="G273" s="62"/>
      <c r="H273" s="71">
        <v>9.3917000000000002</v>
      </c>
      <c r="I273" s="193">
        <f>H265</f>
        <v>1</v>
      </c>
      <c r="J273" s="65">
        <f t="shared" si="45"/>
        <v>9.3917000000000002</v>
      </c>
      <c r="K273" s="60"/>
      <c r="L273" s="71">
        <v>7.8049999999999997</v>
      </c>
      <c r="M273" s="194">
        <f>H265</f>
        <v>1</v>
      </c>
      <c r="N273" s="65">
        <f t="shared" si="46"/>
        <v>7.8049999999999997</v>
      </c>
      <c r="O273" s="60"/>
      <c r="P273" s="67">
        <f t="shared" si="47"/>
        <v>-1.5867000000000004</v>
      </c>
      <c r="Q273" s="68">
        <f t="shared" si="48"/>
        <v>-0.16894704899006574</v>
      </c>
      <c r="T273" s="30"/>
      <c r="U273" s="31" t="s">
        <v>142</v>
      </c>
      <c r="V273" s="136"/>
      <c r="W273" s="136"/>
      <c r="X273" s="136"/>
      <c r="Y273" s="31"/>
    </row>
    <row r="274" spans="1:25" x14ac:dyDescent="0.2">
      <c r="A274" s="58" t="s">
        <v>143</v>
      </c>
      <c r="B274" s="59"/>
      <c r="D274" s="60" t="s">
        <v>44</v>
      </c>
      <c r="E274" s="60"/>
      <c r="F274" s="61" t="s">
        <v>19</v>
      </c>
      <c r="G274" s="62"/>
      <c r="H274" s="71">
        <v>4.0099999999999997E-2</v>
      </c>
      <c r="I274" s="193">
        <f t="shared" ref="I274:I279" si="49">I273</f>
        <v>1</v>
      </c>
      <c r="J274" s="65">
        <f t="shared" si="45"/>
        <v>4.0099999999999997E-2</v>
      </c>
      <c r="K274" s="60"/>
      <c r="L274" s="71">
        <v>0.1031</v>
      </c>
      <c r="M274" s="194">
        <f t="shared" ref="M274:M279" si="50">M273</f>
        <v>1</v>
      </c>
      <c r="N274" s="65">
        <f t="shared" si="46"/>
        <v>0.1031</v>
      </c>
      <c r="O274" s="60"/>
      <c r="P274" s="67">
        <f t="shared" si="47"/>
        <v>6.3E-2</v>
      </c>
      <c r="Q274" s="68">
        <f t="shared" si="48"/>
        <v>1.5710723192019951</v>
      </c>
      <c r="T274" s="183"/>
      <c r="U274" s="184"/>
      <c r="V274" s="185" t="s">
        <v>95</v>
      </c>
      <c r="W274" s="185"/>
      <c r="X274" s="185"/>
      <c r="Y274" s="186"/>
    </row>
    <row r="275" spans="1:25" x14ac:dyDescent="0.2">
      <c r="A275" s="58" t="s">
        <v>144</v>
      </c>
      <c r="B275" s="59"/>
      <c r="D275" s="60" t="s">
        <v>46</v>
      </c>
      <c r="E275" s="60"/>
      <c r="F275" s="61" t="s">
        <v>11</v>
      </c>
      <c r="G275" s="62"/>
      <c r="H275" s="71">
        <v>0</v>
      </c>
      <c r="I275" s="64">
        <f>I269</f>
        <v>1</v>
      </c>
      <c r="J275" s="65">
        <f t="shared" si="45"/>
        <v>0</v>
      </c>
      <c r="K275" s="60"/>
      <c r="L275" s="63">
        <v>-0.01</v>
      </c>
      <c r="M275" s="66">
        <f>M269</f>
        <v>1</v>
      </c>
      <c r="N275" s="65">
        <f t="shared" si="46"/>
        <v>-0.01</v>
      </c>
      <c r="O275" s="60"/>
      <c r="P275" s="67">
        <f t="shared" si="47"/>
        <v>-0.01</v>
      </c>
      <c r="Q275" s="68" t="str">
        <f t="shared" si="48"/>
        <v/>
      </c>
      <c r="T275" s="187" t="s">
        <v>25</v>
      </c>
      <c r="U275" s="188">
        <f>N298</f>
        <v>33.86</v>
      </c>
      <c r="V275" s="189">
        <v>0.3</v>
      </c>
      <c r="W275" s="189">
        <v>0.5</v>
      </c>
      <c r="X275" s="189">
        <v>0.75</v>
      </c>
      <c r="Y275" s="190">
        <v>1</v>
      </c>
    </row>
    <row r="276" spans="1:25" x14ac:dyDescent="0.2">
      <c r="A276" s="195" t="s">
        <v>145</v>
      </c>
      <c r="B276" s="59"/>
      <c r="D276" s="60" t="s">
        <v>48</v>
      </c>
      <c r="E276" s="60"/>
      <c r="F276" s="61" t="s">
        <v>19</v>
      </c>
      <c r="G276" s="62"/>
      <c r="H276" s="71">
        <v>-0.14580000000000001</v>
      </c>
      <c r="I276" s="193">
        <f>I273</f>
        <v>1</v>
      </c>
      <c r="J276" s="65">
        <f t="shared" si="45"/>
        <v>-0.14580000000000001</v>
      </c>
      <c r="K276" s="60"/>
      <c r="L276" s="71">
        <v>0</v>
      </c>
      <c r="M276" s="194">
        <f>M273</f>
        <v>1</v>
      </c>
      <c r="N276" s="65">
        <f t="shared" si="46"/>
        <v>0</v>
      </c>
      <c r="O276" s="60"/>
      <c r="P276" s="67">
        <f t="shared" si="47"/>
        <v>0.14580000000000001</v>
      </c>
      <c r="Q276" s="68">
        <f t="shared" si="48"/>
        <v>-1</v>
      </c>
      <c r="T276" s="167"/>
      <c r="U276" s="190">
        <v>60</v>
      </c>
      <c r="V276" s="51">
        <f t="dataTable" ref="V276:Y279" dt2D="1" dtr="0" r1="H265" r2="H264" ca="1"/>
        <v>13.66</v>
      </c>
      <c r="W276" s="51">
        <v>15.91</v>
      </c>
      <c r="X276" s="51">
        <v>18.71</v>
      </c>
      <c r="Y276" s="52">
        <v>21.51</v>
      </c>
    </row>
    <row r="277" spans="1:25" x14ac:dyDescent="0.2">
      <c r="A277" s="58"/>
      <c r="B277" s="59"/>
      <c r="D277" s="60" t="s">
        <v>50</v>
      </c>
      <c r="E277" s="60"/>
      <c r="F277" s="61" t="s">
        <v>19</v>
      </c>
      <c r="G277" s="62"/>
      <c r="H277" s="71">
        <v>0</v>
      </c>
      <c r="I277" s="193">
        <f t="shared" si="49"/>
        <v>1</v>
      </c>
      <c r="J277" s="65">
        <f t="shared" si="45"/>
        <v>0</v>
      </c>
      <c r="K277" s="60"/>
      <c r="L277" s="71">
        <v>0</v>
      </c>
      <c r="M277" s="194">
        <f t="shared" si="50"/>
        <v>1</v>
      </c>
      <c r="N277" s="65">
        <f t="shared" si="46"/>
        <v>0</v>
      </c>
      <c r="O277" s="60"/>
      <c r="P277" s="67">
        <f t="shared" si="47"/>
        <v>0</v>
      </c>
      <c r="Q277" s="68" t="str">
        <f t="shared" si="48"/>
        <v/>
      </c>
      <c r="T277" s="167"/>
      <c r="U277" s="190">
        <v>180</v>
      </c>
      <c r="V277" s="51">
        <v>26.02</v>
      </c>
      <c r="W277" s="51">
        <v>28.26</v>
      </c>
      <c r="X277" s="51">
        <v>31.06</v>
      </c>
      <c r="Y277" s="52">
        <v>33.86</v>
      </c>
    </row>
    <row r="278" spans="1:25" x14ac:dyDescent="0.2">
      <c r="A278" s="58"/>
      <c r="B278" s="59"/>
      <c r="D278" s="60" t="s">
        <v>52</v>
      </c>
      <c r="E278" s="60"/>
      <c r="F278" s="61" t="s">
        <v>19</v>
      </c>
      <c r="G278" s="62"/>
      <c r="H278" s="71">
        <v>0</v>
      </c>
      <c r="I278" s="193">
        <f t="shared" si="49"/>
        <v>1</v>
      </c>
      <c r="J278" s="65">
        <f t="shared" si="45"/>
        <v>0</v>
      </c>
      <c r="K278" s="60"/>
      <c r="L278" s="71">
        <v>0</v>
      </c>
      <c r="M278" s="194">
        <f t="shared" si="50"/>
        <v>1</v>
      </c>
      <c r="N278" s="65">
        <f t="shared" si="46"/>
        <v>0</v>
      </c>
      <c r="O278" s="60"/>
      <c r="P278" s="67">
        <f t="shared" si="47"/>
        <v>0</v>
      </c>
      <c r="Q278" s="68" t="str">
        <f t="shared" si="48"/>
        <v/>
      </c>
      <c r="T278" s="167"/>
      <c r="U278" s="190">
        <v>270</v>
      </c>
      <c r="V278" s="51">
        <v>35.28</v>
      </c>
      <c r="W278" s="51">
        <v>37.53</v>
      </c>
      <c r="X278" s="51">
        <v>40.33</v>
      </c>
      <c r="Y278" s="52">
        <v>43.13</v>
      </c>
    </row>
    <row r="279" spans="1:25" x14ac:dyDescent="0.2">
      <c r="A279" s="75" t="s">
        <v>146</v>
      </c>
      <c r="B279" s="59"/>
      <c r="D279" s="76" t="s">
        <v>54</v>
      </c>
      <c r="E279" s="60"/>
      <c r="F279" s="61" t="s">
        <v>19</v>
      </c>
      <c r="G279" s="62"/>
      <c r="H279" s="71">
        <v>0</v>
      </c>
      <c r="I279" s="193">
        <f t="shared" si="49"/>
        <v>1</v>
      </c>
      <c r="J279" s="65">
        <f t="shared" si="45"/>
        <v>0</v>
      </c>
      <c r="K279" s="60"/>
      <c r="L279" s="71">
        <v>-0.80879999999999996</v>
      </c>
      <c r="M279" s="194">
        <f t="shared" si="50"/>
        <v>1</v>
      </c>
      <c r="N279" s="65">
        <f t="shared" si="46"/>
        <v>-0.80879999999999996</v>
      </c>
      <c r="O279" s="60"/>
      <c r="P279" s="67">
        <f t="shared" si="47"/>
        <v>-0.80879999999999996</v>
      </c>
      <c r="Q279" s="68" t="str">
        <f t="shared" si="48"/>
        <v/>
      </c>
      <c r="T279" s="192"/>
      <c r="U279" s="184">
        <v>350</v>
      </c>
      <c r="V279" s="73">
        <v>43.52</v>
      </c>
      <c r="W279" s="73">
        <v>45.76</v>
      </c>
      <c r="X279" s="73">
        <v>48.56</v>
      </c>
      <c r="Y279" s="74">
        <v>51.37</v>
      </c>
    </row>
    <row r="280" spans="1:25" x14ac:dyDescent="0.2">
      <c r="A280" s="75"/>
      <c r="D280" s="76"/>
      <c r="E280" s="60"/>
      <c r="F280" s="61"/>
      <c r="G280" s="62"/>
      <c r="H280" s="71"/>
      <c r="I280" s="158"/>
      <c r="J280" s="65">
        <f t="shared" si="45"/>
        <v>0</v>
      </c>
      <c r="K280" s="60"/>
      <c r="L280" s="71"/>
      <c r="M280" s="194"/>
      <c r="N280" s="65">
        <f t="shared" si="46"/>
        <v>0</v>
      </c>
      <c r="O280" s="60"/>
      <c r="P280" s="67">
        <f t="shared" si="47"/>
        <v>0</v>
      </c>
      <c r="Q280" s="68" t="str">
        <f t="shared" si="48"/>
        <v/>
      </c>
    </row>
    <row r="281" spans="1:25" x14ac:dyDescent="0.2">
      <c r="D281" s="77"/>
      <c r="E281" s="60"/>
      <c r="F281" s="61"/>
      <c r="G281" s="62"/>
      <c r="H281" s="71"/>
      <c r="I281" s="158"/>
      <c r="J281" s="65">
        <f t="shared" si="45"/>
        <v>0</v>
      </c>
      <c r="K281" s="60"/>
      <c r="L281" s="71"/>
      <c r="M281" s="159"/>
      <c r="N281" s="65">
        <f t="shared" si="46"/>
        <v>0</v>
      </c>
      <c r="O281" s="60"/>
      <c r="P281" s="67">
        <f t="shared" si="47"/>
        <v>0</v>
      </c>
      <c r="Q281" s="68" t="str">
        <f t="shared" si="48"/>
        <v/>
      </c>
    </row>
    <row r="282" spans="1:25" x14ac:dyDescent="0.2">
      <c r="D282" s="77"/>
      <c r="E282" s="60"/>
      <c r="F282" s="61"/>
      <c r="G282" s="62"/>
      <c r="H282" s="71"/>
      <c r="I282" s="158"/>
      <c r="J282" s="65">
        <f t="shared" si="45"/>
        <v>0</v>
      </c>
      <c r="K282" s="60"/>
      <c r="L282" s="71"/>
      <c r="M282" s="159"/>
      <c r="N282" s="65">
        <f t="shared" si="46"/>
        <v>0</v>
      </c>
      <c r="O282" s="60"/>
      <c r="P282" s="67">
        <f t="shared" si="47"/>
        <v>0</v>
      </c>
      <c r="Q282" s="68" t="str">
        <f t="shared" si="48"/>
        <v/>
      </c>
    </row>
    <row r="283" spans="1:25" ht="13.5" thickBot="1" x14ac:dyDescent="0.25">
      <c r="D283" s="77"/>
      <c r="E283" s="60"/>
      <c r="F283" s="61"/>
      <c r="G283" s="62"/>
      <c r="H283" s="71"/>
      <c r="I283" s="158"/>
      <c r="J283" s="65">
        <f t="shared" si="45"/>
        <v>0</v>
      </c>
      <c r="K283" s="60"/>
      <c r="L283" s="71"/>
      <c r="M283" s="159"/>
      <c r="N283" s="65">
        <f t="shared" si="46"/>
        <v>0</v>
      </c>
      <c r="O283" s="60"/>
      <c r="P283" s="67">
        <f t="shared" si="47"/>
        <v>0</v>
      </c>
      <c r="Q283" s="68" t="str">
        <f t="shared" si="48"/>
        <v/>
      </c>
    </row>
    <row r="284" spans="1:25" ht="13.5" thickBot="1" x14ac:dyDescent="0.25">
      <c r="D284" s="27" t="s">
        <v>56</v>
      </c>
      <c r="G284" s="4"/>
      <c r="H284" s="80"/>
      <c r="I284" s="160"/>
      <c r="J284" s="82">
        <f>SUM(J269:J283)</f>
        <v>11.286000000000001</v>
      </c>
      <c r="L284" s="80"/>
      <c r="M284" s="161"/>
      <c r="N284" s="82">
        <f>SUM(N269:N283)</f>
        <v>10.4993</v>
      </c>
      <c r="P284" s="84">
        <f t="shared" si="47"/>
        <v>-0.78670000000000151</v>
      </c>
      <c r="Q284" s="85">
        <f t="shared" si="48"/>
        <v>-6.9705830232146146E-2</v>
      </c>
    </row>
    <row r="285" spans="1:25" x14ac:dyDescent="0.2">
      <c r="A285" s="17" t="s">
        <v>147</v>
      </c>
      <c r="D285" s="86" t="s">
        <v>58</v>
      </c>
      <c r="E285" s="86"/>
      <c r="F285" s="87" t="s">
        <v>19</v>
      </c>
      <c r="G285" s="88"/>
      <c r="H285" s="89">
        <v>2.0377999999999998</v>
      </c>
      <c r="I285" s="196">
        <f>H265</f>
        <v>1</v>
      </c>
      <c r="J285" s="91">
        <f>I285*H285</f>
        <v>2.0377999999999998</v>
      </c>
      <c r="K285" s="86"/>
      <c r="L285" s="89">
        <v>2.0118</v>
      </c>
      <c r="M285" s="197">
        <f>H265</f>
        <v>1</v>
      </c>
      <c r="N285" s="91">
        <f>M285*L285</f>
        <v>2.0118</v>
      </c>
      <c r="O285" s="86"/>
      <c r="P285" s="93">
        <f t="shared" si="47"/>
        <v>-2.5999999999999801E-2</v>
      </c>
      <c r="Q285" s="94">
        <f t="shared" si="48"/>
        <v>-1.275885759152017E-2</v>
      </c>
    </row>
    <row r="286" spans="1:25" ht="13.5" thickBot="1" x14ac:dyDescent="0.25">
      <c r="A286" s="17" t="s">
        <v>148</v>
      </c>
      <c r="D286" s="95" t="s">
        <v>60</v>
      </c>
      <c r="E286" s="86"/>
      <c r="F286" s="87" t="s">
        <v>19</v>
      </c>
      <c r="G286" s="88"/>
      <c r="H286" s="89">
        <v>0.82720000000000005</v>
      </c>
      <c r="I286" s="196">
        <f>I285</f>
        <v>1</v>
      </c>
      <c r="J286" s="91">
        <f>I286*H286</f>
        <v>0.82720000000000005</v>
      </c>
      <c r="K286" s="86"/>
      <c r="L286" s="89">
        <v>0.80840000000000001</v>
      </c>
      <c r="M286" s="197">
        <f>M285</f>
        <v>1</v>
      </c>
      <c r="N286" s="91">
        <f>M286*L286</f>
        <v>0.80840000000000001</v>
      </c>
      <c r="O286" s="86"/>
      <c r="P286" s="93">
        <f t="shared" si="47"/>
        <v>-1.8800000000000039E-2</v>
      </c>
      <c r="Q286" s="94">
        <f t="shared" si="48"/>
        <v>-2.2727272727272773E-2</v>
      </c>
    </row>
    <row r="287" spans="1:25" ht="13.5" thickBot="1" x14ac:dyDescent="0.25">
      <c r="D287" s="96" t="s">
        <v>61</v>
      </c>
      <c r="E287" s="60"/>
      <c r="F287" s="60"/>
      <c r="G287" s="62"/>
      <c r="H287" s="97"/>
      <c r="I287" s="162"/>
      <c r="J287" s="99">
        <f>SUM(J284:J286)</f>
        <v>14.151000000000002</v>
      </c>
      <c r="K287" s="100"/>
      <c r="L287" s="101"/>
      <c r="M287" s="163"/>
      <c r="N287" s="99">
        <f>SUM(N284:N286)</f>
        <v>13.3195</v>
      </c>
      <c r="O287" s="100"/>
      <c r="P287" s="103">
        <f t="shared" si="47"/>
        <v>-0.8315000000000019</v>
      </c>
      <c r="Q287" s="104">
        <f t="shared" si="48"/>
        <v>-5.8759098296940274E-2</v>
      </c>
    </row>
    <row r="288" spans="1:25" x14ac:dyDescent="0.2">
      <c r="D288" s="76" t="s">
        <v>62</v>
      </c>
      <c r="E288" s="60"/>
      <c r="F288" s="61" t="s">
        <v>15</v>
      </c>
      <c r="G288" s="62"/>
      <c r="H288" s="71">
        <v>5.1999999999999998E-3</v>
      </c>
      <c r="I288" s="64">
        <f>H264*(1+H300)</f>
        <v>185.38200000000001</v>
      </c>
      <c r="J288" s="65">
        <f t="shared" ref="J288:J295" si="51">I288*H288</f>
        <v>0.96398640000000002</v>
      </c>
      <c r="K288" s="60"/>
      <c r="L288" s="71">
        <f t="shared" ref="L288:L294" si="52">H288</f>
        <v>5.1999999999999998E-3</v>
      </c>
      <c r="M288" s="66">
        <f>H264*(1+L300)</f>
        <v>186.21</v>
      </c>
      <c r="N288" s="65">
        <f t="shared" ref="N288:N295" si="53">M288*L288</f>
        <v>0.96829200000000004</v>
      </c>
      <c r="O288" s="60"/>
      <c r="P288" s="67">
        <f t="shared" si="47"/>
        <v>4.3056000000000205E-3</v>
      </c>
      <c r="Q288" s="68">
        <f t="shared" si="48"/>
        <v>4.4664530536945544E-3</v>
      </c>
    </row>
    <row r="289" spans="2:17" x14ac:dyDescent="0.2">
      <c r="D289" s="76" t="s">
        <v>63</v>
      </c>
      <c r="E289" s="60"/>
      <c r="F289" s="61" t="s">
        <v>15</v>
      </c>
      <c r="G289" s="62"/>
      <c r="H289" s="71">
        <v>1.1000000000000001E-3</v>
      </c>
      <c r="I289" s="64">
        <f>I288</f>
        <v>185.38200000000001</v>
      </c>
      <c r="J289" s="65">
        <f t="shared" si="51"/>
        <v>0.20392020000000002</v>
      </c>
      <c r="K289" s="60"/>
      <c r="L289" s="71">
        <f t="shared" si="52"/>
        <v>1.1000000000000001E-3</v>
      </c>
      <c r="M289" s="66">
        <f>M288</f>
        <v>186.21</v>
      </c>
      <c r="N289" s="65">
        <f t="shared" si="53"/>
        <v>0.20483100000000001</v>
      </c>
      <c r="O289" s="60"/>
      <c r="P289" s="67">
        <f t="shared" si="47"/>
        <v>9.107999999999894E-4</v>
      </c>
      <c r="Q289" s="68">
        <f t="shared" si="48"/>
        <v>4.4664530536944807E-3</v>
      </c>
    </row>
    <row r="290" spans="2:17" x14ac:dyDescent="0.2">
      <c r="D290" s="76" t="s">
        <v>64</v>
      </c>
      <c r="E290" s="60"/>
      <c r="F290" s="61" t="s">
        <v>15</v>
      </c>
      <c r="G290" s="62"/>
      <c r="H290" s="71">
        <v>0</v>
      </c>
      <c r="I290" s="64">
        <f>I288</f>
        <v>185.38200000000001</v>
      </c>
      <c r="J290" s="65">
        <f t="shared" si="51"/>
        <v>0</v>
      </c>
      <c r="K290" s="60"/>
      <c r="L290" s="71">
        <f t="shared" si="52"/>
        <v>0</v>
      </c>
      <c r="M290" s="66">
        <f>M288</f>
        <v>186.21</v>
      </c>
      <c r="N290" s="65">
        <f t="shared" si="53"/>
        <v>0</v>
      </c>
      <c r="O290" s="60"/>
      <c r="P290" s="67">
        <f t="shared" si="47"/>
        <v>0</v>
      </c>
      <c r="Q290" s="68" t="str">
        <f t="shared" si="48"/>
        <v/>
      </c>
    </row>
    <row r="291" spans="2:17" x14ac:dyDescent="0.2">
      <c r="D291" s="60" t="s">
        <v>65</v>
      </c>
      <c r="E291" s="60"/>
      <c r="F291" s="61" t="s">
        <v>11</v>
      </c>
      <c r="G291" s="62"/>
      <c r="H291" s="71">
        <v>0.25</v>
      </c>
      <c r="I291" s="64">
        <v>1</v>
      </c>
      <c r="J291" s="65">
        <f t="shared" si="51"/>
        <v>0.25</v>
      </c>
      <c r="K291" s="60"/>
      <c r="L291" s="71">
        <f t="shared" si="52"/>
        <v>0.25</v>
      </c>
      <c r="M291" s="66">
        <v>1</v>
      </c>
      <c r="N291" s="65">
        <f t="shared" si="53"/>
        <v>0.25</v>
      </c>
      <c r="O291" s="60"/>
      <c r="P291" s="67">
        <f t="shared" si="47"/>
        <v>0</v>
      </c>
      <c r="Q291" s="68">
        <f t="shared" si="48"/>
        <v>0</v>
      </c>
    </row>
    <row r="292" spans="2:17" x14ac:dyDescent="0.2">
      <c r="D292" s="60" t="s">
        <v>66</v>
      </c>
      <c r="E292" s="60"/>
      <c r="F292" s="61" t="s">
        <v>15</v>
      </c>
      <c r="G292" s="62"/>
      <c r="H292" s="71">
        <v>7.0000000000000001E-3</v>
      </c>
      <c r="I292" s="64">
        <f>H264</f>
        <v>180</v>
      </c>
      <c r="J292" s="65">
        <f t="shared" si="51"/>
        <v>1.26</v>
      </c>
      <c r="K292" s="60"/>
      <c r="L292" s="71">
        <f t="shared" si="52"/>
        <v>7.0000000000000001E-3</v>
      </c>
      <c r="M292" s="66">
        <f>H264</f>
        <v>180</v>
      </c>
      <c r="N292" s="65">
        <f t="shared" si="53"/>
        <v>1.26</v>
      </c>
      <c r="O292" s="60"/>
      <c r="P292" s="67">
        <f t="shared" si="47"/>
        <v>0</v>
      </c>
      <c r="Q292" s="68">
        <f t="shared" si="48"/>
        <v>0</v>
      </c>
    </row>
    <row r="293" spans="2:17" x14ac:dyDescent="0.2">
      <c r="D293" s="60" t="s">
        <v>67</v>
      </c>
      <c r="E293" s="60"/>
      <c r="F293" s="61" t="s">
        <v>15</v>
      </c>
      <c r="G293" s="62"/>
      <c r="H293" s="71">
        <v>7.4999999999999997E-2</v>
      </c>
      <c r="I293" s="64">
        <f>IF(I288&lt;H301,I288,H301)</f>
        <v>185.38200000000001</v>
      </c>
      <c r="J293" s="65">
        <f t="shared" si="51"/>
        <v>13.903650000000001</v>
      </c>
      <c r="K293" s="60"/>
      <c r="L293" s="71">
        <f t="shared" si="52"/>
        <v>7.4999999999999997E-2</v>
      </c>
      <c r="M293" s="66">
        <f>IF(M288&lt;L301,M288,L301)</f>
        <v>186.21</v>
      </c>
      <c r="N293" s="65">
        <f t="shared" si="53"/>
        <v>13.96575</v>
      </c>
      <c r="O293" s="60"/>
      <c r="P293" s="67">
        <f t="shared" si="47"/>
        <v>6.2099999999999156E-2</v>
      </c>
      <c r="Q293" s="68">
        <f t="shared" si="48"/>
        <v>4.4664530536944729E-3</v>
      </c>
    </row>
    <row r="294" spans="2:17" x14ac:dyDescent="0.2">
      <c r="D294" s="60" t="s">
        <v>68</v>
      </c>
      <c r="E294" s="60"/>
      <c r="F294" s="61" t="s">
        <v>15</v>
      </c>
      <c r="G294" s="62"/>
      <c r="H294" s="71">
        <v>8.7999999999999995E-2</v>
      </c>
      <c r="I294" s="108">
        <f>IF(I288&lt;H301,0,I288-I293)</f>
        <v>0</v>
      </c>
      <c r="J294" s="65">
        <f t="shared" si="51"/>
        <v>0</v>
      </c>
      <c r="K294" s="60"/>
      <c r="L294" s="71">
        <f t="shared" si="52"/>
        <v>8.7999999999999995E-2</v>
      </c>
      <c r="M294" s="142">
        <f>IF(M288&lt;L301,0,M288-M293)</f>
        <v>0</v>
      </c>
      <c r="N294" s="65">
        <f t="shared" si="53"/>
        <v>0</v>
      </c>
      <c r="O294" s="60"/>
      <c r="P294" s="67">
        <f t="shared" si="47"/>
        <v>0</v>
      </c>
      <c r="Q294" s="68" t="str">
        <f t="shared" si="48"/>
        <v/>
      </c>
    </row>
    <row r="295" spans="2:17" ht="13.5" thickBot="1" x14ac:dyDescent="0.25">
      <c r="D295" s="77"/>
      <c r="E295" s="60"/>
      <c r="F295" s="61"/>
      <c r="G295" s="62"/>
      <c r="H295" s="71"/>
      <c r="I295" s="158"/>
      <c r="J295" s="65">
        <f t="shared" si="51"/>
        <v>0</v>
      </c>
      <c r="K295" s="60"/>
      <c r="L295" s="71"/>
      <c r="M295" s="159"/>
      <c r="N295" s="65">
        <f t="shared" si="53"/>
        <v>0</v>
      </c>
      <c r="O295" s="60"/>
      <c r="P295" s="67">
        <f t="shared" si="47"/>
        <v>0</v>
      </c>
      <c r="Q295" s="68" t="str">
        <f t="shared" si="48"/>
        <v/>
      </c>
    </row>
    <row r="296" spans="2:17" ht="13.5" thickBot="1" x14ac:dyDescent="0.25">
      <c r="D296" s="110" t="s">
        <v>69</v>
      </c>
      <c r="E296" s="60"/>
      <c r="F296" s="60"/>
      <c r="G296" s="60"/>
      <c r="H296" s="111"/>
      <c r="I296" s="112"/>
      <c r="J296" s="99">
        <f>SUM(J287:J295)</f>
        <v>30.732556600000002</v>
      </c>
      <c r="K296" s="100"/>
      <c r="L296" s="113"/>
      <c r="M296" s="163"/>
      <c r="N296" s="99">
        <f>SUM(N287:N295)</f>
        <v>29.968373</v>
      </c>
      <c r="O296" s="100"/>
      <c r="P296" s="103">
        <f t="shared" si="47"/>
        <v>-0.76418360000000263</v>
      </c>
      <c r="Q296" s="104">
        <f t="shared" si="48"/>
        <v>-2.4865604575182092E-2</v>
      </c>
    </row>
    <row r="297" spans="2:17" ht="13.5" thickBot="1" x14ac:dyDescent="0.25">
      <c r="D297" s="62" t="s">
        <v>70</v>
      </c>
      <c r="E297" s="60"/>
      <c r="F297" s="60"/>
      <c r="G297" s="60"/>
      <c r="H297" s="115">
        <v>0.13</v>
      </c>
      <c r="I297" s="116"/>
      <c r="J297" s="117">
        <f>J296*H297</f>
        <v>3.9952323580000004</v>
      </c>
      <c r="K297" s="60"/>
      <c r="L297" s="115">
        <v>0.13</v>
      </c>
      <c r="M297" s="164"/>
      <c r="N297" s="117">
        <f>N296*L297</f>
        <v>3.8958884899999999</v>
      </c>
      <c r="O297" s="60"/>
      <c r="P297" s="67">
        <f t="shared" si="47"/>
        <v>-9.9343868000000501E-2</v>
      </c>
      <c r="Q297" s="68">
        <f t="shared" si="48"/>
        <v>-2.4865604575182131E-2</v>
      </c>
    </row>
    <row r="298" spans="2:17" ht="13.5" thickBot="1" x14ac:dyDescent="0.25">
      <c r="D298" s="96" t="s">
        <v>71</v>
      </c>
      <c r="E298" s="60"/>
      <c r="F298" s="60"/>
      <c r="G298" s="60"/>
      <c r="H298" s="97"/>
      <c r="I298" s="98"/>
      <c r="J298" s="99">
        <f>ROUND(SUM(J296:J297),2)</f>
        <v>34.729999999999997</v>
      </c>
      <c r="K298" s="100"/>
      <c r="L298" s="101"/>
      <c r="M298" s="163"/>
      <c r="N298" s="99">
        <f>ROUND(SUM(N296:N297),2)</f>
        <v>33.86</v>
      </c>
      <c r="O298" s="100"/>
      <c r="P298" s="103">
        <f t="shared" si="47"/>
        <v>-0.86999999999999744</v>
      </c>
      <c r="Q298" s="104">
        <f t="shared" si="48"/>
        <v>-2.5050388712928234E-2</v>
      </c>
    </row>
    <row r="300" spans="2:17" x14ac:dyDescent="0.2">
      <c r="D300" s="27" t="s">
        <v>74</v>
      </c>
      <c r="H300" s="121">
        <v>2.9900000000000038E-2</v>
      </c>
      <c r="J300" s="122"/>
      <c r="L300" s="121">
        <v>3.4499999999999975E-2</v>
      </c>
      <c r="N300" s="123"/>
    </row>
    <row r="301" spans="2:17" x14ac:dyDescent="0.2">
      <c r="D301" s="124" t="s">
        <v>75</v>
      </c>
      <c r="H301" s="125">
        <v>750</v>
      </c>
      <c r="L301" s="125">
        <f>H301</f>
        <v>750</v>
      </c>
    </row>
    <row r="302" spans="2:17" x14ac:dyDescent="0.2">
      <c r="B302" s="27" t="s">
        <v>76</v>
      </c>
    </row>
    <row r="303" spans="2:17" x14ac:dyDescent="0.2">
      <c r="B303" s="126"/>
      <c r="C303" s="127"/>
      <c r="D303" s="127"/>
      <c r="E303" s="127"/>
      <c r="F303" s="127"/>
      <c r="G303" s="127"/>
      <c r="H303" s="127"/>
      <c r="I303" s="127"/>
      <c r="J303" s="127"/>
      <c r="K303" s="127"/>
      <c r="L303" s="127"/>
      <c r="M303" s="127"/>
      <c r="N303" s="127"/>
      <c r="O303" s="127"/>
      <c r="P303" s="127"/>
      <c r="Q303" s="128"/>
    </row>
    <row r="304" spans="2:17" x14ac:dyDescent="0.2">
      <c r="B304" s="129"/>
      <c r="C304" s="130"/>
      <c r="D304" s="130"/>
      <c r="E304" s="130"/>
      <c r="F304" s="130"/>
      <c r="G304" s="130"/>
      <c r="H304" s="130"/>
      <c r="I304" s="130"/>
      <c r="J304" s="130"/>
      <c r="K304" s="130"/>
      <c r="L304" s="130"/>
      <c r="M304" s="130"/>
      <c r="N304" s="130"/>
      <c r="O304" s="130"/>
      <c r="P304" s="130"/>
      <c r="Q304" s="131"/>
    </row>
    <row r="305" spans="1:26" x14ac:dyDescent="0.2">
      <c r="B305" s="129"/>
      <c r="C305" s="130"/>
      <c r="D305" s="130"/>
      <c r="E305" s="130"/>
      <c r="F305" s="130"/>
      <c r="G305" s="130"/>
      <c r="H305" s="130"/>
      <c r="I305" s="130"/>
      <c r="J305" s="130"/>
      <c r="K305" s="130"/>
      <c r="L305" s="130"/>
      <c r="M305" s="130"/>
      <c r="N305" s="130"/>
      <c r="O305" s="130"/>
      <c r="P305" s="130"/>
      <c r="Q305" s="131"/>
    </row>
    <row r="306" spans="1:26" x14ac:dyDescent="0.2">
      <c r="B306" s="129"/>
      <c r="C306" s="130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0"/>
      <c r="O306" s="130"/>
      <c r="P306" s="130"/>
      <c r="Q306" s="131"/>
    </row>
    <row r="307" spans="1:26" x14ac:dyDescent="0.2">
      <c r="B307" s="132"/>
      <c r="C307" s="133"/>
      <c r="D307" s="133"/>
      <c r="E307" s="133"/>
      <c r="F307" s="133"/>
      <c r="G307" s="133"/>
      <c r="H307" s="133"/>
      <c r="I307" s="133"/>
      <c r="J307" s="133"/>
      <c r="K307" s="133"/>
      <c r="L307" s="133"/>
      <c r="M307" s="133"/>
      <c r="N307" s="133"/>
      <c r="O307" s="133"/>
      <c r="P307" s="133"/>
      <c r="Q307" s="134"/>
    </row>
    <row r="312" spans="1:26" ht="15.75" x14ac:dyDescent="0.25">
      <c r="B312" s="21" t="s">
        <v>11</v>
      </c>
      <c r="D312" s="22" t="s">
        <v>12</v>
      </c>
      <c r="F312" s="23" t="s">
        <v>149</v>
      </c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T312" s="30"/>
      <c r="U312" s="31" t="s">
        <v>150</v>
      </c>
      <c r="V312" s="136"/>
      <c r="W312" s="136"/>
      <c r="X312" s="136"/>
      <c r="Y312" s="31"/>
      <c r="Z312" s="31"/>
    </row>
    <row r="313" spans="1:26" ht="15.75" x14ac:dyDescent="0.25">
      <c r="B313" s="21"/>
      <c r="D313" s="25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T313" s="183"/>
      <c r="U313" s="184"/>
      <c r="V313" s="185" t="s">
        <v>95</v>
      </c>
      <c r="W313" s="185"/>
      <c r="X313" s="185"/>
      <c r="Y313" s="186"/>
      <c r="Z313" s="186"/>
    </row>
    <row r="314" spans="1:26" x14ac:dyDescent="0.2">
      <c r="B314" s="21" t="s">
        <v>15</v>
      </c>
      <c r="F314" s="27" t="s">
        <v>16</v>
      </c>
      <c r="G314" s="27"/>
      <c r="H314" s="149">
        <v>280</v>
      </c>
      <c r="I314" s="44" t="s">
        <v>17</v>
      </c>
      <c r="T314" s="187" t="s">
        <v>25</v>
      </c>
      <c r="U314" s="188">
        <f>J348</f>
        <v>38.47</v>
      </c>
      <c r="V314" s="189">
        <v>0.2</v>
      </c>
      <c r="W314" s="189">
        <v>0.3</v>
      </c>
      <c r="X314" s="189">
        <v>0.4</v>
      </c>
      <c r="Y314" s="189">
        <v>0.5</v>
      </c>
      <c r="Z314" s="198">
        <v>1</v>
      </c>
    </row>
    <row r="315" spans="1:26" x14ac:dyDescent="0.2">
      <c r="B315" s="21" t="s">
        <v>19</v>
      </c>
      <c r="F315" s="27" t="s">
        <v>96</v>
      </c>
      <c r="H315" s="199">
        <v>1</v>
      </c>
      <c r="I315" s="44" t="s">
        <v>95</v>
      </c>
      <c r="T315" s="167"/>
      <c r="U315" s="190">
        <v>73</v>
      </c>
      <c r="V315" s="51">
        <f t="dataTable" ref="V315:Z319" dt2D="1" dtr="0" r1="H315" r2="H314"/>
        <v>10.42</v>
      </c>
      <c r="W315" s="51">
        <v>11.27</v>
      </c>
      <c r="X315" s="51">
        <v>12.13</v>
      </c>
      <c r="Y315" s="51">
        <v>12.98</v>
      </c>
      <c r="Z315" s="52">
        <v>17.239999999999998</v>
      </c>
    </row>
    <row r="316" spans="1:26" x14ac:dyDescent="0.2">
      <c r="B316" s="35"/>
      <c r="F316" s="36"/>
      <c r="G316" s="36"/>
      <c r="H316" s="37" t="s">
        <v>22</v>
      </c>
      <c r="I316" s="38"/>
      <c r="J316" s="39"/>
      <c r="L316" s="37" t="s">
        <v>23</v>
      </c>
      <c r="M316" s="38"/>
      <c r="N316" s="39"/>
      <c r="P316" s="37" t="s">
        <v>24</v>
      </c>
      <c r="Q316" s="39"/>
      <c r="T316" s="167"/>
      <c r="U316" s="190">
        <v>110</v>
      </c>
      <c r="V316" s="51">
        <v>14.22</v>
      </c>
      <c r="W316" s="51">
        <v>15.07</v>
      </c>
      <c r="X316" s="51">
        <v>15.92</v>
      </c>
      <c r="Y316" s="51">
        <v>16.77</v>
      </c>
      <c r="Z316" s="52">
        <v>21.04</v>
      </c>
    </row>
    <row r="317" spans="1:26" x14ac:dyDescent="0.2">
      <c r="B317" s="35"/>
      <c r="F317" s="43" t="s">
        <v>26</v>
      </c>
      <c r="G317" s="44"/>
      <c r="H317" s="45" t="s">
        <v>27</v>
      </c>
      <c r="I317" s="45" t="s">
        <v>28</v>
      </c>
      <c r="J317" s="46" t="s">
        <v>29</v>
      </c>
      <c r="L317" s="45" t="s">
        <v>27</v>
      </c>
      <c r="M317" s="47" t="s">
        <v>28</v>
      </c>
      <c r="N317" s="46" t="s">
        <v>29</v>
      </c>
      <c r="P317" s="48" t="s">
        <v>30</v>
      </c>
      <c r="Q317" s="49" t="s">
        <v>31</v>
      </c>
      <c r="T317" s="167"/>
      <c r="U317" s="190">
        <v>146</v>
      </c>
      <c r="V317" s="51">
        <v>17.91</v>
      </c>
      <c r="W317" s="51">
        <v>18.760000000000002</v>
      </c>
      <c r="X317" s="51">
        <v>19.61</v>
      </c>
      <c r="Y317" s="51">
        <v>20.46</v>
      </c>
      <c r="Z317" s="52">
        <v>24.73</v>
      </c>
    </row>
    <row r="318" spans="1:26" x14ac:dyDescent="0.2">
      <c r="B318" s="35"/>
      <c r="F318" s="53"/>
      <c r="G318" s="44"/>
      <c r="H318" s="54" t="s">
        <v>32</v>
      </c>
      <c r="I318" s="54"/>
      <c r="J318" s="55" t="s">
        <v>32</v>
      </c>
      <c r="L318" s="54" t="s">
        <v>32</v>
      </c>
      <c r="M318" s="55"/>
      <c r="N318" s="55" t="s">
        <v>32</v>
      </c>
      <c r="P318" s="56"/>
      <c r="Q318" s="57"/>
      <c r="T318" s="167"/>
      <c r="U318" s="190">
        <v>183</v>
      </c>
      <c r="V318" s="51">
        <v>21.7</v>
      </c>
      <c r="W318" s="51">
        <v>22.55</v>
      </c>
      <c r="X318" s="51">
        <v>23.4</v>
      </c>
      <c r="Y318" s="51">
        <v>24.26</v>
      </c>
      <c r="Z318" s="52">
        <v>28.52</v>
      </c>
    </row>
    <row r="319" spans="1:26" x14ac:dyDescent="0.2">
      <c r="A319" s="58" t="s">
        <v>151</v>
      </c>
      <c r="B319" s="59"/>
      <c r="D319" s="60" t="s">
        <v>34</v>
      </c>
      <c r="E319" s="60"/>
      <c r="F319" s="61" t="s">
        <v>11</v>
      </c>
      <c r="G319" s="62"/>
      <c r="H319" s="63">
        <v>0.84</v>
      </c>
      <c r="I319" s="64">
        <v>1</v>
      </c>
      <c r="J319" s="65">
        <f t="shared" ref="J319:J333" si="54">I319*H319</f>
        <v>0.84</v>
      </c>
      <c r="K319" s="60"/>
      <c r="L319" s="63">
        <v>1.22</v>
      </c>
      <c r="M319" s="66">
        <v>1</v>
      </c>
      <c r="N319" s="65">
        <f t="shared" ref="N319:N333" si="55">M319*L319</f>
        <v>1.22</v>
      </c>
      <c r="O319" s="60"/>
      <c r="P319" s="67">
        <f t="shared" ref="P319:P348" si="56">N319-J319</f>
        <v>0.38</v>
      </c>
      <c r="Q319" s="68">
        <f t="shared" ref="Q319:Q348" si="57">IF((J319)=0,"",(P319/J319))</f>
        <v>0.45238095238095238</v>
      </c>
      <c r="T319" s="192"/>
      <c r="U319" s="184">
        <v>280</v>
      </c>
      <c r="V319" s="73">
        <v>31.64</v>
      </c>
      <c r="W319" s="73">
        <v>32.5</v>
      </c>
      <c r="X319" s="73">
        <v>33.35</v>
      </c>
      <c r="Y319" s="73">
        <v>34.200000000000003</v>
      </c>
      <c r="Z319" s="74">
        <v>38.47</v>
      </c>
    </row>
    <row r="320" spans="1:26" x14ac:dyDescent="0.2">
      <c r="A320" s="58" t="s">
        <v>152</v>
      </c>
      <c r="B320" s="59"/>
      <c r="D320" s="60" t="s">
        <v>36</v>
      </c>
      <c r="E320" s="60"/>
      <c r="F320" s="61" t="s">
        <v>11</v>
      </c>
      <c r="G320" s="62"/>
      <c r="H320" s="71">
        <v>0</v>
      </c>
      <c r="I320" s="64">
        <v>1</v>
      </c>
      <c r="J320" s="65">
        <f t="shared" si="54"/>
        <v>0</v>
      </c>
      <c r="K320" s="60"/>
      <c r="L320" s="71">
        <v>0</v>
      </c>
      <c r="M320" s="66">
        <v>1</v>
      </c>
      <c r="N320" s="65">
        <f t="shared" si="55"/>
        <v>0</v>
      </c>
      <c r="O320" s="60"/>
      <c r="P320" s="67">
        <f t="shared" si="56"/>
        <v>0</v>
      </c>
      <c r="Q320" s="68" t="str">
        <f t="shared" si="57"/>
        <v/>
      </c>
    </row>
    <row r="321" spans="1:26" x14ac:dyDescent="0.2">
      <c r="A321" s="58" t="s">
        <v>153</v>
      </c>
      <c r="B321" s="59"/>
      <c r="D321" s="70" t="s">
        <v>38</v>
      </c>
      <c r="E321" s="60"/>
      <c r="F321" s="61" t="s">
        <v>11</v>
      </c>
      <c r="G321" s="62"/>
      <c r="H321" s="71">
        <v>0</v>
      </c>
      <c r="I321" s="64">
        <v>1</v>
      </c>
      <c r="J321" s="65">
        <f t="shared" si="54"/>
        <v>0</v>
      </c>
      <c r="K321" s="60"/>
      <c r="L321" s="71">
        <v>0.02</v>
      </c>
      <c r="M321" s="66">
        <v>1</v>
      </c>
      <c r="N321" s="65">
        <f t="shared" si="55"/>
        <v>0.02</v>
      </c>
      <c r="O321" s="60"/>
      <c r="P321" s="67">
        <f t="shared" si="56"/>
        <v>0.02</v>
      </c>
      <c r="Q321" s="68" t="str">
        <f t="shared" si="57"/>
        <v/>
      </c>
    </row>
    <row r="322" spans="1:26" x14ac:dyDescent="0.2">
      <c r="A322" s="58"/>
      <c r="B322" s="59"/>
      <c r="D322" s="60" t="s">
        <v>40</v>
      </c>
      <c r="E322" s="60"/>
      <c r="F322" s="61" t="s">
        <v>11</v>
      </c>
      <c r="G322" s="62"/>
      <c r="H322" s="71">
        <v>0</v>
      </c>
      <c r="I322" s="64">
        <v>1</v>
      </c>
      <c r="J322" s="65">
        <f t="shared" si="54"/>
        <v>0</v>
      </c>
      <c r="K322" s="60"/>
      <c r="L322" s="71">
        <v>0</v>
      </c>
      <c r="M322" s="66">
        <v>1</v>
      </c>
      <c r="N322" s="65">
        <f t="shared" si="55"/>
        <v>0</v>
      </c>
      <c r="O322" s="60"/>
      <c r="P322" s="67">
        <f t="shared" si="56"/>
        <v>0</v>
      </c>
      <c r="Q322" s="68" t="str">
        <f t="shared" si="57"/>
        <v/>
      </c>
    </row>
    <row r="323" spans="1:26" x14ac:dyDescent="0.2">
      <c r="A323" s="58" t="s">
        <v>154</v>
      </c>
      <c r="B323" s="59"/>
      <c r="D323" s="60" t="s">
        <v>42</v>
      </c>
      <c r="E323" s="60"/>
      <c r="F323" s="61" t="s">
        <v>19</v>
      </c>
      <c r="G323" s="62"/>
      <c r="H323" s="71">
        <v>4.8616000000000001</v>
      </c>
      <c r="I323" s="200">
        <f>H315</f>
        <v>1</v>
      </c>
      <c r="J323" s="65">
        <f t="shared" si="54"/>
        <v>4.8616000000000001</v>
      </c>
      <c r="K323" s="60"/>
      <c r="L323" s="71">
        <v>6.4785000000000004</v>
      </c>
      <c r="M323" s="201">
        <f>H315</f>
        <v>1</v>
      </c>
      <c r="N323" s="65">
        <f t="shared" si="55"/>
        <v>6.4785000000000004</v>
      </c>
      <c r="O323" s="60"/>
      <c r="P323" s="67">
        <f t="shared" si="56"/>
        <v>1.6169000000000002</v>
      </c>
      <c r="Q323" s="68">
        <f t="shared" si="57"/>
        <v>0.33258597992430478</v>
      </c>
      <c r="T323" s="30"/>
      <c r="U323" s="31" t="s">
        <v>155</v>
      </c>
      <c r="V323" s="136"/>
      <c r="W323" s="136"/>
      <c r="X323" s="136"/>
      <c r="Y323" s="31"/>
      <c r="Z323" s="31"/>
    </row>
    <row r="324" spans="1:26" x14ac:dyDescent="0.2">
      <c r="A324" s="58" t="s">
        <v>156</v>
      </c>
      <c r="B324" s="59"/>
      <c r="D324" s="60" t="s">
        <v>44</v>
      </c>
      <c r="E324" s="60"/>
      <c r="F324" s="61" t="s">
        <v>19</v>
      </c>
      <c r="G324" s="62"/>
      <c r="H324" s="71">
        <v>3.6700000000000003E-2</v>
      </c>
      <c r="I324" s="200">
        <f t="shared" ref="I324:I329" si="58">I323</f>
        <v>1</v>
      </c>
      <c r="J324" s="65">
        <f t="shared" si="54"/>
        <v>3.6700000000000003E-2</v>
      </c>
      <c r="K324" s="60"/>
      <c r="L324" s="71">
        <v>9.1700000000000004E-2</v>
      </c>
      <c r="M324" s="201">
        <f t="shared" ref="M324:M329" si="59">M323</f>
        <v>1</v>
      </c>
      <c r="N324" s="65">
        <f t="shared" si="55"/>
        <v>9.1700000000000004E-2</v>
      </c>
      <c r="O324" s="60"/>
      <c r="P324" s="67">
        <f t="shared" si="56"/>
        <v>5.5E-2</v>
      </c>
      <c r="Q324" s="68">
        <f t="shared" si="57"/>
        <v>1.4986376021798364</v>
      </c>
      <c r="T324" s="183"/>
      <c r="U324" s="184"/>
      <c r="V324" s="185" t="s">
        <v>95</v>
      </c>
      <c r="W324" s="185"/>
      <c r="X324" s="185"/>
      <c r="Y324" s="186"/>
      <c r="Z324" s="186"/>
    </row>
    <row r="325" spans="1:26" x14ac:dyDescent="0.2">
      <c r="A325" s="58" t="s">
        <v>157</v>
      </c>
      <c r="B325" s="59"/>
      <c r="D325" s="60" t="s">
        <v>46</v>
      </c>
      <c r="E325" s="60"/>
      <c r="F325" s="61" t="s">
        <v>11</v>
      </c>
      <c r="G325" s="62"/>
      <c r="H325" s="71">
        <v>0</v>
      </c>
      <c r="I325" s="64">
        <f>I319</f>
        <v>1</v>
      </c>
      <c r="J325" s="65">
        <f t="shared" si="54"/>
        <v>0</v>
      </c>
      <c r="K325" s="60"/>
      <c r="L325" s="71">
        <v>0</v>
      </c>
      <c r="M325" s="66">
        <f>M319</f>
        <v>1</v>
      </c>
      <c r="N325" s="65">
        <f t="shared" si="55"/>
        <v>0</v>
      </c>
      <c r="O325" s="60"/>
      <c r="P325" s="67">
        <f t="shared" si="56"/>
        <v>0</v>
      </c>
      <c r="Q325" s="68" t="str">
        <f t="shared" si="57"/>
        <v/>
      </c>
      <c r="T325" s="187" t="s">
        <v>25</v>
      </c>
      <c r="U325" s="188">
        <f>N348</f>
        <v>40.99</v>
      </c>
      <c r="V325" s="189">
        <f>V314</f>
        <v>0.2</v>
      </c>
      <c r="W325" s="189">
        <f>W314</f>
        <v>0.3</v>
      </c>
      <c r="X325" s="189">
        <f>X314</f>
        <v>0.4</v>
      </c>
      <c r="Y325" s="189">
        <f>Y314</f>
        <v>0.5</v>
      </c>
      <c r="Z325" s="198">
        <f>Z314</f>
        <v>1</v>
      </c>
    </row>
    <row r="326" spans="1:26" x14ac:dyDescent="0.2">
      <c r="A326" s="58" t="s">
        <v>158</v>
      </c>
      <c r="B326" s="59"/>
      <c r="D326" s="60" t="s">
        <v>48</v>
      </c>
      <c r="E326" s="60"/>
      <c r="F326" s="61" t="s">
        <v>19</v>
      </c>
      <c r="G326" s="62"/>
      <c r="H326" s="71">
        <v>-0.12759999999999999</v>
      </c>
      <c r="I326" s="200">
        <f>I323</f>
        <v>1</v>
      </c>
      <c r="J326" s="65">
        <f t="shared" si="54"/>
        <v>-0.12759999999999999</v>
      </c>
      <c r="K326" s="60"/>
      <c r="L326" s="71">
        <v>0</v>
      </c>
      <c r="M326" s="201">
        <f>M323</f>
        <v>1</v>
      </c>
      <c r="N326" s="65">
        <f t="shared" si="55"/>
        <v>0</v>
      </c>
      <c r="O326" s="60"/>
      <c r="P326" s="67">
        <f t="shared" si="56"/>
        <v>0.12759999999999999</v>
      </c>
      <c r="Q326" s="68">
        <f t="shared" si="57"/>
        <v>-1</v>
      </c>
      <c r="T326" s="167"/>
      <c r="U326" s="190">
        <f>U315</f>
        <v>73</v>
      </c>
      <c r="V326" s="51">
        <f t="dataTable" ref="V326:Z330" dt2D="1" dtr="0" r1="H315" r2="H314" ca="1"/>
        <v>11.33</v>
      </c>
      <c r="W326" s="51">
        <v>12.32</v>
      </c>
      <c r="X326" s="51">
        <v>13.31</v>
      </c>
      <c r="Y326" s="51">
        <v>14.3</v>
      </c>
      <c r="Z326" s="52">
        <v>19.260000000000002</v>
      </c>
    </row>
    <row r="327" spans="1:26" x14ac:dyDescent="0.2">
      <c r="A327" s="58"/>
      <c r="B327" s="59"/>
      <c r="D327" s="60" t="s">
        <v>50</v>
      </c>
      <c r="E327" s="60"/>
      <c r="F327" s="61" t="s">
        <v>19</v>
      </c>
      <c r="G327" s="62"/>
      <c r="H327" s="71">
        <v>0</v>
      </c>
      <c r="I327" s="200">
        <f t="shared" si="58"/>
        <v>1</v>
      </c>
      <c r="J327" s="65">
        <f t="shared" si="54"/>
        <v>0</v>
      </c>
      <c r="K327" s="60"/>
      <c r="L327" s="71">
        <v>0</v>
      </c>
      <c r="M327" s="201">
        <f t="shared" si="59"/>
        <v>1</v>
      </c>
      <c r="N327" s="65">
        <f t="shared" si="55"/>
        <v>0</v>
      </c>
      <c r="O327" s="60"/>
      <c r="P327" s="67">
        <f t="shared" si="56"/>
        <v>0</v>
      </c>
      <c r="Q327" s="68" t="str">
        <f t="shared" si="57"/>
        <v/>
      </c>
      <c r="T327" s="167"/>
      <c r="U327" s="190">
        <f>U316</f>
        <v>110</v>
      </c>
      <c r="V327" s="51">
        <v>15.21</v>
      </c>
      <c r="W327" s="51">
        <v>16.2</v>
      </c>
      <c r="X327" s="51">
        <v>17.2</v>
      </c>
      <c r="Y327" s="51">
        <v>18.190000000000001</v>
      </c>
      <c r="Z327" s="52">
        <v>23.14</v>
      </c>
    </row>
    <row r="328" spans="1:26" x14ac:dyDescent="0.2">
      <c r="A328" s="58"/>
      <c r="B328" s="59"/>
      <c r="D328" s="60" t="s">
        <v>52</v>
      </c>
      <c r="E328" s="60"/>
      <c r="F328" s="61" t="s">
        <v>19</v>
      </c>
      <c r="G328" s="62"/>
      <c r="H328" s="71">
        <v>0</v>
      </c>
      <c r="I328" s="200">
        <f t="shared" si="58"/>
        <v>1</v>
      </c>
      <c r="J328" s="65">
        <f t="shared" si="54"/>
        <v>0</v>
      </c>
      <c r="K328" s="60"/>
      <c r="L328" s="71">
        <v>0</v>
      </c>
      <c r="M328" s="201">
        <f t="shared" si="59"/>
        <v>1</v>
      </c>
      <c r="N328" s="65">
        <f t="shared" si="55"/>
        <v>0</v>
      </c>
      <c r="O328" s="60"/>
      <c r="P328" s="67">
        <f t="shared" si="56"/>
        <v>0</v>
      </c>
      <c r="Q328" s="68" t="str">
        <f t="shared" si="57"/>
        <v/>
      </c>
      <c r="T328" s="167"/>
      <c r="U328" s="190">
        <f>U317</f>
        <v>146</v>
      </c>
      <c r="V328" s="51">
        <v>18.989999999999998</v>
      </c>
      <c r="W328" s="51">
        <v>19.98</v>
      </c>
      <c r="X328" s="51">
        <v>20.97</v>
      </c>
      <c r="Y328" s="51">
        <v>21.97</v>
      </c>
      <c r="Z328" s="52">
        <v>26.92</v>
      </c>
    </row>
    <row r="329" spans="1:26" x14ac:dyDescent="0.2">
      <c r="A329" s="75" t="s">
        <v>159</v>
      </c>
      <c r="B329" s="59"/>
      <c r="D329" s="76" t="s">
        <v>54</v>
      </c>
      <c r="E329" s="60"/>
      <c r="F329" s="61" t="s">
        <v>19</v>
      </c>
      <c r="G329" s="62"/>
      <c r="H329" s="71">
        <v>0</v>
      </c>
      <c r="I329" s="200">
        <f t="shared" si="58"/>
        <v>1</v>
      </c>
      <c r="J329" s="65">
        <f t="shared" si="54"/>
        <v>0</v>
      </c>
      <c r="K329" s="60"/>
      <c r="L329" s="71">
        <v>-0.67120000000000002</v>
      </c>
      <c r="M329" s="194">
        <f t="shared" si="59"/>
        <v>1</v>
      </c>
      <c r="N329" s="65">
        <f t="shared" si="55"/>
        <v>-0.67120000000000002</v>
      </c>
      <c r="O329" s="60"/>
      <c r="P329" s="67">
        <f t="shared" si="56"/>
        <v>-0.67120000000000002</v>
      </c>
      <c r="Q329" s="68" t="str">
        <f t="shared" si="57"/>
        <v/>
      </c>
      <c r="T329" s="167"/>
      <c r="U329" s="190">
        <f>U318</f>
        <v>183</v>
      </c>
      <c r="V329" s="51">
        <v>22.88</v>
      </c>
      <c r="W329" s="51">
        <v>23.87</v>
      </c>
      <c r="X329" s="51">
        <v>24.86</v>
      </c>
      <c r="Y329" s="51">
        <v>25.85</v>
      </c>
      <c r="Z329" s="52">
        <v>30.8</v>
      </c>
    </row>
    <row r="330" spans="1:26" ht="25.5" x14ac:dyDescent="0.2">
      <c r="A330" s="75" t="s">
        <v>159</v>
      </c>
      <c r="D330" s="76" t="s">
        <v>106</v>
      </c>
      <c r="E330" s="60"/>
      <c r="F330" s="61" t="s">
        <v>19</v>
      </c>
      <c r="G330" s="62"/>
      <c r="H330" s="71"/>
      <c r="I330" s="158"/>
      <c r="J330" s="65">
        <f t="shared" si="54"/>
        <v>0</v>
      </c>
      <c r="K330" s="60"/>
      <c r="L330" s="71">
        <v>1.8E-3</v>
      </c>
      <c r="M330" s="194">
        <f>H314</f>
        <v>280</v>
      </c>
      <c r="N330" s="65">
        <f t="shared" si="55"/>
        <v>0.504</v>
      </c>
      <c r="O330" s="60"/>
      <c r="P330" s="67">
        <f t="shared" si="56"/>
        <v>0.504</v>
      </c>
      <c r="Q330" s="68" t="str">
        <f t="shared" si="57"/>
        <v/>
      </c>
      <c r="T330" s="192"/>
      <c r="U330" s="190">
        <f>U319</f>
        <v>280</v>
      </c>
      <c r="V330" s="73">
        <v>33.06</v>
      </c>
      <c r="W330" s="73">
        <v>34.049999999999997</v>
      </c>
      <c r="X330" s="73">
        <v>35.04</v>
      </c>
      <c r="Y330" s="73">
        <v>36.03</v>
      </c>
      <c r="Z330" s="74">
        <v>40.99</v>
      </c>
    </row>
    <row r="331" spans="1:26" x14ac:dyDescent="0.2">
      <c r="D331" s="77"/>
      <c r="E331" s="60"/>
      <c r="F331" s="61"/>
      <c r="G331" s="62"/>
      <c r="H331" s="71"/>
      <c r="I331" s="158"/>
      <c r="J331" s="65">
        <f t="shared" si="54"/>
        <v>0</v>
      </c>
      <c r="K331" s="60"/>
      <c r="L331" s="71"/>
      <c r="M331" s="159"/>
      <c r="N331" s="65">
        <f t="shared" si="55"/>
        <v>0</v>
      </c>
      <c r="O331" s="60"/>
      <c r="P331" s="67">
        <f t="shared" si="56"/>
        <v>0</v>
      </c>
      <c r="Q331" s="68" t="str">
        <f t="shared" si="57"/>
        <v/>
      </c>
    </row>
    <row r="332" spans="1:26" x14ac:dyDescent="0.2">
      <c r="D332" s="77"/>
      <c r="E332" s="60"/>
      <c r="F332" s="61"/>
      <c r="G332" s="62"/>
      <c r="H332" s="71"/>
      <c r="I332" s="158"/>
      <c r="J332" s="65">
        <f t="shared" si="54"/>
        <v>0</v>
      </c>
      <c r="K332" s="60"/>
      <c r="L332" s="71"/>
      <c r="M332" s="159"/>
      <c r="N332" s="65">
        <f t="shared" si="55"/>
        <v>0</v>
      </c>
      <c r="O332" s="60"/>
      <c r="P332" s="67">
        <f t="shared" si="56"/>
        <v>0</v>
      </c>
      <c r="Q332" s="68" t="str">
        <f t="shared" si="57"/>
        <v/>
      </c>
    </row>
    <row r="333" spans="1:26" ht="13.5" thickBot="1" x14ac:dyDescent="0.25">
      <c r="D333" s="77"/>
      <c r="E333" s="60"/>
      <c r="F333" s="61"/>
      <c r="G333" s="62"/>
      <c r="H333" s="71"/>
      <c r="I333" s="158"/>
      <c r="J333" s="65">
        <f t="shared" si="54"/>
        <v>0</v>
      </c>
      <c r="K333" s="60"/>
      <c r="L333" s="71"/>
      <c r="M333" s="159"/>
      <c r="N333" s="65">
        <f t="shared" si="55"/>
        <v>0</v>
      </c>
      <c r="O333" s="60"/>
      <c r="P333" s="67">
        <f t="shared" si="56"/>
        <v>0</v>
      </c>
      <c r="Q333" s="68" t="str">
        <f t="shared" si="57"/>
        <v/>
      </c>
    </row>
    <row r="334" spans="1:26" ht="13.5" thickBot="1" x14ac:dyDescent="0.25">
      <c r="D334" s="27" t="s">
        <v>56</v>
      </c>
      <c r="G334" s="4"/>
      <c r="H334" s="80"/>
      <c r="I334" s="160"/>
      <c r="J334" s="82">
        <f>SUM(J319:J333)</f>
        <v>5.6106999999999996</v>
      </c>
      <c r="L334" s="80"/>
      <c r="M334" s="161"/>
      <c r="N334" s="82">
        <f>SUM(N319:N333)</f>
        <v>7.6430000000000007</v>
      </c>
      <c r="P334" s="84">
        <f t="shared" si="56"/>
        <v>2.0323000000000011</v>
      </c>
      <c r="Q334" s="85">
        <f t="shared" si="57"/>
        <v>0.36221861799775451</v>
      </c>
    </row>
    <row r="335" spans="1:26" x14ac:dyDescent="0.2">
      <c r="A335" s="17" t="s">
        <v>160</v>
      </c>
      <c r="D335" s="86" t="s">
        <v>58</v>
      </c>
      <c r="E335" s="86"/>
      <c r="F335" s="87" t="s">
        <v>19</v>
      </c>
      <c r="G335" s="88"/>
      <c r="H335" s="89">
        <v>2.0173999999999999</v>
      </c>
      <c r="I335" s="202">
        <f>H315</f>
        <v>1</v>
      </c>
      <c r="J335" s="91">
        <f>I335*H335</f>
        <v>2.0173999999999999</v>
      </c>
      <c r="K335" s="86"/>
      <c r="L335" s="89">
        <v>1.9798</v>
      </c>
      <c r="M335" s="203">
        <f>H315</f>
        <v>1</v>
      </c>
      <c r="N335" s="91">
        <f>M335*L335</f>
        <v>1.9798</v>
      </c>
      <c r="O335" s="86"/>
      <c r="P335" s="93">
        <f t="shared" si="56"/>
        <v>-3.7599999999999856E-2</v>
      </c>
      <c r="Q335" s="94">
        <f t="shared" si="57"/>
        <v>-1.863785069891933E-2</v>
      </c>
    </row>
    <row r="336" spans="1:26" ht="13.5" thickBot="1" x14ac:dyDescent="0.25">
      <c r="A336" s="17" t="s">
        <v>161</v>
      </c>
      <c r="D336" s="95" t="s">
        <v>60</v>
      </c>
      <c r="E336" s="86"/>
      <c r="F336" s="87" t="s">
        <v>19</v>
      </c>
      <c r="G336" s="88"/>
      <c r="H336" s="89">
        <v>0.75839999999999996</v>
      </c>
      <c r="I336" s="202">
        <f>I335</f>
        <v>1</v>
      </c>
      <c r="J336" s="91">
        <f>I336*H336</f>
        <v>0.75839999999999996</v>
      </c>
      <c r="K336" s="86"/>
      <c r="L336" s="89">
        <v>0.8901</v>
      </c>
      <c r="M336" s="203">
        <f>M335</f>
        <v>1</v>
      </c>
      <c r="N336" s="91">
        <f>M336*L336</f>
        <v>0.8901</v>
      </c>
      <c r="O336" s="86"/>
      <c r="P336" s="93">
        <f t="shared" si="56"/>
        <v>0.13170000000000004</v>
      </c>
      <c r="Q336" s="94">
        <f t="shared" si="57"/>
        <v>0.17365506329113931</v>
      </c>
    </row>
    <row r="337" spans="2:17" ht="13.5" thickBot="1" x14ac:dyDescent="0.25">
      <c r="D337" s="96" t="s">
        <v>61</v>
      </c>
      <c r="E337" s="60"/>
      <c r="F337" s="60"/>
      <c r="G337" s="62"/>
      <c r="H337" s="97"/>
      <c r="I337" s="162"/>
      <c r="J337" s="99">
        <f>SUM(J334:J336)</f>
        <v>8.3864999999999998</v>
      </c>
      <c r="K337" s="100"/>
      <c r="L337" s="101"/>
      <c r="M337" s="163"/>
      <c r="N337" s="99">
        <f>SUM(N334:N336)</f>
        <v>10.512900000000002</v>
      </c>
      <c r="O337" s="100"/>
      <c r="P337" s="103">
        <f t="shared" si="56"/>
        <v>2.1264000000000021</v>
      </c>
      <c r="Q337" s="104">
        <f t="shared" si="57"/>
        <v>0.25355034877481691</v>
      </c>
    </row>
    <row r="338" spans="2:17" x14ac:dyDescent="0.2">
      <c r="D338" s="76" t="s">
        <v>62</v>
      </c>
      <c r="E338" s="60"/>
      <c r="F338" s="61" t="s">
        <v>15</v>
      </c>
      <c r="G338" s="62"/>
      <c r="H338" s="71">
        <v>5.1999999999999998E-3</v>
      </c>
      <c r="I338" s="200">
        <f>H314*(1+H350)</f>
        <v>288.37200000000001</v>
      </c>
      <c r="J338" s="65">
        <f t="shared" ref="J338:J345" si="60">I338*H338</f>
        <v>1.4995343999999999</v>
      </c>
      <c r="K338" s="60"/>
      <c r="L338" s="71">
        <f t="shared" ref="L338:L344" si="61">H338</f>
        <v>5.1999999999999998E-3</v>
      </c>
      <c r="M338" s="66">
        <f>H314*(1+L350)</f>
        <v>289.65999999999997</v>
      </c>
      <c r="N338" s="65">
        <f t="shared" ref="N338:N345" si="62">M338*L338</f>
        <v>1.5062319999999998</v>
      </c>
      <c r="O338" s="60"/>
      <c r="P338" s="67">
        <f t="shared" si="56"/>
        <v>6.6975999999998592E-3</v>
      </c>
      <c r="Q338" s="68">
        <f t="shared" si="57"/>
        <v>4.46645305369444E-3</v>
      </c>
    </row>
    <row r="339" spans="2:17" x14ac:dyDescent="0.2">
      <c r="D339" s="76" t="s">
        <v>63</v>
      </c>
      <c r="E339" s="60"/>
      <c r="F339" s="61" t="s">
        <v>15</v>
      </c>
      <c r="G339" s="62"/>
      <c r="H339" s="71">
        <v>1.1000000000000001E-3</v>
      </c>
      <c r="I339" s="200">
        <f>I338</f>
        <v>288.37200000000001</v>
      </c>
      <c r="J339" s="65">
        <f t="shared" si="60"/>
        <v>0.31720920000000002</v>
      </c>
      <c r="K339" s="60"/>
      <c r="L339" s="71">
        <f t="shared" si="61"/>
        <v>1.1000000000000001E-3</v>
      </c>
      <c r="M339" s="66">
        <f>M338</f>
        <v>289.65999999999997</v>
      </c>
      <c r="N339" s="65">
        <f t="shared" si="62"/>
        <v>0.31862599999999996</v>
      </c>
      <c r="O339" s="60"/>
      <c r="P339" s="67">
        <f t="shared" si="56"/>
        <v>1.4167999999999403E-3</v>
      </c>
      <c r="Q339" s="68">
        <f t="shared" si="57"/>
        <v>4.4664530536943454E-3</v>
      </c>
    </row>
    <row r="340" spans="2:17" x14ac:dyDescent="0.2">
      <c r="D340" s="76" t="s">
        <v>64</v>
      </c>
      <c r="E340" s="60"/>
      <c r="F340" s="61" t="s">
        <v>15</v>
      </c>
      <c r="G340" s="62"/>
      <c r="H340" s="71">
        <v>0</v>
      </c>
      <c r="I340" s="200">
        <f>I338</f>
        <v>288.37200000000001</v>
      </c>
      <c r="J340" s="65">
        <f t="shared" si="60"/>
        <v>0</v>
      </c>
      <c r="K340" s="60"/>
      <c r="L340" s="71">
        <f t="shared" si="61"/>
        <v>0</v>
      </c>
      <c r="M340" s="66">
        <f>M338</f>
        <v>289.65999999999997</v>
      </c>
      <c r="N340" s="65">
        <f t="shared" si="62"/>
        <v>0</v>
      </c>
      <c r="O340" s="60"/>
      <c r="P340" s="67">
        <f t="shared" si="56"/>
        <v>0</v>
      </c>
      <c r="Q340" s="68" t="str">
        <f t="shared" si="57"/>
        <v/>
      </c>
    </row>
    <row r="341" spans="2:17" x14ac:dyDescent="0.2">
      <c r="D341" s="60" t="s">
        <v>65</v>
      </c>
      <c r="E341" s="60"/>
      <c r="F341" s="61" t="s">
        <v>11</v>
      </c>
      <c r="G341" s="62"/>
      <c r="H341" s="71">
        <v>0.25</v>
      </c>
      <c r="I341" s="64">
        <v>1</v>
      </c>
      <c r="J341" s="65">
        <f t="shared" si="60"/>
        <v>0.25</v>
      </c>
      <c r="K341" s="60"/>
      <c r="L341" s="71">
        <f t="shared" si="61"/>
        <v>0.25</v>
      </c>
      <c r="M341" s="66">
        <v>1</v>
      </c>
      <c r="N341" s="65">
        <f t="shared" si="62"/>
        <v>0.25</v>
      </c>
      <c r="O341" s="60"/>
      <c r="P341" s="67">
        <f t="shared" si="56"/>
        <v>0</v>
      </c>
      <c r="Q341" s="68">
        <f t="shared" si="57"/>
        <v>0</v>
      </c>
    </row>
    <row r="342" spans="2:17" x14ac:dyDescent="0.2">
      <c r="D342" s="60" t="s">
        <v>66</v>
      </c>
      <c r="E342" s="60"/>
      <c r="F342" s="61" t="s">
        <v>15</v>
      </c>
      <c r="G342" s="62"/>
      <c r="H342" s="71">
        <v>7.0000000000000001E-3</v>
      </c>
      <c r="I342" s="64">
        <f>H314</f>
        <v>280</v>
      </c>
      <c r="J342" s="65">
        <f t="shared" si="60"/>
        <v>1.96</v>
      </c>
      <c r="K342" s="60"/>
      <c r="L342" s="71">
        <f t="shared" si="61"/>
        <v>7.0000000000000001E-3</v>
      </c>
      <c r="M342" s="66">
        <f>H314</f>
        <v>280</v>
      </c>
      <c r="N342" s="65">
        <f t="shared" si="62"/>
        <v>1.96</v>
      </c>
      <c r="O342" s="60"/>
      <c r="P342" s="67">
        <f t="shared" si="56"/>
        <v>0</v>
      </c>
      <c r="Q342" s="68">
        <f t="shared" si="57"/>
        <v>0</v>
      </c>
    </row>
    <row r="343" spans="2:17" x14ac:dyDescent="0.2">
      <c r="D343" s="60" t="s">
        <v>67</v>
      </c>
      <c r="E343" s="60"/>
      <c r="F343" s="61" t="s">
        <v>15</v>
      </c>
      <c r="G343" s="62"/>
      <c r="H343" s="71">
        <v>7.4999999999999997E-2</v>
      </c>
      <c r="I343" s="64">
        <f>IF(I338&lt;H351,I338,H351)</f>
        <v>288.37200000000001</v>
      </c>
      <c r="J343" s="65">
        <f t="shared" si="60"/>
        <v>21.6279</v>
      </c>
      <c r="K343" s="60"/>
      <c r="L343" s="71">
        <f t="shared" si="61"/>
        <v>7.4999999999999997E-2</v>
      </c>
      <c r="M343" s="66">
        <f>IF(M338&lt;L351,M338,L351)</f>
        <v>289.65999999999997</v>
      </c>
      <c r="N343" s="65">
        <f t="shared" si="62"/>
        <v>21.724499999999995</v>
      </c>
      <c r="O343" s="60"/>
      <c r="P343" s="67">
        <f t="shared" si="56"/>
        <v>9.6599999999995134E-2</v>
      </c>
      <c r="Q343" s="68">
        <f t="shared" si="57"/>
        <v>4.4664530536943081E-3</v>
      </c>
    </row>
    <row r="344" spans="2:17" x14ac:dyDescent="0.2">
      <c r="D344" s="60" t="s">
        <v>68</v>
      </c>
      <c r="E344" s="60"/>
      <c r="F344" s="61"/>
      <c r="G344" s="62"/>
      <c r="H344" s="71">
        <v>8.7999999999999995E-2</v>
      </c>
      <c r="I344" s="108">
        <f>IF(I338&lt;H351,0,I338-I343)</f>
        <v>0</v>
      </c>
      <c r="J344" s="65">
        <f t="shared" si="60"/>
        <v>0</v>
      </c>
      <c r="K344" s="60"/>
      <c r="L344" s="71">
        <f t="shared" si="61"/>
        <v>8.7999999999999995E-2</v>
      </c>
      <c r="M344" s="142">
        <f>IF(M338&lt;L351,0,M338-M343)</f>
        <v>0</v>
      </c>
      <c r="N344" s="65">
        <f t="shared" si="62"/>
        <v>0</v>
      </c>
      <c r="O344" s="60"/>
      <c r="P344" s="67">
        <f t="shared" si="56"/>
        <v>0</v>
      </c>
      <c r="Q344" s="68" t="str">
        <f t="shared" si="57"/>
        <v/>
      </c>
    </row>
    <row r="345" spans="2:17" ht="13.5" thickBot="1" x14ac:dyDescent="0.25">
      <c r="D345" s="77"/>
      <c r="E345" s="60"/>
      <c r="F345" s="61"/>
      <c r="G345" s="62"/>
      <c r="H345" s="71"/>
      <c r="I345" s="158"/>
      <c r="J345" s="65">
        <f t="shared" si="60"/>
        <v>0</v>
      </c>
      <c r="K345" s="60"/>
      <c r="L345" s="71"/>
      <c r="M345" s="159"/>
      <c r="N345" s="65">
        <f t="shared" si="62"/>
        <v>0</v>
      </c>
      <c r="O345" s="60"/>
      <c r="P345" s="67">
        <f t="shared" si="56"/>
        <v>0</v>
      </c>
      <c r="Q345" s="68" t="str">
        <f t="shared" si="57"/>
        <v/>
      </c>
    </row>
    <row r="346" spans="2:17" ht="13.5" thickBot="1" x14ac:dyDescent="0.25">
      <c r="D346" s="110" t="s">
        <v>69</v>
      </c>
      <c r="E346" s="60"/>
      <c r="F346" s="60"/>
      <c r="G346" s="60"/>
      <c r="H346" s="111"/>
      <c r="I346" s="112"/>
      <c r="J346" s="99">
        <f>SUM(J337:J345)</f>
        <v>34.041143599999998</v>
      </c>
      <c r="K346" s="100"/>
      <c r="L346" s="113"/>
      <c r="M346" s="163"/>
      <c r="N346" s="99">
        <f>SUM(N337:N345)</f>
        <v>36.272257999999994</v>
      </c>
      <c r="O346" s="100"/>
      <c r="P346" s="103">
        <f t="shared" si="56"/>
        <v>2.2311143999999956</v>
      </c>
      <c r="Q346" s="104">
        <f t="shared" si="57"/>
        <v>6.5541699368760212E-2</v>
      </c>
    </row>
    <row r="347" spans="2:17" ht="13.5" thickBot="1" x14ac:dyDescent="0.25">
      <c r="D347" s="62" t="s">
        <v>70</v>
      </c>
      <c r="E347" s="60"/>
      <c r="F347" s="60"/>
      <c r="G347" s="60"/>
      <c r="H347" s="115">
        <v>0.13</v>
      </c>
      <c r="I347" s="116"/>
      <c r="J347" s="117">
        <f>J346*H347</f>
        <v>4.4253486679999998</v>
      </c>
      <c r="K347" s="60"/>
      <c r="L347" s="115">
        <v>0.13</v>
      </c>
      <c r="M347" s="164"/>
      <c r="N347" s="117">
        <f>N346*L347</f>
        <v>4.7153935399999991</v>
      </c>
      <c r="O347" s="60"/>
      <c r="P347" s="67">
        <f t="shared" si="56"/>
        <v>0.29004487199999929</v>
      </c>
      <c r="Q347" s="68">
        <f t="shared" si="57"/>
        <v>6.5541699368760184E-2</v>
      </c>
    </row>
    <row r="348" spans="2:17" ht="13.5" thickBot="1" x14ac:dyDescent="0.25">
      <c r="D348" s="96" t="s">
        <v>71</v>
      </c>
      <c r="E348" s="60"/>
      <c r="F348" s="60"/>
      <c r="G348" s="60"/>
      <c r="H348" s="97"/>
      <c r="I348" s="98"/>
      <c r="J348" s="99">
        <f>ROUND(SUM(J346:J347),2)</f>
        <v>38.47</v>
      </c>
      <c r="K348" s="100"/>
      <c r="L348" s="101"/>
      <c r="M348" s="163"/>
      <c r="N348" s="99">
        <f>ROUND(SUM(N346:N347),2)</f>
        <v>40.99</v>
      </c>
      <c r="O348" s="100"/>
      <c r="P348" s="103">
        <f t="shared" si="56"/>
        <v>2.5200000000000031</v>
      </c>
      <c r="Q348" s="104">
        <f t="shared" si="57"/>
        <v>6.550558877047058E-2</v>
      </c>
    </row>
    <row r="350" spans="2:17" x14ac:dyDescent="0.2">
      <c r="D350" s="27" t="s">
        <v>74</v>
      </c>
      <c r="H350" s="121">
        <v>2.9900000000000038E-2</v>
      </c>
      <c r="J350" s="122"/>
      <c r="L350" s="121">
        <v>3.4499999999999975E-2</v>
      </c>
      <c r="N350" s="123"/>
    </row>
    <row r="351" spans="2:17" x14ac:dyDescent="0.2">
      <c r="D351" s="124" t="s">
        <v>75</v>
      </c>
      <c r="H351" s="125">
        <v>800</v>
      </c>
      <c r="L351" s="125">
        <f>H351</f>
        <v>800</v>
      </c>
    </row>
    <row r="352" spans="2:17" x14ac:dyDescent="0.2">
      <c r="B352" s="27" t="s">
        <v>76</v>
      </c>
    </row>
    <row r="353" spans="2:17" x14ac:dyDescent="0.2">
      <c r="B353" s="126"/>
      <c r="C353" s="127"/>
      <c r="D353" s="127"/>
      <c r="E353" s="127"/>
      <c r="F353" s="127"/>
      <c r="G353" s="127"/>
      <c r="H353" s="127"/>
      <c r="I353" s="127"/>
      <c r="J353" s="127"/>
      <c r="K353" s="127"/>
      <c r="L353" s="127"/>
      <c r="M353" s="127"/>
      <c r="N353" s="127"/>
      <c r="O353" s="127"/>
      <c r="P353" s="127"/>
      <c r="Q353" s="128"/>
    </row>
    <row r="354" spans="2:17" x14ac:dyDescent="0.2">
      <c r="B354" s="129"/>
      <c r="C354" s="130"/>
      <c r="D354" s="130"/>
      <c r="E354" s="130"/>
      <c r="F354" s="130"/>
      <c r="G354" s="130"/>
      <c r="H354" s="130"/>
      <c r="I354" s="130"/>
      <c r="J354" s="130"/>
      <c r="K354" s="130"/>
      <c r="L354" s="130"/>
      <c r="M354" s="130"/>
      <c r="N354" s="130"/>
      <c r="O354" s="130"/>
      <c r="P354" s="130"/>
      <c r="Q354" s="131"/>
    </row>
    <row r="355" spans="2:17" x14ac:dyDescent="0.2">
      <c r="B355" s="129"/>
      <c r="C355" s="130"/>
      <c r="D355" s="130"/>
      <c r="E355" s="130"/>
      <c r="F355" s="130"/>
      <c r="G355" s="130"/>
      <c r="H355" s="130"/>
      <c r="I355" s="130"/>
      <c r="J355" s="130"/>
      <c r="K355" s="130"/>
      <c r="L355" s="130"/>
      <c r="M355" s="130"/>
      <c r="N355" s="130"/>
      <c r="O355" s="130"/>
      <c r="P355" s="130"/>
      <c r="Q355" s="131"/>
    </row>
    <row r="356" spans="2:17" x14ac:dyDescent="0.2">
      <c r="B356" s="129"/>
      <c r="C356" s="130"/>
      <c r="D356" s="130"/>
      <c r="E356" s="130"/>
      <c r="F356" s="130"/>
      <c r="G356" s="130"/>
      <c r="H356" s="130"/>
      <c r="I356" s="130"/>
      <c r="J356" s="130"/>
      <c r="K356" s="130"/>
      <c r="L356" s="130"/>
      <c r="M356" s="130"/>
      <c r="N356" s="130"/>
      <c r="O356" s="130"/>
      <c r="P356" s="130"/>
      <c r="Q356" s="131"/>
    </row>
    <row r="357" spans="2:17" x14ac:dyDescent="0.2">
      <c r="B357" s="132"/>
      <c r="C357" s="133"/>
      <c r="D357" s="133"/>
      <c r="E357" s="133"/>
      <c r="F357" s="133"/>
      <c r="G357" s="133"/>
      <c r="H357" s="133"/>
      <c r="I357" s="133"/>
      <c r="J357" s="133"/>
      <c r="K357" s="133"/>
      <c r="L357" s="133"/>
      <c r="M357" s="133"/>
      <c r="N357" s="133"/>
      <c r="O357" s="133"/>
      <c r="P357" s="133"/>
      <c r="Q357" s="134"/>
    </row>
  </sheetData>
  <sheetProtection selectLockedCells="1"/>
  <mergeCells count="60">
    <mergeCell ref="F317:F318"/>
    <mergeCell ref="P317:P318"/>
    <mergeCell ref="Q317:Q318"/>
    <mergeCell ref="B353:Q357"/>
    <mergeCell ref="F267:F268"/>
    <mergeCell ref="P267:P268"/>
    <mergeCell ref="Q267:Q268"/>
    <mergeCell ref="B303:Q307"/>
    <mergeCell ref="F312:Q312"/>
    <mergeCell ref="H316:J316"/>
    <mergeCell ref="L316:N316"/>
    <mergeCell ref="P316:Q316"/>
    <mergeCell ref="F217:F218"/>
    <mergeCell ref="P217:P218"/>
    <mergeCell ref="Q217:Q218"/>
    <mergeCell ref="B253:Q257"/>
    <mergeCell ref="F262:Q262"/>
    <mergeCell ref="H266:J266"/>
    <mergeCell ref="L266:N266"/>
    <mergeCell ref="P266:Q266"/>
    <mergeCell ref="T175:T180"/>
    <mergeCell ref="B203:Q207"/>
    <mergeCell ref="F212:Q212"/>
    <mergeCell ref="H216:J216"/>
    <mergeCell ref="L216:N216"/>
    <mergeCell ref="P216:Q216"/>
    <mergeCell ref="T125:T130"/>
    <mergeCell ref="B153:Q157"/>
    <mergeCell ref="F162:Q162"/>
    <mergeCell ref="T165:T170"/>
    <mergeCell ref="H166:J166"/>
    <mergeCell ref="L166:N166"/>
    <mergeCell ref="P166:Q166"/>
    <mergeCell ref="F167:F168"/>
    <mergeCell ref="P167:P168"/>
    <mergeCell ref="Q167:Q168"/>
    <mergeCell ref="B103:Q107"/>
    <mergeCell ref="F112:Q112"/>
    <mergeCell ref="T115:T120"/>
    <mergeCell ref="H116:J116"/>
    <mergeCell ref="L116:N116"/>
    <mergeCell ref="P116:Q116"/>
    <mergeCell ref="F117:F118"/>
    <mergeCell ref="P117:P118"/>
    <mergeCell ref="Q117:Q118"/>
    <mergeCell ref="B51:Q55"/>
    <mergeCell ref="F60:Q60"/>
    <mergeCell ref="H64:J64"/>
    <mergeCell ref="L64:N64"/>
    <mergeCell ref="P64:Q64"/>
    <mergeCell ref="F65:F66"/>
    <mergeCell ref="P65:P66"/>
    <mergeCell ref="Q65:Q66"/>
    <mergeCell ref="F8:Q8"/>
    <mergeCell ref="H12:J12"/>
    <mergeCell ref="L12:N12"/>
    <mergeCell ref="P12:Q12"/>
    <mergeCell ref="F13:F14"/>
    <mergeCell ref="P13:P14"/>
    <mergeCell ref="Q13:Q14"/>
  </mergeCells>
  <dataValidations count="2">
    <dataValidation type="list" allowBlank="1" showInputMessage="1" showErrorMessage="1" sqref="F15:F29 F169:F183 F138:F145 F135:F136 F34:F41 F31:F32 F119:F133 F86:F93 F83:F84 F219:F233 F335:F336 F185:F186 F269:F283 F188:F195 F235:F236 F319:F333 F238:F245 F285:F286 F288:F295 F338:F345 F67:F81">
      <formula1>$B$8:$B$11</formula1>
    </dataValidation>
    <dataValidation type="list" allowBlank="1" showInputMessage="1" showErrorMessage="1" sqref="G15:G29 G119:G133 G138:G145 G135:G136 G34:G41 G31:G32 G67:G81 G86:G93 G83:G84 G169:G183 G188:G195 G185:G186 G219:G233 G238:G245 G235:G236 G269:G283 G288:G295 G285:G286 G319:G333 G338:G345 G335:G336">
      <formula1>$B$8:$B$13</formula1>
    </dataValidation>
  </dataValidations>
  <hyperlinks>
    <hyperlink ref="A1" location="Index" display="Back to Index"/>
  </hyperlinks>
  <pageMargins left="0.75" right="0.75" top="1" bottom="1" header="0.5" footer="0.5"/>
  <pageSetup scale="59" orientation="landscape" r:id="rId1"/>
  <headerFooter alignWithMargins="0">
    <oddFooter>&amp;C9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>
    <pageSetUpPr fitToPage="1"/>
  </sheetPr>
  <dimension ref="A1:AG357"/>
  <sheetViews>
    <sheetView showGridLines="0" tabSelected="1" view="pageBreakPreview" zoomScale="60" zoomScaleNormal="75" workbookViewId="0">
      <selection activeCell="X45" sqref="X45"/>
    </sheetView>
  </sheetViews>
  <sheetFormatPr defaultRowHeight="12.75" outlineLevelRow="1" outlineLevelCol="1" x14ac:dyDescent="0.2"/>
  <cols>
    <col min="1" max="1" width="2.7109375" style="86" customWidth="1"/>
    <col min="2" max="2" width="4.5703125" style="19" customWidth="1"/>
    <col min="3" max="3" width="5.5703125" style="19" customWidth="1"/>
    <col min="4" max="4" width="51.140625" style="19" bestFit="1" customWidth="1"/>
    <col min="5" max="5" width="1.28515625" style="19" customWidth="1"/>
    <col min="6" max="6" width="12.42578125" style="19" customWidth="1"/>
    <col min="7" max="7" width="2.28515625" style="19" customWidth="1"/>
    <col min="8" max="8" width="14" style="19" bestFit="1" customWidth="1"/>
    <col min="9" max="9" width="13.5703125" style="19" customWidth="1"/>
    <col min="10" max="10" width="18" style="19" bestFit="1" customWidth="1"/>
    <col min="11" max="11" width="2.85546875" style="19" customWidth="1"/>
    <col min="12" max="12" width="12.140625" style="19" customWidth="1"/>
    <col min="13" max="13" width="15.5703125" style="19" customWidth="1"/>
    <col min="14" max="14" width="17.7109375" style="19" bestFit="1" customWidth="1"/>
    <col min="15" max="15" width="2.85546875" style="19" customWidth="1"/>
    <col min="16" max="16" width="15.85546875" style="19" bestFit="1" customWidth="1"/>
    <col min="17" max="17" width="12" style="19" bestFit="1" customWidth="1"/>
    <col min="18" max="18" width="3.85546875" style="19" customWidth="1"/>
    <col min="19" max="19" width="9.140625" style="19"/>
    <col min="20" max="20" width="13.5703125" style="205" hidden="1" customWidth="1" outlineLevel="1"/>
    <col min="21" max="21" width="16.28515625" style="205" hidden="1" customWidth="1" outlineLevel="1"/>
    <col min="22" max="22" width="13.5703125" style="205" hidden="1" customWidth="1" outlineLevel="1"/>
    <col min="23" max="23" width="13.5703125" style="220" bestFit="1" customWidth="1" collapsed="1"/>
    <col min="24" max="27" width="13.5703125" style="220" bestFit="1" customWidth="1"/>
    <col min="28" max="33" width="9.140625" style="220"/>
    <col min="34" max="16384" width="9.140625" style="221"/>
  </cols>
  <sheetData>
    <row r="1" spans="1:33" s="15" customFormat="1" ht="34.5" customHeight="1" x14ac:dyDescent="0.2">
      <c r="A1" s="1" t="s">
        <v>0</v>
      </c>
      <c r="C1" s="5"/>
      <c r="D1" s="4"/>
      <c r="E1" s="5"/>
      <c r="F1" s="5"/>
      <c r="G1" s="5"/>
      <c r="H1" s="5"/>
      <c r="I1" s="5"/>
      <c r="J1" s="5"/>
      <c r="K1" s="5"/>
      <c r="L1" s="5"/>
      <c r="M1" s="5"/>
      <c r="N1" s="6" t="s">
        <v>1</v>
      </c>
      <c r="O1" s="7"/>
      <c r="P1" s="6" t="str">
        <f>'PSS Bill Impacts  - App.2 V'!P1</f>
        <v>EB-2012-0161</v>
      </c>
      <c r="Q1" s="7"/>
      <c r="R1" s="7"/>
    </row>
    <row r="2" spans="1:33" s="15" customFormat="1" ht="19.5" customHeight="1" x14ac:dyDescent="0.4">
      <c r="A2" s="204"/>
      <c r="C2" s="11"/>
      <c r="D2" s="12" t="str">
        <f>[1]Rates!B2</f>
        <v>2013 EDR Model</v>
      </c>
      <c r="E2" s="11"/>
      <c r="F2" s="11"/>
      <c r="G2" s="11"/>
      <c r="H2" s="11"/>
      <c r="I2" s="11"/>
      <c r="J2" s="11"/>
      <c r="K2" s="11"/>
      <c r="L2" s="11"/>
      <c r="M2" s="11"/>
      <c r="N2" s="6" t="s">
        <v>3</v>
      </c>
      <c r="O2" s="7"/>
      <c r="P2" s="7"/>
      <c r="Q2" s="7"/>
      <c r="R2" s="7"/>
    </row>
    <row r="3" spans="1:33" s="15" customFormat="1" ht="21.75" customHeight="1" x14ac:dyDescent="0.4">
      <c r="A3" s="204"/>
      <c r="C3" s="11"/>
      <c r="D3" s="12" t="s">
        <v>162</v>
      </c>
      <c r="E3" s="11"/>
      <c r="F3" s="11"/>
      <c r="G3" s="11"/>
      <c r="H3" s="11"/>
      <c r="I3" s="11"/>
      <c r="J3" s="11"/>
      <c r="K3" s="11"/>
      <c r="L3" s="11"/>
      <c r="M3" s="11"/>
      <c r="N3" s="6" t="s">
        <v>5</v>
      </c>
      <c r="O3" s="7"/>
      <c r="P3" s="7"/>
      <c r="Q3" s="7"/>
      <c r="R3" s="7"/>
    </row>
    <row r="4" spans="1:33" s="15" customFormat="1" ht="19.5" customHeight="1" x14ac:dyDescent="0.25">
      <c r="A4" s="204"/>
      <c r="C4" s="11"/>
      <c r="D4" s="13" t="s">
        <v>6</v>
      </c>
      <c r="E4" s="11"/>
      <c r="F4" s="11"/>
      <c r="G4" s="11"/>
      <c r="H4" s="11"/>
      <c r="I4" s="11"/>
      <c r="J4" s="11"/>
      <c r="K4" s="14"/>
      <c r="L4" s="14"/>
      <c r="M4" s="14"/>
      <c r="N4" s="6" t="s">
        <v>7</v>
      </c>
      <c r="O4" s="7"/>
      <c r="P4" s="6" t="str">
        <f>'PSS Bill Impacts  - App.2 V'!P4</f>
        <v>Draft Rate Order</v>
      </c>
      <c r="Q4" s="7"/>
      <c r="R4" s="7"/>
    </row>
    <row r="5" spans="1:33" s="15" customFormat="1" ht="15" customHeight="1" x14ac:dyDescent="0.25">
      <c r="A5" s="204"/>
      <c r="E5" s="16"/>
      <c r="F5" s="16"/>
      <c r="G5" s="16"/>
      <c r="N5" s="6" t="s">
        <v>9</v>
      </c>
      <c r="O5" s="7"/>
      <c r="P5" s="7"/>
      <c r="Q5" s="7"/>
      <c r="R5" s="7"/>
    </row>
    <row r="6" spans="1:33" s="15" customFormat="1" ht="15" customHeight="1" x14ac:dyDescent="0.2">
      <c r="A6" s="204"/>
      <c r="N6" s="6" t="s">
        <v>10</v>
      </c>
      <c r="O6" s="7"/>
      <c r="P6"/>
      <c r="Q6" s="7"/>
      <c r="R6" s="7"/>
    </row>
    <row r="7" spans="1:33" s="19" customFormat="1" ht="7.5" customHeight="1" x14ac:dyDescent="0.2">
      <c r="A7" s="86"/>
      <c r="N7" s="7"/>
      <c r="O7" s="7"/>
      <c r="P7" s="7"/>
      <c r="Q7" s="7"/>
      <c r="R7" s="7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</row>
    <row r="8" spans="1:33" s="19" customFormat="1" ht="15.75" x14ac:dyDescent="0.25">
      <c r="A8" s="86"/>
      <c r="B8" s="4" t="s">
        <v>11</v>
      </c>
      <c r="D8" s="22" t="s">
        <v>12</v>
      </c>
      <c r="F8" s="23" t="s">
        <v>13</v>
      </c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T8" s="206" t="s">
        <v>14</v>
      </c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</row>
    <row r="9" spans="1:33" s="19" customFormat="1" ht="7.5" customHeight="1" x14ac:dyDescent="0.25">
      <c r="A9" s="86"/>
      <c r="B9" s="4"/>
      <c r="D9" s="25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</row>
    <row r="10" spans="1:33" s="19" customFormat="1" x14ac:dyDescent="0.2">
      <c r="A10" s="86"/>
      <c r="B10" s="4" t="s">
        <v>15</v>
      </c>
      <c r="F10" s="27" t="s">
        <v>16</v>
      </c>
      <c r="G10" s="27"/>
      <c r="H10" s="28">
        <v>800</v>
      </c>
      <c r="I10" s="27" t="s">
        <v>17</v>
      </c>
      <c r="T10" s="207" t="s">
        <v>13</v>
      </c>
      <c r="U10" s="208" t="s">
        <v>18</v>
      </c>
      <c r="V10" s="209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</row>
    <row r="11" spans="1:33" s="19" customFormat="1" ht="10.5" customHeight="1" x14ac:dyDescent="0.2">
      <c r="A11" s="86"/>
      <c r="B11" s="4" t="s">
        <v>19</v>
      </c>
      <c r="T11" s="210"/>
      <c r="U11" s="211" t="s">
        <v>20</v>
      </c>
      <c r="V11" s="212" t="s">
        <v>21</v>
      </c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</row>
    <row r="12" spans="1:33" s="19" customFormat="1" x14ac:dyDescent="0.2">
      <c r="A12" s="86"/>
      <c r="F12" s="36"/>
      <c r="G12" s="36"/>
      <c r="H12" s="37" t="s">
        <v>22</v>
      </c>
      <c r="I12" s="38"/>
      <c r="J12" s="39"/>
      <c r="L12" s="37" t="s">
        <v>23</v>
      </c>
      <c r="M12" s="38"/>
      <c r="N12" s="39"/>
      <c r="P12" s="37" t="s">
        <v>24</v>
      </c>
      <c r="Q12" s="39"/>
      <c r="T12" s="213" t="s">
        <v>25</v>
      </c>
      <c r="U12" s="214">
        <f>J46</f>
        <v>116.22</v>
      </c>
      <c r="V12" s="215">
        <f>N46</f>
        <v>108.09</v>
      </c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</row>
    <row r="13" spans="1:33" s="19" customFormat="1" x14ac:dyDescent="0.2">
      <c r="A13" s="86"/>
      <c r="F13" s="43" t="s">
        <v>26</v>
      </c>
      <c r="G13" s="44"/>
      <c r="H13" s="45" t="s">
        <v>27</v>
      </c>
      <c r="I13" s="45" t="s">
        <v>28</v>
      </c>
      <c r="J13" s="46" t="s">
        <v>29</v>
      </c>
      <c r="L13" s="45" t="s">
        <v>27</v>
      </c>
      <c r="M13" s="47" t="s">
        <v>28</v>
      </c>
      <c r="N13" s="46" t="s">
        <v>29</v>
      </c>
      <c r="P13" s="48" t="s">
        <v>30</v>
      </c>
      <c r="Q13" s="49" t="s">
        <v>31</v>
      </c>
      <c r="T13" s="216">
        <v>100</v>
      </c>
      <c r="U13" s="217">
        <f t="dataTable" ref="U13:V19" dt2D="0" dtr="0" r1="H10"/>
        <v>29.83</v>
      </c>
      <c r="V13" s="218">
        <v>24.73</v>
      </c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</row>
    <row r="14" spans="1:33" s="19" customFormat="1" x14ac:dyDescent="0.2">
      <c r="A14" s="86"/>
      <c r="F14" s="53"/>
      <c r="G14" s="44"/>
      <c r="H14" s="54" t="s">
        <v>32</v>
      </c>
      <c r="I14" s="54"/>
      <c r="J14" s="55" t="s">
        <v>32</v>
      </c>
      <c r="L14" s="54" t="s">
        <v>32</v>
      </c>
      <c r="M14" s="55"/>
      <c r="N14" s="55" t="s">
        <v>32</v>
      </c>
      <c r="P14" s="56"/>
      <c r="Q14" s="57"/>
      <c r="T14" s="216">
        <v>250</v>
      </c>
      <c r="U14" s="217">
        <v>48.07</v>
      </c>
      <c r="V14" s="218">
        <v>42.37</v>
      </c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</row>
    <row r="15" spans="1:33" x14ac:dyDescent="0.2">
      <c r="A15" s="58" t="s">
        <v>33</v>
      </c>
      <c r="D15" s="60" t="s">
        <v>34</v>
      </c>
      <c r="E15" s="60"/>
      <c r="F15" s="219" t="s">
        <v>11</v>
      </c>
      <c r="G15" s="62"/>
      <c r="H15" s="63">
        <v>15.34</v>
      </c>
      <c r="I15" s="64">
        <v>1</v>
      </c>
      <c r="J15" s="65">
        <f t="shared" ref="J15:J29" si="0">I15*H15</f>
        <v>15.34</v>
      </c>
      <c r="K15" s="60"/>
      <c r="L15" s="63">
        <v>12.34</v>
      </c>
      <c r="M15" s="66">
        <v>1</v>
      </c>
      <c r="N15" s="65">
        <f t="shared" ref="N15:N29" si="1">M15*L15</f>
        <v>12.34</v>
      </c>
      <c r="O15" s="60"/>
      <c r="P15" s="67">
        <f t="shared" ref="P15:P46" si="2">N15-J15</f>
        <v>-3</v>
      </c>
      <c r="Q15" s="68">
        <f t="shared" ref="Q15:Q46" si="3">IF((J15)=0,"",(P15/J15))</f>
        <v>-0.19556714471968709</v>
      </c>
      <c r="T15" s="216">
        <v>500</v>
      </c>
      <c r="U15" s="217">
        <v>78.48</v>
      </c>
      <c r="V15" s="218">
        <v>71.78</v>
      </c>
    </row>
    <row r="16" spans="1:33" x14ac:dyDescent="0.2">
      <c r="A16" s="58"/>
      <c r="D16" s="60" t="s">
        <v>36</v>
      </c>
      <c r="E16" s="60"/>
      <c r="F16" s="219" t="s">
        <v>11</v>
      </c>
      <c r="G16" s="62"/>
      <c r="H16" s="63">
        <v>0</v>
      </c>
      <c r="I16" s="64">
        <v>1</v>
      </c>
      <c r="J16" s="65">
        <f t="shared" si="0"/>
        <v>0</v>
      </c>
      <c r="K16" s="60"/>
      <c r="L16" s="63">
        <v>0</v>
      </c>
      <c r="M16" s="66">
        <v>1</v>
      </c>
      <c r="N16" s="65">
        <f t="shared" si="1"/>
        <v>0</v>
      </c>
      <c r="O16" s="60"/>
      <c r="P16" s="67">
        <f t="shared" si="2"/>
        <v>0</v>
      </c>
      <c r="Q16" s="68" t="str">
        <f t="shared" si="3"/>
        <v/>
      </c>
      <c r="T16" s="222">
        <v>800</v>
      </c>
      <c r="U16" s="217">
        <v>116.22</v>
      </c>
      <c r="V16" s="218">
        <v>108.09</v>
      </c>
    </row>
    <row r="17" spans="1:22" x14ac:dyDescent="0.2">
      <c r="A17" s="58" t="s">
        <v>37</v>
      </c>
      <c r="D17" s="70" t="s">
        <v>38</v>
      </c>
      <c r="E17" s="60"/>
      <c r="F17" s="219" t="s">
        <v>11</v>
      </c>
      <c r="G17" s="62"/>
      <c r="H17" s="63">
        <v>0</v>
      </c>
      <c r="I17" s="64">
        <v>1</v>
      </c>
      <c r="J17" s="65">
        <f t="shared" si="0"/>
        <v>0</v>
      </c>
      <c r="K17" s="60"/>
      <c r="L17" s="63">
        <v>0.2</v>
      </c>
      <c r="M17" s="66">
        <v>1</v>
      </c>
      <c r="N17" s="65">
        <f t="shared" si="1"/>
        <v>0.2</v>
      </c>
      <c r="O17" s="60"/>
      <c r="P17" s="67">
        <f t="shared" si="2"/>
        <v>0.2</v>
      </c>
      <c r="Q17" s="68" t="str">
        <f t="shared" si="3"/>
        <v/>
      </c>
      <c r="T17" s="216">
        <v>1000</v>
      </c>
      <c r="U17" s="217">
        <v>143.34</v>
      </c>
      <c r="V17" s="218">
        <v>134.35</v>
      </c>
    </row>
    <row r="18" spans="1:22" x14ac:dyDescent="0.2">
      <c r="A18" s="58" t="s">
        <v>39</v>
      </c>
      <c r="D18" s="60" t="s">
        <v>40</v>
      </c>
      <c r="E18" s="60"/>
      <c r="F18" s="219" t="s">
        <v>11</v>
      </c>
      <c r="G18" s="62"/>
      <c r="H18" s="63">
        <v>1.78</v>
      </c>
      <c r="I18" s="64">
        <v>1</v>
      </c>
      <c r="J18" s="65">
        <f t="shared" si="0"/>
        <v>1.78</v>
      </c>
      <c r="K18" s="60"/>
      <c r="L18" s="71">
        <v>0</v>
      </c>
      <c r="M18" s="66">
        <v>1</v>
      </c>
      <c r="N18" s="65">
        <f t="shared" si="1"/>
        <v>0</v>
      </c>
      <c r="O18" s="60"/>
      <c r="P18" s="67">
        <f t="shared" si="2"/>
        <v>-1.78</v>
      </c>
      <c r="Q18" s="68">
        <f t="shared" si="3"/>
        <v>-1</v>
      </c>
      <c r="T18" s="216">
        <v>1500</v>
      </c>
      <c r="U18" s="217">
        <v>211.13</v>
      </c>
      <c r="V18" s="218">
        <v>200.01</v>
      </c>
    </row>
    <row r="19" spans="1:22" x14ac:dyDescent="0.2">
      <c r="A19" s="58" t="s">
        <v>41</v>
      </c>
      <c r="D19" s="60" t="s">
        <v>42</v>
      </c>
      <c r="E19" s="60"/>
      <c r="F19" s="219" t="s">
        <v>15</v>
      </c>
      <c r="G19" s="62"/>
      <c r="H19" s="71">
        <v>1.37E-2</v>
      </c>
      <c r="I19" s="64">
        <f>H10</f>
        <v>800</v>
      </c>
      <c r="J19" s="65">
        <f t="shared" si="0"/>
        <v>10.96</v>
      </c>
      <c r="K19" s="60"/>
      <c r="L19" s="71">
        <v>1.3599999999999999E-2</v>
      </c>
      <c r="M19" s="66">
        <f>H10</f>
        <v>800</v>
      </c>
      <c r="N19" s="65">
        <f t="shared" si="1"/>
        <v>10.879999999999999</v>
      </c>
      <c r="O19" s="60"/>
      <c r="P19" s="67">
        <f t="shared" si="2"/>
        <v>-8.0000000000001847E-2</v>
      </c>
      <c r="Q19" s="68">
        <f t="shared" si="3"/>
        <v>-7.2992700729928688E-3</v>
      </c>
      <c r="T19" s="223">
        <v>2000</v>
      </c>
      <c r="U19" s="224">
        <v>278.93</v>
      </c>
      <c r="V19" s="225">
        <v>265.66000000000003</v>
      </c>
    </row>
    <row r="20" spans="1:22" x14ac:dyDescent="0.2">
      <c r="A20" s="58" t="s">
        <v>43</v>
      </c>
      <c r="D20" s="60" t="s">
        <v>44</v>
      </c>
      <c r="E20" s="60"/>
      <c r="F20" s="219" t="s">
        <v>15</v>
      </c>
      <c r="G20" s="62"/>
      <c r="H20" s="71">
        <v>8.0000000000000004E-4</v>
      </c>
      <c r="I20" s="64">
        <f t="shared" ref="I20:I25" si="4">I19</f>
        <v>800</v>
      </c>
      <c r="J20" s="65">
        <f t="shared" si="0"/>
        <v>0.64</v>
      </c>
      <c r="K20" s="60"/>
      <c r="L20" s="71">
        <v>2.9999999999999997E-4</v>
      </c>
      <c r="M20" s="66">
        <f t="shared" ref="M20:M25" si="5">M19</f>
        <v>800</v>
      </c>
      <c r="N20" s="65">
        <f t="shared" si="1"/>
        <v>0.24</v>
      </c>
      <c r="O20" s="60"/>
      <c r="P20" s="67">
        <f t="shared" si="2"/>
        <v>-0.4</v>
      </c>
      <c r="Q20" s="68">
        <f t="shared" si="3"/>
        <v>-0.625</v>
      </c>
    </row>
    <row r="21" spans="1:22" x14ac:dyDescent="0.2">
      <c r="A21" s="58" t="s">
        <v>45</v>
      </c>
      <c r="D21" s="60" t="s">
        <v>163</v>
      </c>
      <c r="E21" s="60"/>
      <c r="F21" s="219" t="s">
        <v>11</v>
      </c>
      <c r="G21" s="62"/>
      <c r="H21" s="71">
        <v>0</v>
      </c>
      <c r="I21" s="64">
        <f>I15</f>
        <v>1</v>
      </c>
      <c r="J21" s="65">
        <f t="shared" si="0"/>
        <v>0</v>
      </c>
      <c r="K21" s="60"/>
      <c r="L21" s="63">
        <v>-0.04</v>
      </c>
      <c r="M21" s="66">
        <f>M15</f>
        <v>1</v>
      </c>
      <c r="N21" s="65">
        <f t="shared" si="1"/>
        <v>-0.04</v>
      </c>
      <c r="O21" s="60"/>
      <c r="P21" s="67">
        <f t="shared" si="2"/>
        <v>-0.04</v>
      </c>
      <c r="Q21" s="68" t="str">
        <f t="shared" si="3"/>
        <v/>
      </c>
    </row>
    <row r="22" spans="1:22" x14ac:dyDescent="0.2">
      <c r="A22" s="58" t="s">
        <v>47</v>
      </c>
      <c r="D22" s="60" t="s">
        <v>48</v>
      </c>
      <c r="E22" s="60"/>
      <c r="F22" s="219" t="s">
        <v>15</v>
      </c>
      <c r="G22" s="62"/>
      <c r="H22" s="71">
        <v>-5.9999999999999995E-4</v>
      </c>
      <c r="I22" s="64">
        <f>I19</f>
        <v>800</v>
      </c>
      <c r="J22" s="65">
        <f t="shared" si="0"/>
        <v>-0.48</v>
      </c>
      <c r="K22" s="60"/>
      <c r="L22" s="71">
        <v>0</v>
      </c>
      <c r="M22" s="66">
        <f>M19</f>
        <v>800</v>
      </c>
      <c r="N22" s="65">
        <f t="shared" si="1"/>
        <v>0</v>
      </c>
      <c r="O22" s="60"/>
      <c r="P22" s="67">
        <f t="shared" si="2"/>
        <v>0.48</v>
      </c>
      <c r="Q22" s="68">
        <f t="shared" si="3"/>
        <v>-1</v>
      </c>
    </row>
    <row r="23" spans="1:22" x14ac:dyDescent="0.2">
      <c r="A23" s="58" t="s">
        <v>49</v>
      </c>
      <c r="D23" s="60" t="s">
        <v>50</v>
      </c>
      <c r="E23" s="60"/>
      <c r="F23" s="219" t="s">
        <v>15</v>
      </c>
      <c r="G23" s="62"/>
      <c r="H23" s="71">
        <v>0</v>
      </c>
      <c r="I23" s="64">
        <f t="shared" si="4"/>
        <v>800</v>
      </c>
      <c r="J23" s="65">
        <f t="shared" si="0"/>
        <v>0</v>
      </c>
      <c r="K23" s="60"/>
      <c r="L23" s="71">
        <v>0</v>
      </c>
      <c r="M23" s="66">
        <f t="shared" si="5"/>
        <v>800</v>
      </c>
      <c r="N23" s="65">
        <f t="shared" si="1"/>
        <v>0</v>
      </c>
      <c r="O23" s="60"/>
      <c r="P23" s="67">
        <f t="shared" si="2"/>
        <v>0</v>
      </c>
      <c r="Q23" s="68" t="str">
        <f t="shared" si="3"/>
        <v/>
      </c>
    </row>
    <row r="24" spans="1:22" x14ac:dyDescent="0.2">
      <c r="A24" s="58" t="s">
        <v>51</v>
      </c>
      <c r="D24" s="76" t="s">
        <v>164</v>
      </c>
      <c r="E24" s="60"/>
      <c r="F24" s="219" t="s">
        <v>15</v>
      </c>
      <c r="G24" s="62"/>
      <c r="H24" s="71">
        <v>4.0000000000000002E-4</v>
      </c>
      <c r="I24" s="64">
        <f t="shared" si="4"/>
        <v>800</v>
      </c>
      <c r="J24" s="65">
        <f t="shared" si="0"/>
        <v>0.32</v>
      </c>
      <c r="K24" s="60"/>
      <c r="L24" s="71">
        <f>H24</f>
        <v>4.0000000000000002E-4</v>
      </c>
      <c r="M24" s="66">
        <f t="shared" si="5"/>
        <v>800</v>
      </c>
      <c r="N24" s="65">
        <f t="shared" si="1"/>
        <v>0.32</v>
      </c>
      <c r="O24" s="60"/>
      <c r="P24" s="67">
        <f t="shared" si="2"/>
        <v>0</v>
      </c>
      <c r="Q24" s="68">
        <f t="shared" si="3"/>
        <v>0</v>
      </c>
    </row>
    <row r="25" spans="1:22" ht="25.5" x14ac:dyDescent="0.2">
      <c r="A25" s="75" t="s">
        <v>53</v>
      </c>
      <c r="D25" s="76" t="s">
        <v>165</v>
      </c>
      <c r="E25" s="60"/>
      <c r="F25" s="219" t="s">
        <v>15</v>
      </c>
      <c r="G25" s="62"/>
      <c r="H25" s="71">
        <v>-5.9999999999999995E-4</v>
      </c>
      <c r="I25" s="64">
        <f t="shared" si="4"/>
        <v>800</v>
      </c>
      <c r="J25" s="65">
        <f t="shared" si="0"/>
        <v>-0.48</v>
      </c>
      <c r="K25" s="60"/>
      <c r="L25" s="71">
        <f>H25</f>
        <v>-5.9999999999999995E-4</v>
      </c>
      <c r="M25" s="66">
        <f t="shared" si="5"/>
        <v>800</v>
      </c>
      <c r="N25" s="65">
        <f t="shared" si="1"/>
        <v>-0.48</v>
      </c>
      <c r="O25" s="60"/>
      <c r="P25" s="67">
        <f t="shared" si="2"/>
        <v>0</v>
      </c>
      <c r="Q25" s="68">
        <f t="shared" si="3"/>
        <v>0</v>
      </c>
    </row>
    <row r="26" spans="1:22" ht="25.5" x14ac:dyDescent="0.2">
      <c r="A26" s="75" t="s">
        <v>53</v>
      </c>
      <c r="D26" s="76" t="s">
        <v>166</v>
      </c>
      <c r="E26" s="60"/>
      <c r="F26" s="219" t="s">
        <v>15</v>
      </c>
      <c r="G26" s="62"/>
      <c r="H26" s="71"/>
      <c r="I26" s="78"/>
      <c r="J26" s="65">
        <f t="shared" si="0"/>
        <v>0</v>
      </c>
      <c r="K26" s="60"/>
      <c r="L26" s="71">
        <v>-1.5E-3</v>
      </c>
      <c r="M26" s="66">
        <f>M25</f>
        <v>800</v>
      </c>
      <c r="N26" s="65">
        <f t="shared" si="1"/>
        <v>-1.2</v>
      </c>
      <c r="O26" s="60"/>
      <c r="P26" s="67">
        <f t="shared" si="2"/>
        <v>-1.2</v>
      </c>
      <c r="Q26" s="68" t="str">
        <f t="shared" si="3"/>
        <v/>
      </c>
    </row>
    <row r="27" spans="1:22" x14ac:dyDescent="0.2">
      <c r="A27" s="75" t="s">
        <v>53</v>
      </c>
      <c r="D27" s="77" t="s">
        <v>55</v>
      </c>
      <c r="E27" s="60"/>
      <c r="F27" s="219" t="s">
        <v>15</v>
      </c>
      <c r="G27" s="62"/>
      <c r="H27" s="71"/>
      <c r="I27" s="78"/>
      <c r="J27" s="65">
        <f t="shared" si="0"/>
        <v>0</v>
      </c>
      <c r="K27" s="60"/>
      <c r="L27" s="71">
        <v>1.6999999999999999E-3</v>
      </c>
      <c r="M27" s="66">
        <f>M26</f>
        <v>800</v>
      </c>
      <c r="N27" s="65">
        <f t="shared" si="1"/>
        <v>1.3599999999999999</v>
      </c>
      <c r="O27" s="60"/>
      <c r="P27" s="67">
        <f t="shared" si="2"/>
        <v>1.3599999999999999</v>
      </c>
      <c r="Q27" s="68" t="str">
        <f t="shared" si="3"/>
        <v/>
      </c>
    </row>
    <row r="28" spans="1:22" x14ac:dyDescent="0.2">
      <c r="D28" s="77"/>
      <c r="E28" s="60"/>
      <c r="F28" s="219"/>
      <c r="G28" s="62"/>
      <c r="H28" s="71"/>
      <c r="I28" s="78"/>
      <c r="J28" s="65">
        <f t="shared" si="0"/>
        <v>0</v>
      </c>
      <c r="K28" s="60"/>
      <c r="L28" s="71"/>
      <c r="M28" s="79"/>
      <c r="N28" s="65">
        <f t="shared" si="1"/>
        <v>0</v>
      </c>
      <c r="O28" s="60"/>
      <c r="P28" s="67">
        <f t="shared" si="2"/>
        <v>0</v>
      </c>
      <c r="Q28" s="68" t="str">
        <f t="shared" si="3"/>
        <v/>
      </c>
    </row>
    <row r="29" spans="1:22" ht="13.5" thickBot="1" x14ac:dyDescent="0.25">
      <c r="D29" s="77"/>
      <c r="E29" s="60"/>
      <c r="F29" s="219"/>
      <c r="G29" s="62"/>
      <c r="H29" s="71"/>
      <c r="I29" s="78"/>
      <c r="J29" s="65">
        <f t="shared" si="0"/>
        <v>0</v>
      </c>
      <c r="K29" s="60"/>
      <c r="L29" s="71"/>
      <c r="M29" s="79"/>
      <c r="N29" s="65">
        <f t="shared" si="1"/>
        <v>0</v>
      </c>
      <c r="O29" s="60"/>
      <c r="P29" s="67">
        <f t="shared" si="2"/>
        <v>0</v>
      </c>
      <c r="Q29" s="68" t="str">
        <f t="shared" si="3"/>
        <v/>
      </c>
    </row>
    <row r="30" spans="1:22" ht="13.5" thickBot="1" x14ac:dyDescent="0.25">
      <c r="D30" s="27" t="s">
        <v>56</v>
      </c>
      <c r="G30" s="4"/>
      <c r="H30" s="80"/>
      <c r="I30" s="81"/>
      <c r="J30" s="82">
        <f>SUM(J15:J29)</f>
        <v>28.080000000000002</v>
      </c>
      <c r="L30" s="80"/>
      <c r="M30" s="83"/>
      <c r="N30" s="82">
        <f>SUM(N15:N29)</f>
        <v>23.619999999999997</v>
      </c>
      <c r="P30" s="84">
        <f t="shared" si="2"/>
        <v>-4.4600000000000044</v>
      </c>
      <c r="Q30" s="85">
        <f t="shared" si="3"/>
        <v>-0.15883190883190898</v>
      </c>
    </row>
    <row r="31" spans="1:22" x14ac:dyDescent="0.2">
      <c r="A31" s="86" t="s">
        <v>57</v>
      </c>
      <c r="D31" s="86" t="s">
        <v>58</v>
      </c>
      <c r="E31" s="86"/>
      <c r="F31" s="226" t="s">
        <v>15</v>
      </c>
      <c r="G31" s="88"/>
      <c r="H31" s="89">
        <v>6.8999999999999999E-3</v>
      </c>
      <c r="I31" s="90">
        <f>H10*(1+H48)</f>
        <v>845.2</v>
      </c>
      <c r="J31" s="91">
        <f>I31*H31</f>
        <v>5.83188</v>
      </c>
      <c r="K31" s="86"/>
      <c r="L31" s="89">
        <v>7.1000000000000004E-3</v>
      </c>
      <c r="M31" s="92">
        <f>H10*(1+L48)</f>
        <v>827.6</v>
      </c>
      <c r="N31" s="91">
        <f>M31*L31</f>
        <v>5.8759600000000001</v>
      </c>
      <c r="O31" s="86"/>
      <c r="P31" s="93">
        <f t="shared" si="2"/>
        <v>4.4080000000000119E-2</v>
      </c>
      <c r="Q31" s="94">
        <f t="shared" si="3"/>
        <v>7.5584545635369932E-3</v>
      </c>
    </row>
    <row r="32" spans="1:22" ht="13.5" thickBot="1" x14ac:dyDescent="0.25">
      <c r="A32" s="86" t="s">
        <v>59</v>
      </c>
      <c r="D32" s="95" t="s">
        <v>60</v>
      </c>
      <c r="E32" s="86"/>
      <c r="F32" s="226" t="s">
        <v>15</v>
      </c>
      <c r="G32" s="88"/>
      <c r="H32" s="89">
        <v>5.4000000000000003E-3</v>
      </c>
      <c r="I32" s="90">
        <f>I31</f>
        <v>845.2</v>
      </c>
      <c r="J32" s="91">
        <f>I32*H32</f>
        <v>4.5640800000000006</v>
      </c>
      <c r="K32" s="86"/>
      <c r="L32" s="89">
        <v>3.2000000000000002E-3</v>
      </c>
      <c r="M32" s="92">
        <f>M31</f>
        <v>827.6</v>
      </c>
      <c r="N32" s="91">
        <f>M32*L32</f>
        <v>2.64832</v>
      </c>
      <c r="O32" s="86"/>
      <c r="P32" s="93">
        <f t="shared" si="2"/>
        <v>-1.9157600000000006</v>
      </c>
      <c r="Q32" s="94">
        <f t="shared" si="3"/>
        <v>-0.41974724369423855</v>
      </c>
    </row>
    <row r="33" spans="1:33" ht="13.5" thickBot="1" x14ac:dyDescent="0.25">
      <c r="D33" s="96" t="s">
        <v>61</v>
      </c>
      <c r="E33" s="60"/>
      <c r="F33" s="60"/>
      <c r="G33" s="62"/>
      <c r="H33" s="97"/>
      <c r="I33" s="98"/>
      <c r="J33" s="99">
        <f>SUM(J30:J32)</f>
        <v>38.475960000000001</v>
      </c>
      <c r="K33" s="100"/>
      <c r="L33" s="101"/>
      <c r="M33" s="102"/>
      <c r="N33" s="99">
        <f>SUM(N30:N32)</f>
        <v>32.144279999999995</v>
      </c>
      <c r="O33" s="100"/>
      <c r="P33" s="103">
        <f t="shared" si="2"/>
        <v>-6.3316800000000057</v>
      </c>
      <c r="Q33" s="104">
        <f t="shared" si="3"/>
        <v>-0.16456197584153862</v>
      </c>
    </row>
    <row r="34" spans="1:33" x14ac:dyDescent="0.2">
      <c r="D34" s="76" t="s">
        <v>62</v>
      </c>
      <c r="E34" s="60"/>
      <c r="F34" s="219" t="s">
        <v>15</v>
      </c>
      <c r="G34" s="62"/>
      <c r="H34" s="71">
        <v>5.1999999999999998E-3</v>
      </c>
      <c r="I34" s="64">
        <f>I32</f>
        <v>845.2</v>
      </c>
      <c r="J34" s="65">
        <f t="shared" ref="J34:J41" si="6">I34*H34</f>
        <v>4.3950399999999998</v>
      </c>
      <c r="K34" s="60"/>
      <c r="L34" s="71">
        <f t="shared" ref="L34:L40" si="7">H34</f>
        <v>5.1999999999999998E-3</v>
      </c>
      <c r="M34" s="105">
        <f>M32</f>
        <v>827.6</v>
      </c>
      <c r="N34" s="65">
        <f t="shared" ref="N34:N41" si="8">M34*L34</f>
        <v>4.3035199999999998</v>
      </c>
      <c r="O34" s="60"/>
      <c r="P34" s="67">
        <f t="shared" si="2"/>
        <v>-9.1520000000000046E-2</v>
      </c>
      <c r="Q34" s="68">
        <f t="shared" si="3"/>
        <v>-2.0823473734027459E-2</v>
      </c>
    </row>
    <row r="35" spans="1:33" x14ac:dyDescent="0.2">
      <c r="D35" s="76" t="s">
        <v>63</v>
      </c>
      <c r="E35" s="60"/>
      <c r="F35" s="219" t="s">
        <v>15</v>
      </c>
      <c r="G35" s="62"/>
      <c r="H35" s="71">
        <v>1.1000000000000001E-3</v>
      </c>
      <c r="I35" s="64">
        <f>I32</f>
        <v>845.2</v>
      </c>
      <c r="J35" s="65">
        <f t="shared" si="6"/>
        <v>0.9297200000000001</v>
      </c>
      <c r="K35" s="60"/>
      <c r="L35" s="71">
        <f t="shared" si="7"/>
        <v>1.1000000000000001E-3</v>
      </c>
      <c r="M35" s="105">
        <f>M32</f>
        <v>827.6</v>
      </c>
      <c r="N35" s="65">
        <f t="shared" si="8"/>
        <v>0.91036000000000006</v>
      </c>
      <c r="O35" s="60"/>
      <c r="P35" s="67">
        <f t="shared" si="2"/>
        <v>-1.9360000000000044E-2</v>
      </c>
      <c r="Q35" s="68">
        <f t="shared" si="3"/>
        <v>-2.0823473734027494E-2</v>
      </c>
    </row>
    <row r="36" spans="1:33" x14ac:dyDescent="0.2">
      <c r="D36" s="76" t="s">
        <v>64</v>
      </c>
      <c r="E36" s="60"/>
      <c r="F36" s="219" t="s">
        <v>15</v>
      </c>
      <c r="G36" s="62"/>
      <c r="H36" s="71">
        <v>0</v>
      </c>
      <c r="I36" s="64">
        <f>I32</f>
        <v>845.2</v>
      </c>
      <c r="J36" s="65">
        <f t="shared" si="6"/>
        <v>0</v>
      </c>
      <c r="K36" s="60"/>
      <c r="L36" s="71">
        <f t="shared" si="7"/>
        <v>0</v>
      </c>
      <c r="M36" s="105">
        <f>M32</f>
        <v>827.6</v>
      </c>
      <c r="N36" s="65">
        <f t="shared" si="8"/>
        <v>0</v>
      </c>
      <c r="O36" s="60"/>
      <c r="P36" s="67">
        <f t="shared" si="2"/>
        <v>0</v>
      </c>
      <c r="Q36" s="68" t="str">
        <f t="shared" si="3"/>
        <v/>
      </c>
    </row>
    <row r="37" spans="1:33" x14ac:dyDescent="0.2">
      <c r="D37" s="60" t="s">
        <v>65</v>
      </c>
      <c r="E37" s="60"/>
      <c r="F37" s="219" t="s">
        <v>11</v>
      </c>
      <c r="G37" s="62"/>
      <c r="H37" s="71">
        <v>0.25</v>
      </c>
      <c r="I37" s="64">
        <v>1</v>
      </c>
      <c r="J37" s="65">
        <f t="shared" si="6"/>
        <v>0.25</v>
      </c>
      <c r="K37" s="60"/>
      <c r="L37" s="71">
        <f t="shared" si="7"/>
        <v>0.25</v>
      </c>
      <c r="M37" s="106">
        <v>1</v>
      </c>
      <c r="N37" s="65">
        <f t="shared" si="8"/>
        <v>0.25</v>
      </c>
      <c r="O37" s="60"/>
      <c r="P37" s="67">
        <f t="shared" si="2"/>
        <v>0</v>
      </c>
      <c r="Q37" s="68">
        <f t="shared" si="3"/>
        <v>0</v>
      </c>
    </row>
    <row r="38" spans="1:33" x14ac:dyDescent="0.2">
      <c r="D38" s="60" t="s">
        <v>66</v>
      </c>
      <c r="E38" s="60"/>
      <c r="F38" s="219" t="s">
        <v>15</v>
      </c>
      <c r="G38" s="62"/>
      <c r="H38" s="71">
        <v>7.0000000000000001E-3</v>
      </c>
      <c r="I38" s="64">
        <f>H10</f>
        <v>800</v>
      </c>
      <c r="J38" s="65">
        <f t="shared" si="6"/>
        <v>5.6000000000000005</v>
      </c>
      <c r="K38" s="60"/>
      <c r="L38" s="71">
        <f t="shared" si="7"/>
        <v>7.0000000000000001E-3</v>
      </c>
      <c r="M38" s="106">
        <f>H10</f>
        <v>800</v>
      </c>
      <c r="N38" s="65">
        <f t="shared" si="8"/>
        <v>5.6000000000000005</v>
      </c>
      <c r="O38" s="60"/>
      <c r="P38" s="67">
        <f t="shared" si="2"/>
        <v>0</v>
      </c>
      <c r="Q38" s="68">
        <f t="shared" si="3"/>
        <v>0</v>
      </c>
    </row>
    <row r="39" spans="1:33" x14ac:dyDescent="0.2">
      <c r="D39" s="60" t="s">
        <v>67</v>
      </c>
      <c r="E39" s="60"/>
      <c r="F39" s="219" t="s">
        <v>15</v>
      </c>
      <c r="G39" s="62"/>
      <c r="H39" s="71">
        <v>7.4999999999999997E-2</v>
      </c>
      <c r="I39" s="64">
        <f>IF(I31&lt;H49,I31,H49)</f>
        <v>750</v>
      </c>
      <c r="J39" s="65">
        <f t="shared" si="6"/>
        <v>56.25</v>
      </c>
      <c r="K39" s="60"/>
      <c r="L39" s="71">
        <f t="shared" si="7"/>
        <v>7.4999999999999997E-2</v>
      </c>
      <c r="M39" s="107">
        <f>IF(M31&lt;L49,M31,L49)</f>
        <v>750</v>
      </c>
      <c r="N39" s="65">
        <f t="shared" si="8"/>
        <v>56.25</v>
      </c>
      <c r="O39" s="60"/>
      <c r="P39" s="67">
        <f t="shared" si="2"/>
        <v>0</v>
      </c>
      <c r="Q39" s="68">
        <f t="shared" si="3"/>
        <v>0</v>
      </c>
    </row>
    <row r="40" spans="1:33" x14ac:dyDescent="0.2">
      <c r="D40" s="60" t="s">
        <v>68</v>
      </c>
      <c r="E40" s="60"/>
      <c r="F40" s="219" t="s">
        <v>15</v>
      </c>
      <c r="G40" s="62"/>
      <c r="H40" s="71">
        <v>8.7999999999999995E-2</v>
      </c>
      <c r="I40" s="108">
        <f>IF(I31&lt;H49,0,I34-I39)</f>
        <v>95.200000000000045</v>
      </c>
      <c r="J40" s="65">
        <f t="shared" si="6"/>
        <v>8.3776000000000028</v>
      </c>
      <c r="K40" s="60"/>
      <c r="L40" s="71">
        <f t="shared" si="7"/>
        <v>8.7999999999999995E-2</v>
      </c>
      <c r="M40" s="109">
        <f>IF(M31&lt;L49,0,M31-M39)</f>
        <v>77.600000000000023</v>
      </c>
      <c r="N40" s="65">
        <f t="shared" si="8"/>
        <v>6.828800000000002</v>
      </c>
      <c r="O40" s="60"/>
      <c r="P40" s="67">
        <f t="shared" si="2"/>
        <v>-1.5488000000000008</v>
      </c>
      <c r="Q40" s="68">
        <f t="shared" si="3"/>
        <v>-0.18487394957983197</v>
      </c>
    </row>
    <row r="41" spans="1:33" ht="13.5" thickBot="1" x14ac:dyDescent="0.25">
      <c r="D41" s="77"/>
      <c r="E41" s="60"/>
      <c r="F41" s="219"/>
      <c r="G41" s="62"/>
      <c r="H41" s="71"/>
      <c r="I41" s="78"/>
      <c r="J41" s="65">
        <f t="shared" si="6"/>
        <v>0</v>
      </c>
      <c r="K41" s="60"/>
      <c r="L41" s="71"/>
      <c r="M41" s="79"/>
      <c r="N41" s="65">
        <f t="shared" si="8"/>
        <v>0</v>
      </c>
      <c r="O41" s="60"/>
      <c r="P41" s="67">
        <f t="shared" si="2"/>
        <v>0</v>
      </c>
      <c r="Q41" s="68" t="str">
        <f t="shared" si="3"/>
        <v/>
      </c>
    </row>
    <row r="42" spans="1:33" ht="13.5" thickBot="1" x14ac:dyDescent="0.25">
      <c r="D42" s="110" t="s">
        <v>69</v>
      </c>
      <c r="E42" s="60"/>
      <c r="F42" s="60"/>
      <c r="G42" s="60"/>
      <c r="H42" s="111"/>
      <c r="I42" s="112"/>
      <c r="J42" s="99">
        <f>SUM(J33:J41)</f>
        <v>114.27832000000001</v>
      </c>
      <c r="K42" s="100"/>
      <c r="L42" s="113"/>
      <c r="M42" s="114"/>
      <c r="N42" s="99">
        <f>SUM(N33:N41)</f>
        <v>106.28695999999999</v>
      </c>
      <c r="O42" s="100"/>
      <c r="P42" s="103">
        <f t="shared" si="2"/>
        <v>-7.9913600000000145</v>
      </c>
      <c r="Q42" s="104">
        <f t="shared" si="3"/>
        <v>-6.9928924401408896E-2</v>
      </c>
    </row>
    <row r="43" spans="1:33" ht="13.5" thickBot="1" x14ac:dyDescent="0.25">
      <c r="D43" s="62" t="s">
        <v>70</v>
      </c>
      <c r="E43" s="60"/>
      <c r="F43" s="60"/>
      <c r="G43" s="60"/>
      <c r="H43" s="115">
        <v>0.13</v>
      </c>
      <c r="I43" s="116"/>
      <c r="J43" s="117">
        <f>J42*H43</f>
        <v>14.856181600000001</v>
      </c>
      <c r="K43" s="60"/>
      <c r="L43" s="115">
        <v>0.13</v>
      </c>
      <c r="M43" s="118"/>
      <c r="N43" s="117">
        <f>N42*L43</f>
        <v>13.8173048</v>
      </c>
      <c r="O43" s="60"/>
      <c r="P43" s="67">
        <f t="shared" si="2"/>
        <v>-1.0388768000000006</v>
      </c>
      <c r="Q43" s="68">
        <f t="shared" si="3"/>
        <v>-6.9928924401408812E-2</v>
      </c>
    </row>
    <row r="44" spans="1:33" s="18" customFormat="1" ht="13.5" thickBot="1" x14ac:dyDescent="0.25">
      <c r="A44" s="17"/>
      <c r="D44" s="96" t="s">
        <v>71</v>
      </c>
      <c r="E44" s="60"/>
      <c r="F44" s="60"/>
      <c r="G44" s="60"/>
      <c r="H44" s="97"/>
      <c r="I44" s="98"/>
      <c r="J44" s="99">
        <f>ROUND(SUM(J42:J43),2)</f>
        <v>129.13</v>
      </c>
      <c r="K44" s="60"/>
      <c r="L44" s="101"/>
      <c r="M44" s="102"/>
      <c r="N44" s="99">
        <f>ROUND(SUM(N42:N43),2)</f>
        <v>120.1</v>
      </c>
      <c r="O44" s="60"/>
      <c r="P44" s="103">
        <f t="shared" si="2"/>
        <v>-9.0300000000000011</v>
      </c>
      <c r="Q44" s="104">
        <f t="shared" si="3"/>
        <v>-6.9929528382250458E-2</v>
      </c>
      <c r="T44" s="4"/>
      <c r="U44" s="4"/>
      <c r="V44" s="4"/>
      <c r="W44" s="4"/>
      <c r="X44" s="4"/>
      <c r="Y44" s="4"/>
      <c r="Z44" s="4"/>
      <c r="AA44" s="4"/>
      <c r="AB44" s="20"/>
      <c r="AC44" s="20"/>
      <c r="AD44" s="20"/>
      <c r="AE44" s="20"/>
      <c r="AF44" s="20"/>
      <c r="AG44" s="20"/>
    </row>
    <row r="45" spans="1:33" s="18" customFormat="1" ht="13.5" thickBot="1" x14ac:dyDescent="0.25">
      <c r="A45" s="17"/>
      <c r="D45" s="62" t="s">
        <v>72</v>
      </c>
      <c r="E45" s="60"/>
      <c r="F45" s="60"/>
      <c r="G45" s="60"/>
      <c r="H45" s="119"/>
      <c r="I45" s="116"/>
      <c r="J45" s="120">
        <f>ROUND(-J44*10%,2)</f>
        <v>-12.91</v>
      </c>
      <c r="K45" s="60"/>
      <c r="L45" s="119"/>
      <c r="M45" s="118"/>
      <c r="N45" s="120">
        <f>ROUND(-N44*10%,2)</f>
        <v>-12.01</v>
      </c>
      <c r="O45" s="60"/>
      <c r="P45" s="67">
        <f t="shared" si="2"/>
        <v>0.90000000000000036</v>
      </c>
      <c r="Q45" s="68">
        <f t="shared" si="3"/>
        <v>-6.9713400464756034E-2</v>
      </c>
      <c r="T45" s="4"/>
      <c r="U45" s="4"/>
      <c r="V45" s="4"/>
      <c r="W45" s="4"/>
      <c r="X45" s="4"/>
      <c r="Y45" s="4"/>
      <c r="Z45" s="4"/>
      <c r="AA45" s="4"/>
      <c r="AB45" s="20"/>
      <c r="AC45" s="20"/>
      <c r="AD45" s="20"/>
      <c r="AE45" s="20"/>
      <c r="AF45" s="20"/>
      <c r="AG45" s="20"/>
    </row>
    <row r="46" spans="1:33" ht="13.5" thickBot="1" x14ac:dyDescent="0.25">
      <c r="D46" s="96" t="s">
        <v>73</v>
      </c>
      <c r="E46" s="60"/>
      <c r="F46" s="60"/>
      <c r="G46" s="60"/>
      <c r="H46" s="97"/>
      <c r="I46" s="98"/>
      <c r="J46" s="99">
        <f>ROUND(SUM(J44:J45),2)</f>
        <v>116.22</v>
      </c>
      <c r="K46" s="100"/>
      <c r="L46" s="101"/>
      <c r="M46" s="102"/>
      <c r="N46" s="99">
        <f>ROUND(SUM(N44:N45),2)</f>
        <v>108.09</v>
      </c>
      <c r="O46" s="100"/>
      <c r="P46" s="103">
        <f t="shared" si="2"/>
        <v>-8.1299999999999955</v>
      </c>
      <c r="Q46" s="104">
        <f t="shared" si="3"/>
        <v>-6.995353639648938E-2</v>
      </c>
    </row>
    <row r="47" spans="1:33" ht="10.5" customHeight="1" x14ac:dyDescent="0.2"/>
    <row r="48" spans="1:33" x14ac:dyDescent="0.2">
      <c r="D48" s="27" t="s">
        <v>74</v>
      </c>
      <c r="H48" s="121">
        <v>5.6499999999999995E-2</v>
      </c>
      <c r="J48" s="122"/>
      <c r="L48" s="121">
        <v>3.4499999999999975E-2</v>
      </c>
      <c r="N48" s="123"/>
    </row>
    <row r="49" spans="2:22" ht="18.75" customHeight="1" x14ac:dyDescent="0.2">
      <c r="D49" s="124" t="s">
        <v>75</v>
      </c>
      <c r="H49" s="125">
        <v>750</v>
      </c>
      <c r="L49" s="125">
        <f>H49</f>
        <v>750</v>
      </c>
    </row>
    <row r="50" spans="2:22" x14ac:dyDescent="0.2">
      <c r="B50" s="27" t="s">
        <v>76</v>
      </c>
    </row>
    <row r="51" spans="2:22" x14ac:dyDescent="0.2">
      <c r="B51" s="165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8"/>
    </row>
    <row r="52" spans="2:22" x14ac:dyDescent="0.2">
      <c r="B52" s="229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1"/>
    </row>
    <row r="53" spans="2:22" x14ac:dyDescent="0.2">
      <c r="B53" s="229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1"/>
    </row>
    <row r="54" spans="2:22" x14ac:dyDescent="0.2">
      <c r="B54" s="229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30"/>
      <c r="P54" s="230"/>
      <c r="Q54" s="231"/>
    </row>
    <row r="55" spans="2:22" x14ac:dyDescent="0.2">
      <c r="B55" s="232"/>
      <c r="C55" s="233"/>
      <c r="D55" s="233"/>
      <c r="E55" s="233"/>
      <c r="F55" s="233"/>
      <c r="G55" s="233"/>
      <c r="H55" s="233"/>
      <c r="I55" s="233"/>
      <c r="J55" s="233"/>
      <c r="K55" s="233"/>
      <c r="L55" s="233"/>
      <c r="M55" s="233"/>
      <c r="N55" s="233"/>
      <c r="O55" s="233"/>
      <c r="P55" s="233"/>
      <c r="Q55" s="234"/>
    </row>
    <row r="60" spans="2:22" ht="15.75" x14ac:dyDescent="0.25">
      <c r="B60" s="4" t="s">
        <v>11</v>
      </c>
      <c r="D60" s="22" t="s">
        <v>12</v>
      </c>
      <c r="F60" s="23" t="s">
        <v>77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</row>
    <row r="61" spans="2:22" ht="7.5" customHeight="1" x14ac:dyDescent="0.25">
      <c r="B61" s="4"/>
      <c r="D61" s="25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</row>
    <row r="62" spans="2:22" x14ac:dyDescent="0.2">
      <c r="B62" s="4" t="s">
        <v>15</v>
      </c>
      <c r="F62" s="27" t="s">
        <v>16</v>
      </c>
      <c r="G62" s="27"/>
      <c r="H62" s="28">
        <v>2000</v>
      </c>
      <c r="I62" s="27" t="s">
        <v>17</v>
      </c>
      <c r="T62" s="235"/>
      <c r="U62" s="236" t="s">
        <v>18</v>
      </c>
      <c r="V62" s="209"/>
    </row>
    <row r="63" spans="2:22" ht="10.5" customHeight="1" x14ac:dyDescent="0.2">
      <c r="B63" s="4" t="s">
        <v>19</v>
      </c>
      <c r="T63" s="211" t="s">
        <v>78</v>
      </c>
      <c r="U63" s="237" t="s">
        <v>20</v>
      </c>
      <c r="V63" s="212" t="s">
        <v>21</v>
      </c>
    </row>
    <row r="64" spans="2:22" x14ac:dyDescent="0.2">
      <c r="F64" s="36"/>
      <c r="G64" s="36"/>
      <c r="H64" s="37" t="s">
        <v>22</v>
      </c>
      <c r="I64" s="38"/>
      <c r="J64" s="39"/>
      <c r="L64" s="37" t="s">
        <v>23</v>
      </c>
      <c r="M64" s="38"/>
      <c r="N64" s="39"/>
      <c r="P64" s="37" t="s">
        <v>24</v>
      </c>
      <c r="Q64" s="39"/>
      <c r="T64" s="238" t="s">
        <v>25</v>
      </c>
      <c r="U64" s="214">
        <f>J98</f>
        <v>286.85000000000002</v>
      </c>
      <c r="V64" s="215">
        <f>N98</f>
        <v>279.07</v>
      </c>
    </row>
    <row r="65" spans="1:22" x14ac:dyDescent="0.2">
      <c r="F65" s="43" t="s">
        <v>26</v>
      </c>
      <c r="G65" s="44"/>
      <c r="H65" s="45" t="s">
        <v>27</v>
      </c>
      <c r="I65" s="45" t="s">
        <v>28</v>
      </c>
      <c r="J65" s="46" t="s">
        <v>29</v>
      </c>
      <c r="L65" s="45" t="s">
        <v>27</v>
      </c>
      <c r="M65" s="47" t="s">
        <v>28</v>
      </c>
      <c r="N65" s="46" t="s">
        <v>29</v>
      </c>
      <c r="P65" s="48" t="s">
        <v>30</v>
      </c>
      <c r="Q65" s="49" t="s">
        <v>31</v>
      </c>
      <c r="T65" s="216">
        <v>1000</v>
      </c>
      <c r="U65" s="217">
        <f t="dataTable" ref="U65:V71" dt2D="0" dtr="0" r1="H62"/>
        <v>149.19</v>
      </c>
      <c r="V65" s="218">
        <v>148</v>
      </c>
    </row>
    <row r="66" spans="1:22" x14ac:dyDescent="0.2">
      <c r="F66" s="53"/>
      <c r="G66" s="44"/>
      <c r="H66" s="54" t="s">
        <v>32</v>
      </c>
      <c r="I66" s="54"/>
      <c r="J66" s="55" t="s">
        <v>32</v>
      </c>
      <c r="L66" s="54" t="s">
        <v>32</v>
      </c>
      <c r="M66" s="55"/>
      <c r="N66" s="55" t="s">
        <v>32</v>
      </c>
      <c r="P66" s="56"/>
      <c r="Q66" s="57"/>
      <c r="T66" s="222">
        <v>2000</v>
      </c>
      <c r="U66" s="217">
        <v>286.85000000000002</v>
      </c>
      <c r="V66" s="218">
        <v>279.07</v>
      </c>
    </row>
    <row r="67" spans="1:22" x14ac:dyDescent="0.2">
      <c r="A67" s="86" t="s">
        <v>79</v>
      </c>
      <c r="D67" s="60" t="s">
        <v>34</v>
      </c>
      <c r="E67" s="60"/>
      <c r="F67" s="219" t="s">
        <v>11</v>
      </c>
      <c r="G67" s="62"/>
      <c r="H67" s="63">
        <v>16.11</v>
      </c>
      <c r="I67" s="64">
        <v>1</v>
      </c>
      <c r="J67" s="65">
        <f t="shared" ref="J67:J81" si="9">I67*H67</f>
        <v>16.11</v>
      </c>
      <c r="K67" s="60"/>
      <c r="L67" s="63">
        <v>25.39</v>
      </c>
      <c r="M67" s="66">
        <v>1</v>
      </c>
      <c r="N67" s="65">
        <f t="shared" ref="N67:N81" si="10">M67*L67</f>
        <v>25.39</v>
      </c>
      <c r="O67" s="60"/>
      <c r="P67" s="67">
        <f t="shared" ref="P67:P98" si="11">N67-J67</f>
        <v>9.2800000000000011</v>
      </c>
      <c r="Q67" s="68">
        <f t="shared" ref="Q67:Q98" si="12">IF((J67)=0,"",(P67/J67))</f>
        <v>0.57603972687771576</v>
      </c>
      <c r="T67" s="216">
        <v>2500</v>
      </c>
      <c r="U67" s="217">
        <v>355.67</v>
      </c>
      <c r="V67" s="218">
        <v>344.61</v>
      </c>
    </row>
    <row r="68" spans="1:22" x14ac:dyDescent="0.2">
      <c r="A68" s="86" t="s">
        <v>81</v>
      </c>
      <c r="D68" s="70" t="s">
        <v>38</v>
      </c>
      <c r="E68" s="60"/>
      <c r="F68" s="219" t="s">
        <v>11</v>
      </c>
      <c r="G68" s="62"/>
      <c r="H68" s="71">
        <v>0</v>
      </c>
      <c r="I68" s="64">
        <v>1</v>
      </c>
      <c r="J68" s="65">
        <f t="shared" si="9"/>
        <v>0</v>
      </c>
      <c r="K68" s="60"/>
      <c r="L68" s="63">
        <v>0.55000000000000004</v>
      </c>
      <c r="M68" s="66">
        <v>1</v>
      </c>
      <c r="N68" s="65">
        <f t="shared" si="10"/>
        <v>0.55000000000000004</v>
      </c>
      <c r="O68" s="60"/>
      <c r="P68" s="67">
        <f t="shared" si="11"/>
        <v>0.55000000000000004</v>
      </c>
      <c r="Q68" s="68" t="str">
        <f t="shared" si="12"/>
        <v/>
      </c>
      <c r="T68" s="216">
        <v>5000</v>
      </c>
      <c r="U68" s="217">
        <v>699.81</v>
      </c>
      <c r="V68" s="218">
        <v>672.27</v>
      </c>
    </row>
    <row r="69" spans="1:22" x14ac:dyDescent="0.2">
      <c r="A69" s="195" t="s">
        <v>82</v>
      </c>
      <c r="D69" s="60" t="s">
        <v>167</v>
      </c>
      <c r="E69" s="60"/>
      <c r="F69" s="219" t="s">
        <v>11</v>
      </c>
      <c r="G69" s="62"/>
      <c r="H69" s="71">
        <v>4.7300000000000004</v>
      </c>
      <c r="I69" s="64">
        <v>1</v>
      </c>
      <c r="J69" s="65">
        <f t="shared" si="9"/>
        <v>4.7300000000000004</v>
      </c>
      <c r="K69" s="60"/>
      <c r="L69" s="71">
        <v>0</v>
      </c>
      <c r="M69" s="66">
        <v>1</v>
      </c>
      <c r="N69" s="65">
        <f t="shared" si="10"/>
        <v>0</v>
      </c>
      <c r="O69" s="60"/>
      <c r="P69" s="67">
        <f t="shared" si="11"/>
        <v>-4.7300000000000004</v>
      </c>
      <c r="Q69" s="68">
        <f t="shared" si="12"/>
        <v>-1</v>
      </c>
      <c r="T69" s="216">
        <v>10000</v>
      </c>
      <c r="U69" s="217">
        <v>1388.1</v>
      </c>
      <c r="V69" s="218">
        <v>1327.59</v>
      </c>
    </row>
    <row r="70" spans="1:22" x14ac:dyDescent="0.2">
      <c r="D70" s="60" t="s">
        <v>40</v>
      </c>
      <c r="E70" s="60"/>
      <c r="F70" s="219" t="s">
        <v>11</v>
      </c>
      <c r="G70" s="62"/>
      <c r="H70" s="71">
        <v>0</v>
      </c>
      <c r="I70" s="64">
        <v>1</v>
      </c>
      <c r="J70" s="65">
        <f t="shared" si="9"/>
        <v>0</v>
      </c>
      <c r="K70" s="60"/>
      <c r="L70" s="71">
        <v>0</v>
      </c>
      <c r="M70" s="66">
        <v>1</v>
      </c>
      <c r="N70" s="65">
        <f t="shared" si="10"/>
        <v>0</v>
      </c>
      <c r="O70" s="60"/>
      <c r="P70" s="67">
        <f t="shared" si="11"/>
        <v>0</v>
      </c>
      <c r="Q70" s="68" t="str">
        <f t="shared" si="12"/>
        <v/>
      </c>
      <c r="T70" s="216">
        <v>12500</v>
      </c>
      <c r="U70" s="217">
        <v>1732.23</v>
      </c>
      <c r="V70" s="218">
        <v>1655.25</v>
      </c>
    </row>
    <row r="71" spans="1:22" x14ac:dyDescent="0.2">
      <c r="A71" s="86" t="s">
        <v>83</v>
      </c>
      <c r="D71" s="60" t="s">
        <v>42</v>
      </c>
      <c r="E71" s="60"/>
      <c r="F71" s="219" t="s">
        <v>15</v>
      </c>
      <c r="G71" s="62"/>
      <c r="H71" s="71">
        <v>1.6400000000000001E-2</v>
      </c>
      <c r="I71" s="64">
        <f>H62</f>
        <v>2000</v>
      </c>
      <c r="J71" s="65">
        <f t="shared" si="9"/>
        <v>32.800000000000004</v>
      </c>
      <c r="K71" s="60"/>
      <c r="L71" s="71">
        <v>1.35E-2</v>
      </c>
      <c r="M71" s="66">
        <f>H62</f>
        <v>2000</v>
      </c>
      <c r="N71" s="65">
        <f t="shared" si="10"/>
        <v>27</v>
      </c>
      <c r="O71" s="60"/>
      <c r="P71" s="67">
        <f t="shared" si="11"/>
        <v>-5.8000000000000043</v>
      </c>
      <c r="Q71" s="68">
        <f t="shared" si="12"/>
        <v>-0.17682926829268303</v>
      </c>
      <c r="T71" s="223">
        <v>15000</v>
      </c>
      <c r="U71" s="224">
        <v>2076.37</v>
      </c>
      <c r="V71" s="225">
        <v>1982.92</v>
      </c>
    </row>
    <row r="72" spans="1:22" x14ac:dyDescent="0.2">
      <c r="A72" s="86" t="s">
        <v>84</v>
      </c>
      <c r="D72" s="60" t="s">
        <v>44</v>
      </c>
      <c r="E72" s="60"/>
      <c r="F72" s="219" t="s">
        <v>15</v>
      </c>
      <c r="G72" s="62"/>
      <c r="H72" s="71">
        <v>6.9999999999999999E-4</v>
      </c>
      <c r="I72" s="64">
        <f t="shared" ref="I72:I77" si="13">I71</f>
        <v>2000</v>
      </c>
      <c r="J72" s="65">
        <f t="shared" si="9"/>
        <v>1.4</v>
      </c>
      <c r="K72" s="60"/>
      <c r="L72" s="71">
        <v>2.9999999999999997E-4</v>
      </c>
      <c r="M72" s="66">
        <f t="shared" ref="M72:M77" si="14">M71</f>
        <v>2000</v>
      </c>
      <c r="N72" s="65">
        <f t="shared" si="10"/>
        <v>0.6</v>
      </c>
      <c r="O72" s="60"/>
      <c r="P72" s="67">
        <f t="shared" si="11"/>
        <v>-0.79999999999999993</v>
      </c>
      <c r="Q72" s="68">
        <f t="shared" si="12"/>
        <v>-0.5714285714285714</v>
      </c>
    </row>
    <row r="73" spans="1:22" x14ac:dyDescent="0.2">
      <c r="A73" s="86" t="s">
        <v>85</v>
      </c>
      <c r="D73" s="60" t="s">
        <v>163</v>
      </c>
      <c r="E73" s="60"/>
      <c r="F73" s="219" t="s">
        <v>11</v>
      </c>
      <c r="G73" s="62"/>
      <c r="H73" s="71">
        <v>0</v>
      </c>
      <c r="I73" s="64">
        <f>I67</f>
        <v>1</v>
      </c>
      <c r="J73" s="65">
        <f t="shared" si="9"/>
        <v>0</v>
      </c>
      <c r="K73" s="60"/>
      <c r="L73" s="63">
        <v>0.22</v>
      </c>
      <c r="M73" s="66">
        <f>M67</f>
        <v>1</v>
      </c>
      <c r="N73" s="65">
        <f t="shared" si="10"/>
        <v>0.22</v>
      </c>
      <c r="O73" s="60"/>
      <c r="P73" s="67">
        <f t="shared" si="11"/>
        <v>0.22</v>
      </c>
      <c r="Q73" s="68" t="str">
        <f t="shared" si="12"/>
        <v/>
      </c>
    </row>
    <row r="74" spans="1:22" x14ac:dyDescent="0.2">
      <c r="A74" s="86" t="s">
        <v>86</v>
      </c>
      <c r="D74" s="60" t="s">
        <v>48</v>
      </c>
      <c r="E74" s="60"/>
      <c r="F74" s="219" t="s">
        <v>15</v>
      </c>
      <c r="G74" s="62"/>
      <c r="H74" s="71">
        <v>-4.0000000000000002E-4</v>
      </c>
      <c r="I74" s="64">
        <f>I71</f>
        <v>2000</v>
      </c>
      <c r="J74" s="65">
        <f t="shared" si="9"/>
        <v>-0.8</v>
      </c>
      <c r="K74" s="60"/>
      <c r="L74" s="71">
        <v>0</v>
      </c>
      <c r="M74" s="66">
        <f>M71</f>
        <v>2000</v>
      </c>
      <c r="N74" s="65">
        <f t="shared" si="10"/>
        <v>0</v>
      </c>
      <c r="O74" s="60"/>
      <c r="P74" s="67">
        <f t="shared" si="11"/>
        <v>0.8</v>
      </c>
      <c r="Q74" s="68">
        <f t="shared" si="12"/>
        <v>-1</v>
      </c>
    </row>
    <row r="75" spans="1:22" x14ac:dyDescent="0.2">
      <c r="D75" s="60" t="s">
        <v>50</v>
      </c>
      <c r="E75" s="60"/>
      <c r="F75" s="219" t="s">
        <v>15</v>
      </c>
      <c r="G75" s="62"/>
      <c r="H75" s="71">
        <v>0</v>
      </c>
      <c r="I75" s="64">
        <f t="shared" si="13"/>
        <v>2000</v>
      </c>
      <c r="J75" s="65">
        <f t="shared" si="9"/>
        <v>0</v>
      </c>
      <c r="K75" s="60"/>
      <c r="L75" s="71">
        <v>0</v>
      </c>
      <c r="M75" s="66">
        <f t="shared" si="14"/>
        <v>2000</v>
      </c>
      <c r="N75" s="65">
        <f t="shared" si="10"/>
        <v>0</v>
      </c>
      <c r="O75" s="60"/>
      <c r="P75" s="67">
        <f t="shared" si="11"/>
        <v>0</v>
      </c>
      <c r="Q75" s="68" t="str">
        <f t="shared" si="12"/>
        <v/>
      </c>
    </row>
    <row r="76" spans="1:22" x14ac:dyDescent="0.2">
      <c r="A76" s="86" t="s">
        <v>88</v>
      </c>
      <c r="D76" s="76" t="s">
        <v>164</v>
      </c>
      <c r="E76" s="60"/>
      <c r="F76" s="219" t="s">
        <v>15</v>
      </c>
      <c r="G76" s="62"/>
      <c r="H76" s="71">
        <v>6.9999999999999999E-4</v>
      </c>
      <c r="I76" s="64">
        <f t="shared" si="13"/>
        <v>2000</v>
      </c>
      <c r="J76" s="65">
        <f t="shared" si="9"/>
        <v>1.4</v>
      </c>
      <c r="K76" s="60"/>
      <c r="L76" s="71">
        <f>H76</f>
        <v>6.9999999999999999E-4</v>
      </c>
      <c r="M76" s="66">
        <f t="shared" si="14"/>
        <v>2000</v>
      </c>
      <c r="N76" s="65">
        <f t="shared" si="10"/>
        <v>1.4</v>
      </c>
      <c r="O76" s="60"/>
      <c r="P76" s="67">
        <f t="shared" si="11"/>
        <v>0</v>
      </c>
      <c r="Q76" s="68">
        <f t="shared" si="12"/>
        <v>0</v>
      </c>
    </row>
    <row r="77" spans="1:22" ht="25.5" x14ac:dyDescent="0.2">
      <c r="A77" s="88" t="s">
        <v>89</v>
      </c>
      <c r="D77" s="76" t="s">
        <v>165</v>
      </c>
      <c r="E77" s="60"/>
      <c r="F77" s="219" t="s">
        <v>15</v>
      </c>
      <c r="G77" s="62"/>
      <c r="H77" s="71">
        <v>-4.0000000000000002E-4</v>
      </c>
      <c r="I77" s="64">
        <f t="shared" si="13"/>
        <v>2000</v>
      </c>
      <c r="J77" s="65">
        <f t="shared" si="9"/>
        <v>-0.8</v>
      </c>
      <c r="K77" s="60"/>
      <c r="L77" s="71">
        <f>H77</f>
        <v>-4.0000000000000002E-4</v>
      </c>
      <c r="M77" s="66">
        <f t="shared" si="14"/>
        <v>2000</v>
      </c>
      <c r="N77" s="65">
        <f t="shared" si="10"/>
        <v>-0.8</v>
      </c>
      <c r="O77" s="60"/>
      <c r="P77" s="67">
        <f t="shared" si="11"/>
        <v>0</v>
      </c>
      <c r="Q77" s="68">
        <f t="shared" si="12"/>
        <v>0</v>
      </c>
    </row>
    <row r="78" spans="1:22" ht="25.5" x14ac:dyDescent="0.2">
      <c r="A78" s="88" t="s">
        <v>89</v>
      </c>
      <c r="D78" s="76" t="s">
        <v>166</v>
      </c>
      <c r="E78" s="60"/>
      <c r="F78" s="219" t="s">
        <v>15</v>
      </c>
      <c r="G78" s="62"/>
      <c r="H78" s="71"/>
      <c r="I78" s="239">
        <f>I77</f>
        <v>2000</v>
      </c>
      <c r="J78" s="65">
        <f t="shared" si="9"/>
        <v>0</v>
      </c>
      <c r="K78" s="60"/>
      <c r="L78" s="71">
        <v>-1.6000000000000001E-3</v>
      </c>
      <c r="M78" s="66">
        <f>M77</f>
        <v>2000</v>
      </c>
      <c r="N78" s="65">
        <f t="shared" si="10"/>
        <v>-3.2</v>
      </c>
      <c r="O78" s="60"/>
      <c r="P78" s="67">
        <f t="shared" si="11"/>
        <v>-3.2</v>
      </c>
      <c r="Q78" s="68" t="str">
        <f t="shared" si="12"/>
        <v/>
      </c>
    </row>
    <row r="79" spans="1:22" x14ac:dyDescent="0.2">
      <c r="A79" s="88" t="s">
        <v>89</v>
      </c>
      <c r="D79" s="77" t="s">
        <v>55</v>
      </c>
      <c r="E79" s="60"/>
      <c r="F79" s="219" t="s">
        <v>15</v>
      </c>
      <c r="G79" s="62"/>
      <c r="H79" s="71"/>
      <c r="I79" s="78"/>
      <c r="J79" s="65">
        <f t="shared" si="9"/>
        <v>0</v>
      </c>
      <c r="K79" s="60"/>
      <c r="L79" s="71">
        <v>2.2000000000000001E-3</v>
      </c>
      <c r="M79" s="66">
        <f>M78</f>
        <v>2000</v>
      </c>
      <c r="N79" s="65">
        <f t="shared" si="10"/>
        <v>4.4000000000000004</v>
      </c>
      <c r="O79" s="60"/>
      <c r="P79" s="67">
        <f t="shared" si="11"/>
        <v>4.4000000000000004</v>
      </c>
      <c r="Q79" s="68" t="str">
        <f t="shared" si="12"/>
        <v/>
      </c>
    </row>
    <row r="80" spans="1:22" x14ac:dyDescent="0.2">
      <c r="D80" s="77"/>
      <c r="E80" s="60"/>
      <c r="F80" s="219"/>
      <c r="G80" s="62"/>
      <c r="H80" s="71"/>
      <c r="I80" s="78"/>
      <c r="J80" s="65">
        <f t="shared" si="9"/>
        <v>0</v>
      </c>
      <c r="K80" s="60"/>
      <c r="L80" s="71"/>
      <c r="M80" s="79"/>
      <c r="N80" s="65">
        <f t="shared" si="10"/>
        <v>0</v>
      </c>
      <c r="O80" s="60"/>
      <c r="P80" s="67">
        <f t="shared" si="11"/>
        <v>0</v>
      </c>
      <c r="Q80" s="68" t="str">
        <f t="shared" si="12"/>
        <v/>
      </c>
    </row>
    <row r="81" spans="1:33" ht="13.5" thickBot="1" x14ac:dyDescent="0.25">
      <c r="D81" s="77"/>
      <c r="E81" s="60"/>
      <c r="F81" s="219"/>
      <c r="G81" s="62"/>
      <c r="H81" s="71"/>
      <c r="I81" s="78"/>
      <c r="J81" s="65">
        <f t="shared" si="9"/>
        <v>0</v>
      </c>
      <c r="K81" s="60"/>
      <c r="L81" s="71"/>
      <c r="M81" s="79"/>
      <c r="N81" s="65">
        <f t="shared" si="10"/>
        <v>0</v>
      </c>
      <c r="O81" s="60"/>
      <c r="P81" s="67">
        <f t="shared" si="11"/>
        <v>0</v>
      </c>
      <c r="Q81" s="68" t="str">
        <f t="shared" si="12"/>
        <v/>
      </c>
    </row>
    <row r="82" spans="1:33" ht="13.5" thickBot="1" x14ac:dyDescent="0.25">
      <c r="D82" s="27" t="s">
        <v>56</v>
      </c>
      <c r="G82" s="4"/>
      <c r="H82" s="80"/>
      <c r="I82" s="81"/>
      <c r="J82" s="82">
        <f>SUM(J67:J81)</f>
        <v>54.84</v>
      </c>
      <c r="L82" s="80"/>
      <c r="M82" s="83"/>
      <c r="N82" s="82">
        <f>SUM(N67:N81)</f>
        <v>55.559999999999995</v>
      </c>
      <c r="P82" s="84">
        <f t="shared" si="11"/>
        <v>0.71999999999999176</v>
      </c>
      <c r="Q82" s="85">
        <f t="shared" si="12"/>
        <v>1.3129102844638798E-2</v>
      </c>
    </row>
    <row r="83" spans="1:33" x14ac:dyDescent="0.2">
      <c r="A83" s="86" t="s">
        <v>90</v>
      </c>
      <c r="D83" s="86" t="s">
        <v>58</v>
      </c>
      <c r="E83" s="86"/>
      <c r="F83" s="226" t="s">
        <v>15</v>
      </c>
      <c r="G83" s="88"/>
      <c r="H83" s="89">
        <v>6.3E-3</v>
      </c>
      <c r="I83" s="139">
        <f>H62*(1+H100)</f>
        <v>2113</v>
      </c>
      <c r="J83" s="91">
        <f>I83*H83</f>
        <v>13.3119</v>
      </c>
      <c r="K83" s="86"/>
      <c r="L83" s="89">
        <v>6.4999999999999997E-3</v>
      </c>
      <c r="M83" s="140">
        <f>H62*(1+L100)</f>
        <v>2069</v>
      </c>
      <c r="N83" s="91">
        <f>M83*L83</f>
        <v>13.448499999999999</v>
      </c>
      <c r="O83" s="86"/>
      <c r="P83" s="93">
        <f t="shared" si="11"/>
        <v>0.13659999999999961</v>
      </c>
      <c r="Q83" s="94">
        <f t="shared" si="12"/>
        <v>1.0261495353781175E-2</v>
      </c>
    </row>
    <row r="84" spans="1:33" ht="13.5" thickBot="1" x14ac:dyDescent="0.25">
      <c r="A84" s="86" t="s">
        <v>91</v>
      </c>
      <c r="D84" s="95" t="s">
        <v>60</v>
      </c>
      <c r="E84" s="86"/>
      <c r="F84" s="226" t="s">
        <v>15</v>
      </c>
      <c r="G84" s="88"/>
      <c r="H84" s="89">
        <v>4.7999999999999996E-3</v>
      </c>
      <c r="I84" s="139">
        <f>I83</f>
        <v>2113</v>
      </c>
      <c r="J84" s="91">
        <f>I84*H84</f>
        <v>10.142399999999999</v>
      </c>
      <c r="K84" s="86"/>
      <c r="L84" s="89">
        <v>2.8E-3</v>
      </c>
      <c r="M84" s="140">
        <f>M83</f>
        <v>2069</v>
      </c>
      <c r="N84" s="91">
        <f>M84*L84</f>
        <v>5.7931999999999997</v>
      </c>
      <c r="O84" s="86"/>
      <c r="P84" s="93">
        <f t="shared" si="11"/>
        <v>-4.3491999999999988</v>
      </c>
      <c r="Q84" s="94">
        <f t="shared" si="12"/>
        <v>-0.42881369301151595</v>
      </c>
    </row>
    <row r="85" spans="1:33" ht="13.5" thickBot="1" x14ac:dyDescent="0.25">
      <c r="D85" s="96" t="s">
        <v>61</v>
      </c>
      <c r="E85" s="60"/>
      <c r="F85" s="60"/>
      <c r="G85" s="62"/>
      <c r="H85" s="97"/>
      <c r="I85" s="98"/>
      <c r="J85" s="99">
        <f>SUM(J82:J84)</f>
        <v>78.294299999999993</v>
      </c>
      <c r="K85" s="100"/>
      <c r="L85" s="101"/>
      <c r="M85" s="102"/>
      <c r="N85" s="99">
        <f>SUM(N82:N84)</f>
        <v>74.801699999999997</v>
      </c>
      <c r="O85" s="100"/>
      <c r="P85" s="103">
        <f t="shared" si="11"/>
        <v>-3.4925999999999959</v>
      </c>
      <c r="Q85" s="104">
        <f t="shared" si="12"/>
        <v>-4.4608611354849538E-2</v>
      </c>
    </row>
    <row r="86" spans="1:33" x14ac:dyDescent="0.2">
      <c r="D86" s="76" t="s">
        <v>62</v>
      </c>
      <c r="E86" s="60"/>
      <c r="F86" s="219" t="s">
        <v>15</v>
      </c>
      <c r="G86" s="62"/>
      <c r="H86" s="71">
        <v>5.1999999999999998E-3</v>
      </c>
      <c r="I86" s="64">
        <f>I84</f>
        <v>2113</v>
      </c>
      <c r="J86" s="65">
        <f t="shared" ref="J86:J93" si="15">I86*H86</f>
        <v>10.987599999999999</v>
      </c>
      <c r="K86" s="60"/>
      <c r="L86" s="71">
        <f t="shared" ref="L86:L92" si="16">H86</f>
        <v>5.1999999999999998E-3</v>
      </c>
      <c r="M86" s="66">
        <f>M84</f>
        <v>2069</v>
      </c>
      <c r="N86" s="65">
        <f t="shared" ref="N86:N93" si="17">M86*L86</f>
        <v>10.758799999999999</v>
      </c>
      <c r="O86" s="60"/>
      <c r="P86" s="67">
        <f t="shared" si="11"/>
        <v>-0.22879999999999967</v>
      </c>
      <c r="Q86" s="68">
        <f t="shared" si="12"/>
        <v>-2.0823473734027421E-2</v>
      </c>
    </row>
    <row r="87" spans="1:33" x14ac:dyDescent="0.2">
      <c r="D87" s="76" t="s">
        <v>63</v>
      </c>
      <c r="E87" s="60"/>
      <c r="F87" s="219" t="s">
        <v>15</v>
      </c>
      <c r="G87" s="62"/>
      <c r="H87" s="71">
        <v>1.1000000000000001E-3</v>
      </c>
      <c r="I87" s="64">
        <f>I84</f>
        <v>2113</v>
      </c>
      <c r="J87" s="65">
        <f t="shared" si="15"/>
        <v>2.3243</v>
      </c>
      <c r="K87" s="60"/>
      <c r="L87" s="71">
        <f t="shared" si="16"/>
        <v>1.1000000000000001E-3</v>
      </c>
      <c r="M87" s="66">
        <f>M84</f>
        <v>2069</v>
      </c>
      <c r="N87" s="65">
        <f t="shared" si="17"/>
        <v>2.2759</v>
      </c>
      <c r="O87" s="60"/>
      <c r="P87" s="67">
        <f t="shared" si="11"/>
        <v>-4.8399999999999999E-2</v>
      </c>
      <c r="Q87" s="68">
        <f t="shared" si="12"/>
        <v>-2.0823473734027449E-2</v>
      </c>
    </row>
    <row r="88" spans="1:33" x14ac:dyDescent="0.2">
      <c r="D88" s="76" t="s">
        <v>64</v>
      </c>
      <c r="E88" s="60"/>
      <c r="F88" s="219" t="s">
        <v>15</v>
      </c>
      <c r="G88" s="62"/>
      <c r="H88" s="71">
        <v>0</v>
      </c>
      <c r="I88" s="64">
        <f>I84</f>
        <v>2113</v>
      </c>
      <c r="J88" s="65">
        <f t="shared" si="15"/>
        <v>0</v>
      </c>
      <c r="K88" s="60"/>
      <c r="L88" s="71">
        <f t="shared" si="16"/>
        <v>0</v>
      </c>
      <c r="M88" s="66">
        <f>M84</f>
        <v>2069</v>
      </c>
      <c r="N88" s="65">
        <f t="shared" si="17"/>
        <v>0</v>
      </c>
      <c r="O88" s="60"/>
      <c r="P88" s="67">
        <f t="shared" si="11"/>
        <v>0</v>
      </c>
      <c r="Q88" s="68" t="str">
        <f t="shared" si="12"/>
        <v/>
      </c>
    </row>
    <row r="89" spans="1:33" x14ac:dyDescent="0.2">
      <c r="D89" s="60" t="s">
        <v>65</v>
      </c>
      <c r="E89" s="60"/>
      <c r="F89" s="219" t="s">
        <v>11</v>
      </c>
      <c r="G89" s="62"/>
      <c r="H89" s="71">
        <v>0.25</v>
      </c>
      <c r="I89" s="64">
        <v>1</v>
      </c>
      <c r="J89" s="65">
        <f t="shared" si="15"/>
        <v>0.25</v>
      </c>
      <c r="K89" s="60"/>
      <c r="L89" s="71">
        <f t="shared" si="16"/>
        <v>0.25</v>
      </c>
      <c r="M89" s="66">
        <v>1</v>
      </c>
      <c r="N89" s="65">
        <f t="shared" si="17"/>
        <v>0.25</v>
      </c>
      <c r="O89" s="60"/>
      <c r="P89" s="67">
        <f t="shared" si="11"/>
        <v>0</v>
      </c>
      <c r="Q89" s="68">
        <f t="shared" si="12"/>
        <v>0</v>
      </c>
    </row>
    <row r="90" spans="1:33" x14ac:dyDescent="0.2">
      <c r="D90" s="60" t="s">
        <v>66</v>
      </c>
      <c r="E90" s="60"/>
      <c r="F90" s="219" t="s">
        <v>15</v>
      </c>
      <c r="G90" s="62"/>
      <c r="H90" s="71">
        <v>7.0000000000000001E-3</v>
      </c>
      <c r="I90" s="64">
        <f>H62</f>
        <v>2000</v>
      </c>
      <c r="J90" s="65">
        <f t="shared" si="15"/>
        <v>14</v>
      </c>
      <c r="K90" s="60"/>
      <c r="L90" s="71">
        <f t="shared" si="16"/>
        <v>7.0000000000000001E-3</v>
      </c>
      <c r="M90" s="66">
        <f>H62</f>
        <v>2000</v>
      </c>
      <c r="N90" s="65">
        <f t="shared" si="17"/>
        <v>14</v>
      </c>
      <c r="O90" s="60"/>
      <c r="P90" s="67">
        <f t="shared" si="11"/>
        <v>0</v>
      </c>
      <c r="Q90" s="68">
        <f t="shared" si="12"/>
        <v>0</v>
      </c>
    </row>
    <row r="91" spans="1:33" x14ac:dyDescent="0.2">
      <c r="D91" s="60" t="s">
        <v>67</v>
      </c>
      <c r="E91" s="60"/>
      <c r="F91" s="219" t="s">
        <v>15</v>
      </c>
      <c r="G91" s="62"/>
      <c r="H91" s="71">
        <v>7.4999999999999997E-2</v>
      </c>
      <c r="I91" s="64">
        <f>IF(I83&lt;H101,I83,H101)</f>
        <v>750</v>
      </c>
      <c r="J91" s="65">
        <f t="shared" si="15"/>
        <v>56.25</v>
      </c>
      <c r="K91" s="60"/>
      <c r="L91" s="71">
        <f t="shared" si="16"/>
        <v>7.4999999999999997E-2</v>
      </c>
      <c r="M91" s="66">
        <f>IF(M83&lt;L101,M83,L101)</f>
        <v>750</v>
      </c>
      <c r="N91" s="65">
        <f t="shared" si="17"/>
        <v>56.25</v>
      </c>
      <c r="O91" s="60"/>
      <c r="P91" s="67">
        <f t="shared" si="11"/>
        <v>0</v>
      </c>
      <c r="Q91" s="68">
        <f t="shared" si="12"/>
        <v>0</v>
      </c>
    </row>
    <row r="92" spans="1:33" x14ac:dyDescent="0.2">
      <c r="D92" s="60" t="s">
        <v>68</v>
      </c>
      <c r="E92" s="60"/>
      <c r="F92" s="219" t="s">
        <v>15</v>
      </c>
      <c r="G92" s="62"/>
      <c r="H92" s="71">
        <v>8.7999999999999995E-2</v>
      </c>
      <c r="I92" s="108">
        <f>IF(I83&lt;H101,0,I86-I91)</f>
        <v>1363</v>
      </c>
      <c r="J92" s="65">
        <f t="shared" si="15"/>
        <v>119.94399999999999</v>
      </c>
      <c r="K92" s="60"/>
      <c r="L92" s="71">
        <f t="shared" si="16"/>
        <v>8.7999999999999995E-2</v>
      </c>
      <c r="M92" s="142">
        <f>IF(M83&lt;L101,0,M83-M91)</f>
        <v>1319</v>
      </c>
      <c r="N92" s="65">
        <f t="shared" si="17"/>
        <v>116.07199999999999</v>
      </c>
      <c r="O92" s="60"/>
      <c r="P92" s="67">
        <f t="shared" si="11"/>
        <v>-3.8719999999999999</v>
      </c>
      <c r="Q92" s="68">
        <f t="shared" si="12"/>
        <v>-3.2281731474688193E-2</v>
      </c>
    </row>
    <row r="93" spans="1:33" ht="13.5" thickBot="1" x14ac:dyDescent="0.25">
      <c r="D93" s="77"/>
      <c r="E93" s="60"/>
      <c r="F93" s="219"/>
      <c r="G93" s="62"/>
      <c r="H93" s="71"/>
      <c r="I93" s="78"/>
      <c r="J93" s="65">
        <f t="shared" si="15"/>
        <v>0</v>
      </c>
      <c r="K93" s="60"/>
      <c r="L93" s="71"/>
      <c r="M93" s="79"/>
      <c r="N93" s="65">
        <f t="shared" si="17"/>
        <v>0</v>
      </c>
      <c r="O93" s="60"/>
      <c r="P93" s="67">
        <f t="shared" si="11"/>
        <v>0</v>
      </c>
      <c r="Q93" s="68" t="str">
        <f t="shared" si="12"/>
        <v/>
      </c>
    </row>
    <row r="94" spans="1:33" ht="13.5" thickBot="1" x14ac:dyDescent="0.25">
      <c r="D94" s="110" t="s">
        <v>69</v>
      </c>
      <c r="E94" s="60"/>
      <c r="F94" s="60"/>
      <c r="G94" s="60"/>
      <c r="H94" s="111"/>
      <c r="I94" s="112"/>
      <c r="J94" s="99">
        <f>SUM(J85:J93)</f>
        <v>282.05020000000002</v>
      </c>
      <c r="K94" s="100"/>
      <c r="L94" s="113"/>
      <c r="M94" s="114"/>
      <c r="N94" s="99">
        <f>SUM(N85:N93)</f>
        <v>274.40839999999997</v>
      </c>
      <c r="O94" s="100"/>
      <c r="P94" s="103">
        <f t="shared" si="11"/>
        <v>-7.6418000000000461</v>
      </c>
      <c r="Q94" s="104">
        <f t="shared" si="12"/>
        <v>-2.7093758486964541E-2</v>
      </c>
    </row>
    <row r="95" spans="1:33" ht="13.5" thickBot="1" x14ac:dyDescent="0.25">
      <c r="D95" s="62" t="s">
        <v>70</v>
      </c>
      <c r="E95" s="60"/>
      <c r="F95" s="60"/>
      <c r="G95" s="60"/>
      <c r="H95" s="115">
        <v>0.13</v>
      </c>
      <c r="I95" s="116"/>
      <c r="J95" s="117">
        <f>J94*H95</f>
        <v>36.666526000000005</v>
      </c>
      <c r="K95" s="60"/>
      <c r="L95" s="115">
        <v>0.13</v>
      </c>
      <c r="M95" s="118"/>
      <c r="N95" s="117">
        <f>N94*L95</f>
        <v>35.673091999999997</v>
      </c>
      <c r="O95" s="60"/>
      <c r="P95" s="67">
        <f t="shared" si="11"/>
        <v>-0.9934340000000077</v>
      </c>
      <c r="Q95" s="68">
        <f t="shared" si="12"/>
        <v>-2.7093758486964582E-2</v>
      </c>
    </row>
    <row r="96" spans="1:33" s="18" customFormat="1" ht="13.5" thickBot="1" x14ac:dyDescent="0.25">
      <c r="A96" s="17"/>
      <c r="D96" s="96" t="s">
        <v>71</v>
      </c>
      <c r="E96" s="60"/>
      <c r="F96" s="60"/>
      <c r="G96" s="60"/>
      <c r="H96" s="97"/>
      <c r="I96" s="98"/>
      <c r="J96" s="99">
        <f>ROUND(SUM(J94:J95),2)</f>
        <v>318.72000000000003</v>
      </c>
      <c r="K96" s="60"/>
      <c r="L96" s="101"/>
      <c r="M96" s="102"/>
      <c r="N96" s="99">
        <f>ROUND(SUM(N94:N95),2)</f>
        <v>310.08</v>
      </c>
      <c r="O96" s="60"/>
      <c r="P96" s="103">
        <f t="shared" si="11"/>
        <v>-8.6400000000000432</v>
      </c>
      <c r="Q96" s="104">
        <f t="shared" si="12"/>
        <v>-2.7108433734939891E-2</v>
      </c>
      <c r="T96" s="4"/>
      <c r="U96" s="4"/>
      <c r="V96" s="4"/>
      <c r="W96" s="4"/>
      <c r="X96" s="4"/>
      <c r="Y96" s="4"/>
      <c r="Z96" s="4"/>
      <c r="AA96" s="4"/>
      <c r="AB96" s="20"/>
      <c r="AC96" s="20"/>
      <c r="AD96" s="20"/>
      <c r="AE96" s="20"/>
      <c r="AF96" s="20"/>
      <c r="AG96" s="20"/>
    </row>
    <row r="97" spans="1:33" s="18" customFormat="1" ht="13.5" thickBot="1" x14ac:dyDescent="0.25">
      <c r="A97" s="17"/>
      <c r="D97" s="62" t="s">
        <v>72</v>
      </c>
      <c r="E97" s="60"/>
      <c r="F97" s="60"/>
      <c r="G97" s="60"/>
      <c r="H97" s="119"/>
      <c r="I97" s="116"/>
      <c r="J97" s="120">
        <f>ROUND(-J96*10%,2)</f>
        <v>-31.87</v>
      </c>
      <c r="K97" s="60"/>
      <c r="L97" s="119"/>
      <c r="M97" s="118"/>
      <c r="N97" s="120">
        <f>ROUND(-N96*10%,2)</f>
        <v>-31.01</v>
      </c>
      <c r="O97" s="60"/>
      <c r="P97" s="67">
        <f t="shared" si="11"/>
        <v>0.85999999999999943</v>
      </c>
      <c r="Q97" s="68">
        <f t="shared" si="12"/>
        <v>-2.6984625039221818E-2</v>
      </c>
      <c r="T97" s="4"/>
      <c r="U97" s="4"/>
      <c r="V97" s="4"/>
      <c r="W97" s="4"/>
      <c r="X97" s="4"/>
      <c r="Y97" s="4"/>
      <c r="Z97" s="4"/>
      <c r="AA97" s="4"/>
      <c r="AB97" s="20"/>
      <c r="AC97" s="20"/>
      <c r="AD97" s="20"/>
      <c r="AE97" s="20"/>
      <c r="AF97" s="20"/>
      <c r="AG97" s="20"/>
    </row>
    <row r="98" spans="1:33" ht="13.5" thickBot="1" x14ac:dyDescent="0.25">
      <c r="D98" s="96" t="s">
        <v>73</v>
      </c>
      <c r="E98" s="60"/>
      <c r="F98" s="60"/>
      <c r="G98" s="60"/>
      <c r="H98" s="97"/>
      <c r="I98" s="98"/>
      <c r="J98" s="99">
        <f>ROUND(SUM(J96:J97),2)</f>
        <v>286.85000000000002</v>
      </c>
      <c r="K98" s="100"/>
      <c r="L98" s="101"/>
      <c r="M98" s="102"/>
      <c r="N98" s="99">
        <f>ROUND(SUM(N96:N97),2)</f>
        <v>279.07</v>
      </c>
      <c r="O98" s="100"/>
      <c r="P98" s="103">
        <f t="shared" si="11"/>
        <v>-7.7800000000000296</v>
      </c>
      <c r="Q98" s="104">
        <f t="shared" si="12"/>
        <v>-2.7122189297542371E-2</v>
      </c>
    </row>
    <row r="99" spans="1:33" ht="10.5" customHeight="1" x14ac:dyDescent="0.2"/>
    <row r="100" spans="1:33" x14ac:dyDescent="0.2">
      <c r="D100" s="27" t="s">
        <v>74</v>
      </c>
      <c r="H100" s="121">
        <v>5.6499999999999995E-2</v>
      </c>
      <c r="J100" s="122"/>
      <c r="L100" s="121">
        <v>3.4499999999999975E-2</v>
      </c>
      <c r="N100" s="123"/>
    </row>
    <row r="101" spans="1:33" ht="18.75" customHeight="1" x14ac:dyDescent="0.2">
      <c r="D101" s="124" t="s">
        <v>75</v>
      </c>
      <c r="H101" s="125">
        <v>750</v>
      </c>
      <c r="L101" s="125">
        <f>H101</f>
        <v>750</v>
      </c>
    </row>
    <row r="102" spans="1:33" x14ac:dyDescent="0.2">
      <c r="B102" s="27" t="s">
        <v>76</v>
      </c>
    </row>
    <row r="103" spans="1:33" x14ac:dyDescent="0.2">
      <c r="B103" s="165"/>
      <c r="C103" s="227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8"/>
    </row>
    <row r="104" spans="1:33" x14ac:dyDescent="0.2">
      <c r="B104" s="229"/>
      <c r="C104" s="230"/>
      <c r="D104" s="230"/>
      <c r="E104" s="230"/>
      <c r="F104" s="230"/>
      <c r="G104" s="230"/>
      <c r="H104" s="230"/>
      <c r="I104" s="230"/>
      <c r="J104" s="230"/>
      <c r="K104" s="230"/>
      <c r="L104" s="230"/>
      <c r="M104" s="230"/>
      <c r="N104" s="230"/>
      <c r="O104" s="230"/>
      <c r="P104" s="230"/>
      <c r="Q104" s="231"/>
    </row>
    <row r="105" spans="1:33" x14ac:dyDescent="0.2">
      <c r="B105" s="229"/>
      <c r="C105" s="230"/>
      <c r="D105" s="230"/>
      <c r="E105" s="230"/>
      <c r="F105" s="230"/>
      <c r="G105" s="230"/>
      <c r="H105" s="230"/>
      <c r="I105" s="230"/>
      <c r="J105" s="230"/>
      <c r="K105" s="230"/>
      <c r="L105" s="230"/>
      <c r="M105" s="230"/>
      <c r="N105" s="230"/>
      <c r="O105" s="230"/>
      <c r="P105" s="230"/>
      <c r="Q105" s="231"/>
    </row>
    <row r="106" spans="1:33" x14ac:dyDescent="0.2">
      <c r="B106" s="229"/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30"/>
      <c r="P106" s="230"/>
      <c r="Q106" s="231"/>
    </row>
    <row r="107" spans="1:33" x14ac:dyDescent="0.2">
      <c r="B107" s="232"/>
      <c r="C107" s="233"/>
      <c r="D107" s="233"/>
      <c r="E107" s="233"/>
      <c r="F107" s="233"/>
      <c r="G107" s="233"/>
      <c r="H107" s="233"/>
      <c r="I107" s="233"/>
      <c r="J107" s="233"/>
      <c r="K107" s="233"/>
      <c r="L107" s="233"/>
      <c r="M107" s="233"/>
      <c r="N107" s="233"/>
      <c r="O107" s="233"/>
      <c r="P107" s="233"/>
      <c r="Q107" s="234"/>
    </row>
    <row r="112" spans="1:33" ht="15.75" x14ac:dyDescent="0.25">
      <c r="B112" s="4" t="s">
        <v>11</v>
      </c>
      <c r="D112" s="22" t="s">
        <v>12</v>
      </c>
      <c r="F112" s="23" t="s">
        <v>93</v>
      </c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T112" s="240"/>
      <c r="U112" s="241" t="s">
        <v>94</v>
      </c>
      <c r="V112" s="241"/>
      <c r="W112" s="242"/>
      <c r="X112" s="242"/>
      <c r="Y112" s="242"/>
      <c r="Z112" s="242"/>
      <c r="AA112" s="243"/>
    </row>
    <row r="113" spans="1:27" ht="15.75" x14ac:dyDescent="0.25">
      <c r="B113" s="4"/>
      <c r="D113" s="25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T113" s="244"/>
      <c r="U113" s="15"/>
      <c r="V113" s="245" t="s">
        <v>95</v>
      </c>
      <c r="W113" s="246"/>
      <c r="X113" s="246"/>
      <c r="Y113" s="246"/>
      <c r="Z113" s="246"/>
      <c r="AA113" s="247"/>
    </row>
    <row r="114" spans="1:27" x14ac:dyDescent="0.2">
      <c r="B114" s="4" t="s">
        <v>15</v>
      </c>
      <c r="F114" s="27" t="s">
        <v>16</v>
      </c>
      <c r="G114" s="27"/>
      <c r="H114" s="149">
        <v>80000</v>
      </c>
      <c r="I114" s="44" t="s">
        <v>17</v>
      </c>
      <c r="T114" s="244"/>
      <c r="U114" s="248">
        <f>J148</f>
        <v>11314.52</v>
      </c>
      <c r="V114" s="249">
        <v>60</v>
      </c>
      <c r="W114" s="250">
        <v>100</v>
      </c>
      <c r="X114" s="250">
        <v>250</v>
      </c>
      <c r="Y114" s="250">
        <v>500</v>
      </c>
      <c r="Z114" s="250">
        <v>1000</v>
      </c>
      <c r="AA114" s="251">
        <v>3000</v>
      </c>
    </row>
    <row r="115" spans="1:27" x14ac:dyDescent="0.2">
      <c r="B115" s="4" t="s">
        <v>19</v>
      </c>
      <c r="F115" s="27" t="s">
        <v>96</v>
      </c>
      <c r="H115" s="149">
        <v>250</v>
      </c>
      <c r="I115" s="44" t="s">
        <v>95</v>
      </c>
      <c r="T115" s="252" t="s">
        <v>25</v>
      </c>
      <c r="U115" s="253">
        <v>15000</v>
      </c>
      <c r="V115" s="217">
        <f t="dataTable" ref="V115:AA120" dt2D="1" dtr="0" r1="H115" r2="H114"/>
        <v>2579.54</v>
      </c>
      <c r="W115" s="254">
        <v>2867.7</v>
      </c>
      <c r="X115" s="254">
        <v>3948.29</v>
      </c>
      <c r="Y115" s="254">
        <v>5749.29</v>
      </c>
      <c r="Z115" s="254">
        <v>9351.27</v>
      </c>
      <c r="AA115" s="255">
        <v>23759.23</v>
      </c>
    </row>
    <row r="116" spans="1:27" x14ac:dyDescent="0.2">
      <c r="F116" s="36"/>
      <c r="G116" s="36"/>
      <c r="H116" s="37" t="s">
        <v>22</v>
      </c>
      <c r="I116" s="38"/>
      <c r="J116" s="39"/>
      <c r="L116" s="37" t="s">
        <v>23</v>
      </c>
      <c r="M116" s="38"/>
      <c r="N116" s="39"/>
      <c r="P116" s="37" t="s">
        <v>24</v>
      </c>
      <c r="Q116" s="39"/>
      <c r="T116" s="252"/>
      <c r="U116" s="253">
        <v>40000</v>
      </c>
      <c r="V116" s="217">
        <v>5412.7</v>
      </c>
      <c r="W116" s="254">
        <v>5700.86</v>
      </c>
      <c r="X116" s="254">
        <v>6781.46</v>
      </c>
      <c r="Y116" s="254">
        <v>8582.4500000000007</v>
      </c>
      <c r="Z116" s="254">
        <v>12184.44</v>
      </c>
      <c r="AA116" s="255">
        <v>26592.39</v>
      </c>
    </row>
    <row r="117" spans="1:27" x14ac:dyDescent="0.2">
      <c r="F117" s="43" t="s">
        <v>26</v>
      </c>
      <c r="G117" s="44"/>
      <c r="H117" s="45" t="s">
        <v>27</v>
      </c>
      <c r="I117" s="45" t="s">
        <v>28</v>
      </c>
      <c r="J117" s="46" t="s">
        <v>29</v>
      </c>
      <c r="L117" s="45" t="s">
        <v>27</v>
      </c>
      <c r="M117" s="47" t="s">
        <v>28</v>
      </c>
      <c r="N117" s="46" t="s">
        <v>29</v>
      </c>
      <c r="P117" s="48" t="s">
        <v>30</v>
      </c>
      <c r="Q117" s="49" t="s">
        <v>31</v>
      </c>
      <c r="T117" s="252"/>
      <c r="U117" s="253">
        <v>80000</v>
      </c>
      <c r="V117" s="217">
        <v>9945.76</v>
      </c>
      <c r="W117" s="254">
        <v>10233.92</v>
      </c>
      <c r="X117" s="254">
        <v>11314.52</v>
      </c>
      <c r="Y117" s="254">
        <v>13115.51</v>
      </c>
      <c r="Z117" s="254">
        <v>16717.5</v>
      </c>
      <c r="AA117" s="255">
        <v>31125.45</v>
      </c>
    </row>
    <row r="118" spans="1:27" x14ac:dyDescent="0.2">
      <c r="F118" s="53"/>
      <c r="G118" s="44"/>
      <c r="H118" s="54" t="s">
        <v>32</v>
      </c>
      <c r="I118" s="54"/>
      <c r="J118" s="55" t="s">
        <v>32</v>
      </c>
      <c r="L118" s="54" t="s">
        <v>32</v>
      </c>
      <c r="M118" s="55"/>
      <c r="N118" s="55" t="s">
        <v>32</v>
      </c>
      <c r="P118" s="56"/>
      <c r="Q118" s="57"/>
      <c r="T118" s="252"/>
      <c r="U118" s="253">
        <v>100000</v>
      </c>
      <c r="V118" s="217">
        <v>12212.29</v>
      </c>
      <c r="W118" s="254">
        <v>12500.45</v>
      </c>
      <c r="X118" s="254">
        <v>13581.05</v>
      </c>
      <c r="Y118" s="254">
        <v>15382.04</v>
      </c>
      <c r="Z118" s="254">
        <v>18984.03</v>
      </c>
      <c r="AA118" s="255">
        <v>33391.980000000003</v>
      </c>
    </row>
    <row r="119" spans="1:27" x14ac:dyDescent="0.2">
      <c r="A119" s="86" t="s">
        <v>97</v>
      </c>
      <c r="D119" s="60" t="s">
        <v>34</v>
      </c>
      <c r="E119" s="60"/>
      <c r="F119" s="219" t="s">
        <v>11</v>
      </c>
      <c r="G119" s="62"/>
      <c r="H119" s="63">
        <v>395.68</v>
      </c>
      <c r="I119" s="64">
        <v>1</v>
      </c>
      <c r="J119" s="65">
        <f t="shared" ref="J119:J133" si="18">I119*H119</f>
        <v>395.68</v>
      </c>
      <c r="K119" s="60"/>
      <c r="L119" s="63">
        <v>134.81</v>
      </c>
      <c r="M119" s="66">
        <v>1</v>
      </c>
      <c r="N119" s="65">
        <f t="shared" ref="N119:N133" si="19">M119*L119</f>
        <v>134.81</v>
      </c>
      <c r="O119" s="60"/>
      <c r="P119" s="67">
        <f t="shared" ref="P119:P148" si="20">N119-J119</f>
        <v>-260.87</v>
      </c>
      <c r="Q119" s="68">
        <f t="shared" ref="Q119:Q148" si="21">IF((J119)=0,"",(P119/J119))</f>
        <v>-0.6592953902143146</v>
      </c>
      <c r="T119" s="252"/>
      <c r="U119" s="253">
        <v>400000</v>
      </c>
      <c r="V119" s="217">
        <v>46210.239999999998</v>
      </c>
      <c r="W119" s="254">
        <v>46498.400000000001</v>
      </c>
      <c r="X119" s="254">
        <v>47579</v>
      </c>
      <c r="Y119" s="254">
        <v>49379.99</v>
      </c>
      <c r="Z119" s="254">
        <v>52981.98</v>
      </c>
      <c r="AA119" s="255">
        <v>67389.929999999993</v>
      </c>
    </row>
    <row r="120" spans="1:27" x14ac:dyDescent="0.2">
      <c r="A120" s="86" t="s">
        <v>168</v>
      </c>
      <c r="D120" s="60" t="s">
        <v>36</v>
      </c>
      <c r="E120" s="60"/>
      <c r="F120" s="219" t="s">
        <v>11</v>
      </c>
      <c r="G120" s="62"/>
      <c r="H120" s="71">
        <v>0</v>
      </c>
      <c r="I120" s="64">
        <v>1</v>
      </c>
      <c r="J120" s="65">
        <f t="shared" si="18"/>
        <v>0</v>
      </c>
      <c r="K120" s="60"/>
      <c r="L120" s="71">
        <v>0</v>
      </c>
      <c r="M120" s="66">
        <v>1</v>
      </c>
      <c r="N120" s="65">
        <f t="shared" si="19"/>
        <v>0</v>
      </c>
      <c r="O120" s="60"/>
      <c r="P120" s="67">
        <f t="shared" si="20"/>
        <v>0</v>
      </c>
      <c r="Q120" s="68" t="str">
        <f t="shared" si="21"/>
        <v/>
      </c>
      <c r="T120" s="256"/>
      <c r="U120" s="257">
        <v>1000000</v>
      </c>
      <c r="V120" s="224">
        <v>114206.15</v>
      </c>
      <c r="W120" s="258">
        <v>114494.31</v>
      </c>
      <c r="X120" s="258">
        <v>115574.91</v>
      </c>
      <c r="Y120" s="258">
        <v>117375.9</v>
      </c>
      <c r="Z120" s="258">
        <v>120977.89</v>
      </c>
      <c r="AA120" s="259">
        <v>135385.84</v>
      </c>
    </row>
    <row r="121" spans="1:27" x14ac:dyDescent="0.2">
      <c r="A121" s="86" t="s">
        <v>98</v>
      </c>
      <c r="D121" s="70" t="s">
        <v>38</v>
      </c>
      <c r="E121" s="60"/>
      <c r="F121" s="219" t="s">
        <v>11</v>
      </c>
      <c r="G121" s="62"/>
      <c r="H121" s="71">
        <v>0</v>
      </c>
      <c r="I121" s="64">
        <v>1</v>
      </c>
      <c r="J121" s="65">
        <f t="shared" si="18"/>
        <v>0</v>
      </c>
      <c r="K121" s="60"/>
      <c r="L121" s="71">
        <v>6.99</v>
      </c>
      <c r="M121" s="66">
        <v>1</v>
      </c>
      <c r="N121" s="65">
        <f t="shared" si="19"/>
        <v>6.99</v>
      </c>
      <c r="O121" s="60"/>
      <c r="P121" s="67">
        <f t="shared" si="20"/>
        <v>6.99</v>
      </c>
      <c r="Q121" s="68" t="str">
        <f t="shared" si="21"/>
        <v/>
      </c>
    </row>
    <row r="122" spans="1:27" x14ac:dyDescent="0.2">
      <c r="D122" s="60" t="s">
        <v>40</v>
      </c>
      <c r="E122" s="60"/>
      <c r="F122" s="219" t="s">
        <v>11</v>
      </c>
      <c r="G122" s="62"/>
      <c r="H122" s="71">
        <v>0</v>
      </c>
      <c r="I122" s="64">
        <v>1</v>
      </c>
      <c r="J122" s="65">
        <f t="shared" si="18"/>
        <v>0</v>
      </c>
      <c r="K122" s="60"/>
      <c r="L122" s="71">
        <v>0</v>
      </c>
      <c r="M122" s="66">
        <v>1</v>
      </c>
      <c r="N122" s="65">
        <f t="shared" si="19"/>
        <v>0</v>
      </c>
      <c r="O122" s="60"/>
      <c r="P122" s="67">
        <f t="shared" si="20"/>
        <v>0</v>
      </c>
      <c r="Q122" s="68" t="str">
        <f t="shared" si="21"/>
        <v/>
      </c>
      <c r="T122" s="240"/>
      <c r="U122" s="241" t="s">
        <v>99</v>
      </c>
      <c r="V122" s="241"/>
      <c r="W122" s="242"/>
      <c r="X122" s="242"/>
      <c r="Y122" s="242"/>
      <c r="Z122" s="242"/>
      <c r="AA122" s="243"/>
    </row>
    <row r="123" spans="1:27" x14ac:dyDescent="0.2">
      <c r="A123" s="86" t="s">
        <v>100</v>
      </c>
      <c r="D123" s="60" t="s">
        <v>42</v>
      </c>
      <c r="E123" s="60"/>
      <c r="F123" s="219" t="s">
        <v>19</v>
      </c>
      <c r="G123" s="62"/>
      <c r="H123" s="71">
        <v>1.8392999999999999</v>
      </c>
      <c r="I123" s="64">
        <f>H115</f>
        <v>250</v>
      </c>
      <c r="J123" s="65">
        <f t="shared" si="18"/>
        <v>459.82499999999999</v>
      </c>
      <c r="K123" s="60"/>
      <c r="L123" s="71">
        <v>3.2397</v>
      </c>
      <c r="M123" s="66">
        <f>H115</f>
        <v>250</v>
      </c>
      <c r="N123" s="65">
        <f t="shared" si="19"/>
        <v>809.92499999999995</v>
      </c>
      <c r="O123" s="60"/>
      <c r="P123" s="67">
        <f t="shared" si="20"/>
        <v>350.09999999999997</v>
      </c>
      <c r="Q123" s="68">
        <f t="shared" si="21"/>
        <v>0.76137661066710161</v>
      </c>
      <c r="T123" s="244"/>
      <c r="U123" s="15"/>
      <c r="V123" s="245" t="s">
        <v>95</v>
      </c>
      <c r="W123" s="246"/>
      <c r="X123" s="246"/>
      <c r="Y123" s="246"/>
      <c r="Z123" s="246"/>
      <c r="AA123" s="247"/>
    </row>
    <row r="124" spans="1:27" x14ac:dyDescent="0.2">
      <c r="A124" s="86" t="s">
        <v>101</v>
      </c>
      <c r="D124" s="60" t="s">
        <v>44</v>
      </c>
      <c r="E124" s="60"/>
      <c r="F124" s="219" t="s">
        <v>19</v>
      </c>
      <c r="G124" s="62"/>
      <c r="H124" s="71">
        <v>0.2913</v>
      </c>
      <c r="I124" s="64">
        <f t="shared" ref="I124:I129" si="22">I123</f>
        <v>250</v>
      </c>
      <c r="J124" s="65">
        <f t="shared" si="18"/>
        <v>72.825000000000003</v>
      </c>
      <c r="K124" s="60"/>
      <c r="L124" s="71">
        <v>0.11890000000000001</v>
      </c>
      <c r="M124" s="66">
        <f t="shared" ref="M124:M129" si="23">M123</f>
        <v>250</v>
      </c>
      <c r="N124" s="65">
        <f t="shared" si="19"/>
        <v>29.725000000000001</v>
      </c>
      <c r="O124" s="60"/>
      <c r="P124" s="67">
        <f t="shared" si="20"/>
        <v>-43.1</v>
      </c>
      <c r="Q124" s="68">
        <f t="shared" si="21"/>
        <v>-0.59182972880192242</v>
      </c>
      <c r="T124" s="244"/>
      <c r="U124" s="248">
        <f>N148</f>
        <v>11138.03</v>
      </c>
      <c r="V124" s="249">
        <v>60</v>
      </c>
      <c r="W124" s="250">
        <v>100</v>
      </c>
      <c r="X124" s="250">
        <v>250</v>
      </c>
      <c r="Y124" s="250">
        <v>500</v>
      </c>
      <c r="Z124" s="250">
        <v>1000</v>
      </c>
      <c r="AA124" s="251">
        <v>3000</v>
      </c>
    </row>
    <row r="125" spans="1:27" x14ac:dyDescent="0.2">
      <c r="A125" s="86" t="s">
        <v>102</v>
      </c>
      <c r="D125" s="60" t="s">
        <v>163</v>
      </c>
      <c r="E125" s="60"/>
      <c r="F125" s="219" t="s">
        <v>11</v>
      </c>
      <c r="G125" s="62"/>
      <c r="H125" s="71">
        <v>0</v>
      </c>
      <c r="I125" s="64">
        <f>I119</f>
        <v>1</v>
      </c>
      <c r="J125" s="65">
        <f t="shared" si="18"/>
        <v>0</v>
      </c>
      <c r="K125" s="60"/>
      <c r="L125" s="63">
        <v>-0.44</v>
      </c>
      <c r="M125" s="66">
        <f>M119</f>
        <v>1</v>
      </c>
      <c r="N125" s="65">
        <f t="shared" si="19"/>
        <v>-0.44</v>
      </c>
      <c r="O125" s="60"/>
      <c r="P125" s="67">
        <f t="shared" si="20"/>
        <v>-0.44</v>
      </c>
      <c r="Q125" s="68" t="str">
        <f t="shared" si="21"/>
        <v/>
      </c>
      <c r="T125" s="252" t="s">
        <v>25</v>
      </c>
      <c r="U125" s="253">
        <v>15000</v>
      </c>
      <c r="V125" s="217">
        <f t="dataTable" ref="V125:AA130" dt2D="1" dtr="0" r1="H115" r2="H114" ca="1"/>
        <v>2313.2800000000002</v>
      </c>
      <c r="W125" s="254">
        <v>2602.44</v>
      </c>
      <c r="X125" s="254">
        <v>3686.8</v>
      </c>
      <c r="Y125" s="254">
        <v>5494.07</v>
      </c>
      <c r="Z125" s="254">
        <v>9108.6</v>
      </c>
      <c r="AA125" s="255">
        <v>23566.720000000001</v>
      </c>
    </row>
    <row r="126" spans="1:27" x14ac:dyDescent="0.2">
      <c r="A126" s="86" t="s">
        <v>103</v>
      </c>
      <c r="D126" s="60" t="s">
        <v>48</v>
      </c>
      <c r="E126" s="60"/>
      <c r="F126" s="219" t="s">
        <v>19</v>
      </c>
      <c r="G126" s="62"/>
      <c r="H126" s="71">
        <v>-6.5000000000000002E-2</v>
      </c>
      <c r="I126" s="64">
        <f>I123</f>
        <v>250</v>
      </c>
      <c r="J126" s="65">
        <f t="shared" si="18"/>
        <v>-16.25</v>
      </c>
      <c r="K126" s="60"/>
      <c r="L126" s="71">
        <v>0</v>
      </c>
      <c r="M126" s="66">
        <f>M123</f>
        <v>250</v>
      </c>
      <c r="N126" s="65">
        <f t="shared" si="19"/>
        <v>0</v>
      </c>
      <c r="O126" s="60"/>
      <c r="P126" s="67">
        <f t="shared" si="20"/>
        <v>16.25</v>
      </c>
      <c r="Q126" s="68">
        <f t="shared" si="21"/>
        <v>-1</v>
      </c>
      <c r="T126" s="252"/>
      <c r="U126" s="253">
        <v>40000</v>
      </c>
      <c r="V126" s="217">
        <v>5179.1400000000003</v>
      </c>
      <c r="W126" s="254">
        <v>5468.3</v>
      </c>
      <c r="X126" s="254">
        <v>6552.66</v>
      </c>
      <c r="Y126" s="254">
        <v>8359.93</v>
      </c>
      <c r="Z126" s="254">
        <v>11974.46</v>
      </c>
      <c r="AA126" s="255">
        <v>26432.58</v>
      </c>
    </row>
    <row r="127" spans="1:27" x14ac:dyDescent="0.2">
      <c r="D127" s="60" t="s">
        <v>50</v>
      </c>
      <c r="E127" s="60"/>
      <c r="F127" s="219" t="s">
        <v>19</v>
      </c>
      <c r="G127" s="62"/>
      <c r="H127" s="71">
        <v>0</v>
      </c>
      <c r="I127" s="64">
        <f t="shared" si="22"/>
        <v>250</v>
      </c>
      <c r="J127" s="65">
        <f t="shared" si="18"/>
        <v>0</v>
      </c>
      <c r="K127" s="60"/>
      <c r="L127" s="71">
        <v>0</v>
      </c>
      <c r="M127" s="66">
        <f t="shared" si="23"/>
        <v>250</v>
      </c>
      <c r="N127" s="65">
        <f t="shared" si="19"/>
        <v>0</v>
      </c>
      <c r="O127" s="60"/>
      <c r="P127" s="67">
        <f t="shared" si="20"/>
        <v>0</v>
      </c>
      <c r="Q127" s="68" t="str">
        <f t="shared" si="21"/>
        <v/>
      </c>
      <c r="T127" s="252"/>
      <c r="U127" s="253">
        <v>80000</v>
      </c>
      <c r="V127" s="217">
        <v>9764.51</v>
      </c>
      <c r="W127" s="254">
        <v>10053.68</v>
      </c>
      <c r="X127" s="254">
        <v>11138.03</v>
      </c>
      <c r="Y127" s="254">
        <v>12945.3</v>
      </c>
      <c r="Z127" s="254">
        <v>16559.830000000002</v>
      </c>
      <c r="AA127" s="255">
        <v>31017.96</v>
      </c>
    </row>
    <row r="128" spans="1:27" ht="25.5" customHeight="1" x14ac:dyDescent="0.2">
      <c r="A128" s="86" t="s">
        <v>104</v>
      </c>
      <c r="D128" s="76" t="s">
        <v>164</v>
      </c>
      <c r="E128" s="60"/>
      <c r="F128" s="219" t="s">
        <v>19</v>
      </c>
      <c r="G128" s="62"/>
      <c r="H128" s="71">
        <v>1.1999999999999999E-3</v>
      </c>
      <c r="I128" s="64">
        <f t="shared" si="22"/>
        <v>250</v>
      </c>
      <c r="J128" s="65">
        <f t="shared" si="18"/>
        <v>0.3</v>
      </c>
      <c r="K128" s="60"/>
      <c r="L128" s="71">
        <f>H128</f>
        <v>1.1999999999999999E-3</v>
      </c>
      <c r="M128" s="66">
        <f t="shared" si="23"/>
        <v>250</v>
      </c>
      <c r="N128" s="65">
        <f t="shared" si="19"/>
        <v>0.3</v>
      </c>
      <c r="O128" s="60"/>
      <c r="P128" s="67">
        <f t="shared" si="20"/>
        <v>0</v>
      </c>
      <c r="Q128" s="68">
        <f t="shared" si="21"/>
        <v>0</v>
      </c>
      <c r="T128" s="252"/>
      <c r="U128" s="253">
        <v>100000</v>
      </c>
      <c r="V128" s="217">
        <v>12057.2</v>
      </c>
      <c r="W128" s="254">
        <v>12346.36</v>
      </c>
      <c r="X128" s="254">
        <v>13430.72</v>
      </c>
      <c r="Y128" s="254">
        <v>15237.99</v>
      </c>
      <c r="Z128" s="254">
        <v>18852.52</v>
      </c>
      <c r="AA128" s="255">
        <v>33310.639999999999</v>
      </c>
    </row>
    <row r="129" spans="1:27" ht="25.5" x14ac:dyDescent="0.2">
      <c r="A129" s="88" t="s">
        <v>105</v>
      </c>
      <c r="D129" s="76" t="s">
        <v>165</v>
      </c>
      <c r="E129" s="60"/>
      <c r="F129" s="219" t="s">
        <v>19</v>
      </c>
      <c r="G129" s="62"/>
      <c r="H129" s="71">
        <v>-7.0499999999999993E-2</v>
      </c>
      <c r="I129" s="64">
        <f t="shared" si="22"/>
        <v>250</v>
      </c>
      <c r="J129" s="65">
        <f t="shared" si="18"/>
        <v>-17.625</v>
      </c>
      <c r="K129" s="60"/>
      <c r="L129" s="71">
        <f>H129</f>
        <v>-7.0499999999999993E-2</v>
      </c>
      <c r="M129" s="66">
        <f t="shared" si="23"/>
        <v>250</v>
      </c>
      <c r="N129" s="65">
        <f t="shared" si="19"/>
        <v>-17.625</v>
      </c>
      <c r="O129" s="60"/>
      <c r="P129" s="67">
        <f t="shared" si="20"/>
        <v>0</v>
      </c>
      <c r="Q129" s="68">
        <f t="shared" si="21"/>
        <v>0</v>
      </c>
      <c r="T129" s="252"/>
      <c r="U129" s="253">
        <v>400000</v>
      </c>
      <c r="V129" s="217">
        <v>46447.51</v>
      </c>
      <c r="W129" s="254">
        <v>46736.68</v>
      </c>
      <c r="X129" s="254">
        <v>47821.04</v>
      </c>
      <c r="Y129" s="254">
        <v>49628.3</v>
      </c>
      <c r="Z129" s="254">
        <v>53242.83</v>
      </c>
      <c r="AA129" s="255">
        <v>67700.960000000006</v>
      </c>
    </row>
    <row r="130" spans="1:27" x14ac:dyDescent="0.2">
      <c r="A130" s="88" t="s">
        <v>105</v>
      </c>
      <c r="B130" s="260"/>
      <c r="C130" s="260"/>
      <c r="D130" s="76" t="s">
        <v>106</v>
      </c>
      <c r="E130" s="60"/>
      <c r="F130" s="219" t="s">
        <v>19</v>
      </c>
      <c r="G130" s="62"/>
      <c r="H130" s="71"/>
      <c r="I130" s="158">
        <f>I129</f>
        <v>250</v>
      </c>
      <c r="J130" s="65">
        <f t="shared" si="18"/>
        <v>0</v>
      </c>
      <c r="K130" s="60"/>
      <c r="L130" s="71">
        <v>3.0999999999999999E-3</v>
      </c>
      <c r="M130" s="66">
        <f>H114</f>
        <v>80000</v>
      </c>
      <c r="N130" s="65">
        <f t="shared" si="19"/>
        <v>248</v>
      </c>
      <c r="O130" s="60"/>
      <c r="P130" s="67">
        <f t="shared" si="20"/>
        <v>248</v>
      </c>
      <c r="Q130" s="68" t="str">
        <f t="shared" si="21"/>
        <v/>
      </c>
      <c r="T130" s="256"/>
      <c r="U130" s="257">
        <v>1000000</v>
      </c>
      <c r="V130" s="224">
        <v>115228.14</v>
      </c>
      <c r="W130" s="258">
        <v>115517.3</v>
      </c>
      <c r="X130" s="258">
        <v>116601.66</v>
      </c>
      <c r="Y130" s="258">
        <v>118408.93</v>
      </c>
      <c r="Z130" s="258">
        <v>122023.46</v>
      </c>
      <c r="AA130" s="259">
        <v>136481.57999999999</v>
      </c>
    </row>
    <row r="131" spans="1:27" ht="25.5" x14ac:dyDescent="0.2">
      <c r="A131" s="88" t="s">
        <v>105</v>
      </c>
      <c r="D131" s="76" t="s">
        <v>166</v>
      </c>
      <c r="E131" s="60"/>
      <c r="F131" s="219" t="s">
        <v>15</v>
      </c>
      <c r="G131" s="62"/>
      <c r="H131" s="71"/>
      <c r="I131" s="158"/>
      <c r="J131" s="65">
        <f t="shared" si="18"/>
        <v>0</v>
      </c>
      <c r="K131" s="60"/>
      <c r="L131" s="71">
        <v>-0.59330000000000005</v>
      </c>
      <c r="M131" s="261">
        <f>H115</f>
        <v>250</v>
      </c>
      <c r="N131" s="65">
        <f t="shared" si="19"/>
        <v>-148.32500000000002</v>
      </c>
      <c r="O131" s="60"/>
      <c r="P131" s="67">
        <f t="shared" si="20"/>
        <v>-148.32500000000002</v>
      </c>
      <c r="Q131" s="68" t="str">
        <f t="shared" si="21"/>
        <v/>
      </c>
    </row>
    <row r="132" spans="1:27" x14ac:dyDescent="0.2">
      <c r="D132" s="77"/>
      <c r="E132" s="60"/>
      <c r="F132" s="219"/>
      <c r="G132" s="62"/>
      <c r="H132" s="71"/>
      <c r="I132" s="158"/>
      <c r="J132" s="65">
        <f t="shared" si="18"/>
        <v>0</v>
      </c>
      <c r="K132" s="60"/>
      <c r="L132" s="71"/>
      <c r="M132" s="159"/>
      <c r="N132" s="65">
        <f t="shared" si="19"/>
        <v>0</v>
      </c>
      <c r="O132" s="60"/>
      <c r="P132" s="67">
        <f t="shared" si="20"/>
        <v>0</v>
      </c>
      <c r="Q132" s="68" t="str">
        <f t="shared" si="21"/>
        <v/>
      </c>
    </row>
    <row r="133" spans="1:27" ht="13.5" thickBot="1" x14ac:dyDescent="0.25">
      <c r="D133" s="77"/>
      <c r="E133" s="60"/>
      <c r="F133" s="219"/>
      <c r="G133" s="62"/>
      <c r="H133" s="71"/>
      <c r="I133" s="158"/>
      <c r="J133" s="65">
        <f t="shared" si="18"/>
        <v>0</v>
      </c>
      <c r="K133" s="60"/>
      <c r="L133" s="71"/>
      <c r="M133" s="159"/>
      <c r="N133" s="65">
        <f t="shared" si="19"/>
        <v>0</v>
      </c>
      <c r="O133" s="60"/>
      <c r="P133" s="67">
        <f t="shared" si="20"/>
        <v>0</v>
      </c>
      <c r="Q133" s="68" t="str">
        <f t="shared" si="21"/>
        <v/>
      </c>
    </row>
    <row r="134" spans="1:27" ht="13.5" thickBot="1" x14ac:dyDescent="0.25">
      <c r="D134" s="27" t="s">
        <v>56</v>
      </c>
      <c r="G134" s="4"/>
      <c r="H134" s="80"/>
      <c r="I134" s="160"/>
      <c r="J134" s="82">
        <f>SUM(J119:J133)</f>
        <v>894.755</v>
      </c>
      <c r="L134" s="80"/>
      <c r="M134" s="161"/>
      <c r="N134" s="82">
        <f>SUM(N119:N133)</f>
        <v>1063.3599999999999</v>
      </c>
      <c r="P134" s="84">
        <f t="shared" si="20"/>
        <v>168.6049999999999</v>
      </c>
      <c r="Q134" s="85">
        <f t="shared" si="21"/>
        <v>0.1884370581891131</v>
      </c>
    </row>
    <row r="135" spans="1:27" x14ac:dyDescent="0.2">
      <c r="A135" s="86" t="s">
        <v>107</v>
      </c>
      <c r="D135" s="86" t="s">
        <v>58</v>
      </c>
      <c r="E135" s="86"/>
      <c r="F135" s="226" t="s">
        <v>19</v>
      </c>
      <c r="G135" s="88"/>
      <c r="H135" s="89">
        <v>2.4796</v>
      </c>
      <c r="I135" s="139">
        <f>H115</f>
        <v>250</v>
      </c>
      <c r="J135" s="91">
        <f>I135*H135</f>
        <v>619.9</v>
      </c>
      <c r="K135" s="86"/>
      <c r="L135" s="89">
        <v>2.6030000000000002</v>
      </c>
      <c r="M135" s="140">
        <f>H115</f>
        <v>250</v>
      </c>
      <c r="N135" s="91">
        <f>M135*L135</f>
        <v>650.75</v>
      </c>
      <c r="O135" s="86"/>
      <c r="P135" s="93">
        <f t="shared" si="20"/>
        <v>30.850000000000023</v>
      </c>
      <c r="Q135" s="94">
        <f t="shared" si="21"/>
        <v>4.9766091305049241E-2</v>
      </c>
    </row>
    <row r="136" spans="1:27" ht="13.5" thickBot="1" x14ac:dyDescent="0.25">
      <c r="A136" s="86" t="s">
        <v>108</v>
      </c>
      <c r="D136" s="95" t="s">
        <v>60</v>
      </c>
      <c r="E136" s="86"/>
      <c r="F136" s="226" t="s">
        <v>19</v>
      </c>
      <c r="G136" s="88"/>
      <c r="H136" s="89">
        <v>1.8993</v>
      </c>
      <c r="I136" s="139">
        <f>I135</f>
        <v>250</v>
      </c>
      <c r="J136" s="91">
        <f>I136*H136</f>
        <v>474.82499999999999</v>
      </c>
      <c r="K136" s="86"/>
      <c r="L136" s="89">
        <v>1.0984</v>
      </c>
      <c r="M136" s="140">
        <f>M135</f>
        <v>250</v>
      </c>
      <c r="N136" s="91">
        <f>M136*L136</f>
        <v>274.60000000000002</v>
      </c>
      <c r="O136" s="86"/>
      <c r="P136" s="93">
        <f t="shared" si="20"/>
        <v>-200.22499999999997</v>
      </c>
      <c r="Q136" s="94">
        <f t="shared" si="21"/>
        <v>-0.42168167219501917</v>
      </c>
    </row>
    <row r="137" spans="1:27" ht="13.5" thickBot="1" x14ac:dyDescent="0.25">
      <c r="D137" s="96" t="s">
        <v>61</v>
      </c>
      <c r="E137" s="60"/>
      <c r="F137" s="60"/>
      <c r="G137" s="62"/>
      <c r="H137" s="97"/>
      <c r="I137" s="162"/>
      <c r="J137" s="99">
        <f>SUM(J134:J136)</f>
        <v>1989.48</v>
      </c>
      <c r="K137" s="100"/>
      <c r="L137" s="101"/>
      <c r="M137" s="163"/>
      <c r="N137" s="99">
        <f>SUM(N134:N136)</f>
        <v>1988.71</v>
      </c>
      <c r="O137" s="100"/>
      <c r="P137" s="103">
        <f t="shared" si="20"/>
        <v>-0.76999999999998181</v>
      </c>
      <c r="Q137" s="104">
        <f t="shared" si="21"/>
        <v>-3.87035808351922E-4</v>
      </c>
    </row>
    <row r="138" spans="1:27" x14ac:dyDescent="0.2">
      <c r="D138" s="76" t="s">
        <v>62</v>
      </c>
      <c r="E138" s="60"/>
      <c r="F138" s="219" t="s">
        <v>15</v>
      </c>
      <c r="G138" s="62"/>
      <c r="H138" s="71">
        <v>5.1999999999999998E-3</v>
      </c>
      <c r="I138" s="64">
        <f>H114*(1+H150)</f>
        <v>84520</v>
      </c>
      <c r="J138" s="65">
        <f t="shared" ref="J138:J145" si="24">I138*H138</f>
        <v>439.50399999999996</v>
      </c>
      <c r="K138" s="60"/>
      <c r="L138" s="71">
        <f t="shared" ref="L138:L144" si="25">H138</f>
        <v>5.1999999999999998E-3</v>
      </c>
      <c r="M138" s="66">
        <f>H114*(1+L150)</f>
        <v>82760</v>
      </c>
      <c r="N138" s="65">
        <f t="shared" ref="N138:N145" si="26">M138*L138</f>
        <v>430.35199999999998</v>
      </c>
      <c r="O138" s="60"/>
      <c r="P138" s="67">
        <f t="shared" si="20"/>
        <v>-9.1519999999999868</v>
      </c>
      <c r="Q138" s="68">
        <f t="shared" si="21"/>
        <v>-2.0823473734027421E-2</v>
      </c>
    </row>
    <row r="139" spans="1:27" x14ac:dyDescent="0.2">
      <c r="D139" s="76" t="s">
        <v>63</v>
      </c>
      <c r="E139" s="60"/>
      <c r="F139" s="219" t="s">
        <v>15</v>
      </c>
      <c r="G139" s="62"/>
      <c r="H139" s="71">
        <v>1.1000000000000001E-3</v>
      </c>
      <c r="I139" s="64">
        <f>I138</f>
        <v>84520</v>
      </c>
      <c r="J139" s="65">
        <f t="shared" si="24"/>
        <v>92.972000000000008</v>
      </c>
      <c r="K139" s="60"/>
      <c r="L139" s="71">
        <f t="shared" si="25"/>
        <v>1.1000000000000001E-3</v>
      </c>
      <c r="M139" s="66">
        <f>M138</f>
        <v>82760</v>
      </c>
      <c r="N139" s="65">
        <f t="shared" si="26"/>
        <v>91.036000000000001</v>
      </c>
      <c r="O139" s="60"/>
      <c r="P139" s="67">
        <f t="shared" si="20"/>
        <v>-1.936000000000007</v>
      </c>
      <c r="Q139" s="68">
        <f t="shared" si="21"/>
        <v>-2.0823473734027521E-2</v>
      </c>
    </row>
    <row r="140" spans="1:27" x14ac:dyDescent="0.2">
      <c r="D140" s="76" t="s">
        <v>64</v>
      </c>
      <c r="E140" s="60"/>
      <c r="F140" s="219" t="s">
        <v>15</v>
      </c>
      <c r="G140" s="62"/>
      <c r="H140" s="71">
        <v>0</v>
      </c>
      <c r="I140" s="64">
        <f>I138</f>
        <v>84520</v>
      </c>
      <c r="J140" s="65">
        <f t="shared" si="24"/>
        <v>0</v>
      </c>
      <c r="K140" s="60"/>
      <c r="L140" s="71">
        <f t="shared" si="25"/>
        <v>0</v>
      </c>
      <c r="M140" s="66">
        <f>M138</f>
        <v>82760</v>
      </c>
      <c r="N140" s="65">
        <f t="shared" si="26"/>
        <v>0</v>
      </c>
      <c r="O140" s="60"/>
      <c r="P140" s="67">
        <f t="shared" si="20"/>
        <v>0</v>
      </c>
      <c r="Q140" s="68" t="str">
        <f t="shared" si="21"/>
        <v/>
      </c>
    </row>
    <row r="141" spans="1:27" x14ac:dyDescent="0.2">
      <c r="D141" s="60" t="s">
        <v>65</v>
      </c>
      <c r="E141" s="60"/>
      <c r="F141" s="219" t="s">
        <v>11</v>
      </c>
      <c r="G141" s="62"/>
      <c r="H141" s="71">
        <v>0.25</v>
      </c>
      <c r="I141" s="64">
        <v>1</v>
      </c>
      <c r="J141" s="65">
        <f t="shared" si="24"/>
        <v>0.25</v>
      </c>
      <c r="K141" s="60"/>
      <c r="L141" s="71">
        <f t="shared" si="25"/>
        <v>0.25</v>
      </c>
      <c r="M141" s="66">
        <v>1</v>
      </c>
      <c r="N141" s="65">
        <f t="shared" si="26"/>
        <v>0.25</v>
      </c>
      <c r="O141" s="60"/>
      <c r="P141" s="67">
        <f t="shared" si="20"/>
        <v>0</v>
      </c>
      <c r="Q141" s="68">
        <f t="shared" si="21"/>
        <v>0</v>
      </c>
    </row>
    <row r="142" spans="1:27" x14ac:dyDescent="0.2">
      <c r="D142" s="60" t="s">
        <v>66</v>
      </c>
      <c r="E142" s="60"/>
      <c r="F142" s="219" t="s">
        <v>15</v>
      </c>
      <c r="G142" s="62"/>
      <c r="H142" s="71">
        <v>7.0000000000000001E-3</v>
      </c>
      <c r="I142" s="64">
        <f>H114</f>
        <v>80000</v>
      </c>
      <c r="J142" s="65">
        <f t="shared" si="24"/>
        <v>560</v>
      </c>
      <c r="K142" s="60"/>
      <c r="L142" s="71">
        <f t="shared" si="25"/>
        <v>7.0000000000000001E-3</v>
      </c>
      <c r="M142" s="66">
        <f>H114</f>
        <v>80000</v>
      </c>
      <c r="N142" s="65">
        <f t="shared" si="26"/>
        <v>560</v>
      </c>
      <c r="O142" s="60"/>
      <c r="P142" s="67">
        <f t="shared" si="20"/>
        <v>0</v>
      </c>
      <c r="Q142" s="68">
        <f t="shared" si="21"/>
        <v>0</v>
      </c>
    </row>
    <row r="143" spans="1:27" x14ac:dyDescent="0.2">
      <c r="D143" s="60" t="s">
        <v>92</v>
      </c>
      <c r="E143" s="60"/>
      <c r="F143" s="219" t="s">
        <v>15</v>
      </c>
      <c r="G143" s="62"/>
      <c r="H143" s="71">
        <v>8.2000000000000003E-2</v>
      </c>
      <c r="I143" s="64">
        <f>IF(I138&lt;H151,I138,H151)</f>
        <v>750</v>
      </c>
      <c r="J143" s="65">
        <f t="shared" si="24"/>
        <v>61.5</v>
      </c>
      <c r="K143" s="60"/>
      <c r="L143" s="71">
        <f t="shared" si="25"/>
        <v>8.2000000000000003E-2</v>
      </c>
      <c r="M143" s="66">
        <f>IF(M138&lt;L151,M138,L151)</f>
        <v>750</v>
      </c>
      <c r="N143" s="65">
        <f t="shared" si="26"/>
        <v>61.5</v>
      </c>
      <c r="O143" s="60"/>
      <c r="P143" s="67">
        <f t="shared" si="20"/>
        <v>0</v>
      </c>
      <c r="Q143" s="68">
        <f t="shared" si="21"/>
        <v>0</v>
      </c>
    </row>
    <row r="144" spans="1:27" x14ac:dyDescent="0.2">
      <c r="D144" s="60" t="s">
        <v>92</v>
      </c>
      <c r="E144" s="60"/>
      <c r="F144" s="219" t="s">
        <v>15</v>
      </c>
      <c r="G144" s="62"/>
      <c r="H144" s="71">
        <v>8.2000000000000003E-2</v>
      </c>
      <c r="I144" s="108">
        <f>IF(I138&lt;H151,0,I138-I143)</f>
        <v>83770</v>
      </c>
      <c r="J144" s="65">
        <f t="shared" si="24"/>
        <v>6869.14</v>
      </c>
      <c r="K144" s="60"/>
      <c r="L144" s="71">
        <f t="shared" si="25"/>
        <v>8.2000000000000003E-2</v>
      </c>
      <c r="M144" s="142">
        <f>IF(M138&lt;L151,0,M138-M143)</f>
        <v>82010</v>
      </c>
      <c r="N144" s="65">
        <f t="shared" si="26"/>
        <v>6724.8200000000006</v>
      </c>
      <c r="O144" s="60"/>
      <c r="P144" s="67">
        <f t="shared" si="20"/>
        <v>-144.31999999999971</v>
      </c>
      <c r="Q144" s="68">
        <f t="shared" si="21"/>
        <v>-2.1009908081652099E-2</v>
      </c>
    </row>
    <row r="145" spans="2:17" ht="13.5" thickBot="1" x14ac:dyDescent="0.25">
      <c r="D145" s="77"/>
      <c r="E145" s="60"/>
      <c r="F145" s="219"/>
      <c r="G145" s="62"/>
      <c r="H145" s="71"/>
      <c r="I145" s="158"/>
      <c r="J145" s="65">
        <f t="shared" si="24"/>
        <v>0</v>
      </c>
      <c r="K145" s="60"/>
      <c r="L145" s="71"/>
      <c r="M145" s="159"/>
      <c r="N145" s="65">
        <f t="shared" si="26"/>
        <v>0</v>
      </c>
      <c r="O145" s="60"/>
      <c r="P145" s="67">
        <f t="shared" si="20"/>
        <v>0</v>
      </c>
      <c r="Q145" s="68" t="str">
        <f t="shared" si="21"/>
        <v/>
      </c>
    </row>
    <row r="146" spans="2:17" ht="13.5" thickBot="1" x14ac:dyDescent="0.25">
      <c r="D146" s="110" t="s">
        <v>69</v>
      </c>
      <c r="E146" s="60"/>
      <c r="F146" s="60"/>
      <c r="G146" s="60"/>
      <c r="H146" s="111"/>
      <c r="I146" s="112"/>
      <c r="J146" s="99">
        <f>SUM(J137:J145)</f>
        <v>10012.846000000001</v>
      </c>
      <c r="K146" s="100"/>
      <c r="L146" s="113"/>
      <c r="M146" s="163"/>
      <c r="N146" s="99">
        <f>SUM(N137:N145)</f>
        <v>9856.6680000000015</v>
      </c>
      <c r="O146" s="100"/>
      <c r="P146" s="103">
        <f t="shared" si="20"/>
        <v>-156.17799999999988</v>
      </c>
      <c r="Q146" s="104">
        <f t="shared" si="21"/>
        <v>-1.5597763113504378E-2</v>
      </c>
    </row>
    <row r="147" spans="2:17" ht="13.5" thickBot="1" x14ac:dyDescent="0.25">
      <c r="D147" s="62" t="s">
        <v>70</v>
      </c>
      <c r="E147" s="60"/>
      <c r="F147" s="60"/>
      <c r="G147" s="60"/>
      <c r="H147" s="115">
        <v>0.13</v>
      </c>
      <c r="I147" s="116"/>
      <c r="J147" s="117">
        <f>J146*H147</f>
        <v>1301.6699800000001</v>
      </c>
      <c r="K147" s="60"/>
      <c r="L147" s="115">
        <v>0.13</v>
      </c>
      <c r="M147" s="164"/>
      <c r="N147" s="117">
        <f>N146*L147</f>
        <v>1281.3668400000001</v>
      </c>
      <c r="O147" s="60"/>
      <c r="P147" s="67">
        <f t="shared" si="20"/>
        <v>-20.303139999999985</v>
      </c>
      <c r="Q147" s="68">
        <f t="shared" si="21"/>
        <v>-1.5597763113504378E-2</v>
      </c>
    </row>
    <row r="148" spans="2:17" ht="13.5" thickBot="1" x14ac:dyDescent="0.25">
      <c r="D148" s="96" t="s">
        <v>71</v>
      </c>
      <c r="E148" s="60"/>
      <c r="F148" s="60"/>
      <c r="G148" s="60"/>
      <c r="H148" s="97"/>
      <c r="I148" s="98"/>
      <c r="J148" s="99">
        <f>ROUND(SUM(J146:J147),2)</f>
        <v>11314.52</v>
      </c>
      <c r="K148" s="100"/>
      <c r="L148" s="101"/>
      <c r="M148" s="163"/>
      <c r="N148" s="99">
        <f>ROUND(SUM(N146:N147),2)</f>
        <v>11138.03</v>
      </c>
      <c r="O148" s="100"/>
      <c r="P148" s="103">
        <f t="shared" si="20"/>
        <v>-176.48999999999978</v>
      </c>
      <c r="Q148" s="104">
        <f t="shared" si="21"/>
        <v>-1.5598540636279733E-2</v>
      </c>
    </row>
    <row r="150" spans="2:17" x14ac:dyDescent="0.2">
      <c r="D150" s="27" t="s">
        <v>74</v>
      </c>
      <c r="H150" s="121">
        <v>5.6499999999999995E-2</v>
      </c>
      <c r="J150" s="122"/>
      <c r="L150" s="121">
        <v>3.4499999999999975E-2</v>
      </c>
      <c r="N150" s="123"/>
    </row>
    <row r="151" spans="2:17" x14ac:dyDescent="0.2">
      <c r="D151" s="124" t="s">
        <v>75</v>
      </c>
      <c r="H151" s="125">
        <v>750</v>
      </c>
      <c r="L151" s="125">
        <f>H151</f>
        <v>750</v>
      </c>
    </row>
    <row r="152" spans="2:17" x14ac:dyDescent="0.2">
      <c r="B152" s="27" t="s">
        <v>76</v>
      </c>
    </row>
    <row r="153" spans="2:17" x14ac:dyDescent="0.2">
      <c r="B153" s="165" t="s">
        <v>109</v>
      </c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8"/>
    </row>
    <row r="154" spans="2:17" x14ac:dyDescent="0.2">
      <c r="B154" s="129"/>
      <c r="C154" s="130"/>
      <c r="D154" s="130"/>
      <c r="E154" s="130"/>
      <c r="F154" s="130"/>
      <c r="G154" s="130"/>
      <c r="H154" s="130"/>
      <c r="I154" s="130"/>
      <c r="J154" s="130"/>
      <c r="K154" s="130"/>
      <c r="L154" s="130"/>
      <c r="M154" s="130"/>
      <c r="N154" s="130"/>
      <c r="O154" s="130"/>
      <c r="P154" s="130"/>
      <c r="Q154" s="131"/>
    </row>
    <row r="155" spans="2:17" x14ac:dyDescent="0.2">
      <c r="B155" s="129"/>
      <c r="C155" s="130"/>
      <c r="D155" s="130"/>
      <c r="E155" s="130"/>
      <c r="F155" s="130"/>
      <c r="G155" s="130"/>
      <c r="H155" s="130"/>
      <c r="I155" s="130"/>
      <c r="J155" s="130"/>
      <c r="K155" s="130"/>
      <c r="L155" s="130"/>
      <c r="M155" s="130"/>
      <c r="N155" s="130"/>
      <c r="O155" s="130"/>
      <c r="P155" s="130"/>
      <c r="Q155" s="131"/>
    </row>
    <row r="156" spans="2:17" x14ac:dyDescent="0.2">
      <c r="B156" s="129"/>
      <c r="C156" s="130"/>
      <c r="D156" s="130"/>
      <c r="E156" s="130"/>
      <c r="F156" s="130"/>
      <c r="G156" s="130"/>
      <c r="H156" s="130"/>
      <c r="I156" s="130"/>
      <c r="J156" s="130"/>
      <c r="K156" s="130"/>
      <c r="L156" s="130"/>
      <c r="M156" s="130"/>
      <c r="N156" s="130"/>
      <c r="O156" s="130"/>
      <c r="P156" s="130"/>
      <c r="Q156" s="131"/>
    </row>
    <row r="157" spans="2:17" x14ac:dyDescent="0.2">
      <c r="B157" s="132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4"/>
    </row>
    <row r="162" spans="1:27" ht="15.75" x14ac:dyDescent="0.25">
      <c r="B162" s="4" t="s">
        <v>11</v>
      </c>
      <c r="D162" s="22" t="s">
        <v>12</v>
      </c>
      <c r="F162" s="23" t="s">
        <v>110</v>
      </c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T162" s="262"/>
      <c r="U162" s="236" t="s">
        <v>111</v>
      </c>
      <c r="V162" s="236"/>
      <c r="W162" s="263"/>
      <c r="X162" s="263"/>
      <c r="Y162" s="263"/>
      <c r="Z162" s="263"/>
      <c r="AA162" s="264"/>
    </row>
    <row r="163" spans="1:27" ht="15.75" x14ac:dyDescent="0.25">
      <c r="B163" s="4"/>
      <c r="D163" s="25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T163" s="265"/>
      <c r="U163" s="266"/>
      <c r="V163" s="267" t="s">
        <v>95</v>
      </c>
      <c r="W163" s="268"/>
      <c r="X163" s="268"/>
      <c r="Y163" s="268"/>
      <c r="Z163" s="268"/>
      <c r="AA163" s="269"/>
    </row>
    <row r="164" spans="1:27" x14ac:dyDescent="0.2">
      <c r="B164" s="4" t="s">
        <v>15</v>
      </c>
      <c r="F164" s="27" t="s">
        <v>16</v>
      </c>
      <c r="G164" s="27"/>
      <c r="H164" s="149">
        <v>2800000</v>
      </c>
      <c r="I164" s="44" t="s">
        <v>17</v>
      </c>
      <c r="T164" s="265"/>
      <c r="U164" s="248">
        <f>J198</f>
        <v>371352.59</v>
      </c>
      <c r="V164" s="249">
        <v>7350</v>
      </c>
      <c r="W164" s="250">
        <v>10000</v>
      </c>
      <c r="X164" s="250">
        <v>15000</v>
      </c>
      <c r="Y164" s="250">
        <v>17500</v>
      </c>
      <c r="Z164" s="250">
        <v>20000</v>
      </c>
      <c r="AA164" s="251">
        <v>22000</v>
      </c>
    </row>
    <row r="165" spans="1:27" x14ac:dyDescent="0.2">
      <c r="B165" s="4" t="s">
        <v>19</v>
      </c>
      <c r="F165" s="27" t="s">
        <v>96</v>
      </c>
      <c r="H165" s="149">
        <v>7350</v>
      </c>
      <c r="I165" s="44" t="s">
        <v>95</v>
      </c>
      <c r="T165" s="270" t="s">
        <v>25</v>
      </c>
      <c r="U165" s="253">
        <v>2800000</v>
      </c>
      <c r="V165" s="271">
        <f t="dataTable" ref="V165:AA170" dt2D="1" dtr="0" r1="H165" r2="H164"/>
        <v>371352.59</v>
      </c>
      <c r="W165" s="254">
        <v>391118.39</v>
      </c>
      <c r="X165" s="254">
        <v>428412.35</v>
      </c>
      <c r="Y165" s="254">
        <v>447059.32</v>
      </c>
      <c r="Z165" s="254">
        <v>465706.3</v>
      </c>
      <c r="AA165" s="255">
        <v>480623.88</v>
      </c>
    </row>
    <row r="166" spans="1:27" x14ac:dyDescent="0.2">
      <c r="F166" s="36"/>
      <c r="G166" s="36"/>
      <c r="H166" s="37" t="s">
        <v>22</v>
      </c>
      <c r="I166" s="38"/>
      <c r="J166" s="39"/>
      <c r="L166" s="37" t="s">
        <v>23</v>
      </c>
      <c r="M166" s="38"/>
      <c r="N166" s="39"/>
      <c r="P166" s="37" t="s">
        <v>24</v>
      </c>
      <c r="Q166" s="39"/>
      <c r="T166" s="270"/>
      <c r="U166" s="253">
        <v>5000000</v>
      </c>
      <c r="V166" s="217">
        <v>611451.35</v>
      </c>
      <c r="W166" s="254">
        <v>631217.14</v>
      </c>
      <c r="X166" s="254">
        <v>668511.1</v>
      </c>
      <c r="Y166" s="254">
        <v>687158.07</v>
      </c>
      <c r="Z166" s="254">
        <v>705805.05</v>
      </c>
      <c r="AA166" s="255">
        <v>720722.63</v>
      </c>
    </row>
    <row r="167" spans="1:27" x14ac:dyDescent="0.2">
      <c r="F167" s="43" t="s">
        <v>26</v>
      </c>
      <c r="G167" s="44"/>
      <c r="H167" s="45" t="s">
        <v>27</v>
      </c>
      <c r="I167" s="45" t="s">
        <v>28</v>
      </c>
      <c r="J167" s="46" t="s">
        <v>29</v>
      </c>
      <c r="L167" s="45" t="s">
        <v>27</v>
      </c>
      <c r="M167" s="47" t="s">
        <v>28</v>
      </c>
      <c r="N167" s="46" t="s">
        <v>29</v>
      </c>
      <c r="P167" s="48" t="s">
        <v>30</v>
      </c>
      <c r="Q167" s="49" t="s">
        <v>31</v>
      </c>
      <c r="T167" s="270"/>
      <c r="U167" s="253">
        <v>8000000</v>
      </c>
      <c r="V167" s="217">
        <v>938858.73</v>
      </c>
      <c r="W167" s="254">
        <v>958624.53</v>
      </c>
      <c r="X167" s="254">
        <v>995918.48</v>
      </c>
      <c r="Y167" s="254">
        <v>1014565.46</v>
      </c>
      <c r="Z167" s="254">
        <v>1033212.44</v>
      </c>
      <c r="AA167" s="255">
        <v>1048130.02</v>
      </c>
    </row>
    <row r="168" spans="1:27" x14ac:dyDescent="0.2">
      <c r="F168" s="53"/>
      <c r="G168" s="44"/>
      <c r="H168" s="54" t="s">
        <v>32</v>
      </c>
      <c r="I168" s="54"/>
      <c r="J168" s="55" t="s">
        <v>32</v>
      </c>
      <c r="L168" s="54" t="s">
        <v>32</v>
      </c>
      <c r="M168" s="55"/>
      <c r="N168" s="55" t="s">
        <v>32</v>
      </c>
      <c r="P168" s="56"/>
      <c r="Q168" s="57"/>
      <c r="T168" s="270"/>
      <c r="U168" s="253">
        <v>10000000</v>
      </c>
      <c r="V168" s="217">
        <v>1157130.32</v>
      </c>
      <c r="W168" s="254">
        <v>1176896.1200000001</v>
      </c>
      <c r="X168" s="254">
        <v>1214190.07</v>
      </c>
      <c r="Y168" s="254">
        <v>1232837.05</v>
      </c>
      <c r="Z168" s="254">
        <v>1251484.03</v>
      </c>
      <c r="AA168" s="255">
        <v>1266401.6100000001</v>
      </c>
    </row>
    <row r="169" spans="1:27" x14ac:dyDescent="0.2">
      <c r="A169" s="86" t="s">
        <v>112</v>
      </c>
      <c r="D169" s="60" t="s">
        <v>34</v>
      </c>
      <c r="E169" s="60"/>
      <c r="F169" s="219" t="s">
        <v>11</v>
      </c>
      <c r="G169" s="62"/>
      <c r="H169" s="63">
        <v>9690.24</v>
      </c>
      <c r="I169" s="64">
        <v>1</v>
      </c>
      <c r="J169" s="65">
        <f t="shared" ref="J169:J183" si="27">I169*H169</f>
        <v>9690.24</v>
      </c>
      <c r="K169" s="60"/>
      <c r="L169" s="63">
        <v>5808.4</v>
      </c>
      <c r="M169" s="66">
        <v>1</v>
      </c>
      <c r="N169" s="65">
        <f t="shared" ref="N169:N183" si="28">M169*L169</f>
        <v>5808.4</v>
      </c>
      <c r="O169" s="60"/>
      <c r="P169" s="67">
        <f t="shared" ref="P169:P198" si="29">N169-J169</f>
        <v>-3881.84</v>
      </c>
      <c r="Q169" s="68">
        <f t="shared" ref="Q169:Q198" si="30">IF((J169)=0,"",(P169/J169))</f>
        <v>-0.40059276137639527</v>
      </c>
      <c r="T169" s="270"/>
      <c r="U169" s="253">
        <v>12000000</v>
      </c>
      <c r="V169" s="217">
        <v>1375401.91</v>
      </c>
      <c r="W169" s="254">
        <v>1395167.71</v>
      </c>
      <c r="X169" s="254">
        <v>1432461.66</v>
      </c>
      <c r="Y169" s="254">
        <v>1451108.64</v>
      </c>
      <c r="Z169" s="254">
        <v>1469755.62</v>
      </c>
      <c r="AA169" s="255">
        <v>1484673.2</v>
      </c>
    </row>
    <row r="170" spans="1:27" x14ac:dyDescent="0.2">
      <c r="A170" s="86" t="s">
        <v>113</v>
      </c>
      <c r="D170" s="60" t="s">
        <v>36</v>
      </c>
      <c r="E170" s="60"/>
      <c r="F170" s="219" t="s">
        <v>11</v>
      </c>
      <c r="G170" s="62"/>
      <c r="H170" s="71">
        <v>0</v>
      </c>
      <c r="I170" s="64">
        <v>1</v>
      </c>
      <c r="J170" s="65">
        <f t="shared" si="27"/>
        <v>0</v>
      </c>
      <c r="K170" s="60"/>
      <c r="L170" s="71">
        <v>0</v>
      </c>
      <c r="M170" s="66">
        <v>1</v>
      </c>
      <c r="N170" s="65">
        <f t="shared" si="28"/>
        <v>0</v>
      </c>
      <c r="O170" s="60"/>
      <c r="P170" s="67">
        <f t="shared" si="29"/>
        <v>0</v>
      </c>
      <c r="Q170" s="68" t="str">
        <f t="shared" si="30"/>
        <v/>
      </c>
      <c r="T170" s="272"/>
      <c r="U170" s="257">
        <v>15000000</v>
      </c>
      <c r="V170" s="224">
        <v>1702809.3</v>
      </c>
      <c r="W170" s="258">
        <v>1722575.1</v>
      </c>
      <c r="X170" s="258">
        <v>1759869.05</v>
      </c>
      <c r="Y170" s="258">
        <v>1778516.03</v>
      </c>
      <c r="Z170" s="258">
        <v>1797163.01</v>
      </c>
      <c r="AA170" s="259">
        <v>1812080.59</v>
      </c>
    </row>
    <row r="171" spans="1:27" x14ac:dyDescent="0.2">
      <c r="A171" s="86" t="s">
        <v>114</v>
      </c>
      <c r="D171" s="70" t="s">
        <v>38</v>
      </c>
      <c r="E171" s="60"/>
      <c r="F171" s="219" t="s">
        <v>11</v>
      </c>
      <c r="G171" s="62"/>
      <c r="H171" s="71">
        <v>0</v>
      </c>
      <c r="I171" s="64">
        <v>1</v>
      </c>
      <c r="J171" s="65">
        <f t="shared" si="27"/>
        <v>0</v>
      </c>
      <c r="K171" s="60"/>
      <c r="L171" s="63">
        <v>104.59</v>
      </c>
      <c r="M171" s="66">
        <v>1</v>
      </c>
      <c r="N171" s="65">
        <f t="shared" si="28"/>
        <v>104.59</v>
      </c>
      <c r="O171" s="60"/>
      <c r="P171" s="67">
        <f t="shared" si="29"/>
        <v>104.59</v>
      </c>
      <c r="Q171" s="68" t="str">
        <f t="shared" si="30"/>
        <v/>
      </c>
      <c r="T171" s="266"/>
      <c r="U171" s="266"/>
      <c r="V171" s="266"/>
      <c r="W171" s="273"/>
      <c r="X171" s="273"/>
      <c r="Y171" s="273"/>
      <c r="Z171" s="273"/>
      <c r="AA171" s="273"/>
    </row>
    <row r="172" spans="1:27" x14ac:dyDescent="0.2">
      <c r="D172" s="60" t="s">
        <v>40</v>
      </c>
      <c r="E172" s="60"/>
      <c r="F172" s="219" t="s">
        <v>11</v>
      </c>
      <c r="G172" s="62"/>
      <c r="H172" s="71">
        <v>0</v>
      </c>
      <c r="I172" s="64">
        <v>1</v>
      </c>
      <c r="J172" s="65">
        <f t="shared" si="27"/>
        <v>0</v>
      </c>
      <c r="K172" s="60"/>
      <c r="L172" s="71">
        <v>0</v>
      </c>
      <c r="M172" s="66">
        <v>1</v>
      </c>
      <c r="N172" s="65">
        <f t="shared" si="28"/>
        <v>0</v>
      </c>
      <c r="O172" s="60"/>
      <c r="P172" s="67">
        <f t="shared" si="29"/>
        <v>0</v>
      </c>
      <c r="Q172" s="68" t="str">
        <f t="shared" si="30"/>
        <v/>
      </c>
      <c r="T172" s="262"/>
      <c r="U172" s="236" t="s">
        <v>115</v>
      </c>
      <c r="V172" s="236"/>
      <c r="W172" s="263"/>
      <c r="X172" s="263"/>
      <c r="Y172" s="263"/>
      <c r="Z172" s="263"/>
      <c r="AA172" s="264"/>
    </row>
    <row r="173" spans="1:27" x14ac:dyDescent="0.2">
      <c r="A173" s="86" t="s">
        <v>116</v>
      </c>
      <c r="D173" s="60" t="s">
        <v>42</v>
      </c>
      <c r="E173" s="60"/>
      <c r="F173" s="219" t="s">
        <v>19</v>
      </c>
      <c r="G173" s="62"/>
      <c r="H173" s="71">
        <v>0.59179999999999999</v>
      </c>
      <c r="I173" s="64">
        <f>H165</f>
        <v>7350</v>
      </c>
      <c r="J173" s="65">
        <f t="shared" si="27"/>
        <v>4349.7299999999996</v>
      </c>
      <c r="K173" s="60"/>
      <c r="L173" s="71">
        <v>1.3784000000000001</v>
      </c>
      <c r="M173" s="66">
        <f>H165</f>
        <v>7350</v>
      </c>
      <c r="N173" s="65">
        <f t="shared" si="28"/>
        <v>10131.24</v>
      </c>
      <c r="O173" s="60"/>
      <c r="P173" s="67">
        <f t="shared" si="29"/>
        <v>5781.51</v>
      </c>
      <c r="Q173" s="68">
        <f t="shared" si="30"/>
        <v>1.3291652585332885</v>
      </c>
      <c r="T173" s="265"/>
      <c r="U173" s="266"/>
      <c r="V173" s="267" t="s">
        <v>95</v>
      </c>
      <c r="W173" s="268"/>
      <c r="X173" s="268"/>
      <c r="Y173" s="268"/>
      <c r="Z173" s="268"/>
      <c r="AA173" s="269"/>
    </row>
    <row r="174" spans="1:27" x14ac:dyDescent="0.2">
      <c r="A174" s="86" t="s">
        <v>117</v>
      </c>
      <c r="D174" s="60" t="s">
        <v>44</v>
      </c>
      <c r="E174" s="60"/>
      <c r="F174" s="219" t="s">
        <v>19</v>
      </c>
      <c r="G174" s="62"/>
      <c r="H174" s="71">
        <v>0.3886</v>
      </c>
      <c r="I174" s="64">
        <f t="shared" ref="I174:I179" si="31">I173</f>
        <v>7350</v>
      </c>
      <c r="J174" s="65">
        <f t="shared" si="27"/>
        <v>2856.21</v>
      </c>
      <c r="K174" s="60"/>
      <c r="L174" s="71">
        <v>0.14369999999999999</v>
      </c>
      <c r="M174" s="66">
        <f t="shared" ref="M174:M179" si="32">M173</f>
        <v>7350</v>
      </c>
      <c r="N174" s="65">
        <f t="shared" si="28"/>
        <v>1056.1949999999999</v>
      </c>
      <c r="O174" s="60"/>
      <c r="P174" s="67">
        <f t="shared" si="29"/>
        <v>-1800.0150000000001</v>
      </c>
      <c r="Q174" s="68">
        <f t="shared" si="30"/>
        <v>-0.63021101389603706</v>
      </c>
      <c r="T174" s="265"/>
      <c r="U174" s="248">
        <f>N198</f>
        <v>360722.07</v>
      </c>
      <c r="V174" s="249">
        <v>7350</v>
      </c>
      <c r="W174" s="250">
        <v>10000</v>
      </c>
      <c r="X174" s="250">
        <v>15000</v>
      </c>
      <c r="Y174" s="250">
        <v>17500</v>
      </c>
      <c r="Z174" s="250">
        <v>20000</v>
      </c>
      <c r="AA174" s="251">
        <v>22000</v>
      </c>
    </row>
    <row r="175" spans="1:27" x14ac:dyDescent="0.2">
      <c r="A175" s="86" t="s">
        <v>118</v>
      </c>
      <c r="D175" s="60" t="s">
        <v>163</v>
      </c>
      <c r="E175" s="60"/>
      <c r="F175" s="219" t="s">
        <v>11</v>
      </c>
      <c r="G175" s="62"/>
      <c r="H175" s="71">
        <v>0</v>
      </c>
      <c r="I175" s="64">
        <f>I169</f>
        <v>1</v>
      </c>
      <c r="J175" s="65">
        <f t="shared" si="27"/>
        <v>0</v>
      </c>
      <c r="K175" s="60"/>
      <c r="L175" s="63">
        <v>702.47</v>
      </c>
      <c r="M175" s="66">
        <f>M169</f>
        <v>1</v>
      </c>
      <c r="N175" s="65">
        <f t="shared" si="28"/>
        <v>702.47</v>
      </c>
      <c r="O175" s="60"/>
      <c r="P175" s="67">
        <f t="shared" si="29"/>
        <v>702.47</v>
      </c>
      <c r="Q175" s="68" t="str">
        <f t="shared" si="30"/>
        <v/>
      </c>
      <c r="T175" s="270" t="s">
        <v>25</v>
      </c>
      <c r="U175" s="253">
        <v>2800000</v>
      </c>
      <c r="V175" s="271">
        <f t="dataTable" ref="V175:AA180" dt2D="1" dtr="0" r1="H165" r2="H164" ca="1"/>
        <v>360722.07</v>
      </c>
      <c r="W175" s="254">
        <v>377907.81</v>
      </c>
      <c r="X175" s="254">
        <v>410333.72</v>
      </c>
      <c r="Y175" s="254">
        <v>426546.68</v>
      </c>
      <c r="Z175" s="254">
        <v>442759.64</v>
      </c>
      <c r="AA175" s="255">
        <v>455730.01</v>
      </c>
    </row>
    <row r="176" spans="1:27" x14ac:dyDescent="0.2">
      <c r="A176" s="86" t="s">
        <v>119</v>
      </c>
      <c r="D176" s="60" t="s">
        <v>48</v>
      </c>
      <c r="E176" s="60"/>
      <c r="F176" s="219" t="s">
        <v>19</v>
      </c>
      <c r="G176" s="62"/>
      <c r="H176" s="71">
        <v>-7.6399999999999996E-2</v>
      </c>
      <c r="I176" s="64">
        <f>I173</f>
        <v>7350</v>
      </c>
      <c r="J176" s="65">
        <f t="shared" si="27"/>
        <v>-561.54</v>
      </c>
      <c r="K176" s="60"/>
      <c r="L176" s="71">
        <v>0</v>
      </c>
      <c r="M176" s="66">
        <f>M173</f>
        <v>7350</v>
      </c>
      <c r="N176" s="65">
        <f t="shared" si="28"/>
        <v>0</v>
      </c>
      <c r="O176" s="60"/>
      <c r="P176" s="67">
        <f t="shared" si="29"/>
        <v>561.54</v>
      </c>
      <c r="Q176" s="68">
        <f t="shared" si="30"/>
        <v>-1</v>
      </c>
      <c r="T176" s="270"/>
      <c r="U176" s="253">
        <v>5000000</v>
      </c>
      <c r="V176" s="217">
        <v>600820.81999999995</v>
      </c>
      <c r="W176" s="254">
        <v>618006.56000000006</v>
      </c>
      <c r="X176" s="254">
        <v>650432.47</v>
      </c>
      <c r="Y176" s="254">
        <v>666645.43000000005</v>
      </c>
      <c r="Z176" s="254">
        <v>682858.39</v>
      </c>
      <c r="AA176" s="255">
        <v>695828.76</v>
      </c>
    </row>
    <row r="177" spans="1:27" x14ac:dyDescent="0.2">
      <c r="D177" s="60" t="s">
        <v>50</v>
      </c>
      <c r="E177" s="60"/>
      <c r="F177" s="219" t="s">
        <v>19</v>
      </c>
      <c r="G177" s="62"/>
      <c r="H177" s="71">
        <v>0</v>
      </c>
      <c r="I177" s="64">
        <f t="shared" si="31"/>
        <v>7350</v>
      </c>
      <c r="J177" s="65">
        <f t="shared" si="27"/>
        <v>0</v>
      </c>
      <c r="K177" s="60"/>
      <c r="L177" s="71">
        <v>0</v>
      </c>
      <c r="M177" s="66">
        <f t="shared" si="32"/>
        <v>7350</v>
      </c>
      <c r="N177" s="65">
        <f t="shared" si="28"/>
        <v>0</v>
      </c>
      <c r="O177" s="60"/>
      <c r="P177" s="67">
        <f t="shared" si="29"/>
        <v>0</v>
      </c>
      <c r="Q177" s="68" t="str">
        <f t="shared" si="30"/>
        <v/>
      </c>
      <c r="T177" s="270"/>
      <c r="U177" s="253">
        <v>8000000</v>
      </c>
      <c r="V177" s="217">
        <v>928228.21</v>
      </c>
      <c r="W177" s="254">
        <v>945413.95</v>
      </c>
      <c r="X177" s="254">
        <v>977839.86</v>
      </c>
      <c r="Y177" s="254">
        <v>994052.82</v>
      </c>
      <c r="Z177" s="254">
        <v>1010265.78</v>
      </c>
      <c r="AA177" s="255">
        <v>1023236.14</v>
      </c>
    </row>
    <row r="178" spans="1:27" x14ac:dyDescent="0.2">
      <c r="A178" s="86" t="s">
        <v>120</v>
      </c>
      <c r="D178" s="60" t="s">
        <v>52</v>
      </c>
      <c r="E178" s="60"/>
      <c r="F178" s="219" t="s">
        <v>19</v>
      </c>
      <c r="G178" s="62"/>
      <c r="H178" s="71">
        <v>0</v>
      </c>
      <c r="I178" s="64">
        <f t="shared" si="31"/>
        <v>7350</v>
      </c>
      <c r="J178" s="65">
        <f t="shared" si="27"/>
        <v>0</v>
      </c>
      <c r="K178" s="60"/>
      <c r="L178" s="71">
        <v>0</v>
      </c>
      <c r="M178" s="66">
        <f t="shared" si="32"/>
        <v>7350</v>
      </c>
      <c r="N178" s="65">
        <f t="shared" si="28"/>
        <v>0</v>
      </c>
      <c r="O178" s="60"/>
      <c r="P178" s="67">
        <f t="shared" si="29"/>
        <v>0</v>
      </c>
      <c r="Q178" s="68" t="str">
        <f t="shared" si="30"/>
        <v/>
      </c>
      <c r="T178" s="270"/>
      <c r="U178" s="253">
        <v>10000000</v>
      </c>
      <c r="V178" s="217">
        <v>1146499.8</v>
      </c>
      <c r="W178" s="254">
        <v>1163685.54</v>
      </c>
      <c r="X178" s="254">
        <v>1196111.45</v>
      </c>
      <c r="Y178" s="254">
        <v>1212324.4099999999</v>
      </c>
      <c r="Z178" s="254">
        <v>1228537.3700000001</v>
      </c>
      <c r="AA178" s="255">
        <v>1241507.73</v>
      </c>
    </row>
    <row r="179" spans="1:27" ht="25.5" x14ac:dyDescent="0.2">
      <c r="A179" s="88" t="s">
        <v>121</v>
      </c>
      <c r="D179" s="76" t="s">
        <v>166</v>
      </c>
      <c r="E179" s="60"/>
      <c r="F179" s="219" t="s">
        <v>19</v>
      </c>
      <c r="G179" s="62"/>
      <c r="H179" s="71">
        <v>0</v>
      </c>
      <c r="I179" s="64">
        <f t="shared" si="31"/>
        <v>7350</v>
      </c>
      <c r="J179" s="65">
        <f t="shared" si="27"/>
        <v>0</v>
      </c>
      <c r="K179" s="60"/>
      <c r="L179" s="71">
        <v>1.8E-3</v>
      </c>
      <c r="M179" s="66">
        <f t="shared" si="32"/>
        <v>7350</v>
      </c>
      <c r="N179" s="65">
        <f t="shared" si="28"/>
        <v>13.23</v>
      </c>
      <c r="O179" s="60"/>
      <c r="P179" s="67">
        <f t="shared" si="29"/>
        <v>13.23</v>
      </c>
      <c r="Q179" s="68" t="str">
        <f t="shared" si="30"/>
        <v/>
      </c>
      <c r="T179" s="270"/>
      <c r="U179" s="253">
        <v>12000000</v>
      </c>
      <c r="V179" s="217">
        <v>1364771.39</v>
      </c>
      <c r="W179" s="254">
        <v>1381957.13</v>
      </c>
      <c r="X179" s="254">
        <v>1414383.04</v>
      </c>
      <c r="Y179" s="254">
        <v>1430596</v>
      </c>
      <c r="Z179" s="254">
        <v>1446808.96</v>
      </c>
      <c r="AA179" s="255">
        <v>1459779.32</v>
      </c>
    </row>
    <row r="180" spans="1:27" x14ac:dyDescent="0.2">
      <c r="A180" s="88" t="s">
        <v>121</v>
      </c>
      <c r="D180" s="76" t="s">
        <v>106</v>
      </c>
      <c r="E180" s="60"/>
      <c r="F180" s="219" t="s">
        <v>15</v>
      </c>
      <c r="G180" s="62"/>
      <c r="H180" s="71"/>
      <c r="I180" s="158"/>
      <c r="J180" s="65">
        <f t="shared" si="27"/>
        <v>0</v>
      </c>
      <c r="K180" s="60"/>
      <c r="L180" s="71">
        <v>0</v>
      </c>
      <c r="M180" s="66">
        <f>H164</f>
        <v>2800000</v>
      </c>
      <c r="N180" s="65">
        <f t="shared" si="28"/>
        <v>0</v>
      </c>
      <c r="O180" s="60"/>
      <c r="P180" s="67">
        <f t="shared" si="29"/>
        <v>0</v>
      </c>
      <c r="Q180" s="68" t="str">
        <f t="shared" si="30"/>
        <v/>
      </c>
      <c r="T180" s="272"/>
      <c r="U180" s="257">
        <v>15000000</v>
      </c>
      <c r="V180" s="224">
        <v>1692178.78</v>
      </c>
      <c r="W180" s="258">
        <v>1709364.51</v>
      </c>
      <c r="X180" s="258">
        <v>1741790.43</v>
      </c>
      <c r="Y180" s="258">
        <v>1758003.39</v>
      </c>
      <c r="Z180" s="258">
        <v>1774216.34</v>
      </c>
      <c r="AA180" s="259">
        <v>1787186.71</v>
      </c>
    </row>
    <row r="181" spans="1:27" x14ac:dyDescent="0.2">
      <c r="D181" s="77"/>
      <c r="E181" s="60"/>
      <c r="F181" s="219"/>
      <c r="G181" s="62"/>
      <c r="H181" s="71"/>
      <c r="I181" s="158"/>
      <c r="J181" s="65">
        <f t="shared" si="27"/>
        <v>0</v>
      </c>
      <c r="K181" s="60"/>
      <c r="L181" s="71"/>
      <c r="M181" s="159"/>
      <c r="N181" s="65">
        <f t="shared" si="28"/>
        <v>0</v>
      </c>
      <c r="O181" s="60"/>
      <c r="P181" s="67">
        <f t="shared" si="29"/>
        <v>0</v>
      </c>
      <c r="Q181" s="68" t="str">
        <f t="shared" si="30"/>
        <v/>
      </c>
    </row>
    <row r="182" spans="1:27" x14ac:dyDescent="0.2">
      <c r="D182" s="77"/>
      <c r="E182" s="60"/>
      <c r="F182" s="219"/>
      <c r="G182" s="62"/>
      <c r="H182" s="71"/>
      <c r="I182" s="158"/>
      <c r="J182" s="65">
        <f t="shared" si="27"/>
        <v>0</v>
      </c>
      <c r="K182" s="60"/>
      <c r="L182" s="71"/>
      <c r="M182" s="159"/>
      <c r="N182" s="65">
        <f t="shared" si="28"/>
        <v>0</v>
      </c>
      <c r="O182" s="60"/>
      <c r="P182" s="67">
        <f t="shared" si="29"/>
        <v>0</v>
      </c>
      <c r="Q182" s="68" t="str">
        <f t="shared" si="30"/>
        <v/>
      </c>
    </row>
    <row r="183" spans="1:27" ht="13.5" thickBot="1" x14ac:dyDescent="0.25">
      <c r="D183" s="77"/>
      <c r="E183" s="60"/>
      <c r="F183" s="219"/>
      <c r="G183" s="62"/>
      <c r="H183" s="71"/>
      <c r="I183" s="158"/>
      <c r="J183" s="65">
        <f t="shared" si="27"/>
        <v>0</v>
      </c>
      <c r="K183" s="60"/>
      <c r="L183" s="71"/>
      <c r="M183" s="159"/>
      <c r="N183" s="65">
        <f t="shared" si="28"/>
        <v>0</v>
      </c>
      <c r="O183" s="60"/>
      <c r="P183" s="67">
        <f t="shared" si="29"/>
        <v>0</v>
      </c>
      <c r="Q183" s="68" t="str">
        <f t="shared" si="30"/>
        <v/>
      </c>
    </row>
    <row r="184" spans="1:27" ht="13.5" thickBot="1" x14ac:dyDescent="0.25">
      <c r="D184" s="27" t="s">
        <v>56</v>
      </c>
      <c r="G184" s="4"/>
      <c r="H184" s="80"/>
      <c r="I184" s="160"/>
      <c r="J184" s="82">
        <f>SUM(J169:J183)</f>
        <v>16334.64</v>
      </c>
      <c r="L184" s="80"/>
      <c r="M184" s="161"/>
      <c r="N184" s="82">
        <f>SUM(N169:N183)</f>
        <v>17816.125</v>
      </c>
      <c r="P184" s="84">
        <f t="shared" si="29"/>
        <v>1481.4850000000006</v>
      </c>
      <c r="Q184" s="85">
        <f t="shared" si="30"/>
        <v>9.0695907592698743E-2</v>
      </c>
    </row>
    <row r="185" spans="1:27" x14ac:dyDescent="0.2">
      <c r="A185" s="86" t="s">
        <v>122</v>
      </c>
      <c r="D185" s="86" t="s">
        <v>58</v>
      </c>
      <c r="E185" s="86"/>
      <c r="F185" s="226" t="s">
        <v>19</v>
      </c>
      <c r="G185" s="88"/>
      <c r="H185" s="89">
        <v>3.1192000000000002</v>
      </c>
      <c r="I185" s="139">
        <f>H165</f>
        <v>7350</v>
      </c>
      <c r="J185" s="91">
        <f>I185*H185</f>
        <v>22926.120000000003</v>
      </c>
      <c r="K185" s="86"/>
      <c r="L185" s="89">
        <v>3.0886</v>
      </c>
      <c r="M185" s="140">
        <f>H165</f>
        <v>7350</v>
      </c>
      <c r="N185" s="91">
        <f>M185*L185</f>
        <v>22701.21</v>
      </c>
      <c r="O185" s="86"/>
      <c r="P185" s="93">
        <f t="shared" si="29"/>
        <v>-224.91000000000349</v>
      </c>
      <c r="Q185" s="94">
        <f t="shared" si="30"/>
        <v>-9.8102077455759391E-3</v>
      </c>
    </row>
    <row r="186" spans="1:27" ht="13.5" thickBot="1" x14ac:dyDescent="0.25">
      <c r="A186" s="86" t="s">
        <v>123</v>
      </c>
      <c r="D186" s="95" t="s">
        <v>60</v>
      </c>
      <c r="E186" s="86"/>
      <c r="F186" s="226" t="s">
        <v>19</v>
      </c>
      <c r="G186" s="88"/>
      <c r="H186" s="89">
        <v>2.5775000000000001</v>
      </c>
      <c r="I186" s="139">
        <f>I185</f>
        <v>7350</v>
      </c>
      <c r="J186" s="91">
        <f>I186*H186</f>
        <v>18944.625</v>
      </c>
      <c r="K186" s="86"/>
      <c r="L186" s="89">
        <v>1.1266</v>
      </c>
      <c r="M186" s="140">
        <f>M185</f>
        <v>7350</v>
      </c>
      <c r="N186" s="91">
        <f>M186*L186</f>
        <v>8280.51</v>
      </c>
      <c r="O186" s="86"/>
      <c r="P186" s="93">
        <f t="shared" si="29"/>
        <v>-10664.115</v>
      </c>
      <c r="Q186" s="94">
        <f t="shared" si="30"/>
        <v>-0.56290979631425797</v>
      </c>
    </row>
    <row r="187" spans="1:27" ht="13.5" thickBot="1" x14ac:dyDescent="0.25">
      <c r="D187" s="96" t="s">
        <v>61</v>
      </c>
      <c r="E187" s="60"/>
      <c r="F187" s="60"/>
      <c r="G187" s="62"/>
      <c r="H187" s="97"/>
      <c r="I187" s="162"/>
      <c r="J187" s="99">
        <f>SUM(J184:J186)</f>
        <v>58205.385000000002</v>
      </c>
      <c r="K187" s="100"/>
      <c r="L187" s="101"/>
      <c r="M187" s="163"/>
      <c r="N187" s="99">
        <f>SUM(N184:N186)</f>
        <v>48797.845000000001</v>
      </c>
      <c r="O187" s="100"/>
      <c r="P187" s="103">
        <f t="shared" si="29"/>
        <v>-9407.5400000000009</v>
      </c>
      <c r="Q187" s="104">
        <f t="shared" si="30"/>
        <v>-0.16162662612746226</v>
      </c>
    </row>
    <row r="188" spans="1:27" x14ac:dyDescent="0.2">
      <c r="D188" s="76" t="s">
        <v>62</v>
      </c>
      <c r="E188" s="60"/>
      <c r="F188" s="219" t="s">
        <v>15</v>
      </c>
      <c r="G188" s="62"/>
      <c r="H188" s="71">
        <v>5.1999999999999998E-3</v>
      </c>
      <c r="I188" s="64">
        <f>H164*(1+H200)</f>
        <v>2840600</v>
      </c>
      <c r="J188" s="65">
        <f t="shared" ref="J188:J195" si="33">I188*H188</f>
        <v>14771.119999999999</v>
      </c>
      <c r="K188" s="60"/>
      <c r="L188" s="71">
        <f t="shared" ref="L188:L194" si="34">H188</f>
        <v>5.1999999999999998E-3</v>
      </c>
      <c r="M188" s="66">
        <f>H164*(1+L200)</f>
        <v>2840600</v>
      </c>
      <c r="N188" s="65">
        <f t="shared" ref="N188:N195" si="35">M188*L188</f>
        <v>14771.119999999999</v>
      </c>
      <c r="O188" s="60"/>
      <c r="P188" s="67">
        <f t="shared" si="29"/>
        <v>0</v>
      </c>
      <c r="Q188" s="68">
        <f t="shared" si="30"/>
        <v>0</v>
      </c>
    </row>
    <row r="189" spans="1:27" x14ac:dyDescent="0.2">
      <c r="D189" s="76" t="s">
        <v>63</v>
      </c>
      <c r="E189" s="60"/>
      <c r="F189" s="219" t="s">
        <v>15</v>
      </c>
      <c r="G189" s="62"/>
      <c r="H189" s="71">
        <v>1.1000000000000001E-3</v>
      </c>
      <c r="I189" s="64">
        <f>I188</f>
        <v>2840600</v>
      </c>
      <c r="J189" s="65">
        <f t="shared" si="33"/>
        <v>3124.6600000000003</v>
      </c>
      <c r="K189" s="60"/>
      <c r="L189" s="71">
        <f t="shared" si="34"/>
        <v>1.1000000000000001E-3</v>
      </c>
      <c r="M189" s="66">
        <f>M188</f>
        <v>2840600</v>
      </c>
      <c r="N189" s="65">
        <f t="shared" si="35"/>
        <v>3124.6600000000003</v>
      </c>
      <c r="O189" s="60"/>
      <c r="P189" s="67">
        <f t="shared" si="29"/>
        <v>0</v>
      </c>
      <c r="Q189" s="68">
        <f t="shared" si="30"/>
        <v>0</v>
      </c>
    </row>
    <row r="190" spans="1:27" x14ac:dyDescent="0.2">
      <c r="D190" s="76" t="s">
        <v>64</v>
      </c>
      <c r="E190" s="60"/>
      <c r="F190" s="219" t="s">
        <v>15</v>
      </c>
      <c r="G190" s="62"/>
      <c r="H190" s="71">
        <v>0</v>
      </c>
      <c r="I190" s="64">
        <f>I188</f>
        <v>2840600</v>
      </c>
      <c r="J190" s="65">
        <f t="shared" si="33"/>
        <v>0</v>
      </c>
      <c r="K190" s="60"/>
      <c r="L190" s="71">
        <f t="shared" si="34"/>
        <v>0</v>
      </c>
      <c r="M190" s="66">
        <f>M188</f>
        <v>2840600</v>
      </c>
      <c r="N190" s="65">
        <f t="shared" si="35"/>
        <v>0</v>
      </c>
      <c r="O190" s="60"/>
      <c r="P190" s="67">
        <f t="shared" si="29"/>
        <v>0</v>
      </c>
      <c r="Q190" s="68" t="str">
        <f t="shared" si="30"/>
        <v/>
      </c>
    </row>
    <row r="191" spans="1:27" x14ac:dyDescent="0.2">
      <c r="D191" s="60" t="s">
        <v>65</v>
      </c>
      <c r="E191" s="60"/>
      <c r="F191" s="219" t="s">
        <v>11</v>
      </c>
      <c r="G191" s="62"/>
      <c r="H191" s="71">
        <v>0.25</v>
      </c>
      <c r="I191" s="64">
        <v>1</v>
      </c>
      <c r="J191" s="65">
        <f t="shared" si="33"/>
        <v>0.25</v>
      </c>
      <c r="K191" s="60"/>
      <c r="L191" s="71">
        <f t="shared" si="34"/>
        <v>0.25</v>
      </c>
      <c r="M191" s="66">
        <v>1</v>
      </c>
      <c r="N191" s="65">
        <f t="shared" si="35"/>
        <v>0.25</v>
      </c>
      <c r="O191" s="60"/>
      <c r="P191" s="67">
        <f t="shared" si="29"/>
        <v>0</v>
      </c>
      <c r="Q191" s="68">
        <f t="shared" si="30"/>
        <v>0</v>
      </c>
    </row>
    <row r="192" spans="1:27" x14ac:dyDescent="0.2">
      <c r="D192" s="60" t="s">
        <v>66</v>
      </c>
      <c r="E192" s="60"/>
      <c r="F192" s="219" t="s">
        <v>15</v>
      </c>
      <c r="G192" s="62"/>
      <c r="H192" s="71">
        <v>7.0000000000000001E-3</v>
      </c>
      <c r="I192" s="64">
        <f>H164</f>
        <v>2800000</v>
      </c>
      <c r="J192" s="65">
        <f t="shared" si="33"/>
        <v>19600</v>
      </c>
      <c r="K192" s="60"/>
      <c r="L192" s="71">
        <f t="shared" si="34"/>
        <v>7.0000000000000001E-3</v>
      </c>
      <c r="M192" s="66">
        <f>H164</f>
        <v>2800000</v>
      </c>
      <c r="N192" s="65">
        <f t="shared" si="35"/>
        <v>19600</v>
      </c>
      <c r="O192" s="60"/>
      <c r="P192" s="67">
        <f t="shared" si="29"/>
        <v>0</v>
      </c>
      <c r="Q192" s="68">
        <f t="shared" si="30"/>
        <v>0</v>
      </c>
    </row>
    <row r="193" spans="2:17" x14ac:dyDescent="0.2">
      <c r="D193" s="60" t="s">
        <v>92</v>
      </c>
      <c r="E193" s="60"/>
      <c r="F193" s="219" t="s">
        <v>15</v>
      </c>
      <c r="G193" s="62"/>
      <c r="H193" s="71">
        <v>8.2000000000000003E-2</v>
      </c>
      <c r="I193" s="64">
        <f>IF(I188&lt;H201,I188,H201)</f>
        <v>750</v>
      </c>
      <c r="J193" s="65">
        <f t="shared" si="33"/>
        <v>61.5</v>
      </c>
      <c r="K193" s="60"/>
      <c r="L193" s="71">
        <f t="shared" si="34"/>
        <v>8.2000000000000003E-2</v>
      </c>
      <c r="M193" s="66">
        <f>IF(M188&lt;L201,M188,L201)</f>
        <v>750</v>
      </c>
      <c r="N193" s="65">
        <f t="shared" si="35"/>
        <v>61.5</v>
      </c>
      <c r="O193" s="60"/>
      <c r="P193" s="67">
        <f t="shared" si="29"/>
        <v>0</v>
      </c>
      <c r="Q193" s="68">
        <f t="shared" si="30"/>
        <v>0</v>
      </c>
    </row>
    <row r="194" spans="2:17" x14ac:dyDescent="0.2">
      <c r="D194" s="60" t="s">
        <v>92</v>
      </c>
      <c r="E194" s="60"/>
      <c r="F194" s="219" t="s">
        <v>15</v>
      </c>
      <c r="G194" s="62"/>
      <c r="H194" s="71">
        <v>8.2000000000000003E-2</v>
      </c>
      <c r="I194" s="108">
        <f>IF(I188&lt;H201,0,I188-I193)</f>
        <v>2839850</v>
      </c>
      <c r="J194" s="65">
        <f t="shared" si="33"/>
        <v>232867.7</v>
      </c>
      <c r="K194" s="60"/>
      <c r="L194" s="71">
        <f t="shared" si="34"/>
        <v>8.2000000000000003E-2</v>
      </c>
      <c r="M194" s="142">
        <f>IF(M188&lt;L201,0,M188-M193)</f>
        <v>2839850</v>
      </c>
      <c r="N194" s="65">
        <f t="shared" si="35"/>
        <v>232867.7</v>
      </c>
      <c r="O194" s="60"/>
      <c r="P194" s="67">
        <f t="shared" si="29"/>
        <v>0</v>
      </c>
      <c r="Q194" s="68">
        <f t="shared" si="30"/>
        <v>0</v>
      </c>
    </row>
    <row r="195" spans="2:17" ht="13.5" thickBot="1" x14ac:dyDescent="0.25">
      <c r="D195" s="77"/>
      <c r="E195" s="60"/>
      <c r="F195" s="219"/>
      <c r="G195" s="62"/>
      <c r="H195" s="71"/>
      <c r="I195" s="158"/>
      <c r="J195" s="65">
        <f t="shared" si="33"/>
        <v>0</v>
      </c>
      <c r="K195" s="60"/>
      <c r="L195" s="71"/>
      <c r="M195" s="159"/>
      <c r="N195" s="65">
        <f t="shared" si="35"/>
        <v>0</v>
      </c>
      <c r="O195" s="60"/>
      <c r="P195" s="67">
        <f t="shared" si="29"/>
        <v>0</v>
      </c>
      <c r="Q195" s="68" t="str">
        <f t="shared" si="30"/>
        <v/>
      </c>
    </row>
    <row r="196" spans="2:17" ht="13.5" thickBot="1" x14ac:dyDescent="0.25">
      <c r="D196" s="110" t="s">
        <v>69</v>
      </c>
      <c r="E196" s="60"/>
      <c r="F196" s="60"/>
      <c r="G196" s="60"/>
      <c r="H196" s="111"/>
      <c r="I196" s="112"/>
      <c r="J196" s="99">
        <f>SUM(J187:J195)</f>
        <v>328630.61499999999</v>
      </c>
      <c r="K196" s="100"/>
      <c r="L196" s="113"/>
      <c r="M196" s="163"/>
      <c r="N196" s="99">
        <f>SUM(N187:N195)</f>
        <v>319223.07500000001</v>
      </c>
      <c r="O196" s="100"/>
      <c r="P196" s="103">
        <f t="shared" si="29"/>
        <v>-9407.539999999979</v>
      </c>
      <c r="Q196" s="104">
        <f t="shared" si="30"/>
        <v>-2.8626486914495108E-2</v>
      </c>
    </row>
    <row r="197" spans="2:17" ht="13.5" thickBot="1" x14ac:dyDescent="0.25">
      <c r="D197" s="62" t="s">
        <v>70</v>
      </c>
      <c r="E197" s="60"/>
      <c r="F197" s="60"/>
      <c r="G197" s="60"/>
      <c r="H197" s="115">
        <v>0.13</v>
      </c>
      <c r="I197" s="116"/>
      <c r="J197" s="117">
        <f>J196*H197</f>
        <v>42721.979950000001</v>
      </c>
      <c r="K197" s="60"/>
      <c r="L197" s="115">
        <v>0.13</v>
      </c>
      <c r="M197" s="164"/>
      <c r="N197" s="117">
        <f>N196*L197</f>
        <v>41498.999750000003</v>
      </c>
      <c r="O197" s="60"/>
      <c r="P197" s="67">
        <f t="shared" si="29"/>
        <v>-1222.9801999999981</v>
      </c>
      <c r="Q197" s="68">
        <f t="shared" si="30"/>
        <v>-2.8626486914495125E-2</v>
      </c>
    </row>
    <row r="198" spans="2:17" ht="13.5" thickBot="1" x14ac:dyDescent="0.25">
      <c r="D198" s="96" t="s">
        <v>71</v>
      </c>
      <c r="E198" s="60"/>
      <c r="F198" s="60"/>
      <c r="G198" s="60"/>
      <c r="H198" s="97"/>
      <c r="I198" s="98"/>
      <c r="J198" s="99">
        <f>ROUND(SUM(J196:J197),2)</f>
        <v>371352.59</v>
      </c>
      <c r="K198" s="100"/>
      <c r="L198" s="101"/>
      <c r="M198" s="163"/>
      <c r="N198" s="99">
        <f>ROUND(SUM(N196:N197),2)</f>
        <v>360722.07</v>
      </c>
      <c r="O198" s="100"/>
      <c r="P198" s="103">
        <f t="shared" si="29"/>
        <v>-10630.520000000019</v>
      </c>
      <c r="Q198" s="104">
        <f t="shared" si="30"/>
        <v>-2.8626486757504555E-2</v>
      </c>
    </row>
    <row r="200" spans="2:17" x14ac:dyDescent="0.2">
      <c r="D200" s="27" t="s">
        <v>74</v>
      </c>
      <c r="H200" s="121">
        <v>1.4499999999999957E-2</v>
      </c>
      <c r="J200" s="122"/>
      <c r="L200" s="121">
        <f>H200</f>
        <v>1.4499999999999957E-2</v>
      </c>
      <c r="N200" s="123"/>
    </row>
    <row r="201" spans="2:17" x14ac:dyDescent="0.2">
      <c r="D201" s="124" t="s">
        <v>75</v>
      </c>
      <c r="H201" s="125">
        <v>750</v>
      </c>
      <c r="L201" s="125">
        <f>H201</f>
        <v>750</v>
      </c>
    </row>
    <row r="202" spans="2:17" x14ac:dyDescent="0.2">
      <c r="B202" s="27" t="s">
        <v>76</v>
      </c>
    </row>
    <row r="203" spans="2:17" x14ac:dyDescent="0.2">
      <c r="B203" s="165" t="s">
        <v>109</v>
      </c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7"/>
      <c r="N203" s="127"/>
      <c r="O203" s="127"/>
      <c r="P203" s="127"/>
      <c r="Q203" s="128"/>
    </row>
    <row r="204" spans="2:17" x14ac:dyDescent="0.2">
      <c r="B204" s="129"/>
      <c r="C204" s="130"/>
      <c r="D204" s="130"/>
      <c r="E204" s="130"/>
      <c r="F204" s="130"/>
      <c r="G204" s="130"/>
      <c r="H204" s="130"/>
      <c r="I204" s="130"/>
      <c r="J204" s="130"/>
      <c r="K204" s="130"/>
      <c r="L204" s="130"/>
      <c r="M204" s="130"/>
      <c r="N204" s="130"/>
      <c r="O204" s="130"/>
      <c r="P204" s="130"/>
      <c r="Q204" s="131"/>
    </row>
    <row r="205" spans="2:17" x14ac:dyDescent="0.2">
      <c r="B205" s="129"/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130"/>
      <c r="O205" s="130"/>
      <c r="P205" s="130"/>
      <c r="Q205" s="131"/>
    </row>
    <row r="206" spans="2:17" x14ac:dyDescent="0.2">
      <c r="B206" s="129"/>
      <c r="C206" s="130"/>
      <c r="D206" s="130"/>
      <c r="E206" s="130"/>
      <c r="F206" s="130"/>
      <c r="G206" s="130"/>
      <c r="H206" s="130"/>
      <c r="I206" s="130"/>
      <c r="J206" s="130"/>
      <c r="K206" s="130"/>
      <c r="L206" s="130"/>
      <c r="M206" s="130"/>
      <c r="N206" s="130"/>
      <c r="O206" s="130"/>
      <c r="P206" s="130"/>
      <c r="Q206" s="131"/>
    </row>
    <row r="207" spans="2:17" x14ac:dyDescent="0.2">
      <c r="B207" s="132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4"/>
    </row>
    <row r="212" spans="1:22" ht="15.75" x14ac:dyDescent="0.25">
      <c r="B212" s="4" t="s">
        <v>11</v>
      </c>
      <c r="D212" s="22" t="s">
        <v>12</v>
      </c>
      <c r="F212" s="23" t="s">
        <v>124</v>
      </c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T212" s="274" t="s">
        <v>125</v>
      </c>
      <c r="U212" s="275" t="s">
        <v>18</v>
      </c>
      <c r="V212" s="276"/>
    </row>
    <row r="213" spans="1:22" ht="15.75" x14ac:dyDescent="0.25">
      <c r="B213" s="4"/>
      <c r="D213" s="25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T213" s="277"/>
      <c r="U213" s="266" t="s">
        <v>20</v>
      </c>
      <c r="V213" s="278" t="s">
        <v>21</v>
      </c>
    </row>
    <row r="214" spans="1:22" x14ac:dyDescent="0.2">
      <c r="B214" s="4" t="s">
        <v>15</v>
      </c>
      <c r="F214" s="27" t="s">
        <v>16</v>
      </c>
      <c r="G214" s="27"/>
      <c r="H214" s="28">
        <v>150</v>
      </c>
      <c r="I214" s="27" t="s">
        <v>17</v>
      </c>
      <c r="T214" s="277" t="s">
        <v>25</v>
      </c>
      <c r="U214" s="214">
        <f>J248</f>
        <v>29.61</v>
      </c>
      <c r="V214" s="215">
        <f>N248</f>
        <v>26.98</v>
      </c>
    </row>
    <row r="215" spans="1:22" x14ac:dyDescent="0.2">
      <c r="B215" s="4" t="s">
        <v>19</v>
      </c>
      <c r="T215" s="279">
        <v>150</v>
      </c>
      <c r="U215" s="266">
        <f t="dataTable" ref="U215:V220" dt2D="0" dtr="0" r1="H214"/>
        <v>29.61</v>
      </c>
      <c r="V215" s="278">
        <v>26.98</v>
      </c>
    </row>
    <row r="216" spans="1:22" x14ac:dyDescent="0.2">
      <c r="F216" s="36"/>
      <c r="G216" s="36"/>
      <c r="H216" s="37" t="s">
        <v>22</v>
      </c>
      <c r="I216" s="38"/>
      <c r="J216" s="39"/>
      <c r="L216" s="37" t="s">
        <v>23</v>
      </c>
      <c r="M216" s="38"/>
      <c r="N216" s="39"/>
      <c r="P216" s="37" t="s">
        <v>24</v>
      </c>
      <c r="Q216" s="39"/>
      <c r="T216" s="279">
        <v>250</v>
      </c>
      <c r="U216" s="266">
        <v>43.17</v>
      </c>
      <c r="V216" s="278">
        <v>39.9</v>
      </c>
    </row>
    <row r="217" spans="1:22" x14ac:dyDescent="0.2">
      <c r="F217" s="43" t="s">
        <v>26</v>
      </c>
      <c r="G217" s="44"/>
      <c r="H217" s="45" t="s">
        <v>27</v>
      </c>
      <c r="I217" s="45" t="s">
        <v>28</v>
      </c>
      <c r="J217" s="46" t="s">
        <v>29</v>
      </c>
      <c r="L217" s="45" t="s">
        <v>27</v>
      </c>
      <c r="M217" s="47" t="s">
        <v>28</v>
      </c>
      <c r="N217" s="46" t="s">
        <v>29</v>
      </c>
      <c r="P217" s="48" t="s">
        <v>30</v>
      </c>
      <c r="Q217" s="49" t="s">
        <v>31</v>
      </c>
      <c r="T217" s="279">
        <v>500</v>
      </c>
      <c r="U217" s="266">
        <v>77.08</v>
      </c>
      <c r="V217" s="278">
        <v>72.2</v>
      </c>
    </row>
    <row r="218" spans="1:22" x14ac:dyDescent="0.2">
      <c r="F218" s="53"/>
      <c r="G218" s="44"/>
      <c r="H218" s="54" t="s">
        <v>32</v>
      </c>
      <c r="I218" s="54"/>
      <c r="J218" s="55" t="s">
        <v>32</v>
      </c>
      <c r="L218" s="54" t="s">
        <v>32</v>
      </c>
      <c r="M218" s="55"/>
      <c r="N218" s="55" t="s">
        <v>32</v>
      </c>
      <c r="P218" s="56"/>
      <c r="Q218" s="57"/>
      <c r="T218" s="279">
        <v>750</v>
      </c>
      <c r="U218" s="266">
        <v>111.61</v>
      </c>
      <c r="V218" s="278">
        <v>104.88</v>
      </c>
    </row>
    <row r="219" spans="1:22" x14ac:dyDescent="0.2">
      <c r="A219" s="86" t="s">
        <v>126</v>
      </c>
      <c r="D219" s="60" t="s">
        <v>34</v>
      </c>
      <c r="E219" s="60"/>
      <c r="F219" s="219" t="s">
        <v>11</v>
      </c>
      <c r="G219" s="62"/>
      <c r="H219" s="63">
        <v>7.95</v>
      </c>
      <c r="I219" s="64">
        <v>1</v>
      </c>
      <c r="J219" s="65">
        <f t="shared" ref="J219:J233" si="36">I219*H219</f>
        <v>7.95</v>
      </c>
      <c r="K219" s="60"/>
      <c r="L219" s="63">
        <v>6.8199999999999994</v>
      </c>
      <c r="M219" s="66">
        <v>1</v>
      </c>
      <c r="N219" s="65">
        <f t="shared" ref="N219:N233" si="37">M219*L219</f>
        <v>6.8199999999999994</v>
      </c>
      <c r="O219" s="60"/>
      <c r="P219" s="67">
        <f t="shared" ref="P219:P248" si="38">N219-J219</f>
        <v>-1.1300000000000008</v>
      </c>
      <c r="Q219" s="68">
        <f t="shared" ref="Q219:Q248" si="39">IF((J219)=0,"",(P219/J219))</f>
        <v>-0.14213836477987432</v>
      </c>
      <c r="T219" s="279">
        <v>1000</v>
      </c>
      <c r="U219" s="266">
        <v>149.38999999999999</v>
      </c>
      <c r="V219" s="278">
        <v>140.97999999999999</v>
      </c>
    </row>
    <row r="220" spans="1:22" x14ac:dyDescent="0.2">
      <c r="A220" s="86" t="s">
        <v>127</v>
      </c>
      <c r="D220" s="60" t="s">
        <v>36</v>
      </c>
      <c r="E220" s="60"/>
      <c r="F220" s="219" t="s">
        <v>11</v>
      </c>
      <c r="G220" s="62"/>
      <c r="H220" s="71">
        <v>0</v>
      </c>
      <c r="I220" s="64">
        <v>1</v>
      </c>
      <c r="J220" s="65">
        <f t="shared" si="36"/>
        <v>0</v>
      </c>
      <c r="K220" s="60"/>
      <c r="L220" s="71">
        <v>0</v>
      </c>
      <c r="M220" s="66">
        <v>1</v>
      </c>
      <c r="N220" s="65">
        <f t="shared" si="37"/>
        <v>0</v>
      </c>
      <c r="O220" s="60"/>
      <c r="P220" s="67">
        <f t="shared" si="38"/>
        <v>0</v>
      </c>
      <c r="Q220" s="68" t="str">
        <f t="shared" si="39"/>
        <v/>
      </c>
      <c r="T220" s="210">
        <v>1500</v>
      </c>
      <c r="U220" s="280">
        <v>224.96</v>
      </c>
      <c r="V220" s="281">
        <v>213.18</v>
      </c>
    </row>
    <row r="221" spans="1:22" x14ac:dyDescent="0.2">
      <c r="A221" s="86" t="s">
        <v>128</v>
      </c>
      <c r="D221" s="70" t="s">
        <v>38</v>
      </c>
      <c r="E221" s="60"/>
      <c r="F221" s="219" t="s">
        <v>11</v>
      </c>
      <c r="G221" s="62"/>
      <c r="H221" s="71">
        <v>0</v>
      </c>
      <c r="I221" s="64">
        <v>1</v>
      </c>
      <c r="J221" s="65">
        <f t="shared" si="36"/>
        <v>0</v>
      </c>
      <c r="K221" s="60"/>
      <c r="L221" s="63">
        <v>0.11</v>
      </c>
      <c r="M221" s="66">
        <v>1</v>
      </c>
      <c r="N221" s="65">
        <f t="shared" si="37"/>
        <v>0.11</v>
      </c>
      <c r="O221" s="60"/>
      <c r="P221" s="67">
        <f t="shared" si="38"/>
        <v>0.11</v>
      </c>
      <c r="Q221" s="68" t="str">
        <f t="shared" si="39"/>
        <v/>
      </c>
    </row>
    <row r="222" spans="1:22" x14ac:dyDescent="0.2">
      <c r="D222" s="60" t="s">
        <v>40</v>
      </c>
      <c r="E222" s="60"/>
      <c r="F222" s="219" t="s">
        <v>11</v>
      </c>
      <c r="G222" s="62"/>
      <c r="H222" s="71">
        <v>0</v>
      </c>
      <c r="I222" s="64">
        <v>1</v>
      </c>
      <c r="J222" s="65">
        <f t="shared" si="36"/>
        <v>0</v>
      </c>
      <c r="K222" s="60"/>
      <c r="L222" s="71">
        <v>0</v>
      </c>
      <c r="M222" s="66">
        <v>1</v>
      </c>
      <c r="N222" s="65">
        <f t="shared" si="37"/>
        <v>0</v>
      </c>
      <c r="O222" s="60"/>
      <c r="P222" s="67">
        <f t="shared" si="38"/>
        <v>0</v>
      </c>
      <c r="Q222" s="68" t="str">
        <f t="shared" si="39"/>
        <v/>
      </c>
    </row>
    <row r="223" spans="1:22" x14ac:dyDescent="0.2">
      <c r="A223" s="86" t="s">
        <v>129</v>
      </c>
      <c r="D223" s="60" t="s">
        <v>42</v>
      </c>
      <c r="E223" s="60"/>
      <c r="F223" s="219" t="s">
        <v>15</v>
      </c>
      <c r="G223" s="62"/>
      <c r="H223" s="71">
        <v>1.61E-2</v>
      </c>
      <c r="I223" s="64">
        <f>H214</f>
        <v>150</v>
      </c>
      <c r="J223" s="65">
        <f t="shared" si="36"/>
        <v>2.415</v>
      </c>
      <c r="K223" s="60"/>
      <c r="L223" s="71">
        <v>1.55E-2</v>
      </c>
      <c r="M223" s="66">
        <f>H214</f>
        <v>150</v>
      </c>
      <c r="N223" s="65">
        <f t="shared" si="37"/>
        <v>2.3250000000000002</v>
      </c>
      <c r="O223" s="60"/>
      <c r="P223" s="67">
        <f t="shared" si="38"/>
        <v>-8.9999999999999858E-2</v>
      </c>
      <c r="Q223" s="68">
        <f t="shared" si="39"/>
        <v>-3.7267080745341553E-2</v>
      </c>
    </row>
    <row r="224" spans="1:22" x14ac:dyDescent="0.2">
      <c r="A224" s="86" t="s">
        <v>130</v>
      </c>
      <c r="D224" s="60" t="s">
        <v>44</v>
      </c>
      <c r="E224" s="60"/>
      <c r="F224" s="219" t="s">
        <v>15</v>
      </c>
      <c r="G224" s="62"/>
      <c r="H224" s="71">
        <v>6.9999999999999999E-4</v>
      </c>
      <c r="I224" s="64">
        <f t="shared" ref="I224:I229" si="40">I223</f>
        <v>150</v>
      </c>
      <c r="J224" s="65">
        <f t="shared" si="36"/>
        <v>0.105</v>
      </c>
      <c r="K224" s="60"/>
      <c r="L224" s="71">
        <v>2.9999999999999997E-4</v>
      </c>
      <c r="M224" s="66">
        <f t="shared" ref="M224:M230" si="41">M223</f>
        <v>150</v>
      </c>
      <c r="N224" s="65">
        <f t="shared" si="37"/>
        <v>4.4999999999999998E-2</v>
      </c>
      <c r="O224" s="60"/>
      <c r="P224" s="67">
        <f t="shared" si="38"/>
        <v>-0.06</v>
      </c>
      <c r="Q224" s="68">
        <f t="shared" si="39"/>
        <v>-0.5714285714285714</v>
      </c>
    </row>
    <row r="225" spans="1:17" x14ac:dyDescent="0.2">
      <c r="A225" s="86" t="s">
        <v>131</v>
      </c>
      <c r="D225" s="60" t="s">
        <v>163</v>
      </c>
      <c r="E225" s="60"/>
      <c r="F225" s="219" t="s">
        <v>11</v>
      </c>
      <c r="G225" s="62"/>
      <c r="H225" s="71">
        <v>0</v>
      </c>
      <c r="I225" s="64">
        <f>I219</f>
        <v>1</v>
      </c>
      <c r="J225" s="65">
        <f t="shared" si="36"/>
        <v>0</v>
      </c>
      <c r="K225" s="60"/>
      <c r="L225" s="63">
        <v>-0.45</v>
      </c>
      <c r="M225" s="66">
        <f>M219</f>
        <v>1</v>
      </c>
      <c r="N225" s="65">
        <f t="shared" si="37"/>
        <v>-0.45</v>
      </c>
      <c r="O225" s="60"/>
      <c r="P225" s="67">
        <f t="shared" si="38"/>
        <v>-0.45</v>
      </c>
      <c r="Q225" s="68" t="str">
        <f t="shared" si="39"/>
        <v/>
      </c>
    </row>
    <row r="226" spans="1:17" x14ac:dyDescent="0.2">
      <c r="A226" s="86" t="s">
        <v>132</v>
      </c>
      <c r="D226" s="60" t="s">
        <v>48</v>
      </c>
      <c r="E226" s="60"/>
      <c r="F226" s="219" t="s">
        <v>15</v>
      </c>
      <c r="G226" s="62"/>
      <c r="H226" s="71">
        <v>-5.0000000000000001E-4</v>
      </c>
      <c r="I226" s="64">
        <f>I223</f>
        <v>150</v>
      </c>
      <c r="J226" s="65">
        <f t="shared" si="36"/>
        <v>-7.4999999999999997E-2</v>
      </c>
      <c r="K226" s="60"/>
      <c r="L226" s="71">
        <v>0</v>
      </c>
      <c r="M226" s="66">
        <f>M223</f>
        <v>150</v>
      </c>
      <c r="N226" s="65">
        <f t="shared" si="37"/>
        <v>0</v>
      </c>
      <c r="O226" s="60"/>
      <c r="P226" s="67">
        <f t="shared" si="38"/>
        <v>7.4999999999999997E-2</v>
      </c>
      <c r="Q226" s="68">
        <f t="shared" si="39"/>
        <v>-1</v>
      </c>
    </row>
    <row r="227" spans="1:17" x14ac:dyDescent="0.2">
      <c r="D227" s="60" t="s">
        <v>50</v>
      </c>
      <c r="E227" s="60"/>
      <c r="F227" s="219" t="s">
        <v>15</v>
      </c>
      <c r="G227" s="62"/>
      <c r="H227" s="71">
        <v>0</v>
      </c>
      <c r="I227" s="64">
        <f t="shared" si="40"/>
        <v>150</v>
      </c>
      <c r="J227" s="65">
        <f t="shared" si="36"/>
        <v>0</v>
      </c>
      <c r="K227" s="60"/>
      <c r="L227" s="71">
        <v>0</v>
      </c>
      <c r="M227" s="66">
        <f t="shared" si="41"/>
        <v>150</v>
      </c>
      <c r="N227" s="65">
        <f t="shared" si="37"/>
        <v>0</v>
      </c>
      <c r="O227" s="60"/>
      <c r="P227" s="67">
        <f t="shared" si="38"/>
        <v>0</v>
      </c>
      <c r="Q227" s="68" t="str">
        <f t="shared" si="39"/>
        <v/>
      </c>
    </row>
    <row r="228" spans="1:17" x14ac:dyDescent="0.2">
      <c r="A228" s="86" t="s">
        <v>169</v>
      </c>
      <c r="D228" s="60" t="s">
        <v>52</v>
      </c>
      <c r="E228" s="60"/>
      <c r="F228" s="219" t="s">
        <v>15</v>
      </c>
      <c r="G228" s="62"/>
      <c r="H228" s="71">
        <v>0</v>
      </c>
      <c r="I228" s="64">
        <f t="shared" si="40"/>
        <v>150</v>
      </c>
      <c r="J228" s="65">
        <f t="shared" si="36"/>
        <v>0</v>
      </c>
      <c r="K228" s="60"/>
      <c r="L228" s="71">
        <v>0</v>
      </c>
      <c r="M228" s="66">
        <f t="shared" si="41"/>
        <v>150</v>
      </c>
      <c r="N228" s="65">
        <f t="shared" si="37"/>
        <v>0</v>
      </c>
      <c r="O228" s="60"/>
      <c r="P228" s="67">
        <f t="shared" si="38"/>
        <v>0</v>
      </c>
      <c r="Q228" s="68" t="str">
        <f t="shared" si="39"/>
        <v/>
      </c>
    </row>
    <row r="229" spans="1:17" ht="25.5" x14ac:dyDescent="0.2">
      <c r="A229" s="88" t="s">
        <v>133</v>
      </c>
      <c r="D229" s="76" t="s">
        <v>165</v>
      </c>
      <c r="E229" s="60"/>
      <c r="F229" s="219" t="s">
        <v>15</v>
      </c>
      <c r="G229" s="62"/>
      <c r="H229" s="71">
        <v>-8.9999999999999998E-4</v>
      </c>
      <c r="I229" s="64">
        <f t="shared" si="40"/>
        <v>150</v>
      </c>
      <c r="J229" s="65">
        <f t="shared" si="36"/>
        <v>-0.13500000000000001</v>
      </c>
      <c r="K229" s="60"/>
      <c r="L229" s="282">
        <f>H229</f>
        <v>-8.9999999999999998E-4</v>
      </c>
      <c r="M229" s="66">
        <f t="shared" si="41"/>
        <v>150</v>
      </c>
      <c r="N229" s="65">
        <f t="shared" si="37"/>
        <v>-0.13500000000000001</v>
      </c>
      <c r="O229" s="60"/>
      <c r="P229" s="67">
        <f t="shared" si="38"/>
        <v>0</v>
      </c>
      <c r="Q229" s="68">
        <f t="shared" si="39"/>
        <v>0</v>
      </c>
    </row>
    <row r="230" spans="1:17" ht="25.5" x14ac:dyDescent="0.2">
      <c r="A230" s="88" t="s">
        <v>133</v>
      </c>
      <c r="D230" s="76" t="s">
        <v>166</v>
      </c>
      <c r="E230" s="60"/>
      <c r="F230" s="219" t="s">
        <v>15</v>
      </c>
      <c r="G230" s="62"/>
      <c r="H230" s="71"/>
      <c r="I230" s="78"/>
      <c r="J230" s="65">
        <f t="shared" si="36"/>
        <v>0</v>
      </c>
      <c r="K230" s="60"/>
      <c r="L230" s="71">
        <v>-1.5E-3</v>
      </c>
      <c r="M230" s="66">
        <f t="shared" si="41"/>
        <v>150</v>
      </c>
      <c r="N230" s="65">
        <f t="shared" si="37"/>
        <v>-0.22500000000000001</v>
      </c>
      <c r="O230" s="60"/>
      <c r="P230" s="67">
        <f t="shared" si="38"/>
        <v>-0.22500000000000001</v>
      </c>
      <c r="Q230" s="68" t="str">
        <f t="shared" si="39"/>
        <v/>
      </c>
    </row>
    <row r="231" spans="1:17" x14ac:dyDescent="0.2">
      <c r="D231" s="77"/>
      <c r="E231" s="60"/>
      <c r="F231" s="219"/>
      <c r="G231" s="62"/>
      <c r="H231" s="71"/>
      <c r="I231" s="78"/>
      <c r="J231" s="65">
        <f t="shared" si="36"/>
        <v>0</v>
      </c>
      <c r="K231" s="60"/>
      <c r="L231" s="71"/>
      <c r="M231" s="79"/>
      <c r="N231" s="65">
        <f t="shared" si="37"/>
        <v>0</v>
      </c>
      <c r="O231" s="60"/>
      <c r="P231" s="67">
        <f t="shared" si="38"/>
        <v>0</v>
      </c>
      <c r="Q231" s="68" t="str">
        <f t="shared" si="39"/>
        <v/>
      </c>
    </row>
    <row r="232" spans="1:17" x14ac:dyDescent="0.2">
      <c r="D232" s="77"/>
      <c r="E232" s="60"/>
      <c r="F232" s="219"/>
      <c r="G232" s="62"/>
      <c r="H232" s="71"/>
      <c r="I232" s="78"/>
      <c r="J232" s="65">
        <f t="shared" si="36"/>
        <v>0</v>
      </c>
      <c r="K232" s="60"/>
      <c r="L232" s="71"/>
      <c r="M232" s="79"/>
      <c r="N232" s="65">
        <f t="shared" si="37"/>
        <v>0</v>
      </c>
      <c r="O232" s="60"/>
      <c r="P232" s="67">
        <f t="shared" si="38"/>
        <v>0</v>
      </c>
      <c r="Q232" s="68" t="str">
        <f t="shared" si="39"/>
        <v/>
      </c>
    </row>
    <row r="233" spans="1:17" ht="13.5" thickBot="1" x14ac:dyDescent="0.25">
      <c r="D233" s="77"/>
      <c r="E233" s="60"/>
      <c r="F233" s="219"/>
      <c r="G233" s="62"/>
      <c r="H233" s="71"/>
      <c r="I233" s="78"/>
      <c r="J233" s="65">
        <f t="shared" si="36"/>
        <v>0</v>
      </c>
      <c r="K233" s="60"/>
      <c r="L233" s="71"/>
      <c r="M233" s="79"/>
      <c r="N233" s="65">
        <f t="shared" si="37"/>
        <v>0</v>
      </c>
      <c r="O233" s="60"/>
      <c r="P233" s="67">
        <f t="shared" si="38"/>
        <v>0</v>
      </c>
      <c r="Q233" s="68" t="str">
        <f t="shared" si="39"/>
        <v/>
      </c>
    </row>
    <row r="234" spans="1:17" ht="13.5" thickBot="1" x14ac:dyDescent="0.25">
      <c r="D234" s="27" t="s">
        <v>56</v>
      </c>
      <c r="G234" s="4"/>
      <c r="H234" s="80"/>
      <c r="I234" s="81"/>
      <c r="J234" s="82">
        <f>SUM(J219:J233)</f>
        <v>10.260000000000002</v>
      </c>
      <c r="L234" s="80"/>
      <c r="M234" s="83"/>
      <c r="N234" s="82">
        <f>SUM(N219:N233)</f>
        <v>8.49</v>
      </c>
      <c r="P234" s="84">
        <f t="shared" si="38"/>
        <v>-1.7700000000000014</v>
      </c>
      <c r="Q234" s="85">
        <f t="shared" si="39"/>
        <v>-0.17251461988304104</v>
      </c>
    </row>
    <row r="235" spans="1:17" x14ac:dyDescent="0.2">
      <c r="A235" s="86" t="s">
        <v>134</v>
      </c>
      <c r="D235" s="86" t="s">
        <v>58</v>
      </c>
      <c r="E235" s="86"/>
      <c r="F235" s="226" t="s">
        <v>15</v>
      </c>
      <c r="G235" s="88"/>
      <c r="H235" s="89">
        <v>6.3E-3</v>
      </c>
      <c r="I235" s="139">
        <f>H214*(1+H250)</f>
        <v>158.47499999999999</v>
      </c>
      <c r="J235" s="91">
        <f>I235*H235</f>
        <v>0.99839250000000002</v>
      </c>
      <c r="K235" s="86"/>
      <c r="L235" s="89">
        <v>6.4000000000000003E-3</v>
      </c>
      <c r="M235" s="140">
        <f>H214*(1+L250)</f>
        <v>155.17499999999998</v>
      </c>
      <c r="N235" s="91">
        <f>M235*L235</f>
        <v>0.99311999999999989</v>
      </c>
      <c r="O235" s="86"/>
      <c r="P235" s="93">
        <f t="shared" si="38"/>
        <v>-5.2725000000001243E-3</v>
      </c>
      <c r="Q235" s="94">
        <f t="shared" si="39"/>
        <v>-5.2809891901232477E-3</v>
      </c>
    </row>
    <row r="236" spans="1:17" ht="13.5" thickBot="1" x14ac:dyDescent="0.25">
      <c r="A236" s="86" t="s">
        <v>135</v>
      </c>
      <c r="D236" s="95" t="s">
        <v>60</v>
      </c>
      <c r="E236" s="86"/>
      <c r="F236" s="226" t="s">
        <v>15</v>
      </c>
      <c r="G236" s="88"/>
      <c r="H236" s="89">
        <v>4.7999999999999996E-3</v>
      </c>
      <c r="I236" s="139">
        <f>I235</f>
        <v>158.47499999999999</v>
      </c>
      <c r="J236" s="91">
        <f>I236*H236</f>
        <v>0.76067999999999991</v>
      </c>
      <c r="K236" s="86"/>
      <c r="L236" s="89">
        <v>3.0999999999999999E-3</v>
      </c>
      <c r="M236" s="140">
        <f>M235</f>
        <v>155.17499999999998</v>
      </c>
      <c r="N236" s="91">
        <f>M236*L236</f>
        <v>0.48104249999999993</v>
      </c>
      <c r="O236" s="86"/>
      <c r="P236" s="93">
        <f t="shared" si="38"/>
        <v>-0.27963749999999998</v>
      </c>
      <c r="Q236" s="94">
        <f t="shared" si="39"/>
        <v>-0.36761516011989276</v>
      </c>
    </row>
    <row r="237" spans="1:17" ht="13.5" thickBot="1" x14ac:dyDescent="0.25">
      <c r="D237" s="96" t="s">
        <v>61</v>
      </c>
      <c r="E237" s="60"/>
      <c r="F237" s="60"/>
      <c r="G237" s="62"/>
      <c r="H237" s="97"/>
      <c r="I237" s="98"/>
      <c r="J237" s="99">
        <f>SUM(J234:J236)</f>
        <v>12.019072500000002</v>
      </c>
      <c r="K237" s="100"/>
      <c r="L237" s="101"/>
      <c r="M237" s="102"/>
      <c r="N237" s="99">
        <f>SUM(N234:N236)</f>
        <v>9.9641624999999987</v>
      </c>
      <c r="O237" s="100"/>
      <c r="P237" s="103">
        <f t="shared" si="38"/>
        <v>-2.0549100000000031</v>
      </c>
      <c r="Q237" s="104">
        <f t="shared" si="39"/>
        <v>-0.17097076334301192</v>
      </c>
    </row>
    <row r="238" spans="1:17" x14ac:dyDescent="0.2">
      <c r="D238" s="76" t="s">
        <v>62</v>
      </c>
      <c r="E238" s="60"/>
      <c r="F238" s="219" t="s">
        <v>15</v>
      </c>
      <c r="G238" s="62"/>
      <c r="H238" s="71">
        <v>5.1999999999999998E-3</v>
      </c>
      <c r="I238" s="64">
        <f>I236</f>
        <v>158.47499999999999</v>
      </c>
      <c r="J238" s="65">
        <f t="shared" ref="J238:J245" si="42">I238*H238</f>
        <v>0.82406999999999997</v>
      </c>
      <c r="K238" s="60"/>
      <c r="L238" s="71">
        <f t="shared" ref="L238:L244" si="43">H238</f>
        <v>5.1999999999999998E-3</v>
      </c>
      <c r="M238" s="66">
        <f>M236</f>
        <v>155.17499999999998</v>
      </c>
      <c r="N238" s="65">
        <f t="shared" ref="N238:N245" si="44">M238*L238</f>
        <v>0.80690999999999991</v>
      </c>
      <c r="O238" s="60"/>
      <c r="P238" s="67">
        <f t="shared" si="38"/>
        <v>-1.7160000000000064E-2</v>
      </c>
      <c r="Q238" s="68">
        <f t="shared" si="39"/>
        <v>-2.0823473734027528E-2</v>
      </c>
    </row>
    <row r="239" spans="1:17" x14ac:dyDescent="0.2">
      <c r="D239" s="76" t="s">
        <v>63</v>
      </c>
      <c r="E239" s="60"/>
      <c r="F239" s="219" t="s">
        <v>15</v>
      </c>
      <c r="G239" s="62"/>
      <c r="H239" s="71">
        <v>1.1000000000000001E-3</v>
      </c>
      <c r="I239" s="64">
        <f>I236</f>
        <v>158.47499999999999</v>
      </c>
      <c r="J239" s="65">
        <f t="shared" si="42"/>
        <v>0.17432249999999999</v>
      </c>
      <c r="K239" s="60"/>
      <c r="L239" s="71">
        <f t="shared" si="43"/>
        <v>1.1000000000000001E-3</v>
      </c>
      <c r="M239" s="66">
        <f>M236</f>
        <v>155.17499999999998</v>
      </c>
      <c r="N239" s="65">
        <f t="shared" si="44"/>
        <v>0.1706925</v>
      </c>
      <c r="O239" s="60"/>
      <c r="P239" s="67">
        <f t="shared" si="38"/>
        <v>-3.6299999999999943E-3</v>
      </c>
      <c r="Q239" s="68">
        <f t="shared" si="39"/>
        <v>-2.0823473734027417E-2</v>
      </c>
    </row>
    <row r="240" spans="1:17" x14ac:dyDescent="0.2">
      <c r="D240" s="76" t="s">
        <v>64</v>
      </c>
      <c r="E240" s="60"/>
      <c r="F240" s="219" t="s">
        <v>15</v>
      </c>
      <c r="G240" s="62"/>
      <c r="H240" s="71">
        <v>0</v>
      </c>
      <c r="I240" s="64">
        <f>I236</f>
        <v>158.47499999999999</v>
      </c>
      <c r="J240" s="65">
        <f t="shared" si="42"/>
        <v>0</v>
      </c>
      <c r="K240" s="60"/>
      <c r="L240" s="71">
        <f t="shared" si="43"/>
        <v>0</v>
      </c>
      <c r="M240" s="66">
        <f>M236</f>
        <v>155.17499999999998</v>
      </c>
      <c r="N240" s="65">
        <f t="shared" si="44"/>
        <v>0</v>
      </c>
      <c r="O240" s="60"/>
      <c r="P240" s="67">
        <f t="shared" si="38"/>
        <v>0</v>
      </c>
      <c r="Q240" s="68" t="str">
        <f t="shared" si="39"/>
        <v/>
      </c>
    </row>
    <row r="241" spans="2:17" x14ac:dyDescent="0.2">
      <c r="D241" s="60" t="s">
        <v>65</v>
      </c>
      <c r="E241" s="60"/>
      <c r="F241" s="219" t="s">
        <v>11</v>
      </c>
      <c r="G241" s="62"/>
      <c r="H241" s="71">
        <v>0.25</v>
      </c>
      <c r="I241" s="64">
        <v>1</v>
      </c>
      <c r="J241" s="65">
        <f t="shared" si="42"/>
        <v>0.25</v>
      </c>
      <c r="K241" s="60"/>
      <c r="L241" s="71">
        <f t="shared" si="43"/>
        <v>0.25</v>
      </c>
      <c r="M241" s="66">
        <v>1</v>
      </c>
      <c r="N241" s="65">
        <f t="shared" si="44"/>
        <v>0.25</v>
      </c>
      <c r="O241" s="60"/>
      <c r="P241" s="67">
        <f t="shared" si="38"/>
        <v>0</v>
      </c>
      <c r="Q241" s="68">
        <f t="shared" si="39"/>
        <v>0</v>
      </c>
    </row>
    <row r="242" spans="2:17" x14ac:dyDescent="0.2">
      <c r="D242" s="60" t="s">
        <v>66</v>
      </c>
      <c r="E242" s="60"/>
      <c r="F242" s="219" t="s">
        <v>15</v>
      </c>
      <c r="G242" s="62"/>
      <c r="H242" s="71">
        <v>7.0000000000000001E-3</v>
      </c>
      <c r="I242" s="64">
        <f>H214</f>
        <v>150</v>
      </c>
      <c r="J242" s="65">
        <f t="shared" si="42"/>
        <v>1.05</v>
      </c>
      <c r="K242" s="60"/>
      <c r="L242" s="71">
        <f t="shared" si="43"/>
        <v>7.0000000000000001E-3</v>
      </c>
      <c r="M242" s="66">
        <f>H214</f>
        <v>150</v>
      </c>
      <c r="N242" s="65">
        <f t="shared" si="44"/>
        <v>1.05</v>
      </c>
      <c r="O242" s="60"/>
      <c r="P242" s="67">
        <f t="shared" si="38"/>
        <v>0</v>
      </c>
      <c r="Q242" s="68">
        <f t="shared" si="39"/>
        <v>0</v>
      </c>
    </row>
    <row r="243" spans="2:17" x14ac:dyDescent="0.2">
      <c r="D243" s="60" t="s">
        <v>67</v>
      </c>
      <c r="E243" s="60"/>
      <c r="F243" s="219" t="s">
        <v>15</v>
      </c>
      <c r="G243" s="62"/>
      <c r="H243" s="71">
        <v>7.4999999999999997E-2</v>
      </c>
      <c r="I243" s="64">
        <f>IF(I235&lt;H251,I235,H251)</f>
        <v>158.47499999999999</v>
      </c>
      <c r="J243" s="65">
        <f t="shared" si="42"/>
        <v>11.885624999999999</v>
      </c>
      <c r="K243" s="60"/>
      <c r="L243" s="71">
        <f t="shared" si="43"/>
        <v>7.4999999999999997E-2</v>
      </c>
      <c r="M243" s="66">
        <f>IF(M235&lt;L251,M235,L251)</f>
        <v>155.17499999999998</v>
      </c>
      <c r="N243" s="65">
        <f t="shared" si="44"/>
        <v>11.638124999999999</v>
      </c>
      <c r="O243" s="60"/>
      <c r="P243" s="67">
        <f t="shared" si="38"/>
        <v>-0.2475000000000005</v>
      </c>
      <c r="Q243" s="68">
        <f t="shared" si="39"/>
        <v>-2.0823473734027494E-2</v>
      </c>
    </row>
    <row r="244" spans="2:17" x14ac:dyDescent="0.2">
      <c r="D244" s="60" t="s">
        <v>68</v>
      </c>
      <c r="E244" s="60"/>
      <c r="F244" s="219" t="s">
        <v>15</v>
      </c>
      <c r="G244" s="62"/>
      <c r="H244" s="71">
        <v>8.7999999999999995E-2</v>
      </c>
      <c r="I244" s="108">
        <f>IF(I235&lt;H251,0,I238-I243)</f>
        <v>0</v>
      </c>
      <c r="J244" s="65">
        <f t="shared" si="42"/>
        <v>0</v>
      </c>
      <c r="K244" s="60"/>
      <c r="L244" s="71">
        <f t="shared" si="43"/>
        <v>8.7999999999999995E-2</v>
      </c>
      <c r="M244" s="142">
        <f>IF(M235&lt;L251,0,M235-M243)</f>
        <v>0</v>
      </c>
      <c r="N244" s="65">
        <f t="shared" si="44"/>
        <v>0</v>
      </c>
      <c r="O244" s="60"/>
      <c r="P244" s="67">
        <f t="shared" si="38"/>
        <v>0</v>
      </c>
      <c r="Q244" s="68" t="str">
        <f t="shared" si="39"/>
        <v/>
      </c>
    </row>
    <row r="245" spans="2:17" ht="13.5" thickBot="1" x14ac:dyDescent="0.25">
      <c r="D245" s="77"/>
      <c r="E245" s="60"/>
      <c r="F245" s="219"/>
      <c r="G245" s="62"/>
      <c r="H245" s="71"/>
      <c r="I245" s="78"/>
      <c r="J245" s="65">
        <f t="shared" si="42"/>
        <v>0</v>
      </c>
      <c r="K245" s="60"/>
      <c r="L245" s="71"/>
      <c r="M245" s="79"/>
      <c r="N245" s="65">
        <f t="shared" si="44"/>
        <v>0</v>
      </c>
      <c r="O245" s="60"/>
      <c r="P245" s="67">
        <f t="shared" si="38"/>
        <v>0</v>
      </c>
      <c r="Q245" s="68" t="str">
        <f t="shared" si="39"/>
        <v/>
      </c>
    </row>
    <row r="246" spans="2:17" ht="13.5" thickBot="1" x14ac:dyDescent="0.25">
      <c r="D246" s="110" t="s">
        <v>69</v>
      </c>
      <c r="E246" s="60"/>
      <c r="F246" s="60"/>
      <c r="G246" s="60"/>
      <c r="H246" s="111"/>
      <c r="I246" s="112"/>
      <c r="J246" s="99">
        <f>SUM(J237:J245)</f>
        <v>26.203090000000003</v>
      </c>
      <c r="K246" s="100"/>
      <c r="L246" s="113"/>
      <c r="M246" s="114"/>
      <c r="N246" s="99">
        <f>SUM(N237:N245)</f>
        <v>23.879889999999996</v>
      </c>
      <c r="O246" s="100"/>
      <c r="P246" s="103">
        <f t="shared" si="38"/>
        <v>-2.323200000000007</v>
      </c>
      <c r="Q246" s="104">
        <f t="shared" si="39"/>
        <v>-8.8661299106327029E-2</v>
      </c>
    </row>
    <row r="247" spans="2:17" ht="13.5" thickBot="1" x14ac:dyDescent="0.25">
      <c r="D247" s="62" t="s">
        <v>70</v>
      </c>
      <c r="E247" s="60"/>
      <c r="F247" s="60"/>
      <c r="G247" s="60"/>
      <c r="H247" s="115">
        <v>0.13</v>
      </c>
      <c r="I247" s="116"/>
      <c r="J247" s="117">
        <f>J246*H247</f>
        <v>3.4064017000000004</v>
      </c>
      <c r="K247" s="60"/>
      <c r="L247" s="115">
        <v>0.13</v>
      </c>
      <c r="M247" s="118"/>
      <c r="N247" s="117">
        <f>N246*L247</f>
        <v>3.1043856999999995</v>
      </c>
      <c r="O247" s="60"/>
      <c r="P247" s="67">
        <f t="shared" si="38"/>
        <v>-0.30201600000000095</v>
      </c>
      <c r="Q247" s="68">
        <f t="shared" si="39"/>
        <v>-8.8661299106327043E-2</v>
      </c>
    </row>
    <row r="248" spans="2:17" ht="13.5" thickBot="1" x14ac:dyDescent="0.25">
      <c r="D248" s="96" t="s">
        <v>71</v>
      </c>
      <c r="E248" s="60"/>
      <c r="F248" s="60"/>
      <c r="G248" s="60"/>
      <c r="H248" s="97"/>
      <c r="I248" s="98"/>
      <c r="J248" s="99">
        <f>ROUND(SUM(J246:J247),2)</f>
        <v>29.61</v>
      </c>
      <c r="K248" s="100"/>
      <c r="L248" s="101"/>
      <c r="M248" s="102"/>
      <c r="N248" s="99">
        <f>ROUND(SUM(N246:N247),2)</f>
        <v>26.98</v>
      </c>
      <c r="O248" s="100"/>
      <c r="P248" s="103">
        <f t="shared" si="38"/>
        <v>-2.629999999999999</v>
      </c>
      <c r="Q248" s="104">
        <f t="shared" si="39"/>
        <v>-8.8821344140493044E-2</v>
      </c>
    </row>
    <row r="250" spans="2:17" x14ac:dyDescent="0.2">
      <c r="D250" s="27" t="s">
        <v>74</v>
      </c>
      <c r="H250" s="121">
        <v>5.6499999999999995E-2</v>
      </c>
      <c r="J250" s="122"/>
      <c r="L250" s="121">
        <v>3.4499999999999975E-2</v>
      </c>
      <c r="N250" s="123"/>
    </row>
    <row r="251" spans="2:17" x14ac:dyDescent="0.2">
      <c r="D251" s="124" t="s">
        <v>75</v>
      </c>
      <c r="H251" s="125">
        <v>750</v>
      </c>
      <c r="L251" s="125">
        <f>H251</f>
        <v>750</v>
      </c>
    </row>
    <row r="252" spans="2:17" x14ac:dyDescent="0.2">
      <c r="B252" s="27" t="s">
        <v>76</v>
      </c>
    </row>
    <row r="253" spans="2:17" x14ac:dyDescent="0.2">
      <c r="B253" s="165"/>
      <c r="C253" s="227"/>
      <c r="D253" s="227"/>
      <c r="E253" s="227"/>
      <c r="F253" s="227"/>
      <c r="G253" s="227"/>
      <c r="H253" s="227"/>
      <c r="I253" s="227"/>
      <c r="J253" s="227"/>
      <c r="K253" s="227"/>
      <c r="L253" s="227"/>
      <c r="M253" s="227"/>
      <c r="N253" s="227"/>
      <c r="O253" s="227"/>
      <c r="P253" s="227"/>
      <c r="Q253" s="228"/>
    </row>
    <row r="254" spans="2:17" x14ac:dyDescent="0.2">
      <c r="B254" s="229"/>
      <c r="C254" s="230"/>
      <c r="D254" s="230"/>
      <c r="E254" s="230"/>
      <c r="F254" s="230"/>
      <c r="G254" s="230"/>
      <c r="H254" s="230"/>
      <c r="I254" s="230"/>
      <c r="J254" s="230"/>
      <c r="K254" s="230"/>
      <c r="L254" s="230"/>
      <c r="M254" s="230"/>
      <c r="N254" s="230"/>
      <c r="O254" s="230"/>
      <c r="P254" s="230"/>
      <c r="Q254" s="231"/>
    </row>
    <row r="255" spans="2:17" x14ac:dyDescent="0.2">
      <c r="B255" s="229"/>
      <c r="C255" s="230"/>
      <c r="D255" s="230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  <c r="Q255" s="231"/>
    </row>
    <row r="256" spans="2:17" x14ac:dyDescent="0.2">
      <c r="B256" s="229"/>
      <c r="C256" s="230"/>
      <c r="D256" s="230"/>
      <c r="E256" s="230"/>
      <c r="F256" s="230"/>
      <c r="G256" s="230"/>
      <c r="H256" s="230"/>
      <c r="I256" s="230"/>
      <c r="J256" s="230"/>
      <c r="K256" s="230"/>
      <c r="L256" s="230"/>
      <c r="M256" s="230"/>
      <c r="N256" s="230"/>
      <c r="O256" s="230"/>
      <c r="P256" s="230"/>
      <c r="Q256" s="231"/>
    </row>
    <row r="257" spans="1:25" x14ac:dyDescent="0.2">
      <c r="B257" s="232"/>
      <c r="C257" s="233"/>
      <c r="D257" s="233"/>
      <c r="E257" s="233"/>
      <c r="F257" s="233"/>
      <c r="G257" s="233"/>
      <c r="H257" s="233"/>
      <c r="I257" s="233"/>
      <c r="J257" s="233"/>
      <c r="K257" s="233"/>
      <c r="L257" s="233"/>
      <c r="M257" s="233"/>
      <c r="N257" s="233"/>
      <c r="O257" s="233"/>
      <c r="P257" s="233"/>
      <c r="Q257" s="234"/>
    </row>
    <row r="262" spans="1:25" ht="15.75" hidden="1" outlineLevel="1" x14ac:dyDescent="0.25">
      <c r="B262" s="4" t="s">
        <v>11</v>
      </c>
      <c r="D262" s="22" t="s">
        <v>12</v>
      </c>
      <c r="F262" s="23" t="s">
        <v>136</v>
      </c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T262" s="208"/>
      <c r="U262" s="209" t="s">
        <v>137</v>
      </c>
      <c r="V262" s="236"/>
      <c r="W262" s="263"/>
      <c r="X262" s="263"/>
      <c r="Y262" s="264"/>
    </row>
    <row r="263" spans="1:25" ht="15.75" hidden="1" outlineLevel="1" x14ac:dyDescent="0.25">
      <c r="B263" s="4"/>
      <c r="D263" s="25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T263" s="283"/>
      <c r="U263" s="284"/>
      <c r="V263" s="285" t="s">
        <v>95</v>
      </c>
      <c r="W263" s="286"/>
      <c r="X263" s="286"/>
      <c r="Y263" s="287"/>
    </row>
    <row r="264" spans="1:25" hidden="1" outlineLevel="1" x14ac:dyDescent="0.2">
      <c r="B264" s="4" t="s">
        <v>15</v>
      </c>
      <c r="F264" s="27" t="s">
        <v>16</v>
      </c>
      <c r="G264" s="27"/>
      <c r="H264" s="149">
        <v>180</v>
      </c>
      <c r="I264" s="44" t="s">
        <v>17</v>
      </c>
      <c r="T264" s="288" t="s">
        <v>25</v>
      </c>
      <c r="U264" s="289">
        <f>J298</f>
        <v>19.18</v>
      </c>
      <c r="V264" s="290">
        <v>0.3</v>
      </c>
      <c r="W264" s="291">
        <v>0.5</v>
      </c>
      <c r="X264" s="291">
        <v>0.75</v>
      </c>
      <c r="Y264" s="292">
        <v>1</v>
      </c>
    </row>
    <row r="265" spans="1:25" hidden="1" outlineLevel="1" x14ac:dyDescent="0.2">
      <c r="B265" s="4" t="s">
        <v>19</v>
      </c>
      <c r="F265" s="27" t="s">
        <v>96</v>
      </c>
      <c r="H265" s="191">
        <v>0.5</v>
      </c>
      <c r="I265" s="44" t="s">
        <v>95</v>
      </c>
      <c r="T265" s="265"/>
      <c r="U265" s="293">
        <v>60</v>
      </c>
      <c r="V265" s="217">
        <f t="dataTable" ref="V265:Y268" dt2D="1" dtr="0" r1="H265" r2="H264"/>
        <v>6.58</v>
      </c>
      <c r="W265" s="254">
        <v>6.58</v>
      </c>
      <c r="X265" s="254">
        <v>6.58</v>
      </c>
      <c r="Y265" s="255">
        <v>6.58</v>
      </c>
    </row>
    <row r="266" spans="1:25" hidden="1" outlineLevel="1" x14ac:dyDescent="0.2">
      <c r="F266" s="36"/>
      <c r="G266" s="36"/>
      <c r="H266" s="37" t="s">
        <v>22</v>
      </c>
      <c r="I266" s="38"/>
      <c r="J266" s="39"/>
      <c r="L266" s="37" t="s">
        <v>23</v>
      </c>
      <c r="M266" s="38"/>
      <c r="N266" s="39"/>
      <c r="P266" s="37" t="s">
        <v>24</v>
      </c>
      <c r="Q266" s="39"/>
      <c r="T266" s="265"/>
      <c r="U266" s="293">
        <v>180</v>
      </c>
      <c r="V266" s="217">
        <v>19.18</v>
      </c>
      <c r="W266" s="254">
        <v>19.18</v>
      </c>
      <c r="X266" s="254">
        <v>19.18</v>
      </c>
      <c r="Y266" s="255">
        <v>19.18</v>
      </c>
    </row>
    <row r="267" spans="1:25" hidden="1" outlineLevel="1" x14ac:dyDescent="0.2">
      <c r="F267" s="43" t="s">
        <v>26</v>
      </c>
      <c r="G267" s="44"/>
      <c r="H267" s="45" t="s">
        <v>27</v>
      </c>
      <c r="I267" s="45" t="s">
        <v>28</v>
      </c>
      <c r="J267" s="46" t="s">
        <v>29</v>
      </c>
      <c r="L267" s="45" t="s">
        <v>27</v>
      </c>
      <c r="M267" s="47" t="s">
        <v>28</v>
      </c>
      <c r="N267" s="46" t="s">
        <v>29</v>
      </c>
      <c r="P267" s="48" t="s">
        <v>30</v>
      </c>
      <c r="Q267" s="49" t="s">
        <v>31</v>
      </c>
      <c r="T267" s="265"/>
      <c r="U267" s="293">
        <v>270</v>
      </c>
      <c r="V267" s="217">
        <v>28.62</v>
      </c>
      <c r="W267" s="254">
        <v>28.62</v>
      </c>
      <c r="X267" s="254">
        <v>28.62</v>
      </c>
      <c r="Y267" s="255">
        <v>28.62</v>
      </c>
    </row>
    <row r="268" spans="1:25" hidden="1" outlineLevel="1" x14ac:dyDescent="0.2">
      <c r="F268" s="53"/>
      <c r="G268" s="44"/>
      <c r="H268" s="54" t="s">
        <v>32</v>
      </c>
      <c r="I268" s="54"/>
      <c r="J268" s="55" t="s">
        <v>32</v>
      </c>
      <c r="L268" s="54" t="s">
        <v>32</v>
      </c>
      <c r="M268" s="55"/>
      <c r="N268" s="55" t="s">
        <v>32</v>
      </c>
      <c r="P268" s="56"/>
      <c r="Q268" s="57"/>
      <c r="T268" s="294"/>
      <c r="U268" s="284">
        <v>350</v>
      </c>
      <c r="V268" s="224">
        <v>37.020000000000003</v>
      </c>
      <c r="W268" s="258">
        <v>37.020000000000003</v>
      </c>
      <c r="X268" s="258">
        <v>37.020000000000003</v>
      </c>
      <c r="Y268" s="259">
        <v>37.020000000000003</v>
      </c>
    </row>
    <row r="269" spans="1:25" hidden="1" outlineLevel="1" x14ac:dyDescent="0.2">
      <c r="A269" s="86" t="s">
        <v>138</v>
      </c>
      <c r="D269" s="60" t="s">
        <v>34</v>
      </c>
      <c r="E269" s="60"/>
      <c r="F269" s="219" t="s">
        <v>11</v>
      </c>
      <c r="G269" s="62"/>
      <c r="H269" s="63">
        <v>0</v>
      </c>
      <c r="I269" s="64">
        <v>1</v>
      </c>
      <c r="J269" s="65">
        <f t="shared" ref="J269:J283" si="45">I269*H269</f>
        <v>0</v>
      </c>
      <c r="K269" s="60"/>
      <c r="L269" s="63">
        <v>3.32</v>
      </c>
      <c r="M269" s="66">
        <v>1</v>
      </c>
      <c r="N269" s="65">
        <f t="shared" ref="N269:N283" si="46">M269*L269</f>
        <v>3.32</v>
      </c>
      <c r="O269" s="60"/>
      <c r="P269" s="67">
        <f t="shared" ref="P269:P298" si="47">N269-J269</f>
        <v>3.32</v>
      </c>
      <c r="Q269" s="68" t="str">
        <f t="shared" ref="Q269:Q298" si="48">IF((J269)=0,"",(P269/J269))</f>
        <v/>
      </c>
    </row>
    <row r="270" spans="1:25" hidden="1" outlineLevel="1" x14ac:dyDescent="0.2">
      <c r="A270" s="86" t="s">
        <v>139</v>
      </c>
      <c r="D270" s="60" t="s">
        <v>36</v>
      </c>
      <c r="E270" s="60"/>
      <c r="F270" s="219" t="s">
        <v>11</v>
      </c>
      <c r="G270" s="62"/>
      <c r="H270" s="71">
        <v>0</v>
      </c>
      <c r="I270" s="64">
        <v>1</v>
      </c>
      <c r="J270" s="65">
        <f t="shared" si="45"/>
        <v>0</v>
      </c>
      <c r="K270" s="60"/>
      <c r="L270" s="71">
        <v>0</v>
      </c>
      <c r="M270" s="66">
        <v>1</v>
      </c>
      <c r="N270" s="65">
        <f t="shared" si="46"/>
        <v>0</v>
      </c>
      <c r="O270" s="60"/>
      <c r="P270" s="67">
        <f t="shared" si="47"/>
        <v>0</v>
      </c>
      <c r="Q270" s="68" t="str">
        <f t="shared" si="48"/>
        <v/>
      </c>
    </row>
    <row r="271" spans="1:25" hidden="1" outlineLevel="1" x14ac:dyDescent="0.2">
      <c r="D271" s="70" t="s">
        <v>170</v>
      </c>
      <c r="E271" s="60"/>
      <c r="F271" s="219" t="s">
        <v>11</v>
      </c>
      <c r="G271" s="62"/>
      <c r="H271" s="71">
        <v>0</v>
      </c>
      <c r="I271" s="64">
        <v>1</v>
      </c>
      <c r="J271" s="65">
        <f t="shared" si="45"/>
        <v>0</v>
      </c>
      <c r="K271" s="60"/>
      <c r="L271" s="71">
        <v>0</v>
      </c>
      <c r="M271" s="66">
        <v>1</v>
      </c>
      <c r="N271" s="65">
        <f t="shared" si="46"/>
        <v>0</v>
      </c>
      <c r="O271" s="60"/>
      <c r="P271" s="67">
        <f t="shared" si="47"/>
        <v>0</v>
      </c>
      <c r="Q271" s="68" t="str">
        <f t="shared" si="48"/>
        <v/>
      </c>
    </row>
    <row r="272" spans="1:25" hidden="1" outlineLevel="1" x14ac:dyDescent="0.2">
      <c r="D272" s="60" t="s">
        <v>40</v>
      </c>
      <c r="E272" s="60"/>
      <c r="F272" s="219" t="s">
        <v>11</v>
      </c>
      <c r="G272" s="62"/>
      <c r="H272" s="71">
        <v>0</v>
      </c>
      <c r="I272" s="64">
        <v>1</v>
      </c>
      <c r="J272" s="65">
        <f t="shared" si="45"/>
        <v>0</v>
      </c>
      <c r="K272" s="60"/>
      <c r="L272" s="71">
        <v>0</v>
      </c>
      <c r="M272" s="66">
        <v>1</v>
      </c>
      <c r="N272" s="65">
        <f t="shared" si="46"/>
        <v>0</v>
      </c>
      <c r="O272" s="60"/>
      <c r="P272" s="67">
        <f t="shared" si="47"/>
        <v>0</v>
      </c>
      <c r="Q272" s="68" t="str">
        <f t="shared" si="48"/>
        <v/>
      </c>
    </row>
    <row r="273" spans="1:25" hidden="1" outlineLevel="1" x14ac:dyDescent="0.2">
      <c r="A273" s="86" t="s">
        <v>141</v>
      </c>
      <c r="D273" s="60" t="s">
        <v>42</v>
      </c>
      <c r="E273" s="60"/>
      <c r="F273" s="219" t="s">
        <v>19</v>
      </c>
      <c r="G273" s="62"/>
      <c r="H273" s="71">
        <v>0</v>
      </c>
      <c r="I273" s="193">
        <f>H265</f>
        <v>0.5</v>
      </c>
      <c r="J273" s="65">
        <f t="shared" si="45"/>
        <v>0</v>
      </c>
      <c r="K273" s="60"/>
      <c r="L273" s="71">
        <v>7.8049999999999997</v>
      </c>
      <c r="M273" s="194">
        <f>H265</f>
        <v>0.5</v>
      </c>
      <c r="N273" s="65">
        <f t="shared" si="46"/>
        <v>3.9024999999999999</v>
      </c>
      <c r="O273" s="60"/>
      <c r="P273" s="67">
        <f t="shared" si="47"/>
        <v>3.9024999999999999</v>
      </c>
      <c r="Q273" s="68" t="str">
        <f t="shared" si="48"/>
        <v/>
      </c>
      <c r="T273" s="208"/>
      <c r="U273" s="209" t="s">
        <v>142</v>
      </c>
      <c r="V273" s="236"/>
      <c r="W273" s="263"/>
      <c r="X273" s="263"/>
      <c r="Y273" s="264"/>
    </row>
    <row r="274" spans="1:25" hidden="1" outlineLevel="1" x14ac:dyDescent="0.2">
      <c r="A274" s="86" t="s">
        <v>143</v>
      </c>
      <c r="D274" s="60" t="s">
        <v>44</v>
      </c>
      <c r="E274" s="60"/>
      <c r="F274" s="219" t="s">
        <v>19</v>
      </c>
      <c r="G274" s="62"/>
      <c r="H274" s="71">
        <v>0</v>
      </c>
      <c r="I274" s="193">
        <f t="shared" ref="I274:I279" si="49">I273</f>
        <v>0.5</v>
      </c>
      <c r="J274" s="65">
        <f t="shared" si="45"/>
        <v>0</v>
      </c>
      <c r="K274" s="60"/>
      <c r="L274" s="71">
        <v>0.1031</v>
      </c>
      <c r="M274" s="194">
        <f t="shared" ref="M274:M279" si="50">M273</f>
        <v>0.5</v>
      </c>
      <c r="N274" s="65">
        <f t="shared" si="46"/>
        <v>5.1549999999999999E-2</v>
      </c>
      <c r="O274" s="60"/>
      <c r="P274" s="67">
        <f t="shared" si="47"/>
        <v>5.1549999999999999E-2</v>
      </c>
      <c r="Q274" s="68" t="str">
        <f t="shared" si="48"/>
        <v/>
      </c>
      <c r="T274" s="283"/>
      <c r="U274" s="284"/>
      <c r="V274" s="285" t="s">
        <v>95</v>
      </c>
      <c r="W274" s="286"/>
      <c r="X274" s="286"/>
      <c r="Y274" s="287"/>
    </row>
    <row r="275" spans="1:25" hidden="1" outlineLevel="1" x14ac:dyDescent="0.2">
      <c r="D275" s="60" t="s">
        <v>171</v>
      </c>
      <c r="E275" s="60"/>
      <c r="F275" s="219" t="s">
        <v>19</v>
      </c>
      <c r="G275" s="62"/>
      <c r="H275" s="71">
        <v>0</v>
      </c>
      <c r="I275" s="193">
        <f t="shared" si="49"/>
        <v>0.5</v>
      </c>
      <c r="J275" s="65">
        <f t="shared" si="45"/>
        <v>0</v>
      </c>
      <c r="K275" s="60"/>
      <c r="L275" s="71">
        <v>0</v>
      </c>
      <c r="M275" s="194">
        <f t="shared" si="50"/>
        <v>0.5</v>
      </c>
      <c r="N275" s="65">
        <f t="shared" si="46"/>
        <v>0</v>
      </c>
      <c r="O275" s="60"/>
      <c r="P275" s="67">
        <f t="shared" si="47"/>
        <v>0</v>
      </c>
      <c r="Q275" s="68" t="str">
        <f t="shared" si="48"/>
        <v/>
      </c>
      <c r="T275" s="288" t="s">
        <v>25</v>
      </c>
      <c r="U275" s="289">
        <f>N298</f>
        <v>28.63</v>
      </c>
      <c r="V275" s="290">
        <v>0.3</v>
      </c>
      <c r="W275" s="291">
        <v>0.5</v>
      </c>
      <c r="X275" s="291">
        <v>0.75</v>
      </c>
      <c r="Y275" s="292">
        <v>1</v>
      </c>
    </row>
    <row r="276" spans="1:25" hidden="1" outlineLevel="1" x14ac:dyDescent="0.2">
      <c r="A276" s="86" t="s">
        <v>172</v>
      </c>
      <c r="D276" s="60" t="s">
        <v>48</v>
      </c>
      <c r="E276" s="60"/>
      <c r="F276" s="219" t="s">
        <v>19</v>
      </c>
      <c r="G276" s="62"/>
      <c r="H276" s="71">
        <v>0</v>
      </c>
      <c r="I276" s="193">
        <f t="shared" si="49"/>
        <v>0.5</v>
      </c>
      <c r="J276" s="65">
        <f t="shared" si="45"/>
        <v>0</v>
      </c>
      <c r="K276" s="60"/>
      <c r="L276" s="71">
        <v>0</v>
      </c>
      <c r="M276" s="194">
        <f t="shared" si="50"/>
        <v>0.5</v>
      </c>
      <c r="N276" s="65">
        <f t="shared" si="46"/>
        <v>0</v>
      </c>
      <c r="O276" s="60"/>
      <c r="P276" s="67">
        <f t="shared" si="47"/>
        <v>0</v>
      </c>
      <c r="Q276" s="68" t="str">
        <f t="shared" si="48"/>
        <v/>
      </c>
      <c r="T276" s="265"/>
      <c r="U276" s="293">
        <v>60</v>
      </c>
      <c r="V276" s="217">
        <f t="dataTable" ref="V276:Y279" dt2D="1" dtr="0" r1="H265" r2="H264" ca="1"/>
        <v>13.85</v>
      </c>
      <c r="W276" s="254">
        <v>16.27</v>
      </c>
      <c r="X276" s="254">
        <v>19.3</v>
      </c>
      <c r="Y276" s="255">
        <v>22.33</v>
      </c>
    </row>
    <row r="277" spans="1:25" hidden="1" outlineLevel="1" x14ac:dyDescent="0.2">
      <c r="D277" s="60" t="s">
        <v>50</v>
      </c>
      <c r="E277" s="60"/>
      <c r="F277" s="219" t="s">
        <v>19</v>
      </c>
      <c r="G277" s="62"/>
      <c r="H277" s="71">
        <v>0</v>
      </c>
      <c r="I277" s="193">
        <f t="shared" si="49"/>
        <v>0.5</v>
      </c>
      <c r="J277" s="65">
        <f t="shared" si="45"/>
        <v>0</v>
      </c>
      <c r="K277" s="60"/>
      <c r="L277" s="71">
        <v>0</v>
      </c>
      <c r="M277" s="194">
        <f t="shared" si="50"/>
        <v>0.5</v>
      </c>
      <c r="N277" s="65">
        <f t="shared" si="46"/>
        <v>0</v>
      </c>
      <c r="O277" s="60"/>
      <c r="P277" s="67">
        <f t="shared" si="47"/>
        <v>0</v>
      </c>
      <c r="Q277" s="68" t="str">
        <f t="shared" si="48"/>
        <v/>
      </c>
      <c r="T277" s="265"/>
      <c r="U277" s="293">
        <v>180</v>
      </c>
      <c r="V277" s="217">
        <v>26.2</v>
      </c>
      <c r="W277" s="254">
        <v>28.63</v>
      </c>
      <c r="X277" s="254">
        <v>31.66</v>
      </c>
      <c r="Y277" s="255">
        <v>34.69</v>
      </c>
    </row>
    <row r="278" spans="1:25" hidden="1" outlineLevel="1" x14ac:dyDescent="0.2">
      <c r="A278" s="86" t="s">
        <v>173</v>
      </c>
      <c r="D278" s="60" t="s">
        <v>52</v>
      </c>
      <c r="E278" s="60"/>
      <c r="F278" s="219" t="s">
        <v>19</v>
      </c>
      <c r="G278" s="62"/>
      <c r="H278" s="71">
        <v>0</v>
      </c>
      <c r="I278" s="193">
        <f t="shared" si="49"/>
        <v>0.5</v>
      </c>
      <c r="J278" s="65">
        <f t="shared" si="45"/>
        <v>0</v>
      </c>
      <c r="K278" s="60"/>
      <c r="L278" s="71">
        <v>0</v>
      </c>
      <c r="M278" s="194">
        <f t="shared" si="50"/>
        <v>0.5</v>
      </c>
      <c r="N278" s="65">
        <f t="shared" si="46"/>
        <v>0</v>
      </c>
      <c r="O278" s="60"/>
      <c r="P278" s="67">
        <f t="shared" si="47"/>
        <v>0</v>
      </c>
      <c r="Q278" s="68" t="str">
        <f t="shared" si="48"/>
        <v/>
      </c>
      <c r="T278" s="265"/>
      <c r="U278" s="293">
        <v>270</v>
      </c>
      <c r="V278" s="217">
        <v>35.47</v>
      </c>
      <c r="W278" s="254">
        <v>37.89</v>
      </c>
      <c r="X278" s="254">
        <v>40.92</v>
      </c>
      <c r="Y278" s="255">
        <v>43.95</v>
      </c>
    </row>
    <row r="279" spans="1:25" hidden="1" outlineLevel="1" x14ac:dyDescent="0.2">
      <c r="A279" s="88" t="s">
        <v>146</v>
      </c>
      <c r="D279" s="76" t="s">
        <v>54</v>
      </c>
      <c r="E279" s="60"/>
      <c r="F279" s="219" t="s">
        <v>19</v>
      </c>
      <c r="G279" s="62"/>
      <c r="H279" s="71">
        <v>0</v>
      </c>
      <c r="I279" s="193">
        <f t="shared" si="49"/>
        <v>0.5</v>
      </c>
      <c r="J279" s="65">
        <f t="shared" si="45"/>
        <v>0</v>
      </c>
      <c r="K279" s="60"/>
      <c r="L279" s="71">
        <v>0</v>
      </c>
      <c r="M279" s="194">
        <f t="shared" si="50"/>
        <v>0.5</v>
      </c>
      <c r="N279" s="65">
        <f t="shared" si="46"/>
        <v>0</v>
      </c>
      <c r="O279" s="60"/>
      <c r="P279" s="67">
        <f t="shared" si="47"/>
        <v>0</v>
      </c>
      <c r="Q279" s="68" t="str">
        <f t="shared" si="48"/>
        <v/>
      </c>
      <c r="T279" s="294"/>
      <c r="U279" s="284">
        <v>350</v>
      </c>
      <c r="V279" s="224">
        <v>43.7</v>
      </c>
      <c r="W279" s="258">
        <v>46.13</v>
      </c>
      <c r="X279" s="258">
        <v>49.16</v>
      </c>
      <c r="Y279" s="259">
        <v>52.19</v>
      </c>
    </row>
    <row r="280" spans="1:25" hidden="1" outlineLevel="1" x14ac:dyDescent="0.2">
      <c r="D280" s="77"/>
      <c r="E280" s="60"/>
      <c r="F280" s="219"/>
      <c r="G280" s="62"/>
      <c r="H280" s="71"/>
      <c r="I280" s="158"/>
      <c r="J280" s="65">
        <f t="shared" si="45"/>
        <v>0</v>
      </c>
      <c r="K280" s="60"/>
      <c r="L280" s="71"/>
      <c r="M280" s="159"/>
      <c r="N280" s="65">
        <f t="shared" si="46"/>
        <v>0</v>
      </c>
      <c r="O280" s="60"/>
      <c r="P280" s="67">
        <f t="shared" si="47"/>
        <v>0</v>
      </c>
      <c r="Q280" s="68" t="str">
        <f t="shared" si="48"/>
        <v/>
      </c>
    </row>
    <row r="281" spans="1:25" hidden="1" outlineLevel="1" x14ac:dyDescent="0.2">
      <c r="D281" s="77"/>
      <c r="E281" s="60"/>
      <c r="F281" s="219"/>
      <c r="G281" s="62"/>
      <c r="H281" s="71"/>
      <c r="I281" s="158"/>
      <c r="J281" s="65">
        <f t="shared" si="45"/>
        <v>0</v>
      </c>
      <c r="K281" s="60"/>
      <c r="L281" s="71"/>
      <c r="M281" s="159"/>
      <c r="N281" s="65">
        <f t="shared" si="46"/>
        <v>0</v>
      </c>
      <c r="O281" s="60"/>
      <c r="P281" s="67">
        <f t="shared" si="47"/>
        <v>0</v>
      </c>
      <c r="Q281" s="68" t="str">
        <f t="shared" si="48"/>
        <v/>
      </c>
    </row>
    <row r="282" spans="1:25" hidden="1" outlineLevel="1" x14ac:dyDescent="0.2">
      <c r="D282" s="77"/>
      <c r="E282" s="60"/>
      <c r="F282" s="219"/>
      <c r="G282" s="62"/>
      <c r="H282" s="71"/>
      <c r="I282" s="158"/>
      <c r="J282" s="65">
        <f t="shared" si="45"/>
        <v>0</v>
      </c>
      <c r="K282" s="60"/>
      <c r="L282" s="71"/>
      <c r="M282" s="159"/>
      <c r="N282" s="65">
        <f t="shared" si="46"/>
        <v>0</v>
      </c>
      <c r="O282" s="60"/>
      <c r="P282" s="67">
        <f t="shared" si="47"/>
        <v>0</v>
      </c>
      <c r="Q282" s="68" t="str">
        <f t="shared" si="48"/>
        <v/>
      </c>
    </row>
    <row r="283" spans="1:25" hidden="1" outlineLevel="1" x14ac:dyDescent="0.2">
      <c r="D283" s="77"/>
      <c r="E283" s="60"/>
      <c r="F283" s="219"/>
      <c r="G283" s="62"/>
      <c r="H283" s="71"/>
      <c r="I283" s="158"/>
      <c r="J283" s="65">
        <f t="shared" si="45"/>
        <v>0</v>
      </c>
      <c r="K283" s="60"/>
      <c r="L283" s="71"/>
      <c r="M283" s="159"/>
      <c r="N283" s="65">
        <f t="shared" si="46"/>
        <v>0</v>
      </c>
      <c r="O283" s="60"/>
      <c r="P283" s="67">
        <f t="shared" si="47"/>
        <v>0</v>
      </c>
      <c r="Q283" s="68" t="str">
        <f t="shared" si="48"/>
        <v/>
      </c>
    </row>
    <row r="284" spans="1:25" ht="13.5" hidden="1" outlineLevel="1" thickBot="1" x14ac:dyDescent="0.25">
      <c r="D284" s="27" t="s">
        <v>56</v>
      </c>
      <c r="G284" s="4"/>
      <c r="H284" s="80"/>
      <c r="I284" s="160"/>
      <c r="J284" s="82">
        <f>SUM(J269:J283)</f>
        <v>0</v>
      </c>
      <c r="L284" s="80"/>
      <c r="M284" s="161"/>
      <c r="N284" s="82">
        <f>SUM(N269:N283)</f>
        <v>7.2740499999999999</v>
      </c>
      <c r="P284" s="84">
        <f t="shared" si="47"/>
        <v>7.2740499999999999</v>
      </c>
      <c r="Q284" s="85" t="str">
        <f t="shared" si="48"/>
        <v/>
      </c>
    </row>
    <row r="285" spans="1:25" hidden="1" outlineLevel="1" x14ac:dyDescent="0.2">
      <c r="A285" s="86" t="s">
        <v>147</v>
      </c>
      <c r="D285" s="86" t="s">
        <v>58</v>
      </c>
      <c r="E285" s="86"/>
      <c r="F285" s="226" t="s">
        <v>19</v>
      </c>
      <c r="G285" s="88"/>
      <c r="H285" s="89">
        <v>0</v>
      </c>
      <c r="I285" s="196">
        <f>H265</f>
        <v>0.5</v>
      </c>
      <c r="J285" s="91">
        <f>I285*H285</f>
        <v>0</v>
      </c>
      <c r="K285" s="86"/>
      <c r="L285" s="89">
        <v>2.0118</v>
      </c>
      <c r="M285" s="197">
        <f>H265</f>
        <v>0.5</v>
      </c>
      <c r="N285" s="91">
        <f>M285*L285</f>
        <v>1.0059</v>
      </c>
      <c r="O285" s="86"/>
      <c r="P285" s="93">
        <f t="shared" si="47"/>
        <v>1.0059</v>
      </c>
      <c r="Q285" s="94" t="str">
        <f t="shared" si="48"/>
        <v/>
      </c>
    </row>
    <row r="286" spans="1:25" hidden="1" outlineLevel="1" x14ac:dyDescent="0.2">
      <c r="A286" s="86" t="s">
        <v>148</v>
      </c>
      <c r="D286" s="95" t="s">
        <v>60</v>
      </c>
      <c r="E286" s="86"/>
      <c r="F286" s="226" t="s">
        <v>19</v>
      </c>
      <c r="G286" s="88"/>
      <c r="H286" s="89">
        <v>0</v>
      </c>
      <c r="I286" s="196">
        <f>I285</f>
        <v>0.5</v>
      </c>
      <c r="J286" s="91">
        <f>I286*H286</f>
        <v>0</v>
      </c>
      <c r="K286" s="86"/>
      <c r="L286" s="89">
        <v>0.80840000000000001</v>
      </c>
      <c r="M286" s="197">
        <f>M285</f>
        <v>0.5</v>
      </c>
      <c r="N286" s="91">
        <f>M286*L286</f>
        <v>0.4042</v>
      </c>
      <c r="O286" s="86"/>
      <c r="P286" s="93">
        <f t="shared" si="47"/>
        <v>0.4042</v>
      </c>
      <c r="Q286" s="94" t="str">
        <f t="shared" si="48"/>
        <v/>
      </c>
    </row>
    <row r="287" spans="1:25" ht="13.5" hidden="1" outlineLevel="1" thickBot="1" x14ac:dyDescent="0.25">
      <c r="D287" s="96" t="s">
        <v>61</v>
      </c>
      <c r="E287" s="60"/>
      <c r="F287" s="62"/>
      <c r="G287" s="62"/>
      <c r="H287" s="97"/>
      <c r="I287" s="162"/>
      <c r="J287" s="99">
        <f>SUM(J284:J286)</f>
        <v>0</v>
      </c>
      <c r="K287" s="100"/>
      <c r="L287" s="101"/>
      <c r="M287" s="163"/>
      <c r="N287" s="99">
        <f>SUM(N284:N286)</f>
        <v>8.6841499999999989</v>
      </c>
      <c r="O287" s="100"/>
      <c r="P287" s="103">
        <f t="shared" si="47"/>
        <v>8.6841499999999989</v>
      </c>
      <c r="Q287" s="104" t="str">
        <f t="shared" si="48"/>
        <v/>
      </c>
    </row>
    <row r="288" spans="1:25" hidden="1" outlineLevel="1" x14ac:dyDescent="0.2">
      <c r="D288" s="76" t="s">
        <v>62</v>
      </c>
      <c r="E288" s="60"/>
      <c r="F288" s="219" t="s">
        <v>15</v>
      </c>
      <c r="G288" s="62"/>
      <c r="H288" s="71">
        <v>5.1999999999999998E-3</v>
      </c>
      <c r="I288" s="64">
        <f>H264*(1+H300)</f>
        <v>190.17</v>
      </c>
      <c r="J288" s="65">
        <f t="shared" ref="J288:J295" si="51">I288*H288</f>
        <v>0.98888399999999987</v>
      </c>
      <c r="K288" s="60"/>
      <c r="L288" s="71">
        <f t="shared" ref="L288:L294" si="52">H288</f>
        <v>5.1999999999999998E-3</v>
      </c>
      <c r="M288" s="66">
        <f>H264*(1+L300)</f>
        <v>186.21</v>
      </c>
      <c r="N288" s="65">
        <f t="shared" ref="N288:N295" si="53">M288*L288</f>
        <v>0.96829200000000004</v>
      </c>
      <c r="O288" s="60"/>
      <c r="P288" s="67">
        <f t="shared" si="47"/>
        <v>-2.0591999999999833E-2</v>
      </c>
      <c r="Q288" s="68">
        <f t="shared" si="48"/>
        <v>-2.0823473734027282E-2</v>
      </c>
    </row>
    <row r="289" spans="2:17" hidden="1" outlineLevel="1" x14ac:dyDescent="0.2">
      <c r="D289" s="76" t="s">
        <v>63</v>
      </c>
      <c r="E289" s="60"/>
      <c r="F289" s="219" t="s">
        <v>15</v>
      </c>
      <c r="G289" s="62"/>
      <c r="H289" s="71">
        <v>1.1000000000000001E-3</v>
      </c>
      <c r="I289" s="64">
        <f>I288</f>
        <v>190.17</v>
      </c>
      <c r="J289" s="65">
        <f t="shared" si="51"/>
        <v>0.20918700000000001</v>
      </c>
      <c r="K289" s="60"/>
      <c r="L289" s="71">
        <f t="shared" si="52"/>
        <v>1.1000000000000001E-3</v>
      </c>
      <c r="M289" s="66">
        <f>M288</f>
        <v>186.21</v>
      </c>
      <c r="N289" s="65">
        <f t="shared" si="53"/>
        <v>0.20483100000000001</v>
      </c>
      <c r="O289" s="60"/>
      <c r="P289" s="67">
        <f t="shared" si="47"/>
        <v>-4.3559999999999988E-3</v>
      </c>
      <c r="Q289" s="68">
        <f t="shared" si="48"/>
        <v>-2.0823473734027442E-2</v>
      </c>
    </row>
    <row r="290" spans="2:17" hidden="1" outlineLevel="1" x14ac:dyDescent="0.2">
      <c r="D290" s="76" t="s">
        <v>64</v>
      </c>
      <c r="E290" s="60"/>
      <c r="F290" s="219" t="s">
        <v>15</v>
      </c>
      <c r="G290" s="62"/>
      <c r="H290" s="71">
        <v>0</v>
      </c>
      <c r="I290" s="64">
        <f>I288</f>
        <v>190.17</v>
      </c>
      <c r="J290" s="65">
        <f t="shared" si="51"/>
        <v>0</v>
      </c>
      <c r="K290" s="60"/>
      <c r="L290" s="71">
        <f t="shared" si="52"/>
        <v>0</v>
      </c>
      <c r="M290" s="66">
        <f>M288</f>
        <v>186.21</v>
      </c>
      <c r="N290" s="65">
        <f t="shared" si="53"/>
        <v>0</v>
      </c>
      <c r="O290" s="60"/>
      <c r="P290" s="67">
        <f t="shared" si="47"/>
        <v>0</v>
      </c>
      <c r="Q290" s="68" t="str">
        <f t="shared" si="48"/>
        <v/>
      </c>
    </row>
    <row r="291" spans="2:17" hidden="1" outlineLevel="1" x14ac:dyDescent="0.2">
      <c r="D291" s="60" t="s">
        <v>65</v>
      </c>
      <c r="E291" s="60"/>
      <c r="F291" s="219" t="s">
        <v>11</v>
      </c>
      <c r="G291" s="62"/>
      <c r="H291" s="71">
        <v>0.25</v>
      </c>
      <c r="I291" s="64">
        <v>1</v>
      </c>
      <c r="J291" s="65">
        <f t="shared" si="51"/>
        <v>0.25</v>
      </c>
      <c r="K291" s="60"/>
      <c r="L291" s="71">
        <f t="shared" si="52"/>
        <v>0.25</v>
      </c>
      <c r="M291" s="66">
        <v>1</v>
      </c>
      <c r="N291" s="65">
        <f t="shared" si="53"/>
        <v>0.25</v>
      </c>
      <c r="O291" s="60"/>
      <c r="P291" s="67">
        <f t="shared" si="47"/>
        <v>0</v>
      </c>
      <c r="Q291" s="68">
        <f t="shared" si="48"/>
        <v>0</v>
      </c>
    </row>
    <row r="292" spans="2:17" hidden="1" outlineLevel="1" x14ac:dyDescent="0.2">
      <c r="D292" s="60" t="s">
        <v>66</v>
      </c>
      <c r="E292" s="60"/>
      <c r="F292" s="219" t="s">
        <v>15</v>
      </c>
      <c r="G292" s="62"/>
      <c r="H292" s="71">
        <v>7.0000000000000001E-3</v>
      </c>
      <c r="I292" s="64">
        <f>H264</f>
        <v>180</v>
      </c>
      <c r="J292" s="65">
        <f t="shared" si="51"/>
        <v>1.26</v>
      </c>
      <c r="K292" s="60"/>
      <c r="L292" s="71">
        <f t="shared" si="52"/>
        <v>7.0000000000000001E-3</v>
      </c>
      <c r="M292" s="66">
        <f>H264</f>
        <v>180</v>
      </c>
      <c r="N292" s="65">
        <f t="shared" si="53"/>
        <v>1.26</v>
      </c>
      <c r="O292" s="60"/>
      <c r="P292" s="67">
        <f t="shared" si="47"/>
        <v>0</v>
      </c>
      <c r="Q292" s="68">
        <f t="shared" si="48"/>
        <v>0</v>
      </c>
    </row>
    <row r="293" spans="2:17" hidden="1" outlineLevel="1" x14ac:dyDescent="0.2">
      <c r="D293" s="60" t="s">
        <v>67</v>
      </c>
      <c r="E293" s="60"/>
      <c r="F293" s="219" t="s">
        <v>15</v>
      </c>
      <c r="G293" s="62"/>
      <c r="H293" s="71">
        <v>7.4999999999999997E-2</v>
      </c>
      <c r="I293" s="64">
        <f>IF(I288&lt;H301,I288,H301)</f>
        <v>190.17</v>
      </c>
      <c r="J293" s="65">
        <f t="shared" si="51"/>
        <v>14.262749999999999</v>
      </c>
      <c r="K293" s="60"/>
      <c r="L293" s="71">
        <f t="shared" si="52"/>
        <v>7.4999999999999997E-2</v>
      </c>
      <c r="M293" s="66">
        <f>IF(M288&lt;L301,M288,L301)</f>
        <v>186.21</v>
      </c>
      <c r="N293" s="65">
        <f t="shared" si="53"/>
        <v>13.96575</v>
      </c>
      <c r="O293" s="60"/>
      <c r="P293" s="67">
        <f t="shared" si="47"/>
        <v>-0.29699999999999882</v>
      </c>
      <c r="Q293" s="68">
        <f t="shared" si="48"/>
        <v>-2.0823473734027369E-2</v>
      </c>
    </row>
    <row r="294" spans="2:17" hidden="1" outlineLevel="1" x14ac:dyDescent="0.2">
      <c r="D294" s="60" t="s">
        <v>68</v>
      </c>
      <c r="E294" s="60"/>
      <c r="F294" s="219" t="s">
        <v>15</v>
      </c>
      <c r="G294" s="62"/>
      <c r="H294" s="71">
        <v>8.7999999999999995E-2</v>
      </c>
      <c r="I294" s="108">
        <f>IF(I288&lt;H301,0,I288-I293)</f>
        <v>0</v>
      </c>
      <c r="J294" s="65">
        <f t="shared" si="51"/>
        <v>0</v>
      </c>
      <c r="K294" s="60"/>
      <c r="L294" s="71">
        <f t="shared" si="52"/>
        <v>8.7999999999999995E-2</v>
      </c>
      <c r="M294" s="142">
        <f>IF(M288&lt;L301,0,M288-M293)</f>
        <v>0</v>
      </c>
      <c r="N294" s="65">
        <f t="shared" si="53"/>
        <v>0</v>
      </c>
      <c r="O294" s="60"/>
      <c r="P294" s="67">
        <f t="shared" si="47"/>
        <v>0</v>
      </c>
      <c r="Q294" s="68" t="str">
        <f t="shared" si="48"/>
        <v/>
      </c>
    </row>
    <row r="295" spans="2:17" hidden="1" outlineLevel="1" x14ac:dyDescent="0.2">
      <c r="D295" s="77"/>
      <c r="E295" s="60"/>
      <c r="F295" s="219"/>
      <c r="G295" s="62"/>
      <c r="H295" s="71"/>
      <c r="I295" s="158"/>
      <c r="J295" s="65">
        <f t="shared" si="51"/>
        <v>0</v>
      </c>
      <c r="K295" s="60"/>
      <c r="L295" s="71"/>
      <c r="M295" s="159"/>
      <c r="N295" s="65">
        <f t="shared" si="53"/>
        <v>0</v>
      </c>
      <c r="O295" s="60"/>
      <c r="P295" s="67">
        <f t="shared" si="47"/>
        <v>0</v>
      </c>
      <c r="Q295" s="68" t="str">
        <f t="shared" si="48"/>
        <v/>
      </c>
    </row>
    <row r="296" spans="2:17" ht="13.5" hidden="1" outlineLevel="1" thickBot="1" x14ac:dyDescent="0.25">
      <c r="D296" s="110" t="s">
        <v>69</v>
      </c>
      <c r="E296" s="60"/>
      <c r="F296" s="60"/>
      <c r="G296" s="60"/>
      <c r="H296" s="111"/>
      <c r="I296" s="112"/>
      <c r="J296" s="99">
        <f>SUM(J287:J295)</f>
        <v>16.970820999999997</v>
      </c>
      <c r="K296" s="100"/>
      <c r="L296" s="113"/>
      <c r="M296" s="163"/>
      <c r="N296" s="99">
        <f>SUM(N287:N295)</f>
        <v>25.333022999999997</v>
      </c>
      <c r="O296" s="100"/>
      <c r="P296" s="103">
        <f t="shared" si="47"/>
        <v>8.3622019999999999</v>
      </c>
      <c r="Q296" s="104">
        <f t="shared" si="48"/>
        <v>0.49273997999271818</v>
      </c>
    </row>
    <row r="297" spans="2:17" hidden="1" outlineLevel="1" x14ac:dyDescent="0.2">
      <c r="D297" s="62" t="s">
        <v>70</v>
      </c>
      <c r="E297" s="60"/>
      <c r="F297" s="60"/>
      <c r="G297" s="60"/>
      <c r="H297" s="115">
        <v>0.13</v>
      </c>
      <c r="I297" s="116"/>
      <c r="J297" s="117">
        <f>J296*H297</f>
        <v>2.2062067299999999</v>
      </c>
      <c r="K297" s="60"/>
      <c r="L297" s="115">
        <v>0.13</v>
      </c>
      <c r="M297" s="164"/>
      <c r="N297" s="117">
        <f>N296*L297</f>
        <v>3.2932929899999999</v>
      </c>
      <c r="O297" s="60"/>
      <c r="P297" s="67">
        <f t="shared" si="47"/>
        <v>1.08708626</v>
      </c>
      <c r="Q297" s="68">
        <f t="shared" si="48"/>
        <v>0.49273997999271812</v>
      </c>
    </row>
    <row r="298" spans="2:17" ht="13.5" hidden="1" outlineLevel="1" thickBot="1" x14ac:dyDescent="0.25">
      <c r="D298" s="96" t="s">
        <v>71</v>
      </c>
      <c r="E298" s="60"/>
      <c r="F298" s="60"/>
      <c r="G298" s="60"/>
      <c r="H298" s="97"/>
      <c r="I298" s="98"/>
      <c r="J298" s="99">
        <f>ROUND(SUM(J296:J297),2)</f>
        <v>19.18</v>
      </c>
      <c r="K298" s="100"/>
      <c r="L298" s="101"/>
      <c r="M298" s="163"/>
      <c r="N298" s="99">
        <f>ROUND(SUM(N296:N297),2)</f>
        <v>28.63</v>
      </c>
      <c r="O298" s="100"/>
      <c r="P298" s="103">
        <f t="shared" si="47"/>
        <v>9.4499999999999993</v>
      </c>
      <c r="Q298" s="104">
        <f t="shared" si="48"/>
        <v>0.49270072992700725</v>
      </c>
    </row>
    <row r="299" spans="2:17" hidden="1" outlineLevel="1" x14ac:dyDescent="0.2"/>
    <row r="300" spans="2:17" hidden="1" outlineLevel="1" x14ac:dyDescent="0.2">
      <c r="D300" s="27" t="s">
        <v>74</v>
      </c>
      <c r="H300" s="121">
        <v>5.6499999999999995E-2</v>
      </c>
      <c r="J300" s="122"/>
      <c r="L300" s="121">
        <v>3.4499999999999975E-2</v>
      </c>
      <c r="N300" s="123"/>
    </row>
    <row r="301" spans="2:17" hidden="1" outlineLevel="1" x14ac:dyDescent="0.2">
      <c r="D301" s="124" t="s">
        <v>75</v>
      </c>
      <c r="H301" s="125">
        <v>750</v>
      </c>
      <c r="L301" s="125">
        <f>H301</f>
        <v>750</v>
      </c>
    </row>
    <row r="302" spans="2:17" hidden="1" outlineLevel="1" x14ac:dyDescent="0.2">
      <c r="B302" s="27" t="s">
        <v>76</v>
      </c>
    </row>
    <row r="303" spans="2:17" hidden="1" outlineLevel="1" x14ac:dyDescent="0.2">
      <c r="B303" s="165"/>
      <c r="C303" s="227"/>
      <c r="D303" s="227"/>
      <c r="E303" s="227"/>
      <c r="F303" s="227"/>
      <c r="G303" s="227"/>
      <c r="H303" s="227"/>
      <c r="I303" s="227"/>
      <c r="J303" s="227"/>
      <c r="K303" s="227"/>
      <c r="L303" s="227"/>
      <c r="M303" s="227"/>
      <c r="N303" s="227"/>
      <c r="O303" s="227"/>
      <c r="P303" s="227"/>
      <c r="Q303" s="228"/>
    </row>
    <row r="304" spans="2:17" hidden="1" outlineLevel="1" x14ac:dyDescent="0.2">
      <c r="B304" s="229"/>
      <c r="C304" s="230"/>
      <c r="D304" s="230"/>
      <c r="E304" s="230"/>
      <c r="F304" s="230"/>
      <c r="G304" s="230"/>
      <c r="H304" s="230"/>
      <c r="I304" s="230"/>
      <c r="J304" s="230"/>
      <c r="K304" s="230"/>
      <c r="L304" s="230"/>
      <c r="M304" s="230"/>
      <c r="N304" s="230"/>
      <c r="O304" s="230"/>
      <c r="P304" s="230"/>
      <c r="Q304" s="231"/>
    </row>
    <row r="305" spans="1:26" hidden="1" outlineLevel="1" x14ac:dyDescent="0.2">
      <c r="B305" s="229"/>
      <c r="C305" s="230"/>
      <c r="D305" s="230"/>
      <c r="E305" s="230"/>
      <c r="F305" s="230"/>
      <c r="G305" s="230"/>
      <c r="H305" s="230"/>
      <c r="I305" s="230"/>
      <c r="J305" s="230"/>
      <c r="K305" s="230"/>
      <c r="L305" s="230"/>
      <c r="M305" s="230"/>
      <c r="N305" s="230"/>
      <c r="O305" s="230"/>
      <c r="P305" s="230"/>
      <c r="Q305" s="231"/>
    </row>
    <row r="306" spans="1:26" hidden="1" outlineLevel="1" x14ac:dyDescent="0.2">
      <c r="B306" s="229"/>
      <c r="C306" s="230"/>
      <c r="D306" s="230"/>
      <c r="E306" s="230"/>
      <c r="F306" s="230"/>
      <c r="G306" s="230"/>
      <c r="H306" s="230"/>
      <c r="I306" s="230"/>
      <c r="J306" s="230"/>
      <c r="K306" s="230"/>
      <c r="L306" s="230"/>
      <c r="M306" s="230"/>
      <c r="N306" s="230"/>
      <c r="O306" s="230"/>
      <c r="P306" s="230"/>
      <c r="Q306" s="231"/>
    </row>
    <row r="307" spans="1:26" hidden="1" outlineLevel="1" x14ac:dyDescent="0.2">
      <c r="B307" s="232"/>
      <c r="C307" s="233"/>
      <c r="D307" s="233"/>
      <c r="E307" s="233"/>
      <c r="F307" s="233"/>
      <c r="G307" s="233"/>
      <c r="H307" s="233"/>
      <c r="I307" s="233"/>
      <c r="J307" s="233"/>
      <c r="K307" s="233"/>
      <c r="L307" s="233"/>
      <c r="M307" s="233"/>
      <c r="N307" s="233"/>
      <c r="O307" s="233"/>
      <c r="P307" s="233"/>
      <c r="Q307" s="234"/>
    </row>
    <row r="308" spans="1:26" collapsed="1" x14ac:dyDescent="0.2"/>
    <row r="312" spans="1:26" x14ac:dyDescent="0.2">
      <c r="B312" s="4" t="s">
        <v>11</v>
      </c>
      <c r="D312" s="22" t="s">
        <v>12</v>
      </c>
      <c r="F312" s="295" t="s">
        <v>149</v>
      </c>
      <c r="G312" s="295"/>
      <c r="H312" s="295"/>
      <c r="I312" s="295"/>
      <c r="J312" s="295"/>
      <c r="K312" s="295"/>
      <c r="L312" s="295"/>
      <c r="M312" s="295"/>
      <c r="N312" s="295"/>
      <c r="O312" s="295"/>
      <c r="P312" s="295"/>
      <c r="Q312" s="295"/>
      <c r="T312" s="208"/>
      <c r="U312" s="209" t="s">
        <v>150</v>
      </c>
      <c r="V312" s="236"/>
      <c r="W312" s="263"/>
      <c r="X312" s="263"/>
      <c r="Y312" s="264"/>
      <c r="Z312" s="264"/>
    </row>
    <row r="313" spans="1:26" ht="15.75" x14ac:dyDescent="0.25">
      <c r="B313" s="4"/>
      <c r="D313" s="25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T313" s="283"/>
      <c r="U313" s="284"/>
      <c r="V313" s="285" t="s">
        <v>95</v>
      </c>
      <c r="W313" s="286"/>
      <c r="X313" s="286"/>
      <c r="Y313" s="287"/>
      <c r="Z313" s="287"/>
    </row>
    <row r="314" spans="1:26" x14ac:dyDescent="0.2">
      <c r="B314" s="4" t="s">
        <v>15</v>
      </c>
      <c r="F314" s="27" t="s">
        <v>16</v>
      </c>
      <c r="G314" s="27"/>
      <c r="H314" s="149">
        <v>280</v>
      </c>
      <c r="I314" s="44" t="s">
        <v>17</v>
      </c>
      <c r="T314" s="288" t="s">
        <v>25</v>
      </c>
      <c r="U314" s="289">
        <f>J348</f>
        <v>49.31</v>
      </c>
      <c r="V314" s="189">
        <v>0.2</v>
      </c>
      <c r="W314" s="189">
        <v>0.3</v>
      </c>
      <c r="X314" s="189">
        <v>0.4</v>
      </c>
      <c r="Y314" s="189">
        <v>0.5</v>
      </c>
      <c r="Z314" s="198">
        <v>1</v>
      </c>
    </row>
    <row r="315" spans="1:26" x14ac:dyDescent="0.2">
      <c r="B315" s="4" t="s">
        <v>19</v>
      </c>
      <c r="F315" s="27" t="s">
        <v>96</v>
      </c>
      <c r="H315" s="199">
        <v>1</v>
      </c>
      <c r="I315" s="44" t="s">
        <v>95</v>
      </c>
      <c r="T315" s="265"/>
      <c r="U315" s="190">
        <v>73</v>
      </c>
      <c r="V315" s="217">
        <f t="dataTable" ref="V315:Z319" dt2D="1" dtr="0" r1="H315" r2="H314"/>
        <v>14.03</v>
      </c>
      <c r="W315" s="254">
        <v>15.72</v>
      </c>
      <c r="X315" s="254">
        <v>17.420000000000002</v>
      </c>
      <c r="Y315" s="254">
        <v>19.11</v>
      </c>
      <c r="Z315" s="255">
        <v>27.58</v>
      </c>
    </row>
    <row r="316" spans="1:26" x14ac:dyDescent="0.2">
      <c r="F316" s="36"/>
      <c r="G316" s="36"/>
      <c r="H316" s="37" t="s">
        <v>22</v>
      </c>
      <c r="I316" s="38"/>
      <c r="J316" s="39"/>
      <c r="L316" s="37" t="s">
        <v>23</v>
      </c>
      <c r="M316" s="38"/>
      <c r="N316" s="39"/>
      <c r="P316" s="37" t="s">
        <v>24</v>
      </c>
      <c r="Q316" s="39"/>
      <c r="T316" s="265"/>
      <c r="U316" s="190">
        <v>110</v>
      </c>
      <c r="V316" s="217">
        <v>17.91</v>
      </c>
      <c r="W316" s="254">
        <v>19.61</v>
      </c>
      <c r="X316" s="254">
        <v>21.3</v>
      </c>
      <c r="Y316" s="254">
        <v>22.99</v>
      </c>
      <c r="Z316" s="255">
        <v>31.46</v>
      </c>
    </row>
    <row r="317" spans="1:26" x14ac:dyDescent="0.2">
      <c r="F317" s="43" t="s">
        <v>26</v>
      </c>
      <c r="G317" s="44"/>
      <c r="H317" s="45" t="s">
        <v>27</v>
      </c>
      <c r="I317" s="45" t="s">
        <v>28</v>
      </c>
      <c r="J317" s="46" t="s">
        <v>29</v>
      </c>
      <c r="L317" s="45" t="s">
        <v>27</v>
      </c>
      <c r="M317" s="47" t="s">
        <v>28</v>
      </c>
      <c r="N317" s="46" t="s">
        <v>29</v>
      </c>
      <c r="P317" s="48" t="s">
        <v>30</v>
      </c>
      <c r="Q317" s="49" t="s">
        <v>31</v>
      </c>
      <c r="T317" s="265"/>
      <c r="U317" s="190">
        <v>146</v>
      </c>
      <c r="V317" s="217">
        <v>21.69</v>
      </c>
      <c r="W317" s="254">
        <v>23.39</v>
      </c>
      <c r="X317" s="254">
        <v>25.08</v>
      </c>
      <c r="Y317" s="254">
        <v>26.77</v>
      </c>
      <c r="Z317" s="255">
        <v>35.24</v>
      </c>
    </row>
    <row r="318" spans="1:26" x14ac:dyDescent="0.2">
      <c r="F318" s="53"/>
      <c r="G318" s="44"/>
      <c r="H318" s="54" t="s">
        <v>32</v>
      </c>
      <c r="I318" s="54"/>
      <c r="J318" s="55" t="s">
        <v>32</v>
      </c>
      <c r="L318" s="54" t="s">
        <v>32</v>
      </c>
      <c r="M318" s="55"/>
      <c r="N318" s="55" t="s">
        <v>32</v>
      </c>
      <c r="P318" s="56"/>
      <c r="Q318" s="57"/>
      <c r="T318" s="265"/>
      <c r="U318" s="190">
        <v>183</v>
      </c>
      <c r="V318" s="217">
        <v>25.58</v>
      </c>
      <c r="W318" s="254">
        <v>27.27</v>
      </c>
      <c r="X318" s="254">
        <v>28.96</v>
      </c>
      <c r="Y318" s="254">
        <v>30.66</v>
      </c>
      <c r="Z318" s="255">
        <v>39.119999999999997</v>
      </c>
    </row>
    <row r="319" spans="1:26" x14ac:dyDescent="0.2">
      <c r="A319" s="86" t="s">
        <v>151</v>
      </c>
      <c r="D319" s="60" t="s">
        <v>34</v>
      </c>
      <c r="E319" s="60"/>
      <c r="F319" s="61" t="s">
        <v>11</v>
      </c>
      <c r="G319" s="62"/>
      <c r="H319" s="63">
        <v>3.02</v>
      </c>
      <c r="I319" s="64">
        <v>1</v>
      </c>
      <c r="J319" s="65">
        <f t="shared" ref="J319:J333" si="54">I319*H319</f>
        <v>3.02</v>
      </c>
      <c r="K319" s="60"/>
      <c r="L319" s="63">
        <v>1.22</v>
      </c>
      <c r="M319" s="66">
        <v>1</v>
      </c>
      <c r="N319" s="65">
        <f t="shared" ref="N319:N333" si="55">M319*L319</f>
        <v>1.22</v>
      </c>
      <c r="O319" s="60"/>
      <c r="P319" s="67">
        <f t="shared" ref="P319:P348" si="56">N319-J319</f>
        <v>-1.8</v>
      </c>
      <c r="Q319" s="68">
        <f t="shared" ref="Q319:Q348" si="57">IF((J319)=0,"",(P319/J319))</f>
        <v>-0.59602649006622521</v>
      </c>
      <c r="T319" s="294"/>
      <c r="U319" s="184">
        <v>280</v>
      </c>
      <c r="V319" s="224">
        <v>35.76</v>
      </c>
      <c r="W319" s="258">
        <v>37.450000000000003</v>
      </c>
      <c r="X319" s="258">
        <v>39.15</v>
      </c>
      <c r="Y319" s="258">
        <v>40.840000000000003</v>
      </c>
      <c r="Z319" s="259">
        <v>49.31</v>
      </c>
    </row>
    <row r="320" spans="1:26" x14ac:dyDescent="0.2">
      <c r="A320" s="86" t="s">
        <v>152</v>
      </c>
      <c r="D320" s="60" t="s">
        <v>36</v>
      </c>
      <c r="E320" s="60"/>
      <c r="F320" s="61" t="s">
        <v>11</v>
      </c>
      <c r="G320" s="62"/>
      <c r="H320" s="71">
        <v>0</v>
      </c>
      <c r="I320" s="64">
        <v>1</v>
      </c>
      <c r="J320" s="65">
        <f t="shared" si="54"/>
        <v>0</v>
      </c>
      <c r="K320" s="60"/>
      <c r="L320" s="71">
        <v>0</v>
      </c>
      <c r="M320" s="66">
        <v>1</v>
      </c>
      <c r="N320" s="65">
        <f t="shared" si="55"/>
        <v>0</v>
      </c>
      <c r="O320" s="60"/>
      <c r="P320" s="67">
        <f t="shared" si="56"/>
        <v>0</v>
      </c>
      <c r="Q320" s="68" t="str">
        <f t="shared" si="57"/>
        <v/>
      </c>
    </row>
    <row r="321" spans="1:26" x14ac:dyDescent="0.2">
      <c r="A321" s="86" t="s">
        <v>153</v>
      </c>
      <c r="D321" s="70" t="s">
        <v>38</v>
      </c>
      <c r="E321" s="60"/>
      <c r="F321" s="61" t="s">
        <v>11</v>
      </c>
      <c r="G321" s="62"/>
      <c r="H321" s="71">
        <v>0</v>
      </c>
      <c r="I321" s="64">
        <v>1</v>
      </c>
      <c r="J321" s="65">
        <f t="shared" si="54"/>
        <v>0</v>
      </c>
      <c r="K321" s="60"/>
      <c r="L321" s="71">
        <v>0.02</v>
      </c>
      <c r="M321" s="66">
        <v>1</v>
      </c>
      <c r="N321" s="65">
        <f t="shared" si="55"/>
        <v>0.02</v>
      </c>
      <c r="O321" s="60"/>
      <c r="P321" s="67">
        <f t="shared" si="56"/>
        <v>0.02</v>
      </c>
      <c r="Q321" s="68" t="str">
        <f t="shared" si="57"/>
        <v/>
      </c>
    </row>
    <row r="322" spans="1:26" x14ac:dyDescent="0.2">
      <c r="D322" s="60" t="s">
        <v>40</v>
      </c>
      <c r="E322" s="60"/>
      <c r="F322" s="61" t="s">
        <v>11</v>
      </c>
      <c r="G322" s="62"/>
      <c r="H322" s="71">
        <v>0</v>
      </c>
      <c r="I322" s="64">
        <v>1</v>
      </c>
      <c r="J322" s="65">
        <f t="shared" si="54"/>
        <v>0</v>
      </c>
      <c r="K322" s="60"/>
      <c r="L322" s="71">
        <v>0</v>
      </c>
      <c r="M322" s="66">
        <v>1</v>
      </c>
      <c r="N322" s="65">
        <f t="shared" si="55"/>
        <v>0</v>
      </c>
      <c r="O322" s="60"/>
      <c r="P322" s="67">
        <f t="shared" si="56"/>
        <v>0</v>
      </c>
      <c r="Q322" s="68" t="str">
        <f t="shared" si="57"/>
        <v/>
      </c>
    </row>
    <row r="323" spans="1:26" x14ac:dyDescent="0.2">
      <c r="A323" s="86" t="s">
        <v>154</v>
      </c>
      <c r="D323" s="60" t="s">
        <v>42</v>
      </c>
      <c r="E323" s="60"/>
      <c r="F323" s="61" t="s">
        <v>19</v>
      </c>
      <c r="G323" s="62"/>
      <c r="H323" s="71">
        <v>11.296099999999999</v>
      </c>
      <c r="I323" s="200">
        <f>H315</f>
        <v>1</v>
      </c>
      <c r="J323" s="65">
        <f t="shared" si="54"/>
        <v>11.296099999999999</v>
      </c>
      <c r="K323" s="60"/>
      <c r="L323" s="71">
        <v>6.4785000000000004</v>
      </c>
      <c r="M323" s="201">
        <f>H315</f>
        <v>1</v>
      </c>
      <c r="N323" s="65">
        <f t="shared" si="55"/>
        <v>6.4785000000000004</v>
      </c>
      <c r="O323" s="60"/>
      <c r="P323" s="67">
        <f t="shared" si="56"/>
        <v>-4.8175999999999988</v>
      </c>
      <c r="Q323" s="68">
        <f t="shared" si="57"/>
        <v>-0.42648347659811786</v>
      </c>
      <c r="T323" s="208"/>
      <c r="U323" s="209" t="s">
        <v>155</v>
      </c>
      <c r="V323" s="236"/>
      <c r="W323" s="263"/>
      <c r="X323" s="263"/>
      <c r="Y323" s="264"/>
      <c r="Z323" s="264"/>
    </row>
    <row r="324" spans="1:26" x14ac:dyDescent="0.2">
      <c r="A324" s="86" t="s">
        <v>156</v>
      </c>
      <c r="D324" s="60" t="s">
        <v>44</v>
      </c>
      <c r="E324" s="60"/>
      <c r="F324" s="61" t="s">
        <v>19</v>
      </c>
      <c r="G324" s="62"/>
      <c r="H324" s="71">
        <v>0.2301</v>
      </c>
      <c r="I324" s="200">
        <f t="shared" ref="I324:I329" si="58">I323</f>
        <v>1</v>
      </c>
      <c r="J324" s="65">
        <f t="shared" si="54"/>
        <v>0.2301</v>
      </c>
      <c r="K324" s="60"/>
      <c r="L324" s="71">
        <v>9.1700000000000004E-2</v>
      </c>
      <c r="M324" s="201">
        <f t="shared" ref="M324:M330" si="59">M323</f>
        <v>1</v>
      </c>
      <c r="N324" s="65">
        <f t="shared" si="55"/>
        <v>9.1700000000000004E-2</v>
      </c>
      <c r="O324" s="60"/>
      <c r="P324" s="67">
        <f t="shared" si="56"/>
        <v>-0.1384</v>
      </c>
      <c r="Q324" s="68">
        <f t="shared" si="57"/>
        <v>-0.60147761842677094</v>
      </c>
      <c r="T324" s="283"/>
      <c r="U324" s="284"/>
      <c r="V324" s="285" t="s">
        <v>95</v>
      </c>
      <c r="W324" s="286"/>
      <c r="X324" s="286"/>
      <c r="Y324" s="287"/>
      <c r="Z324" s="287"/>
    </row>
    <row r="325" spans="1:26" x14ac:dyDescent="0.2">
      <c r="A325" s="86" t="s">
        <v>157</v>
      </c>
      <c r="D325" s="60" t="s">
        <v>163</v>
      </c>
      <c r="E325" s="60"/>
      <c r="F325" s="61" t="s">
        <v>11</v>
      </c>
      <c r="G325" s="62"/>
      <c r="H325" s="71">
        <v>0</v>
      </c>
      <c r="I325" s="64">
        <f>I319</f>
        <v>1</v>
      </c>
      <c r="J325" s="65">
        <f t="shared" si="54"/>
        <v>0</v>
      </c>
      <c r="K325" s="60"/>
      <c r="L325" s="71">
        <v>0</v>
      </c>
      <c r="M325" s="66">
        <f>M319</f>
        <v>1</v>
      </c>
      <c r="N325" s="65">
        <f t="shared" si="55"/>
        <v>0</v>
      </c>
      <c r="O325" s="60"/>
      <c r="P325" s="67">
        <f t="shared" si="56"/>
        <v>0</v>
      </c>
      <c r="Q325" s="68" t="str">
        <f t="shared" si="57"/>
        <v/>
      </c>
      <c r="T325" s="288" t="s">
        <v>25</v>
      </c>
      <c r="U325" s="289">
        <f>N348</f>
        <v>40.47</v>
      </c>
      <c r="V325" s="290">
        <f>V314</f>
        <v>0.2</v>
      </c>
      <c r="W325" s="291">
        <f>W314</f>
        <v>0.3</v>
      </c>
      <c r="X325" s="291">
        <f>X314</f>
        <v>0.4</v>
      </c>
      <c r="Y325" s="291">
        <f>Y314</f>
        <v>0.5</v>
      </c>
      <c r="Z325" s="296">
        <f>Z314</f>
        <v>1</v>
      </c>
    </row>
    <row r="326" spans="1:26" x14ac:dyDescent="0.2">
      <c r="A326" s="86" t="s">
        <v>158</v>
      </c>
      <c r="D326" s="60" t="s">
        <v>48</v>
      </c>
      <c r="E326" s="60"/>
      <c r="F326" s="61" t="s">
        <v>19</v>
      </c>
      <c r="G326" s="62"/>
      <c r="H326" s="71">
        <v>-0.47799999999999998</v>
      </c>
      <c r="I326" s="200">
        <f>I319</f>
        <v>1</v>
      </c>
      <c r="J326" s="65">
        <f t="shared" si="54"/>
        <v>-0.47799999999999998</v>
      </c>
      <c r="K326" s="60"/>
      <c r="L326" s="71">
        <v>0</v>
      </c>
      <c r="M326" s="201">
        <f>M319</f>
        <v>1</v>
      </c>
      <c r="N326" s="65">
        <f t="shared" si="55"/>
        <v>0</v>
      </c>
      <c r="O326" s="60"/>
      <c r="P326" s="67">
        <f t="shared" si="56"/>
        <v>0.47799999999999998</v>
      </c>
      <c r="Q326" s="68">
        <f t="shared" si="57"/>
        <v>-1</v>
      </c>
      <c r="T326" s="265"/>
      <c r="U326" s="293">
        <f>U315</f>
        <v>73</v>
      </c>
      <c r="V326" s="217">
        <f t="dataTable" ref="V326:Z330" dt2D="1" dtr="0" r1="H315" r2="H314" ca="1"/>
        <v>10.63</v>
      </c>
      <c r="W326" s="254">
        <v>11.69</v>
      </c>
      <c r="X326" s="254">
        <v>12.76</v>
      </c>
      <c r="Y326" s="254">
        <v>13.83</v>
      </c>
      <c r="Z326" s="255">
        <v>19.16</v>
      </c>
    </row>
    <row r="327" spans="1:26" x14ac:dyDescent="0.2">
      <c r="D327" s="60" t="s">
        <v>50</v>
      </c>
      <c r="E327" s="60"/>
      <c r="F327" s="61" t="s">
        <v>19</v>
      </c>
      <c r="G327" s="62"/>
      <c r="H327" s="71">
        <v>0</v>
      </c>
      <c r="I327" s="200">
        <f t="shared" si="58"/>
        <v>1</v>
      </c>
      <c r="J327" s="65">
        <f t="shared" si="54"/>
        <v>0</v>
      </c>
      <c r="K327" s="60"/>
      <c r="L327" s="71">
        <v>0</v>
      </c>
      <c r="M327" s="201">
        <f t="shared" si="59"/>
        <v>1</v>
      </c>
      <c r="N327" s="65">
        <f t="shared" si="55"/>
        <v>0</v>
      </c>
      <c r="O327" s="60"/>
      <c r="P327" s="67">
        <f t="shared" si="56"/>
        <v>0</v>
      </c>
      <c r="Q327" s="68" t="str">
        <f t="shared" si="57"/>
        <v/>
      </c>
      <c r="T327" s="265"/>
      <c r="U327" s="293">
        <f>U316</f>
        <v>110</v>
      </c>
      <c r="V327" s="217">
        <v>14.43</v>
      </c>
      <c r="W327" s="254">
        <v>15.5</v>
      </c>
      <c r="X327" s="254">
        <v>16.57</v>
      </c>
      <c r="Y327" s="254">
        <v>17.63</v>
      </c>
      <c r="Z327" s="255">
        <v>22.97</v>
      </c>
    </row>
    <row r="328" spans="1:26" x14ac:dyDescent="0.2">
      <c r="A328" s="86" t="s">
        <v>174</v>
      </c>
      <c r="D328" s="60" t="s">
        <v>52</v>
      </c>
      <c r="E328" s="60"/>
      <c r="F328" s="61" t="s">
        <v>19</v>
      </c>
      <c r="G328" s="62"/>
      <c r="H328" s="71">
        <v>0</v>
      </c>
      <c r="I328" s="200">
        <f t="shared" si="58"/>
        <v>1</v>
      </c>
      <c r="J328" s="65">
        <f t="shared" si="54"/>
        <v>0</v>
      </c>
      <c r="K328" s="60"/>
      <c r="L328" s="71">
        <v>0</v>
      </c>
      <c r="M328" s="201">
        <f t="shared" si="59"/>
        <v>1</v>
      </c>
      <c r="N328" s="65">
        <f t="shared" si="55"/>
        <v>0</v>
      </c>
      <c r="O328" s="60"/>
      <c r="P328" s="67">
        <f t="shared" si="56"/>
        <v>0</v>
      </c>
      <c r="Q328" s="68" t="str">
        <f t="shared" si="57"/>
        <v/>
      </c>
      <c r="T328" s="265"/>
      <c r="U328" s="293">
        <f>U317</f>
        <v>146</v>
      </c>
      <c r="V328" s="217">
        <v>18.14</v>
      </c>
      <c r="W328" s="254">
        <v>19.21</v>
      </c>
      <c r="X328" s="254">
        <v>20.27</v>
      </c>
      <c r="Y328" s="254">
        <v>21.34</v>
      </c>
      <c r="Z328" s="255">
        <v>26.67</v>
      </c>
    </row>
    <row r="329" spans="1:26" ht="25.5" x14ac:dyDescent="0.2">
      <c r="A329" s="88" t="s">
        <v>159</v>
      </c>
      <c r="D329" s="76" t="s">
        <v>165</v>
      </c>
      <c r="E329" s="60"/>
      <c r="F329" s="61" t="s">
        <v>19</v>
      </c>
      <c r="G329" s="62"/>
      <c r="H329" s="71">
        <v>-0.1545</v>
      </c>
      <c r="I329" s="200">
        <f t="shared" si="58"/>
        <v>1</v>
      </c>
      <c r="J329" s="65">
        <f t="shared" si="54"/>
        <v>-0.1545</v>
      </c>
      <c r="K329" s="60"/>
      <c r="L329" s="71">
        <f>H329</f>
        <v>-0.1545</v>
      </c>
      <c r="M329" s="201">
        <f t="shared" si="59"/>
        <v>1</v>
      </c>
      <c r="N329" s="65">
        <f t="shared" si="55"/>
        <v>-0.1545</v>
      </c>
      <c r="O329" s="60"/>
      <c r="P329" s="67">
        <f t="shared" si="56"/>
        <v>0</v>
      </c>
      <c r="Q329" s="68">
        <f t="shared" si="57"/>
        <v>0</v>
      </c>
      <c r="T329" s="265"/>
      <c r="U329" s="293">
        <f>U318</f>
        <v>183</v>
      </c>
      <c r="V329" s="217">
        <v>21.95</v>
      </c>
      <c r="W329" s="254">
        <v>23.02</v>
      </c>
      <c r="X329" s="254">
        <v>24.08</v>
      </c>
      <c r="Y329" s="254">
        <v>25.15</v>
      </c>
      <c r="Z329" s="255">
        <v>30.48</v>
      </c>
    </row>
    <row r="330" spans="1:26" ht="25.5" x14ac:dyDescent="0.2">
      <c r="A330" s="88" t="s">
        <v>159</v>
      </c>
      <c r="D330" s="76" t="s">
        <v>166</v>
      </c>
      <c r="E330" s="60"/>
      <c r="F330" s="61" t="s">
        <v>19</v>
      </c>
      <c r="G330" s="62"/>
      <c r="H330" s="71"/>
      <c r="I330" s="158"/>
      <c r="J330" s="65">
        <f t="shared" si="54"/>
        <v>0</v>
      </c>
      <c r="K330" s="60"/>
      <c r="L330" s="71">
        <v>-0.47460000000000002</v>
      </c>
      <c r="M330" s="201">
        <f t="shared" si="59"/>
        <v>1</v>
      </c>
      <c r="N330" s="65">
        <f t="shared" si="55"/>
        <v>-0.47460000000000002</v>
      </c>
      <c r="O330" s="60"/>
      <c r="P330" s="67">
        <f t="shared" si="56"/>
        <v>-0.47460000000000002</v>
      </c>
      <c r="Q330" s="68" t="str">
        <f t="shared" si="57"/>
        <v/>
      </c>
      <c r="T330" s="294"/>
      <c r="U330" s="284">
        <f>U319</f>
        <v>280</v>
      </c>
      <c r="V330" s="224">
        <v>31.94</v>
      </c>
      <c r="W330" s="258">
        <v>33</v>
      </c>
      <c r="X330" s="258">
        <v>34.07</v>
      </c>
      <c r="Y330" s="258">
        <v>35.14</v>
      </c>
      <c r="Z330" s="259">
        <v>40.47</v>
      </c>
    </row>
    <row r="331" spans="1:26" x14ac:dyDescent="0.2">
      <c r="A331" s="86" t="s">
        <v>175</v>
      </c>
      <c r="D331" s="76" t="s">
        <v>106</v>
      </c>
      <c r="E331" s="60"/>
      <c r="F331" s="61" t="s">
        <v>19</v>
      </c>
      <c r="G331" s="62"/>
      <c r="H331" s="71"/>
      <c r="I331" s="158"/>
      <c r="J331" s="65">
        <f t="shared" si="54"/>
        <v>0</v>
      </c>
      <c r="K331" s="60"/>
      <c r="L331" s="71">
        <v>3.0999999999999999E-3</v>
      </c>
      <c r="M331" s="201">
        <f>M330</f>
        <v>1</v>
      </c>
      <c r="N331" s="65">
        <f t="shared" si="55"/>
        <v>3.0999999999999999E-3</v>
      </c>
      <c r="O331" s="60"/>
      <c r="P331" s="67">
        <f t="shared" si="56"/>
        <v>3.0999999999999999E-3</v>
      </c>
      <c r="Q331" s="68" t="str">
        <f t="shared" si="57"/>
        <v/>
      </c>
    </row>
    <row r="332" spans="1:26" x14ac:dyDescent="0.2">
      <c r="D332" s="77"/>
      <c r="E332" s="60"/>
      <c r="F332" s="61"/>
      <c r="G332" s="62"/>
      <c r="H332" s="71"/>
      <c r="I332" s="158"/>
      <c r="J332" s="65">
        <f t="shared" si="54"/>
        <v>0</v>
      </c>
      <c r="K332" s="60"/>
      <c r="L332" s="71"/>
      <c r="M332" s="159"/>
      <c r="N332" s="65">
        <f t="shared" si="55"/>
        <v>0</v>
      </c>
      <c r="O332" s="60"/>
      <c r="P332" s="67">
        <f t="shared" si="56"/>
        <v>0</v>
      </c>
      <c r="Q332" s="68" t="str">
        <f t="shared" si="57"/>
        <v/>
      </c>
    </row>
    <row r="333" spans="1:26" ht="13.5" thickBot="1" x14ac:dyDescent="0.25">
      <c r="D333" s="77"/>
      <c r="E333" s="60"/>
      <c r="F333" s="61"/>
      <c r="G333" s="62"/>
      <c r="H333" s="71"/>
      <c r="I333" s="158"/>
      <c r="J333" s="65">
        <f t="shared" si="54"/>
        <v>0</v>
      </c>
      <c r="K333" s="60"/>
      <c r="L333" s="71"/>
      <c r="M333" s="159"/>
      <c r="N333" s="65">
        <f t="shared" si="55"/>
        <v>0</v>
      </c>
      <c r="O333" s="60"/>
      <c r="P333" s="67">
        <f t="shared" si="56"/>
        <v>0</v>
      </c>
      <c r="Q333" s="68" t="str">
        <f t="shared" si="57"/>
        <v/>
      </c>
    </row>
    <row r="334" spans="1:26" ht="13.5" thickBot="1" x14ac:dyDescent="0.25">
      <c r="D334" s="27" t="s">
        <v>56</v>
      </c>
      <c r="G334" s="4"/>
      <c r="H334" s="80"/>
      <c r="I334" s="160"/>
      <c r="J334" s="82">
        <f>SUM(J319:J333)</f>
        <v>13.913699999999999</v>
      </c>
      <c r="L334" s="80"/>
      <c r="M334" s="161"/>
      <c r="N334" s="82">
        <f>SUM(N319:N333)</f>
        <v>7.1842000000000015</v>
      </c>
      <c r="P334" s="84">
        <f t="shared" si="56"/>
        <v>-6.7294999999999972</v>
      </c>
      <c r="Q334" s="85">
        <f t="shared" si="57"/>
        <v>-0.48365998979423142</v>
      </c>
    </row>
    <row r="335" spans="1:26" x14ac:dyDescent="0.2">
      <c r="A335" s="86" t="s">
        <v>160</v>
      </c>
      <c r="D335" s="86" t="s">
        <v>58</v>
      </c>
      <c r="E335" s="86"/>
      <c r="F335" s="87" t="s">
        <v>19</v>
      </c>
      <c r="G335" s="88"/>
      <c r="H335" s="89">
        <v>1.9589000000000001</v>
      </c>
      <c r="I335" s="202">
        <f>H315</f>
        <v>1</v>
      </c>
      <c r="J335" s="91">
        <f>I335*H335</f>
        <v>1.9589000000000001</v>
      </c>
      <c r="K335" s="86"/>
      <c r="L335" s="89">
        <v>1.9798</v>
      </c>
      <c r="M335" s="203">
        <f>H315</f>
        <v>1</v>
      </c>
      <c r="N335" s="91">
        <f>M335*L335</f>
        <v>1.9798</v>
      </c>
      <c r="O335" s="86"/>
      <c r="P335" s="93">
        <f t="shared" si="56"/>
        <v>2.0899999999999919E-2</v>
      </c>
      <c r="Q335" s="94">
        <f t="shared" si="57"/>
        <v>1.0669253152279299E-2</v>
      </c>
    </row>
    <row r="336" spans="1:26" ht="13.5" thickBot="1" x14ac:dyDescent="0.25">
      <c r="A336" s="86" t="s">
        <v>161</v>
      </c>
      <c r="D336" s="95" t="s">
        <v>60</v>
      </c>
      <c r="E336" s="86"/>
      <c r="F336" s="87" t="s">
        <v>19</v>
      </c>
      <c r="G336" s="88"/>
      <c r="H336" s="89">
        <v>1.5002</v>
      </c>
      <c r="I336" s="202">
        <f>I335</f>
        <v>1</v>
      </c>
      <c r="J336" s="91">
        <f>I336*H336</f>
        <v>1.5002</v>
      </c>
      <c r="K336" s="86"/>
      <c r="L336" s="89">
        <v>0.8901</v>
      </c>
      <c r="M336" s="203">
        <f>M335</f>
        <v>1</v>
      </c>
      <c r="N336" s="91">
        <f>M336*L336</f>
        <v>0.8901</v>
      </c>
      <c r="O336" s="86"/>
      <c r="P336" s="93">
        <f t="shared" si="56"/>
        <v>-0.61009999999999998</v>
      </c>
      <c r="Q336" s="94">
        <f t="shared" si="57"/>
        <v>-0.40667910945207303</v>
      </c>
    </row>
    <row r="337" spans="2:17" ht="13.5" thickBot="1" x14ac:dyDescent="0.25">
      <c r="D337" s="96" t="s">
        <v>61</v>
      </c>
      <c r="E337" s="60"/>
      <c r="F337" s="60"/>
      <c r="G337" s="62"/>
      <c r="H337" s="97"/>
      <c r="I337" s="162"/>
      <c r="J337" s="99">
        <f>SUM(J334:J336)</f>
        <v>17.372799999999998</v>
      </c>
      <c r="K337" s="100"/>
      <c r="L337" s="101"/>
      <c r="M337" s="163"/>
      <c r="N337" s="99">
        <f>SUM(N334:N336)</f>
        <v>10.054100000000002</v>
      </c>
      <c r="O337" s="100"/>
      <c r="P337" s="103">
        <f t="shared" si="56"/>
        <v>-7.3186999999999962</v>
      </c>
      <c r="Q337" s="104">
        <f t="shared" si="57"/>
        <v>-0.42127348498802708</v>
      </c>
    </row>
    <row r="338" spans="2:17" x14ac:dyDescent="0.2">
      <c r="D338" s="76" t="s">
        <v>62</v>
      </c>
      <c r="E338" s="60"/>
      <c r="F338" s="61" t="s">
        <v>15</v>
      </c>
      <c r="G338" s="62"/>
      <c r="H338" s="71">
        <v>5.1999999999999998E-3</v>
      </c>
      <c r="I338" s="200">
        <f>H314*(1+H350)</f>
        <v>295.82</v>
      </c>
      <c r="J338" s="65">
        <f t="shared" ref="J338:J345" si="60">I338*H338</f>
        <v>1.5382639999999999</v>
      </c>
      <c r="K338" s="60"/>
      <c r="L338" s="71">
        <f t="shared" ref="L338:L344" si="61">H338</f>
        <v>5.1999999999999998E-3</v>
      </c>
      <c r="M338" s="66">
        <f>H314*(1+L350)</f>
        <v>289.65999999999997</v>
      </c>
      <c r="N338" s="65">
        <f t="shared" ref="N338:N345" si="62">M338*L338</f>
        <v>1.5062319999999998</v>
      </c>
      <c r="O338" s="60"/>
      <c r="P338" s="67">
        <f t="shared" si="56"/>
        <v>-3.203200000000006E-2</v>
      </c>
      <c r="Q338" s="68">
        <f t="shared" si="57"/>
        <v>-2.082347373402749E-2</v>
      </c>
    </row>
    <row r="339" spans="2:17" x14ac:dyDescent="0.2">
      <c r="D339" s="76" t="s">
        <v>63</v>
      </c>
      <c r="E339" s="60"/>
      <c r="F339" s="61" t="s">
        <v>15</v>
      </c>
      <c r="G339" s="62"/>
      <c r="H339" s="71">
        <v>1.1000000000000001E-3</v>
      </c>
      <c r="I339" s="200">
        <f>I338</f>
        <v>295.82</v>
      </c>
      <c r="J339" s="65">
        <f t="shared" si="60"/>
        <v>0.32540200000000002</v>
      </c>
      <c r="K339" s="60"/>
      <c r="L339" s="71">
        <f t="shared" si="61"/>
        <v>1.1000000000000001E-3</v>
      </c>
      <c r="M339" s="66">
        <f>M338</f>
        <v>289.65999999999997</v>
      </c>
      <c r="N339" s="65">
        <f t="shared" si="62"/>
        <v>0.31862599999999996</v>
      </c>
      <c r="O339" s="60"/>
      <c r="P339" s="67">
        <f t="shared" si="56"/>
        <v>-6.7760000000000598E-3</v>
      </c>
      <c r="Q339" s="68">
        <f t="shared" si="57"/>
        <v>-2.0823473734027632E-2</v>
      </c>
    </row>
    <row r="340" spans="2:17" x14ac:dyDescent="0.2">
      <c r="D340" s="76" t="s">
        <v>64</v>
      </c>
      <c r="E340" s="60"/>
      <c r="F340" s="61" t="s">
        <v>15</v>
      </c>
      <c r="G340" s="62"/>
      <c r="H340" s="71">
        <v>0</v>
      </c>
      <c r="I340" s="200">
        <f>I338</f>
        <v>295.82</v>
      </c>
      <c r="J340" s="65">
        <f t="shared" si="60"/>
        <v>0</v>
      </c>
      <c r="K340" s="60"/>
      <c r="L340" s="71">
        <f t="shared" si="61"/>
        <v>0</v>
      </c>
      <c r="M340" s="66">
        <f>M338</f>
        <v>289.65999999999997</v>
      </c>
      <c r="N340" s="65">
        <f t="shared" si="62"/>
        <v>0</v>
      </c>
      <c r="O340" s="60"/>
      <c r="P340" s="67">
        <f t="shared" si="56"/>
        <v>0</v>
      </c>
      <c r="Q340" s="68" t="str">
        <f t="shared" si="57"/>
        <v/>
      </c>
    </row>
    <row r="341" spans="2:17" x14ac:dyDescent="0.2">
      <c r="D341" s="60" t="s">
        <v>65</v>
      </c>
      <c r="E341" s="60"/>
      <c r="F341" s="61" t="s">
        <v>11</v>
      </c>
      <c r="G341" s="62"/>
      <c r="H341" s="71">
        <v>0.25</v>
      </c>
      <c r="I341" s="64">
        <v>1</v>
      </c>
      <c r="J341" s="65">
        <f t="shared" si="60"/>
        <v>0.25</v>
      </c>
      <c r="K341" s="60"/>
      <c r="L341" s="71">
        <f t="shared" si="61"/>
        <v>0.25</v>
      </c>
      <c r="M341" s="66">
        <v>1</v>
      </c>
      <c r="N341" s="65">
        <f t="shared" si="62"/>
        <v>0.25</v>
      </c>
      <c r="O341" s="60"/>
      <c r="P341" s="67">
        <f t="shared" si="56"/>
        <v>0</v>
      </c>
      <c r="Q341" s="68">
        <f t="shared" si="57"/>
        <v>0</v>
      </c>
    </row>
    <row r="342" spans="2:17" x14ac:dyDescent="0.2">
      <c r="D342" s="60" t="s">
        <v>66</v>
      </c>
      <c r="E342" s="60"/>
      <c r="F342" s="61" t="s">
        <v>15</v>
      </c>
      <c r="G342" s="62"/>
      <c r="H342" s="71">
        <v>7.0000000000000001E-3</v>
      </c>
      <c r="I342" s="64">
        <f>H314</f>
        <v>280</v>
      </c>
      <c r="J342" s="65">
        <f t="shared" si="60"/>
        <v>1.96</v>
      </c>
      <c r="K342" s="60"/>
      <c r="L342" s="71">
        <f t="shared" si="61"/>
        <v>7.0000000000000001E-3</v>
      </c>
      <c r="M342" s="66">
        <f>H314</f>
        <v>280</v>
      </c>
      <c r="N342" s="65">
        <f t="shared" si="62"/>
        <v>1.96</v>
      </c>
      <c r="O342" s="60"/>
      <c r="P342" s="67">
        <f t="shared" si="56"/>
        <v>0</v>
      </c>
      <c r="Q342" s="68">
        <f t="shared" si="57"/>
        <v>0</v>
      </c>
    </row>
    <row r="343" spans="2:17" x14ac:dyDescent="0.2">
      <c r="D343" s="60" t="s">
        <v>67</v>
      </c>
      <c r="E343" s="60"/>
      <c r="F343" s="61" t="s">
        <v>15</v>
      </c>
      <c r="G343" s="62"/>
      <c r="H343" s="71">
        <v>7.4999999999999997E-2</v>
      </c>
      <c r="I343" s="64">
        <f>IF(I338&lt;H351,I338,H351)</f>
        <v>295.82</v>
      </c>
      <c r="J343" s="65">
        <f t="shared" si="60"/>
        <v>22.186499999999999</v>
      </c>
      <c r="K343" s="60"/>
      <c r="L343" s="71">
        <f t="shared" si="61"/>
        <v>7.4999999999999997E-2</v>
      </c>
      <c r="M343" s="66">
        <f>IF(M338&lt;L351,M338,L351)</f>
        <v>289.65999999999997</v>
      </c>
      <c r="N343" s="65">
        <f t="shared" si="62"/>
        <v>21.724499999999995</v>
      </c>
      <c r="O343" s="60"/>
      <c r="P343" s="67">
        <f t="shared" si="56"/>
        <v>-0.4620000000000033</v>
      </c>
      <c r="Q343" s="68">
        <f t="shared" si="57"/>
        <v>-2.0823473734027598E-2</v>
      </c>
    </row>
    <row r="344" spans="2:17" x14ac:dyDescent="0.2">
      <c r="D344" s="60" t="s">
        <v>68</v>
      </c>
      <c r="E344" s="60"/>
      <c r="F344" s="61" t="s">
        <v>15</v>
      </c>
      <c r="G344" s="62"/>
      <c r="H344" s="71">
        <v>8.7999999999999995E-2</v>
      </c>
      <c r="I344" s="108">
        <f>IF(I338&lt;H351,0,I338-I343)</f>
        <v>0</v>
      </c>
      <c r="J344" s="65">
        <f t="shared" si="60"/>
        <v>0</v>
      </c>
      <c r="K344" s="60"/>
      <c r="L344" s="71">
        <f t="shared" si="61"/>
        <v>8.7999999999999995E-2</v>
      </c>
      <c r="M344" s="142">
        <f>IF(M338&lt;L351,0,M338-M343)</f>
        <v>0</v>
      </c>
      <c r="N344" s="65">
        <f t="shared" si="62"/>
        <v>0</v>
      </c>
      <c r="O344" s="60"/>
      <c r="P344" s="67">
        <f t="shared" si="56"/>
        <v>0</v>
      </c>
      <c r="Q344" s="68" t="str">
        <f t="shared" si="57"/>
        <v/>
      </c>
    </row>
    <row r="345" spans="2:17" ht="13.5" thickBot="1" x14ac:dyDescent="0.25">
      <c r="D345" s="77"/>
      <c r="E345" s="60"/>
      <c r="F345" s="61"/>
      <c r="G345" s="62"/>
      <c r="H345" s="71"/>
      <c r="I345" s="158"/>
      <c r="J345" s="65">
        <f t="shared" si="60"/>
        <v>0</v>
      </c>
      <c r="K345" s="60"/>
      <c r="L345" s="71"/>
      <c r="M345" s="159"/>
      <c r="N345" s="65">
        <f t="shared" si="62"/>
        <v>0</v>
      </c>
      <c r="O345" s="60"/>
      <c r="P345" s="67">
        <f t="shared" si="56"/>
        <v>0</v>
      </c>
      <c r="Q345" s="68" t="str">
        <f t="shared" si="57"/>
        <v/>
      </c>
    </row>
    <row r="346" spans="2:17" ht="13.5" thickBot="1" x14ac:dyDescent="0.25">
      <c r="D346" s="110" t="s">
        <v>69</v>
      </c>
      <c r="E346" s="60"/>
      <c r="F346" s="60"/>
      <c r="G346" s="60"/>
      <c r="H346" s="111"/>
      <c r="I346" s="112"/>
      <c r="J346" s="99">
        <f>SUM(J337:J345)</f>
        <v>43.632965999999996</v>
      </c>
      <c r="K346" s="100"/>
      <c r="L346" s="113"/>
      <c r="M346" s="163"/>
      <c r="N346" s="99">
        <f>SUM(N337:N345)</f>
        <v>35.813457999999997</v>
      </c>
      <c r="O346" s="100"/>
      <c r="P346" s="103">
        <f t="shared" si="56"/>
        <v>-7.819507999999999</v>
      </c>
      <c r="Q346" s="104">
        <f t="shared" si="57"/>
        <v>-0.1792110121507669</v>
      </c>
    </row>
    <row r="347" spans="2:17" ht="13.5" thickBot="1" x14ac:dyDescent="0.25">
      <c r="D347" s="62" t="s">
        <v>70</v>
      </c>
      <c r="E347" s="60"/>
      <c r="F347" s="60"/>
      <c r="G347" s="60"/>
      <c r="H347" s="115">
        <v>0.13</v>
      </c>
      <c r="I347" s="116"/>
      <c r="J347" s="117">
        <f>J346*H347</f>
        <v>5.6722855799999996</v>
      </c>
      <c r="K347" s="60"/>
      <c r="L347" s="115">
        <v>0.13</v>
      </c>
      <c r="M347" s="164"/>
      <c r="N347" s="117">
        <f>N346*L347</f>
        <v>4.6557495399999995</v>
      </c>
      <c r="O347" s="60"/>
      <c r="P347" s="67">
        <f t="shared" si="56"/>
        <v>-1.0165360400000001</v>
      </c>
      <c r="Q347" s="68">
        <f t="shared" si="57"/>
        <v>-0.17921101215076696</v>
      </c>
    </row>
    <row r="348" spans="2:17" ht="13.5" thickBot="1" x14ac:dyDescent="0.25">
      <c r="D348" s="96" t="s">
        <v>71</v>
      </c>
      <c r="E348" s="60"/>
      <c r="F348" s="60"/>
      <c r="G348" s="60"/>
      <c r="H348" s="97"/>
      <c r="I348" s="98"/>
      <c r="J348" s="99">
        <f>ROUND(SUM(J346:J347),2)</f>
        <v>49.31</v>
      </c>
      <c r="K348" s="100"/>
      <c r="L348" s="101"/>
      <c r="M348" s="163"/>
      <c r="N348" s="99">
        <f>ROUND(SUM(N346:N347),2)</f>
        <v>40.47</v>
      </c>
      <c r="O348" s="100"/>
      <c r="P348" s="103">
        <f t="shared" si="56"/>
        <v>-8.8400000000000034</v>
      </c>
      <c r="Q348" s="104">
        <f t="shared" si="57"/>
        <v>-0.1792739809369297</v>
      </c>
    </row>
    <row r="350" spans="2:17" x14ac:dyDescent="0.2">
      <c r="D350" s="27" t="s">
        <v>74</v>
      </c>
      <c r="H350" s="121">
        <v>5.6499999999999995E-2</v>
      </c>
      <c r="J350" s="122"/>
      <c r="L350" s="121">
        <v>3.4499999999999975E-2</v>
      </c>
      <c r="N350" s="123"/>
    </row>
    <row r="351" spans="2:17" x14ac:dyDescent="0.2">
      <c r="D351" s="124" t="s">
        <v>75</v>
      </c>
      <c r="H351" s="125">
        <v>750</v>
      </c>
      <c r="L351" s="125">
        <f>H351</f>
        <v>750</v>
      </c>
    </row>
    <row r="352" spans="2:17" x14ac:dyDescent="0.2">
      <c r="B352" s="27" t="s">
        <v>76</v>
      </c>
    </row>
    <row r="353" spans="2:17" x14ac:dyDescent="0.2">
      <c r="B353" s="165"/>
      <c r="C353" s="227"/>
      <c r="D353" s="227"/>
      <c r="E353" s="227"/>
      <c r="F353" s="227"/>
      <c r="G353" s="227"/>
      <c r="H353" s="227"/>
      <c r="I353" s="227"/>
      <c r="J353" s="227"/>
      <c r="K353" s="227"/>
      <c r="L353" s="227"/>
      <c r="M353" s="227"/>
      <c r="N353" s="227"/>
      <c r="O353" s="227"/>
      <c r="P353" s="227"/>
      <c r="Q353" s="228"/>
    </row>
    <row r="354" spans="2:17" x14ac:dyDescent="0.2">
      <c r="B354" s="229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0"/>
      <c r="O354" s="230"/>
      <c r="P354" s="230"/>
      <c r="Q354" s="231"/>
    </row>
    <row r="355" spans="2:17" x14ac:dyDescent="0.2">
      <c r="B355" s="229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0"/>
      <c r="O355" s="230"/>
      <c r="P355" s="230"/>
      <c r="Q355" s="231"/>
    </row>
    <row r="356" spans="2:17" x14ac:dyDescent="0.2">
      <c r="B356" s="229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0"/>
      <c r="O356" s="230"/>
      <c r="P356" s="230"/>
      <c r="Q356" s="231"/>
    </row>
    <row r="357" spans="2:17" x14ac:dyDescent="0.2">
      <c r="B357" s="232"/>
      <c r="C357" s="233"/>
      <c r="D357" s="233"/>
      <c r="E357" s="233"/>
      <c r="F357" s="233"/>
      <c r="G357" s="233"/>
      <c r="H357" s="233"/>
      <c r="I357" s="233"/>
      <c r="J357" s="233"/>
      <c r="K357" s="233"/>
      <c r="L357" s="233"/>
      <c r="M357" s="233"/>
      <c r="N357" s="233"/>
      <c r="O357" s="233"/>
      <c r="P357" s="233"/>
      <c r="Q357" s="234"/>
    </row>
  </sheetData>
  <sheetProtection selectLockedCells="1"/>
  <mergeCells count="60">
    <mergeCell ref="F317:F318"/>
    <mergeCell ref="P317:P318"/>
    <mergeCell ref="Q317:Q318"/>
    <mergeCell ref="B353:Q357"/>
    <mergeCell ref="F267:F268"/>
    <mergeCell ref="P267:P268"/>
    <mergeCell ref="Q267:Q268"/>
    <mergeCell ref="B303:Q307"/>
    <mergeCell ref="F312:Q312"/>
    <mergeCell ref="H316:J316"/>
    <mergeCell ref="L316:N316"/>
    <mergeCell ref="P316:Q316"/>
    <mergeCell ref="F217:F218"/>
    <mergeCell ref="P217:P218"/>
    <mergeCell ref="Q217:Q218"/>
    <mergeCell ref="B253:Q257"/>
    <mergeCell ref="F262:Q262"/>
    <mergeCell ref="H266:J266"/>
    <mergeCell ref="L266:N266"/>
    <mergeCell ref="P266:Q266"/>
    <mergeCell ref="T175:T180"/>
    <mergeCell ref="B203:Q207"/>
    <mergeCell ref="F212:Q212"/>
    <mergeCell ref="H216:J216"/>
    <mergeCell ref="L216:N216"/>
    <mergeCell ref="P216:Q216"/>
    <mergeCell ref="T125:T130"/>
    <mergeCell ref="B153:Q157"/>
    <mergeCell ref="F162:Q162"/>
    <mergeCell ref="T165:T170"/>
    <mergeCell ref="H166:J166"/>
    <mergeCell ref="L166:N166"/>
    <mergeCell ref="P166:Q166"/>
    <mergeCell ref="F167:F168"/>
    <mergeCell ref="P167:P168"/>
    <mergeCell ref="Q167:Q168"/>
    <mergeCell ref="B103:Q107"/>
    <mergeCell ref="F112:Q112"/>
    <mergeCell ref="T115:T120"/>
    <mergeCell ref="H116:J116"/>
    <mergeCell ref="L116:N116"/>
    <mergeCell ref="P116:Q116"/>
    <mergeCell ref="F117:F118"/>
    <mergeCell ref="P117:P118"/>
    <mergeCell ref="Q117:Q118"/>
    <mergeCell ref="B51:Q55"/>
    <mergeCell ref="F60:Q60"/>
    <mergeCell ref="H64:J64"/>
    <mergeCell ref="L64:N64"/>
    <mergeCell ref="P64:Q64"/>
    <mergeCell ref="F65:F66"/>
    <mergeCell ref="P65:P66"/>
    <mergeCell ref="Q65:Q66"/>
    <mergeCell ref="F8:Q8"/>
    <mergeCell ref="H12:J12"/>
    <mergeCell ref="L12:N12"/>
    <mergeCell ref="P12:Q12"/>
    <mergeCell ref="F13:F14"/>
    <mergeCell ref="P13:P14"/>
    <mergeCell ref="Q13:Q14"/>
  </mergeCells>
  <dataValidations count="2">
    <dataValidation type="list" allowBlank="1" showInputMessage="1" showErrorMessage="1" sqref="F15:F29 F169:F183 F338:F345 F135:F136 F335:F336 F31:F32 F119:F133 F34:F41 F83:F84 F219:F233 F138:F145 F185:F186 F319:F333 F86:F93 F235:F236 F269:F283 F238:F245 F285:F286 F188:F195 F288:F295 F67:F81">
      <formula1>$B$8:$B$11</formula1>
    </dataValidation>
    <dataValidation type="list" allowBlank="1" showInputMessage="1" showErrorMessage="1" sqref="G15:G29 G119:G133 G138:G145 G135:G136 G34:G41 G31:G32 G67:G81 G335:G336 G83:G84 G169:G183 G188:G195 G185:G186 G219:G233 G86:G93 G235:G236 G269:G283 G238:G245 G285:G286 G319:G333 G288:G295 G338:G345">
      <formula1>$B$8:$B$13</formula1>
    </dataValidation>
  </dataValidations>
  <hyperlinks>
    <hyperlink ref="A1" location="Index" display="Back to Index"/>
  </hyperlinks>
  <pageMargins left="0.75" right="0.75" top="1" bottom="1" header="0.5" footer="0.5"/>
  <pageSetup scale="52" orientation="landscape" r:id="rId1"/>
  <headerFooter alignWithMargins="0">
    <oddFooter>&amp;C9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31</vt:i4>
      </vt:variant>
    </vt:vector>
  </HeadingPairs>
  <TitlesOfParts>
    <vt:vector size="33" baseType="lpstr">
      <vt:lpstr>PSS Bill Impacts  - App.2 V</vt:lpstr>
      <vt:lpstr>PSN Bill Impacts  - App.2 V</vt:lpstr>
      <vt:lpstr>GSL_CURR_N</vt:lpstr>
      <vt:lpstr>GSL_Curr_S</vt:lpstr>
      <vt:lpstr>GSL_KW</vt:lpstr>
      <vt:lpstr>GSL_KWH</vt:lpstr>
      <vt:lpstr>GSL_NEW_N</vt:lpstr>
      <vt:lpstr>GSL_New_S</vt:lpstr>
      <vt:lpstr>LU_CURR_N</vt:lpstr>
      <vt:lpstr>LU_Curr_S</vt:lpstr>
      <vt:lpstr>LU_KW</vt:lpstr>
      <vt:lpstr>LU_KWH</vt:lpstr>
      <vt:lpstr>LU_NEW_N</vt:lpstr>
      <vt:lpstr>LU_New_S</vt:lpstr>
      <vt:lpstr>'PSN Bill Impacts  - App.2 V'!Print_Area</vt:lpstr>
      <vt:lpstr>'PSS Bill Impacts  - App.2 V'!Print_Area</vt:lpstr>
      <vt:lpstr>'PSN Bill Impacts  - App.2 V'!Print_Titles</vt:lpstr>
      <vt:lpstr>'PSS Bill Impacts  - App.2 V'!Print_Titles</vt:lpstr>
      <vt:lpstr>SE_CURR_N</vt:lpstr>
      <vt:lpstr>SE_Curr_S</vt:lpstr>
      <vt:lpstr>SE_KW</vt:lpstr>
      <vt:lpstr>SE_KWH</vt:lpstr>
      <vt:lpstr>SE_NEW_N</vt:lpstr>
      <vt:lpstr>SE_NEW_S</vt:lpstr>
      <vt:lpstr>SL_CURR_N</vt:lpstr>
      <vt:lpstr>SL_Curr_S</vt:lpstr>
      <vt:lpstr>SL_KW</vt:lpstr>
      <vt:lpstr>SL_KWH</vt:lpstr>
      <vt:lpstr>SL_NEW_N</vt:lpstr>
      <vt:lpstr>SL_New_S</vt:lpstr>
      <vt:lpstr>'PSN Bill Impacts  - App.2 V'!start38</vt:lpstr>
      <vt:lpstr>start47</vt:lpstr>
      <vt:lpstr>start48</vt:lpstr>
    </vt:vector>
  </TitlesOfParts>
  <Company>PowerStream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elena.yampolsky</dc:creator>
  <cp:lastModifiedBy>elena.yampolsky</cp:lastModifiedBy>
  <dcterms:created xsi:type="dcterms:W3CDTF">2013-01-11T14:42:03Z</dcterms:created>
  <dcterms:modified xsi:type="dcterms:W3CDTF">2013-01-11T14:44:35Z</dcterms:modified>
</cp:coreProperties>
</file>