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BillImpacts LD working" sheetId="1" r:id="rId1"/>
  </sheets>
  <externalReferences>
    <externalReference r:id="rId2"/>
    <externalReference r:id="rId3"/>
  </externalReferences>
  <definedNames>
    <definedName name="ApprovedYr">[1]Z1.ModelVariables!$C$12</definedName>
    <definedName name="compound_period">INDEX({1;2;4;6;12;24;26;52},MATCH([2]Schedule!$D$10,period_names,0))</definedName>
    <definedName name="CRLF">[1]Z1.ModelVariables!$C$10</definedName>
    <definedName name="CRLF2">[1]Z1.ModelVariables!$C$11</definedName>
    <definedName name="DeferralApprov">[1]A1.Admin!$C$23</definedName>
    <definedName name="FakeBlank">[1]Z1.ModelVariables!$C$14</definedName>
    <definedName name="FolderPath">[1]Z1.ModelVariables!$C$15</definedName>
    <definedName name="fpdate">'[1]2.2M debenture'!$D$8</definedName>
    <definedName name="HistYrs">[1]A1.Admin!$C$21</definedName>
    <definedName name="loan_amount">'[1]2.2M debenture'!$D$5</definedName>
    <definedName name="Mon" localSheetId="0">#REF!</definedName>
    <definedName name="Mon">#REF!</definedName>
    <definedName name="Month" localSheetId="0">#REF!</definedName>
    <definedName name="Month">#REF!</definedName>
    <definedName name="MonthEND" localSheetId="0">#REF!</definedName>
    <definedName name="MonthEND">#REF!</definedName>
    <definedName name="months_per_period">12/periods_per_year</definedName>
    <definedName name="nper">term*periods_per_year</definedName>
    <definedName name="payment">'[1]2.2M debenture'!$D$13</definedName>
    <definedName name="period_names">[2]Schedule!$K$5:$K$12</definedName>
    <definedName name="periods_per_year">INDEX({1;2;4;6;12;24;26;52},MATCH([2]Schedule!$D$9,period_names,0))</definedName>
    <definedName name="PILsModel">[1]E4.PILsResults!$D$9</definedName>
    <definedName name="pmtType">IF('[1]2.2M debenture'!$D$11="End of Period",0,1)</definedName>
    <definedName name="_xlnm.Print_Area" localSheetId="0">'BillImpacts LD working'!$A$1:$Q$2130</definedName>
    <definedName name="rate">'[1]2.2M debenture'!$H$5</definedName>
    <definedName name="RMrelease">[1]Z1.ModelVariables!$C$13</definedName>
    <definedName name="roundOpt">'[1]2.2M debenture'!$H$15</definedName>
    <definedName name="term">'[1]2.2M debenture'!$D$7</definedName>
    <definedName name="TestYr">[1]A1.Admin!$C$13</definedName>
  </definedNames>
  <calcPr calcId="145621"/>
</workbook>
</file>

<file path=xl/calcChain.xml><?xml version="1.0" encoding="utf-8"?>
<calcChain xmlns="http://schemas.openxmlformats.org/spreadsheetml/2006/main">
  <c r="K2096" i="1" l="1"/>
  <c r="L2096" i="1" s="1"/>
  <c r="G2096" i="1"/>
  <c r="H2096" i="1" s="1"/>
  <c r="L2095" i="1"/>
  <c r="H2095" i="1"/>
  <c r="O2095" i="1" s="1"/>
  <c r="K2094" i="1"/>
  <c r="L2094" i="1" s="1"/>
  <c r="G2094" i="1"/>
  <c r="H2094" i="1" s="1"/>
  <c r="O2094" i="1" s="1"/>
  <c r="K2093" i="1"/>
  <c r="L2093" i="1" s="1"/>
  <c r="G2093" i="1"/>
  <c r="G2101" i="1" s="1"/>
  <c r="H2101" i="1" s="1"/>
  <c r="O2101" i="1" s="1"/>
  <c r="K2090" i="1"/>
  <c r="G2090" i="1"/>
  <c r="H2090" i="1" s="1"/>
  <c r="L2088" i="1"/>
  <c r="N2088" i="1" s="1"/>
  <c r="K2087" i="1"/>
  <c r="G2087" i="1"/>
  <c r="H2087" i="1" s="1"/>
  <c r="K2086" i="1"/>
  <c r="L2086" i="1" s="1"/>
  <c r="G2086" i="1"/>
  <c r="H2086" i="1" s="1"/>
  <c r="O2086" i="1" s="1"/>
  <c r="K2085" i="1"/>
  <c r="H2085" i="1"/>
  <c r="G2085" i="1"/>
  <c r="K2084" i="1"/>
  <c r="L2084" i="1" s="1"/>
  <c r="G2084" i="1"/>
  <c r="H2084" i="1" s="1"/>
  <c r="L2082" i="1"/>
  <c r="H2082" i="1"/>
  <c r="O2082" i="1" s="1"/>
  <c r="K2081" i="1"/>
  <c r="L2081" i="1" s="1"/>
  <c r="H2081" i="1"/>
  <c r="O2081" i="1" s="1"/>
  <c r="G2081" i="1"/>
  <c r="K2080" i="1"/>
  <c r="L2080" i="1" s="1"/>
  <c r="N2080" i="1" s="1"/>
  <c r="G2080" i="1"/>
  <c r="H2080" i="1" s="1"/>
  <c r="O2080" i="1" s="1"/>
  <c r="K2079" i="1"/>
  <c r="L2079" i="1" s="1"/>
  <c r="G2079" i="1"/>
  <c r="H2079" i="1" s="1"/>
  <c r="O2079" i="1" s="1"/>
  <c r="O2078" i="1"/>
  <c r="L2078" i="1"/>
  <c r="H2078" i="1"/>
  <c r="K2077" i="1"/>
  <c r="G2077" i="1"/>
  <c r="H2077" i="1" s="1"/>
  <c r="N2076" i="1"/>
  <c r="L2076" i="1"/>
  <c r="H2076" i="1"/>
  <c r="O2076" i="1" s="1"/>
  <c r="K2075" i="1"/>
  <c r="L2075" i="1" s="1"/>
  <c r="N2075" i="1" s="1"/>
  <c r="G2075" i="1"/>
  <c r="H2075" i="1" s="1"/>
  <c r="L2074" i="1"/>
  <c r="H2074" i="1"/>
  <c r="O2074" i="1" s="1"/>
  <c r="L2073" i="1"/>
  <c r="H2073" i="1"/>
  <c r="K2017" i="1"/>
  <c r="L2017" i="1" s="1"/>
  <c r="H2017" i="1"/>
  <c r="G2017" i="1"/>
  <c r="L2016" i="1"/>
  <c r="H2016" i="1"/>
  <c r="O2016" i="1" s="1"/>
  <c r="K2015" i="1"/>
  <c r="L2015" i="1" s="1"/>
  <c r="G2015" i="1"/>
  <c r="H2015" i="1" s="1"/>
  <c r="O2015" i="1" s="1"/>
  <c r="K2014" i="1"/>
  <c r="K2021" i="1" s="1"/>
  <c r="L2021" i="1" s="1"/>
  <c r="G2014" i="1"/>
  <c r="G2022" i="1" s="1"/>
  <c r="H2022" i="1" s="1"/>
  <c r="O2022" i="1" s="1"/>
  <c r="G2012" i="1"/>
  <c r="H2012" i="1" s="1"/>
  <c r="K2011" i="1"/>
  <c r="H2011" i="1"/>
  <c r="G2011" i="1"/>
  <c r="L2009" i="1"/>
  <c r="N2009" i="1" s="1"/>
  <c r="K2008" i="1"/>
  <c r="L2008" i="1"/>
  <c r="H2008" i="1"/>
  <c r="K2007" i="1"/>
  <c r="L2007" i="1"/>
  <c r="H2007" i="1"/>
  <c r="O2007" i="1" s="1"/>
  <c r="L2005" i="1"/>
  <c r="H2005" i="1"/>
  <c r="O2005" i="1" s="1"/>
  <c r="K2004" i="1"/>
  <c r="L2004" i="1"/>
  <c r="H2004" i="1"/>
  <c r="O2004" i="1" s="1"/>
  <c r="K2003" i="1"/>
  <c r="L2003" i="1"/>
  <c r="N2003" i="1" s="1"/>
  <c r="O2003" i="1" s="1"/>
  <c r="H2003" i="1"/>
  <c r="K2002" i="1"/>
  <c r="L2002" i="1" s="1"/>
  <c r="H2002" i="1"/>
  <c r="O2002" i="1" s="1"/>
  <c r="L2001" i="1"/>
  <c r="H2001" i="1"/>
  <c r="K2000" i="1"/>
  <c r="H2000" i="1"/>
  <c r="L1999" i="1"/>
  <c r="H1999" i="1"/>
  <c r="K1998" i="1"/>
  <c r="L1998" i="1" s="1"/>
  <c r="H1998" i="1"/>
  <c r="L1997" i="1"/>
  <c r="H1997" i="1"/>
  <c r="O1997" i="1" s="1"/>
  <c r="L1996" i="1"/>
  <c r="H1996" i="1"/>
  <c r="K1940" i="1"/>
  <c r="H1940" i="1"/>
  <c r="G1940" i="1"/>
  <c r="L1939" i="1"/>
  <c r="N1939" i="1" s="1"/>
  <c r="H1939" i="1"/>
  <c r="O1939" i="1" s="1"/>
  <c r="K1938" i="1"/>
  <c r="G1938" i="1"/>
  <c r="H1938" i="1" s="1"/>
  <c r="K1937" i="1"/>
  <c r="K1945" i="1" s="1"/>
  <c r="G1937" i="1"/>
  <c r="K1935" i="1"/>
  <c r="K1934" i="1"/>
  <c r="G1934" i="1"/>
  <c r="H1934" i="1" s="1"/>
  <c r="L1932" i="1"/>
  <c r="N1932" i="1" s="1"/>
  <c r="K1932" i="1"/>
  <c r="H1931" i="1"/>
  <c r="H1930" i="1"/>
  <c r="O1930" i="1" s="1"/>
  <c r="H1929" i="1"/>
  <c r="L1928" i="1"/>
  <c r="H1928" i="1"/>
  <c r="L1926" i="1"/>
  <c r="N1926" i="1" s="1"/>
  <c r="H1926" i="1"/>
  <c r="O1926" i="1" s="1"/>
  <c r="L1925" i="1"/>
  <c r="H1925" i="1"/>
  <c r="O1925" i="1" s="1"/>
  <c r="L1924" i="1"/>
  <c r="H1924" i="1"/>
  <c r="O1924" i="1" s="1"/>
  <c r="L1923" i="1"/>
  <c r="H1923" i="1"/>
  <c r="O1923" i="1" s="1"/>
  <c r="L1922" i="1"/>
  <c r="N1922" i="1" s="1"/>
  <c r="H1922" i="1"/>
  <c r="O1922" i="1" s="1"/>
  <c r="H1921" i="1"/>
  <c r="L1920" i="1"/>
  <c r="H1920" i="1"/>
  <c r="L1919" i="1"/>
  <c r="H1919" i="1"/>
  <c r="L1918" i="1"/>
  <c r="H1918" i="1"/>
  <c r="O1918" i="1" s="1"/>
  <c r="H1917" i="1"/>
  <c r="K1861" i="1"/>
  <c r="G1861" i="1"/>
  <c r="H1861" i="1" s="1"/>
  <c r="L1860" i="1"/>
  <c r="N1860" i="1" s="1"/>
  <c r="H1860" i="1"/>
  <c r="O1860" i="1" s="1"/>
  <c r="K1859" i="1"/>
  <c r="G1859" i="1"/>
  <c r="H1859" i="1" s="1"/>
  <c r="K1858" i="1"/>
  <c r="K1866" i="1" s="1"/>
  <c r="L1937" i="1"/>
  <c r="G1858" i="1"/>
  <c r="K1856" i="1"/>
  <c r="K1855" i="1"/>
  <c r="G1855" i="1"/>
  <c r="H1855" i="1" s="1"/>
  <c r="L1853" i="1"/>
  <c r="N1853" i="1" s="1"/>
  <c r="H1852" i="1"/>
  <c r="L1930" i="1"/>
  <c r="N1930" i="1" s="1"/>
  <c r="H1851" i="1"/>
  <c r="O1851" i="1" s="1"/>
  <c r="L1850" i="1"/>
  <c r="H1850" i="1"/>
  <c r="N1850" i="1" s="1"/>
  <c r="L1849" i="1"/>
  <c r="H1849" i="1"/>
  <c r="L1847" i="1"/>
  <c r="H1847" i="1"/>
  <c r="O1847" i="1" s="1"/>
  <c r="L1846" i="1"/>
  <c r="H1846" i="1"/>
  <c r="O1846" i="1" s="1"/>
  <c r="L1845" i="1"/>
  <c r="H1845" i="1"/>
  <c r="O1845" i="1" s="1"/>
  <c r="L1844" i="1"/>
  <c r="H1844" i="1"/>
  <c r="O1844" i="1" s="1"/>
  <c r="L1843" i="1"/>
  <c r="H1843" i="1"/>
  <c r="O1843" i="1" s="1"/>
  <c r="H1842" i="1"/>
  <c r="L1841" i="1"/>
  <c r="H1841" i="1"/>
  <c r="N1840" i="1"/>
  <c r="L1840" i="1"/>
  <c r="H1840" i="1"/>
  <c r="L1839" i="1"/>
  <c r="H1839" i="1"/>
  <c r="O1839" i="1" s="1"/>
  <c r="H1838" i="1"/>
  <c r="G1787" i="1"/>
  <c r="G1785" i="1"/>
  <c r="G1783" i="1"/>
  <c r="K1782" i="1"/>
  <c r="G1782" i="1"/>
  <c r="H1782" i="1" s="1"/>
  <c r="L1781" i="1"/>
  <c r="H1781" i="1"/>
  <c r="O1781" i="1" s="1"/>
  <c r="K1780" i="1"/>
  <c r="G1780" i="1"/>
  <c r="H1780" i="1" s="1"/>
  <c r="K1779" i="1"/>
  <c r="H1779" i="1"/>
  <c r="G1779" i="1"/>
  <c r="G1784" i="1" s="1"/>
  <c r="K1776" i="1"/>
  <c r="K1777" i="1" s="1"/>
  <c r="H1776" i="1"/>
  <c r="G1776" i="1"/>
  <c r="G1777" i="1" s="1"/>
  <c r="H1777" i="1" s="1"/>
  <c r="L1774" i="1"/>
  <c r="N1774" i="1" s="1"/>
  <c r="H1773" i="1"/>
  <c r="H1772" i="1"/>
  <c r="O1772" i="1" s="1"/>
  <c r="H1771" i="1"/>
  <c r="L1770" i="1"/>
  <c r="H1770" i="1"/>
  <c r="L1768" i="1"/>
  <c r="H1768" i="1"/>
  <c r="O1768" i="1" s="1"/>
  <c r="L1767" i="1"/>
  <c r="H1767" i="1"/>
  <c r="O1767" i="1" s="1"/>
  <c r="L1766" i="1"/>
  <c r="H1766" i="1"/>
  <c r="O1766" i="1" s="1"/>
  <c r="L1765" i="1"/>
  <c r="H1765" i="1"/>
  <c r="L1764" i="1"/>
  <c r="H1764" i="1"/>
  <c r="O1764" i="1" s="1"/>
  <c r="H1763" i="1"/>
  <c r="L1762" i="1"/>
  <c r="N1762" i="1" s="1"/>
  <c r="H1762" i="1"/>
  <c r="L1761" i="1"/>
  <c r="H1761" i="1"/>
  <c r="L1760" i="1"/>
  <c r="N1760" i="1" s="1"/>
  <c r="H1760" i="1"/>
  <c r="O1760" i="1" s="1"/>
  <c r="H1759" i="1"/>
  <c r="G1707" i="1"/>
  <c r="G1705" i="1"/>
  <c r="K1703" i="1"/>
  <c r="L1782" i="1"/>
  <c r="N1782" i="1" s="1"/>
  <c r="H1703" i="1"/>
  <c r="G1703" i="1"/>
  <c r="L1702" i="1"/>
  <c r="H1702" i="1"/>
  <c r="O1702" i="1" s="1"/>
  <c r="K1701" i="1"/>
  <c r="L1780" i="1"/>
  <c r="G1701" i="1"/>
  <c r="H1701" i="1" s="1"/>
  <c r="K1700" i="1"/>
  <c r="H1700" i="1"/>
  <c r="G1700" i="1"/>
  <c r="G1706" i="1" s="1"/>
  <c r="K1697" i="1"/>
  <c r="K1698" i="1" s="1"/>
  <c r="L1776" i="1"/>
  <c r="N1776" i="1" s="1"/>
  <c r="G1697" i="1"/>
  <c r="G1698" i="1" s="1"/>
  <c r="H1698" i="1" s="1"/>
  <c r="L1695" i="1"/>
  <c r="N1695" i="1" s="1"/>
  <c r="L1773" i="1"/>
  <c r="N1773" i="1" s="1"/>
  <c r="H1694" i="1"/>
  <c r="H1693" i="1"/>
  <c r="O1693" i="1" s="1"/>
  <c r="L1771" i="1"/>
  <c r="N1771" i="1" s="1"/>
  <c r="H1692" i="1"/>
  <c r="L1691" i="1"/>
  <c r="H1691" i="1"/>
  <c r="L1689" i="1"/>
  <c r="H1689" i="1"/>
  <c r="O1689" i="1" s="1"/>
  <c r="L1688" i="1"/>
  <c r="H1688" i="1"/>
  <c r="O1688" i="1" s="1"/>
  <c r="L1687" i="1"/>
  <c r="H1687" i="1"/>
  <c r="O1687" i="1" s="1"/>
  <c r="L1686" i="1"/>
  <c r="H1686" i="1"/>
  <c r="O1686" i="1" s="1"/>
  <c r="L1685" i="1"/>
  <c r="H1685" i="1"/>
  <c r="O1685" i="1" s="1"/>
  <c r="H1684" i="1"/>
  <c r="N1683" i="1"/>
  <c r="L1683" i="1"/>
  <c r="H1683" i="1"/>
  <c r="L1682" i="1"/>
  <c r="H1682" i="1"/>
  <c r="L1681" i="1"/>
  <c r="H1681" i="1"/>
  <c r="O1681" i="1" s="1"/>
  <c r="H1680" i="1"/>
  <c r="G1628" i="1"/>
  <c r="G1627" i="1"/>
  <c r="G1626" i="1"/>
  <c r="K1625" i="1"/>
  <c r="K1624" i="1"/>
  <c r="G1624" i="1"/>
  <c r="H1624" i="1" s="1"/>
  <c r="H1623" i="1"/>
  <c r="O1623" i="1" s="1"/>
  <c r="K1622" i="1"/>
  <c r="G1622" i="1"/>
  <c r="H1622" i="1" s="1"/>
  <c r="K1621" i="1"/>
  <c r="K1629" i="1" s="1"/>
  <c r="H1621" i="1"/>
  <c r="G1621" i="1"/>
  <c r="G1629" i="1" s="1"/>
  <c r="K1618" i="1"/>
  <c r="K1619" i="1" s="1"/>
  <c r="G1618" i="1"/>
  <c r="H1618" i="1" s="1"/>
  <c r="K1616" i="1"/>
  <c r="L1616" i="1" s="1"/>
  <c r="N1616" i="1" s="1"/>
  <c r="K1615" i="1"/>
  <c r="H1615" i="1"/>
  <c r="G1615" i="1"/>
  <c r="K1614" i="1"/>
  <c r="G1614" i="1"/>
  <c r="H1614" i="1" s="1"/>
  <c r="O1614" i="1" s="1"/>
  <c r="K1613" i="1"/>
  <c r="G1613" i="1"/>
  <c r="H1613" i="1" s="1"/>
  <c r="K1612" i="1"/>
  <c r="G1612" i="1"/>
  <c r="H1612" i="1" s="1"/>
  <c r="H1610" i="1"/>
  <c r="O1610" i="1" s="1"/>
  <c r="K1609" i="1"/>
  <c r="G1609" i="1"/>
  <c r="H1609" i="1" s="1"/>
  <c r="O1609" i="1" s="1"/>
  <c r="K1608" i="1"/>
  <c r="G1608" i="1"/>
  <c r="H1608" i="1" s="1"/>
  <c r="O1608" i="1" s="1"/>
  <c r="K1607" i="1"/>
  <c r="H1607" i="1"/>
  <c r="O1607" i="1" s="1"/>
  <c r="G1607" i="1"/>
  <c r="H1606" i="1"/>
  <c r="O1606" i="1" s="1"/>
  <c r="K1605" i="1"/>
  <c r="H1605" i="1"/>
  <c r="G1605" i="1"/>
  <c r="H1604" i="1"/>
  <c r="K1603" i="1"/>
  <c r="H1603" i="1"/>
  <c r="G1603" i="1"/>
  <c r="H1602" i="1"/>
  <c r="O1602" i="1" s="1"/>
  <c r="H1601" i="1"/>
  <c r="K1545" i="1"/>
  <c r="G1545" i="1"/>
  <c r="H1545" i="1" s="1"/>
  <c r="L1623" i="1"/>
  <c r="H1544" i="1"/>
  <c r="O1544" i="1" s="1"/>
  <c r="K1543" i="1"/>
  <c r="G1543" i="1"/>
  <c r="H1543" i="1" s="1"/>
  <c r="K1542" i="1"/>
  <c r="K1550" i="1" s="1"/>
  <c r="H1542" i="1"/>
  <c r="G1542" i="1"/>
  <c r="G1540" i="1"/>
  <c r="H1540" i="1" s="1"/>
  <c r="K1539" i="1"/>
  <c r="H1539" i="1"/>
  <c r="G1539" i="1"/>
  <c r="K1537" i="1"/>
  <c r="L1537" i="1" s="1"/>
  <c r="N1537" i="1" s="1"/>
  <c r="K1536" i="1"/>
  <c r="H1536" i="1"/>
  <c r="G1536" i="1"/>
  <c r="K1535" i="1"/>
  <c r="G1535" i="1"/>
  <c r="H1535" i="1" s="1"/>
  <c r="O1535" i="1" s="1"/>
  <c r="K1534" i="1"/>
  <c r="G1534" i="1"/>
  <c r="H1534" i="1" s="1"/>
  <c r="K1533" i="1"/>
  <c r="G1533" i="1"/>
  <c r="H1533" i="1" s="1"/>
  <c r="L1610" i="1"/>
  <c r="H1531" i="1"/>
  <c r="O1531" i="1" s="1"/>
  <c r="K1530" i="1"/>
  <c r="L1530" i="1" s="1"/>
  <c r="G1530" i="1"/>
  <c r="H1530" i="1" s="1"/>
  <c r="O1530" i="1" s="1"/>
  <c r="K1529" i="1"/>
  <c r="L1529" i="1" s="1"/>
  <c r="G1529" i="1"/>
  <c r="H1529" i="1" s="1"/>
  <c r="O1529" i="1" s="1"/>
  <c r="K1528" i="1"/>
  <c r="L1607" i="1"/>
  <c r="N1607" i="1" s="1"/>
  <c r="G1528" i="1"/>
  <c r="H1528" i="1" s="1"/>
  <c r="O1528" i="1" s="1"/>
  <c r="L1606" i="1"/>
  <c r="N1606" i="1" s="1"/>
  <c r="H1527" i="1"/>
  <c r="O1527" i="1" s="1"/>
  <c r="K1526" i="1"/>
  <c r="G1526" i="1"/>
  <c r="H1526" i="1" s="1"/>
  <c r="L1604" i="1"/>
  <c r="N1604" i="1" s="1"/>
  <c r="H1525" i="1"/>
  <c r="K1524" i="1"/>
  <c r="L1603" i="1"/>
  <c r="G1524" i="1"/>
  <c r="H1524" i="1" s="1"/>
  <c r="L1602" i="1"/>
  <c r="H1523" i="1"/>
  <c r="O1523" i="1" s="1"/>
  <c r="H1522" i="1"/>
  <c r="G1468" i="1"/>
  <c r="K1466" i="1"/>
  <c r="G1466" i="1"/>
  <c r="H1466" i="1" s="1"/>
  <c r="L1465" i="1"/>
  <c r="H1465" i="1"/>
  <c r="O1465" i="1" s="1"/>
  <c r="K1464" i="1"/>
  <c r="G1464" i="1"/>
  <c r="H1464" i="1" s="1"/>
  <c r="K1463" i="1"/>
  <c r="K1471" i="1" s="1"/>
  <c r="H1463" i="1"/>
  <c r="G1463" i="1"/>
  <c r="G1471" i="1" s="1"/>
  <c r="G1461" i="1"/>
  <c r="H1461" i="1" s="1"/>
  <c r="K1460" i="1"/>
  <c r="K1461" i="1" s="1"/>
  <c r="L1461" i="1" s="1"/>
  <c r="L1618" i="1"/>
  <c r="N1618" i="1" s="1"/>
  <c r="G1460" i="1"/>
  <c r="H1460" i="1" s="1"/>
  <c r="K1458" i="1"/>
  <c r="L1458" i="1" s="1"/>
  <c r="N1458" i="1" s="1"/>
  <c r="K1457" i="1"/>
  <c r="H1457" i="1"/>
  <c r="G1457" i="1"/>
  <c r="L1456" i="1"/>
  <c r="N1456" i="1" s="1"/>
  <c r="K1456" i="1"/>
  <c r="G1456" i="1"/>
  <c r="H1456" i="1" s="1"/>
  <c r="O1456" i="1" s="1"/>
  <c r="K1455" i="1"/>
  <c r="L1613" i="1"/>
  <c r="N1613" i="1" s="1"/>
  <c r="G1455" i="1"/>
  <c r="H1455" i="1" s="1"/>
  <c r="K1454" i="1"/>
  <c r="L1454" i="1" s="1"/>
  <c r="G1454" i="1"/>
  <c r="H1454" i="1" s="1"/>
  <c r="O1452" i="1"/>
  <c r="L1452" i="1"/>
  <c r="N1452" i="1" s="1"/>
  <c r="H1452" i="1"/>
  <c r="L1451" i="1"/>
  <c r="K1451" i="1"/>
  <c r="H1451" i="1"/>
  <c r="O1451" i="1" s="1"/>
  <c r="G1451" i="1"/>
  <c r="L1450" i="1"/>
  <c r="K1450" i="1"/>
  <c r="H1450" i="1"/>
  <c r="O1450" i="1" s="1"/>
  <c r="G1450" i="1"/>
  <c r="L1449" i="1"/>
  <c r="K1449" i="1"/>
  <c r="H1449" i="1"/>
  <c r="O1449" i="1" s="1"/>
  <c r="G1449" i="1"/>
  <c r="L1448" i="1"/>
  <c r="H1448" i="1"/>
  <c r="O1448" i="1" s="1"/>
  <c r="K1447" i="1"/>
  <c r="G1447" i="1"/>
  <c r="H1447" i="1" s="1"/>
  <c r="L1446" i="1"/>
  <c r="N1446" i="1" s="1"/>
  <c r="H1446" i="1"/>
  <c r="L1445" i="1"/>
  <c r="G1445" i="1"/>
  <c r="H1445" i="1" s="1"/>
  <c r="L1444" i="1"/>
  <c r="H1444" i="1"/>
  <c r="O1444" i="1" s="1"/>
  <c r="H1443" i="1"/>
  <c r="K1387" i="1"/>
  <c r="G1387" i="1"/>
  <c r="H1387" i="1" s="1"/>
  <c r="H1386" i="1"/>
  <c r="O1386" i="1" s="1"/>
  <c r="K1385" i="1"/>
  <c r="G1385" i="1"/>
  <c r="H1385" i="1" s="1"/>
  <c r="K1384" i="1"/>
  <c r="K1392" i="1" s="1"/>
  <c r="G1384" i="1"/>
  <c r="H1384" i="1" s="1"/>
  <c r="K1382" i="1"/>
  <c r="K1381" i="1"/>
  <c r="G1381" i="1"/>
  <c r="G1382" i="1" s="1"/>
  <c r="H1382" i="1" s="1"/>
  <c r="L1379" i="1"/>
  <c r="N1379" i="1" s="1"/>
  <c r="K1379" i="1"/>
  <c r="H1378" i="1"/>
  <c r="H1377" i="1"/>
  <c r="O1377" i="1" s="1"/>
  <c r="H1376" i="1"/>
  <c r="H1375" i="1"/>
  <c r="H1373" i="1"/>
  <c r="O1373" i="1" s="1"/>
  <c r="H1372" i="1"/>
  <c r="O1372" i="1" s="1"/>
  <c r="H1371" i="1"/>
  <c r="O1371" i="1" s="1"/>
  <c r="H1370" i="1"/>
  <c r="O1370" i="1" s="1"/>
  <c r="H1369" i="1"/>
  <c r="O1369" i="1" s="1"/>
  <c r="H1368" i="1"/>
  <c r="H1367" i="1"/>
  <c r="H1366" i="1"/>
  <c r="H1365" i="1"/>
  <c r="O1365" i="1" s="1"/>
  <c r="H1364" i="1"/>
  <c r="K1308" i="1"/>
  <c r="G1308" i="1"/>
  <c r="H1308" i="1" s="1"/>
  <c r="L1386" i="1"/>
  <c r="N1386" i="1" s="1"/>
  <c r="H1307" i="1"/>
  <c r="O1307" i="1" s="1"/>
  <c r="K1306" i="1"/>
  <c r="G1306" i="1"/>
  <c r="H1306" i="1" s="1"/>
  <c r="K1305" i="1"/>
  <c r="K1313" i="1" s="1"/>
  <c r="G1305" i="1"/>
  <c r="G1313" i="1" s="1"/>
  <c r="G1303" i="1"/>
  <c r="H1303" i="1" s="1"/>
  <c r="K1302" i="1"/>
  <c r="H1302" i="1"/>
  <c r="G1302" i="1"/>
  <c r="K1300" i="1"/>
  <c r="L1300" i="1" s="1"/>
  <c r="N1300" i="1" s="1"/>
  <c r="H1299" i="1"/>
  <c r="H1298" i="1"/>
  <c r="O1298" i="1" s="1"/>
  <c r="H1297" i="1"/>
  <c r="L1296" i="1"/>
  <c r="L1375" i="1"/>
  <c r="N1375" i="1" s="1"/>
  <c r="H1296" i="1"/>
  <c r="H1294" i="1"/>
  <c r="O1294" i="1" s="1"/>
  <c r="L1293" i="1"/>
  <c r="L1372" i="1"/>
  <c r="N1372" i="1" s="1"/>
  <c r="H1293" i="1"/>
  <c r="O1293" i="1" s="1"/>
  <c r="L1371" i="1"/>
  <c r="N1371" i="1" s="1"/>
  <c r="H1292" i="1"/>
  <c r="O1292" i="1" s="1"/>
  <c r="L1291" i="1"/>
  <c r="L1370" i="1"/>
  <c r="N1370" i="1" s="1"/>
  <c r="H1291" i="1"/>
  <c r="O1291" i="1" s="1"/>
  <c r="H1290" i="1"/>
  <c r="O1290" i="1" s="1"/>
  <c r="H1289" i="1"/>
  <c r="H1288" i="1"/>
  <c r="L1366" i="1"/>
  <c r="N1366" i="1" s="1"/>
  <c r="H1287" i="1"/>
  <c r="L1365" i="1"/>
  <c r="N1365" i="1" s="1"/>
  <c r="H1286" i="1"/>
  <c r="O1286" i="1" s="1"/>
  <c r="H1285" i="1"/>
  <c r="K1229" i="1"/>
  <c r="G1229" i="1"/>
  <c r="H1229" i="1" s="1"/>
  <c r="L1228" i="1"/>
  <c r="N1228" i="1" s="1"/>
  <c r="H1228" i="1"/>
  <c r="O1228" i="1" s="1"/>
  <c r="K1227" i="1"/>
  <c r="L1227" i="1" s="1"/>
  <c r="G1227" i="1"/>
  <c r="H1227" i="1" s="1"/>
  <c r="K1226" i="1"/>
  <c r="K1234" i="1" s="1"/>
  <c r="L1234" i="1" s="1"/>
  <c r="L1384" i="1"/>
  <c r="N1384" i="1" s="1"/>
  <c r="G1226" i="1"/>
  <c r="G1234" i="1" s="1"/>
  <c r="K1224" i="1"/>
  <c r="K1223" i="1"/>
  <c r="L1381" i="1"/>
  <c r="G1223" i="1"/>
  <c r="G1224" i="1" s="1"/>
  <c r="H1224" i="1" s="1"/>
  <c r="K1221" i="1"/>
  <c r="L1221" i="1" s="1"/>
  <c r="N1221" i="1" s="1"/>
  <c r="H1220" i="1"/>
  <c r="L1377" i="1"/>
  <c r="N1377" i="1" s="1"/>
  <c r="H1219" i="1"/>
  <c r="O1219" i="1" s="1"/>
  <c r="H1218" i="1"/>
  <c r="L1217" i="1"/>
  <c r="H1217" i="1"/>
  <c r="N1217" i="1" s="1"/>
  <c r="L1215" i="1"/>
  <c r="H1215" i="1"/>
  <c r="O1215" i="1" s="1"/>
  <c r="L1214" i="1"/>
  <c r="H1214" i="1"/>
  <c r="O1214" i="1" s="1"/>
  <c r="L1213" i="1"/>
  <c r="N1213" i="1" s="1"/>
  <c r="H1213" i="1"/>
  <c r="O1213" i="1" s="1"/>
  <c r="N1212" i="1"/>
  <c r="L1212" i="1"/>
  <c r="H1212" i="1"/>
  <c r="O1212" i="1" s="1"/>
  <c r="L1211" i="1"/>
  <c r="H1211" i="1"/>
  <c r="O1211" i="1" s="1"/>
  <c r="H1210" i="1"/>
  <c r="L1209" i="1"/>
  <c r="N1209" i="1" s="1"/>
  <c r="O1209" i="1" s="1"/>
  <c r="H1209" i="1"/>
  <c r="L1208" i="1"/>
  <c r="N1208" i="1" s="1"/>
  <c r="O1208" i="1" s="1"/>
  <c r="H1208" i="1"/>
  <c r="L1207" i="1"/>
  <c r="H1207" i="1"/>
  <c r="O1207" i="1" s="1"/>
  <c r="H1206" i="1"/>
  <c r="K1150" i="1"/>
  <c r="G1150" i="1"/>
  <c r="H1150" i="1" s="1"/>
  <c r="H1149" i="1"/>
  <c r="O1149" i="1" s="1"/>
  <c r="K1148" i="1"/>
  <c r="G1148" i="1"/>
  <c r="H1148" i="1" s="1"/>
  <c r="K1147" i="1"/>
  <c r="K1153" i="1" s="1"/>
  <c r="G1147" i="1"/>
  <c r="H1147" i="1" s="1"/>
  <c r="K1145" i="1"/>
  <c r="K1144" i="1"/>
  <c r="G1144" i="1"/>
  <c r="G1145" i="1" s="1"/>
  <c r="H1145" i="1" s="1"/>
  <c r="K1142" i="1"/>
  <c r="L1142" i="1" s="1"/>
  <c r="N1142" i="1" s="1"/>
  <c r="H1141" i="1"/>
  <c r="H1140" i="1"/>
  <c r="O1140" i="1" s="1"/>
  <c r="H1139" i="1"/>
  <c r="H1138" i="1"/>
  <c r="H1136" i="1"/>
  <c r="O1136" i="1" s="1"/>
  <c r="H1135" i="1"/>
  <c r="O1135" i="1" s="1"/>
  <c r="H1134" i="1"/>
  <c r="O1134" i="1" s="1"/>
  <c r="H1133" i="1"/>
  <c r="O1133" i="1" s="1"/>
  <c r="H1132" i="1"/>
  <c r="O1132" i="1" s="1"/>
  <c r="H1131" i="1"/>
  <c r="H1130" i="1"/>
  <c r="H1129" i="1"/>
  <c r="H1128" i="1"/>
  <c r="O1128" i="1" s="1"/>
  <c r="H1127" i="1"/>
  <c r="G1073" i="1"/>
  <c r="K1071" i="1"/>
  <c r="G1071" i="1"/>
  <c r="H1071" i="1" s="1"/>
  <c r="L1149" i="1"/>
  <c r="N1149" i="1" s="1"/>
  <c r="H1070" i="1"/>
  <c r="O1070" i="1" s="1"/>
  <c r="K1069" i="1"/>
  <c r="G1069" i="1"/>
  <c r="H1069" i="1" s="1"/>
  <c r="K1068" i="1"/>
  <c r="K1076" i="1" s="1"/>
  <c r="G1068" i="1"/>
  <c r="G1074" i="1" s="1"/>
  <c r="G1066" i="1"/>
  <c r="H1066" i="1" s="1"/>
  <c r="K1065" i="1"/>
  <c r="H1065" i="1"/>
  <c r="G1065" i="1"/>
  <c r="K1063" i="1"/>
  <c r="L1063" i="1" s="1"/>
  <c r="N1063" i="1" s="1"/>
  <c r="H1062" i="1"/>
  <c r="H1061" i="1"/>
  <c r="O1061" i="1" s="1"/>
  <c r="H1060" i="1"/>
  <c r="L1059" i="1"/>
  <c r="N1059" i="1" s="1"/>
  <c r="L1138" i="1"/>
  <c r="N1138" i="1" s="1"/>
  <c r="H1059" i="1"/>
  <c r="L1136" i="1"/>
  <c r="N1136" i="1" s="1"/>
  <c r="H1057" i="1"/>
  <c r="O1057" i="1" s="1"/>
  <c r="L1056" i="1"/>
  <c r="N1056" i="1" s="1"/>
  <c r="L1135" i="1"/>
  <c r="N1135" i="1" s="1"/>
  <c r="H1056" i="1"/>
  <c r="O1056" i="1" s="1"/>
  <c r="L1134" i="1"/>
  <c r="N1134" i="1" s="1"/>
  <c r="H1055" i="1"/>
  <c r="O1055" i="1" s="1"/>
  <c r="L1054" i="1"/>
  <c r="L1133" i="1"/>
  <c r="N1133" i="1" s="1"/>
  <c r="H1054" i="1"/>
  <c r="O1054" i="1" s="1"/>
  <c r="L1132" i="1"/>
  <c r="N1132" i="1" s="1"/>
  <c r="H1053" i="1"/>
  <c r="O1053" i="1" s="1"/>
  <c r="H1052" i="1"/>
  <c r="L1130" i="1"/>
  <c r="N1130" i="1" s="1"/>
  <c r="H1051" i="1"/>
  <c r="L1129" i="1"/>
  <c r="N1129" i="1" s="1"/>
  <c r="H1050" i="1"/>
  <c r="L1128" i="1"/>
  <c r="N1128" i="1" s="1"/>
  <c r="H1049" i="1"/>
  <c r="O1049" i="1" s="1"/>
  <c r="H1048" i="1"/>
  <c r="K992" i="1"/>
  <c r="L992" i="1" s="1"/>
  <c r="H992" i="1"/>
  <c r="G992" i="1"/>
  <c r="L991" i="1"/>
  <c r="H991" i="1"/>
  <c r="O991" i="1" s="1"/>
  <c r="K990" i="1"/>
  <c r="G990" i="1"/>
  <c r="H990" i="1" s="1"/>
  <c r="K989" i="1"/>
  <c r="G989" i="1"/>
  <c r="G997" i="1" s="1"/>
  <c r="K986" i="1"/>
  <c r="K987" i="1" s="1"/>
  <c r="L1144" i="1"/>
  <c r="G986" i="1"/>
  <c r="G987" i="1" s="1"/>
  <c r="H987" i="1" s="1"/>
  <c r="L984" i="1"/>
  <c r="N984" i="1" s="1"/>
  <c r="K984" i="1"/>
  <c r="H983" i="1"/>
  <c r="H982" i="1"/>
  <c r="O982" i="1" s="1"/>
  <c r="L981" i="1"/>
  <c r="N981" i="1" s="1"/>
  <c r="H981" i="1"/>
  <c r="L980" i="1"/>
  <c r="H980" i="1"/>
  <c r="N980" i="1" s="1"/>
  <c r="L978" i="1"/>
  <c r="N978" i="1" s="1"/>
  <c r="H978" i="1"/>
  <c r="O978" i="1" s="1"/>
  <c r="N977" i="1"/>
  <c r="L977" i="1"/>
  <c r="H977" i="1"/>
  <c r="O977" i="1" s="1"/>
  <c r="L976" i="1"/>
  <c r="H976" i="1"/>
  <c r="O976" i="1" s="1"/>
  <c r="N975" i="1"/>
  <c r="L975" i="1"/>
  <c r="H975" i="1"/>
  <c r="O975" i="1" s="1"/>
  <c r="L974" i="1"/>
  <c r="N974" i="1" s="1"/>
  <c r="H974" i="1"/>
  <c r="O974" i="1" s="1"/>
  <c r="H973" i="1"/>
  <c r="L972" i="1"/>
  <c r="H972" i="1"/>
  <c r="L971" i="1"/>
  <c r="N971" i="1" s="1"/>
  <c r="O971" i="1" s="1"/>
  <c r="H971" i="1"/>
  <c r="L970" i="1"/>
  <c r="H970" i="1"/>
  <c r="O970" i="1" s="1"/>
  <c r="H969" i="1"/>
  <c r="K913" i="1"/>
  <c r="G913" i="1"/>
  <c r="H913" i="1" s="1"/>
  <c r="H912" i="1"/>
  <c r="O912" i="1" s="1"/>
  <c r="K911" i="1"/>
  <c r="G911" i="1"/>
  <c r="H911" i="1" s="1"/>
  <c r="K910" i="1"/>
  <c r="K917" i="1" s="1"/>
  <c r="H910" i="1"/>
  <c r="G910" i="1"/>
  <c r="G918" i="1" s="1"/>
  <c r="K907" i="1"/>
  <c r="K908" i="1" s="1"/>
  <c r="G907" i="1"/>
  <c r="G908" i="1" s="1"/>
  <c r="H908" i="1" s="1"/>
  <c r="K905" i="1"/>
  <c r="L905" i="1" s="1"/>
  <c r="N905" i="1" s="1"/>
  <c r="H904" i="1"/>
  <c r="H903" i="1"/>
  <c r="O903" i="1" s="1"/>
  <c r="H902" i="1"/>
  <c r="H901" i="1"/>
  <c r="H899" i="1"/>
  <c r="O899" i="1" s="1"/>
  <c r="H898" i="1"/>
  <c r="O898" i="1" s="1"/>
  <c r="H897" i="1"/>
  <c r="H896" i="1"/>
  <c r="O896" i="1" s="1"/>
  <c r="H895" i="1"/>
  <c r="O895" i="1" s="1"/>
  <c r="H894" i="1"/>
  <c r="H893" i="1"/>
  <c r="H892" i="1"/>
  <c r="H891" i="1"/>
  <c r="O891" i="1" s="1"/>
  <c r="H890" i="1"/>
  <c r="K834" i="1"/>
  <c r="G834" i="1"/>
  <c r="H834" i="1" s="1"/>
  <c r="H833" i="1"/>
  <c r="O833" i="1" s="1"/>
  <c r="K832" i="1"/>
  <c r="G832" i="1"/>
  <c r="H832" i="1" s="1"/>
  <c r="K831" i="1"/>
  <c r="K839" i="1" s="1"/>
  <c r="H831" i="1"/>
  <c r="G831" i="1"/>
  <c r="G838" i="1" s="1"/>
  <c r="K828" i="1"/>
  <c r="K829" i="1" s="1"/>
  <c r="H828" i="1"/>
  <c r="G828" i="1"/>
  <c r="G829" i="1" s="1"/>
  <c r="H829" i="1" s="1"/>
  <c r="K826" i="1"/>
  <c r="L826" i="1" s="1"/>
  <c r="N826" i="1" s="1"/>
  <c r="H825" i="1"/>
  <c r="H824" i="1"/>
  <c r="O824" i="1" s="1"/>
  <c r="H823" i="1"/>
  <c r="H822" i="1"/>
  <c r="H820" i="1"/>
  <c r="O820" i="1" s="1"/>
  <c r="H819" i="1"/>
  <c r="O819" i="1" s="1"/>
  <c r="H818" i="1"/>
  <c r="H817" i="1"/>
  <c r="O817" i="1" s="1"/>
  <c r="H816" i="1"/>
  <c r="O816" i="1" s="1"/>
  <c r="H815" i="1"/>
  <c r="H814" i="1"/>
  <c r="H813" i="1"/>
  <c r="H812" i="1"/>
  <c r="O812" i="1" s="1"/>
  <c r="H811" i="1"/>
  <c r="K755" i="1"/>
  <c r="G755" i="1"/>
  <c r="H755" i="1" s="1"/>
  <c r="H754" i="1"/>
  <c r="O754" i="1" s="1"/>
  <c r="K753" i="1"/>
  <c r="G753" i="1"/>
  <c r="H753" i="1" s="1"/>
  <c r="K752" i="1"/>
  <c r="K760" i="1" s="1"/>
  <c r="G752" i="1"/>
  <c r="G760" i="1" s="1"/>
  <c r="K750" i="1"/>
  <c r="K749" i="1"/>
  <c r="G749" i="1"/>
  <c r="H749" i="1" s="1"/>
  <c r="K747" i="1"/>
  <c r="L747" i="1" s="1"/>
  <c r="N747" i="1" s="1"/>
  <c r="H746" i="1"/>
  <c r="O745" i="1"/>
  <c r="H745" i="1"/>
  <c r="H744" i="1"/>
  <c r="L743" i="1"/>
  <c r="H743" i="1"/>
  <c r="L741" i="1"/>
  <c r="H741" i="1"/>
  <c r="O741" i="1" s="1"/>
  <c r="H740" i="1"/>
  <c r="O740" i="1" s="1"/>
  <c r="H739" i="1"/>
  <c r="L738" i="1"/>
  <c r="H738" i="1"/>
  <c r="O738" i="1" s="1"/>
  <c r="L737" i="1"/>
  <c r="N737" i="1" s="1"/>
  <c r="H737" i="1"/>
  <c r="O737" i="1" s="1"/>
  <c r="H736" i="1"/>
  <c r="L735" i="1"/>
  <c r="H735" i="1"/>
  <c r="L734" i="1"/>
  <c r="H734" i="1"/>
  <c r="N734" i="1" s="1"/>
  <c r="H733" i="1"/>
  <c r="O733" i="1" s="1"/>
  <c r="H732" i="1"/>
  <c r="K676" i="1"/>
  <c r="G676" i="1"/>
  <c r="H676" i="1" s="1"/>
  <c r="L675" i="1"/>
  <c r="N675" i="1" s="1"/>
  <c r="H675" i="1"/>
  <c r="O675" i="1" s="1"/>
  <c r="K674" i="1"/>
  <c r="G674" i="1"/>
  <c r="H674" i="1" s="1"/>
  <c r="K673" i="1"/>
  <c r="K681" i="1" s="1"/>
  <c r="L681" i="1" s="1"/>
  <c r="G673" i="1"/>
  <c r="H673" i="1" s="1"/>
  <c r="K670" i="1"/>
  <c r="K671" i="1" s="1"/>
  <c r="G670" i="1"/>
  <c r="G671" i="1" s="1"/>
  <c r="H671" i="1" s="1"/>
  <c r="L668" i="1"/>
  <c r="N668" i="1" s="1"/>
  <c r="K668" i="1"/>
  <c r="H667" i="1"/>
  <c r="H666" i="1"/>
  <c r="O666" i="1" s="1"/>
  <c r="H665" i="1"/>
  <c r="L664" i="1"/>
  <c r="H664" i="1"/>
  <c r="L662" i="1"/>
  <c r="N662" i="1" s="1"/>
  <c r="H662" i="1"/>
  <c r="O662" i="1" s="1"/>
  <c r="H661" i="1"/>
  <c r="O661" i="1" s="1"/>
  <c r="H660" i="1"/>
  <c r="L659" i="1"/>
  <c r="N659" i="1" s="1"/>
  <c r="H659" i="1"/>
  <c r="O659" i="1" s="1"/>
  <c r="L658" i="1"/>
  <c r="H658" i="1"/>
  <c r="O658" i="1" s="1"/>
  <c r="H657" i="1"/>
  <c r="L656" i="1"/>
  <c r="N656" i="1" s="1"/>
  <c r="O656" i="1" s="1"/>
  <c r="H656" i="1"/>
  <c r="L655" i="1"/>
  <c r="N655" i="1" s="1"/>
  <c r="O655" i="1" s="1"/>
  <c r="H655" i="1"/>
  <c r="L654" i="1"/>
  <c r="H654" i="1"/>
  <c r="O654" i="1" s="1"/>
  <c r="H653" i="1"/>
  <c r="H663" i="1" s="1"/>
  <c r="K597" i="1"/>
  <c r="G597" i="1"/>
  <c r="H597" i="1" s="1"/>
  <c r="H596" i="1"/>
  <c r="O596" i="1" s="1"/>
  <c r="K595" i="1"/>
  <c r="G595" i="1"/>
  <c r="H595" i="1" s="1"/>
  <c r="K594" i="1"/>
  <c r="K602" i="1" s="1"/>
  <c r="H594" i="1"/>
  <c r="G594" i="1"/>
  <c r="G602" i="1" s="1"/>
  <c r="K591" i="1"/>
  <c r="K592" i="1" s="1"/>
  <c r="G591" i="1"/>
  <c r="H591" i="1" s="1"/>
  <c r="K589" i="1"/>
  <c r="L589" i="1" s="1"/>
  <c r="N589" i="1" s="1"/>
  <c r="K588" i="1"/>
  <c r="G588" i="1"/>
  <c r="H588" i="1" s="1"/>
  <c r="K587" i="1"/>
  <c r="H587" i="1"/>
  <c r="O587" i="1" s="1"/>
  <c r="G587" i="1"/>
  <c r="K586" i="1"/>
  <c r="G586" i="1"/>
  <c r="H586" i="1" s="1"/>
  <c r="K585" i="1"/>
  <c r="G585" i="1"/>
  <c r="H585" i="1" s="1"/>
  <c r="H583" i="1"/>
  <c r="O583" i="1" s="1"/>
  <c r="K582" i="1"/>
  <c r="G582" i="1"/>
  <c r="H582" i="1" s="1"/>
  <c r="O582" i="1" s="1"/>
  <c r="K581" i="1"/>
  <c r="H581" i="1"/>
  <c r="G581" i="1"/>
  <c r="K580" i="1"/>
  <c r="H580" i="1"/>
  <c r="G580" i="1"/>
  <c r="H579" i="1"/>
  <c r="O579" i="1" s="1"/>
  <c r="K578" i="1"/>
  <c r="H578" i="1"/>
  <c r="G578" i="1"/>
  <c r="H577" i="1"/>
  <c r="K576" i="1"/>
  <c r="H576" i="1"/>
  <c r="G576" i="1"/>
  <c r="H575" i="1"/>
  <c r="H574" i="1"/>
  <c r="H584" i="1" s="1"/>
  <c r="K518" i="1"/>
  <c r="G518" i="1"/>
  <c r="H518" i="1" s="1"/>
  <c r="H517" i="1"/>
  <c r="O517" i="1" s="1"/>
  <c r="K516" i="1"/>
  <c r="G516" i="1"/>
  <c r="H516" i="1" s="1"/>
  <c r="K515" i="1"/>
  <c r="K523" i="1" s="1"/>
  <c r="G515" i="1"/>
  <c r="G523" i="1" s="1"/>
  <c r="G513" i="1"/>
  <c r="H513" i="1" s="1"/>
  <c r="K512" i="1"/>
  <c r="G512" i="1"/>
  <c r="H512" i="1" s="1"/>
  <c r="K510" i="1"/>
  <c r="L510" i="1" s="1"/>
  <c r="N510" i="1" s="1"/>
  <c r="K509" i="1"/>
  <c r="G509" i="1"/>
  <c r="H509" i="1" s="1"/>
  <c r="K508" i="1"/>
  <c r="G508" i="1"/>
  <c r="H508" i="1" s="1"/>
  <c r="O508" i="1" s="1"/>
  <c r="K507" i="1"/>
  <c r="G507" i="1"/>
  <c r="H507" i="1" s="1"/>
  <c r="K506" i="1"/>
  <c r="G506" i="1"/>
  <c r="H506" i="1" s="1"/>
  <c r="H504" i="1"/>
  <c r="O504" i="1" s="1"/>
  <c r="K503" i="1"/>
  <c r="G503" i="1"/>
  <c r="H503" i="1" s="1"/>
  <c r="O503" i="1" s="1"/>
  <c r="K502" i="1"/>
  <c r="H502" i="1"/>
  <c r="G502" i="1"/>
  <c r="K501" i="1"/>
  <c r="G501" i="1"/>
  <c r="H501" i="1" s="1"/>
  <c r="H500" i="1"/>
  <c r="O500" i="1" s="1"/>
  <c r="K499" i="1"/>
  <c r="G499" i="1"/>
  <c r="H499" i="1" s="1"/>
  <c r="H498" i="1"/>
  <c r="K497" i="1"/>
  <c r="G497" i="1"/>
  <c r="H497" i="1" s="1"/>
  <c r="H496" i="1"/>
  <c r="H495" i="1"/>
  <c r="K439" i="1"/>
  <c r="G439" i="1"/>
  <c r="H439" i="1" s="1"/>
  <c r="H438" i="1"/>
  <c r="O438" i="1" s="1"/>
  <c r="K437" i="1"/>
  <c r="G437" i="1"/>
  <c r="H437" i="1" s="1"/>
  <c r="K436" i="1"/>
  <c r="G436" i="1"/>
  <c r="K433" i="1"/>
  <c r="H433" i="1"/>
  <c r="G433" i="1"/>
  <c r="G434" i="1" s="1"/>
  <c r="H434" i="1" s="1"/>
  <c r="K431" i="1"/>
  <c r="L431" i="1" s="1"/>
  <c r="N431" i="1" s="1"/>
  <c r="K430" i="1"/>
  <c r="G430" i="1"/>
  <c r="H430" i="1" s="1"/>
  <c r="K429" i="1"/>
  <c r="G429" i="1"/>
  <c r="H429" i="1" s="1"/>
  <c r="O429" i="1" s="1"/>
  <c r="K428" i="1"/>
  <c r="G428" i="1"/>
  <c r="H428" i="1" s="1"/>
  <c r="L427" i="1"/>
  <c r="N427" i="1" s="1"/>
  <c r="K427" i="1"/>
  <c r="G427" i="1"/>
  <c r="H427" i="1" s="1"/>
  <c r="H425" i="1"/>
  <c r="O425" i="1" s="1"/>
  <c r="K424" i="1"/>
  <c r="G424" i="1"/>
  <c r="H424" i="1" s="1"/>
  <c r="O424" i="1" s="1"/>
  <c r="K423" i="1"/>
  <c r="H423" i="1"/>
  <c r="G423" i="1"/>
  <c r="K422" i="1"/>
  <c r="G422" i="1"/>
  <c r="H422" i="1" s="1"/>
  <c r="H421" i="1"/>
  <c r="O421" i="1" s="1"/>
  <c r="K420" i="1"/>
  <c r="G420" i="1"/>
  <c r="H420" i="1" s="1"/>
  <c r="H419" i="1"/>
  <c r="L418" i="1"/>
  <c r="K418" i="1"/>
  <c r="G418" i="1"/>
  <c r="H418" i="1" s="1"/>
  <c r="H417" i="1"/>
  <c r="H416" i="1"/>
  <c r="K360" i="1"/>
  <c r="G360" i="1"/>
  <c r="H360" i="1" s="1"/>
  <c r="L359" i="1"/>
  <c r="N359" i="1" s="1"/>
  <c r="H359" i="1"/>
  <c r="O359" i="1" s="1"/>
  <c r="K358" i="1"/>
  <c r="G358" i="1"/>
  <c r="H358" i="1" s="1"/>
  <c r="K357" i="1"/>
  <c r="K365" i="1" s="1"/>
  <c r="H357" i="1"/>
  <c r="G357" i="1"/>
  <c r="G365" i="1" s="1"/>
  <c r="G355" i="1"/>
  <c r="H355" i="1" s="1"/>
  <c r="K354" i="1"/>
  <c r="K355" i="1" s="1"/>
  <c r="L591" i="1"/>
  <c r="N591" i="1" s="1"/>
  <c r="G354" i="1"/>
  <c r="H354" i="1" s="1"/>
  <c r="K352" i="1"/>
  <c r="L352" i="1" s="1"/>
  <c r="N352" i="1" s="1"/>
  <c r="K351" i="1"/>
  <c r="L351" i="1" s="1"/>
  <c r="G351" i="1"/>
  <c r="H351" i="1" s="1"/>
  <c r="K350" i="1"/>
  <c r="L350" i="1" s="1"/>
  <c r="G350" i="1"/>
  <c r="H350" i="1" s="1"/>
  <c r="O350" i="1" s="1"/>
  <c r="K349" i="1"/>
  <c r="L349" i="1" s="1"/>
  <c r="L586" i="1"/>
  <c r="N586" i="1" s="1"/>
  <c r="G349" i="1"/>
  <c r="H349" i="1" s="1"/>
  <c r="K348" i="1"/>
  <c r="L348" i="1" s="1"/>
  <c r="N348" i="1" s="1"/>
  <c r="H348" i="1"/>
  <c r="G348" i="1"/>
  <c r="H346" i="1"/>
  <c r="O346" i="1" s="1"/>
  <c r="K345" i="1"/>
  <c r="H345" i="1"/>
  <c r="G345" i="1"/>
  <c r="K344" i="1"/>
  <c r="G344" i="1"/>
  <c r="H344" i="1" s="1"/>
  <c r="K343" i="1"/>
  <c r="L343" i="1" s="1"/>
  <c r="G343" i="1"/>
  <c r="H343" i="1" s="1"/>
  <c r="L342" i="1"/>
  <c r="H342" i="1"/>
  <c r="O342" i="1" s="1"/>
  <c r="K341" i="1"/>
  <c r="H341" i="1"/>
  <c r="G341" i="1"/>
  <c r="L340" i="1"/>
  <c r="N340" i="1" s="1"/>
  <c r="H340" i="1"/>
  <c r="L339" i="1"/>
  <c r="K339" i="1"/>
  <c r="G339" i="1"/>
  <c r="H339" i="1" s="1"/>
  <c r="L338" i="1"/>
  <c r="H338" i="1"/>
  <c r="H337" i="1"/>
  <c r="K281" i="1"/>
  <c r="G281" i="1"/>
  <c r="H281" i="1" s="1"/>
  <c r="H280" i="1"/>
  <c r="O280" i="1" s="1"/>
  <c r="K279" i="1"/>
  <c r="G279" i="1"/>
  <c r="H279" i="1" s="1"/>
  <c r="K278" i="1"/>
  <c r="K282" i="1" s="1"/>
  <c r="K283" i="1" s="1"/>
  <c r="H278" i="1"/>
  <c r="G278" i="1"/>
  <c r="G286" i="1" s="1"/>
  <c r="K275" i="1"/>
  <c r="K276" i="1" s="1"/>
  <c r="G275" i="1"/>
  <c r="G276" i="1" s="1"/>
  <c r="H276" i="1" s="1"/>
  <c r="K273" i="1"/>
  <c r="L273" i="1" s="1"/>
  <c r="N273" i="1" s="1"/>
  <c r="K272" i="1"/>
  <c r="G272" i="1"/>
  <c r="H272" i="1" s="1"/>
  <c r="K271" i="1"/>
  <c r="G271" i="1"/>
  <c r="H271" i="1" s="1"/>
  <c r="O271" i="1" s="1"/>
  <c r="K270" i="1"/>
  <c r="G270" i="1"/>
  <c r="H270" i="1" s="1"/>
  <c r="K269" i="1"/>
  <c r="G269" i="1"/>
  <c r="H269" i="1" s="1"/>
  <c r="H267" i="1"/>
  <c r="O267" i="1" s="1"/>
  <c r="K266" i="1"/>
  <c r="G266" i="1"/>
  <c r="H266" i="1" s="1"/>
  <c r="O266" i="1" s="1"/>
  <c r="K265" i="1"/>
  <c r="H265" i="1"/>
  <c r="G265" i="1"/>
  <c r="K264" i="1"/>
  <c r="G264" i="1"/>
  <c r="H264" i="1" s="1"/>
  <c r="H263" i="1"/>
  <c r="O263" i="1" s="1"/>
  <c r="K262" i="1"/>
  <c r="G262" i="1"/>
  <c r="H262" i="1" s="1"/>
  <c r="H261" i="1"/>
  <c r="K260" i="1"/>
  <c r="G260" i="1"/>
  <c r="H260" i="1" s="1"/>
  <c r="H259" i="1"/>
  <c r="H258" i="1"/>
  <c r="K202" i="1"/>
  <c r="G202" i="1"/>
  <c r="H202" i="1" s="1"/>
  <c r="H201" i="1"/>
  <c r="O201" i="1" s="1"/>
  <c r="K200" i="1"/>
  <c r="G200" i="1"/>
  <c r="H200" i="1" s="1"/>
  <c r="K199" i="1"/>
  <c r="K207" i="1" s="1"/>
  <c r="G199" i="1"/>
  <c r="G207" i="1" s="1"/>
  <c r="G197" i="1"/>
  <c r="H197" i="1" s="1"/>
  <c r="K196" i="1"/>
  <c r="K197" i="1" s="1"/>
  <c r="G196" i="1"/>
  <c r="H196" i="1" s="1"/>
  <c r="K194" i="1"/>
  <c r="L194" i="1" s="1"/>
  <c r="N194" i="1" s="1"/>
  <c r="K193" i="1"/>
  <c r="G193" i="1"/>
  <c r="H193" i="1" s="1"/>
  <c r="K192" i="1"/>
  <c r="G192" i="1"/>
  <c r="H192" i="1" s="1"/>
  <c r="O192" i="1" s="1"/>
  <c r="K191" i="1"/>
  <c r="G191" i="1"/>
  <c r="H191" i="1" s="1"/>
  <c r="K190" i="1"/>
  <c r="G190" i="1"/>
  <c r="H190" i="1" s="1"/>
  <c r="H188" i="1"/>
  <c r="O188" i="1" s="1"/>
  <c r="K187" i="1"/>
  <c r="G187" i="1"/>
  <c r="H187" i="1" s="1"/>
  <c r="O187" i="1" s="1"/>
  <c r="K186" i="1"/>
  <c r="H186" i="1"/>
  <c r="G186" i="1"/>
  <c r="K185" i="1"/>
  <c r="G185" i="1"/>
  <c r="H185" i="1" s="1"/>
  <c r="H184" i="1"/>
  <c r="O184" i="1" s="1"/>
  <c r="K183" i="1"/>
  <c r="G183" i="1"/>
  <c r="H183" i="1" s="1"/>
  <c r="H182" i="1"/>
  <c r="K181" i="1"/>
  <c r="G181" i="1"/>
  <c r="H181" i="1" s="1"/>
  <c r="H180" i="1"/>
  <c r="H179" i="1"/>
  <c r="K123" i="1"/>
  <c r="G123" i="1"/>
  <c r="H123" i="1" s="1"/>
  <c r="L122" i="1"/>
  <c r="H122" i="1"/>
  <c r="O122" i="1" s="1"/>
  <c r="K121" i="1"/>
  <c r="G121" i="1"/>
  <c r="H121" i="1" s="1"/>
  <c r="K120" i="1"/>
  <c r="H120" i="1"/>
  <c r="G120" i="1"/>
  <c r="G128" i="1" s="1"/>
  <c r="K117" i="1"/>
  <c r="K118" i="1" s="1"/>
  <c r="G117" i="1"/>
  <c r="H117" i="1" s="1"/>
  <c r="K115" i="1"/>
  <c r="L115" i="1" s="1"/>
  <c r="N115" i="1" s="1"/>
  <c r="K114" i="1"/>
  <c r="G114" i="1"/>
  <c r="H114" i="1" s="1"/>
  <c r="O113" i="1"/>
  <c r="K113" i="1"/>
  <c r="G113" i="1"/>
  <c r="K112" i="1"/>
  <c r="G112" i="1"/>
  <c r="H112" i="1" s="1"/>
  <c r="K111" i="1"/>
  <c r="L111" i="1" s="1"/>
  <c r="G111" i="1"/>
  <c r="H111" i="1" s="1"/>
  <c r="H109" i="1"/>
  <c r="O109" i="1" s="1"/>
  <c r="K108" i="1"/>
  <c r="G108" i="1"/>
  <c r="H108" i="1" s="1"/>
  <c r="O108" i="1" s="1"/>
  <c r="K107" i="1"/>
  <c r="G107" i="1"/>
  <c r="H107" i="1" s="1"/>
  <c r="K106" i="1"/>
  <c r="L106" i="1" s="1"/>
  <c r="G106" i="1"/>
  <c r="H106" i="1" s="1"/>
  <c r="H105" i="1"/>
  <c r="O105" i="1" s="1"/>
  <c r="K104" i="1"/>
  <c r="G104" i="1"/>
  <c r="H104" i="1" s="1"/>
  <c r="H103" i="1"/>
  <c r="K102" i="1"/>
  <c r="L102" i="1" s="1"/>
  <c r="G102" i="1"/>
  <c r="H102" i="1" s="1"/>
  <c r="H101" i="1"/>
  <c r="H100" i="1"/>
  <c r="G45" i="1"/>
  <c r="K44" i="1"/>
  <c r="L44" i="1" s="1"/>
  <c r="G44" i="1"/>
  <c r="H44" i="1" s="1"/>
  <c r="L43" i="1"/>
  <c r="H43" i="1"/>
  <c r="O43" i="1" s="1"/>
  <c r="K42" i="1"/>
  <c r="G42" i="1"/>
  <c r="H42" i="1" s="1"/>
  <c r="K41" i="1"/>
  <c r="K49" i="1" s="1"/>
  <c r="L49" i="1" s="1"/>
  <c r="H41" i="1"/>
  <c r="G41" i="1"/>
  <c r="G49" i="1" s="1"/>
  <c r="H49" i="1" s="1"/>
  <c r="K38" i="1"/>
  <c r="K39" i="1" s="1"/>
  <c r="L275" i="1"/>
  <c r="G38" i="1"/>
  <c r="G39" i="1" s="1"/>
  <c r="H39" i="1" s="1"/>
  <c r="K36" i="1"/>
  <c r="L36" i="1" s="1"/>
  <c r="N36" i="1" s="1"/>
  <c r="K35" i="1"/>
  <c r="H35" i="1"/>
  <c r="G35" i="1"/>
  <c r="K34" i="1"/>
  <c r="L34" i="1" s="1"/>
  <c r="N34" i="1" s="1"/>
  <c r="H34" i="1"/>
  <c r="O34" i="1" s="1"/>
  <c r="G34" i="1"/>
  <c r="K33" i="1"/>
  <c r="G33" i="1"/>
  <c r="H33" i="1" s="1"/>
  <c r="K32" i="1"/>
  <c r="L32" i="1" s="1"/>
  <c r="G32" i="1"/>
  <c r="H32" i="1" s="1"/>
  <c r="H30" i="1"/>
  <c r="O30" i="1" s="1"/>
  <c r="K29" i="1"/>
  <c r="L29" i="1"/>
  <c r="G29" i="1"/>
  <c r="H29" i="1" s="1"/>
  <c r="O29" i="1" s="1"/>
  <c r="K28" i="1"/>
  <c r="G28" i="1"/>
  <c r="H28" i="1" s="1"/>
  <c r="L27" i="1"/>
  <c r="K27" i="1"/>
  <c r="G27" i="1"/>
  <c r="H27" i="1" s="1"/>
  <c r="L26" i="1"/>
  <c r="H26" i="1"/>
  <c r="O26" i="1" s="1"/>
  <c r="K25" i="1"/>
  <c r="G25" i="1"/>
  <c r="H25" i="1" s="1"/>
  <c r="L24" i="1"/>
  <c r="H24" i="1"/>
  <c r="N24" i="1" s="1"/>
  <c r="K23" i="1"/>
  <c r="L23" i="1" s="1"/>
  <c r="G23" i="1"/>
  <c r="H23" i="1" s="1"/>
  <c r="L22" i="1"/>
  <c r="H22" i="1"/>
  <c r="H21" i="1"/>
  <c r="N1454" i="1" l="1"/>
  <c r="N106" i="1"/>
  <c r="N122" i="1"/>
  <c r="K286" i="1"/>
  <c r="N658" i="1"/>
  <c r="N738" i="1"/>
  <c r="H821" i="1"/>
  <c r="G835" i="1"/>
  <c r="G839" i="1"/>
  <c r="N970" i="1"/>
  <c r="H989" i="1"/>
  <c r="N992" i="1"/>
  <c r="H1058" i="1"/>
  <c r="G1075" i="1"/>
  <c r="K1155" i="1"/>
  <c r="G1231" i="1"/>
  <c r="G1310" i="1"/>
  <c r="N1529" i="1"/>
  <c r="N1997" i="1"/>
  <c r="N2004" i="1"/>
  <c r="N2005" i="1"/>
  <c r="N2082" i="1"/>
  <c r="N2095" i="1"/>
  <c r="N111" i="1"/>
  <c r="O111" i="1" s="1"/>
  <c r="G118" i="1"/>
  <c r="H118" i="1" s="1"/>
  <c r="H505" i="1"/>
  <c r="N741" i="1"/>
  <c r="G836" i="1"/>
  <c r="N972" i="1"/>
  <c r="O972" i="1" s="1"/>
  <c r="N976" i="1"/>
  <c r="N991" i="1"/>
  <c r="N1054" i="1"/>
  <c r="H1068" i="1"/>
  <c r="G1072" i="1"/>
  <c r="G1076" i="1"/>
  <c r="N1215" i="1"/>
  <c r="N1293" i="1"/>
  <c r="N1296" i="1"/>
  <c r="O1296" i="1" s="1"/>
  <c r="N1461" i="1"/>
  <c r="N1465" i="1"/>
  <c r="G1467" i="1"/>
  <c r="N1602" i="1"/>
  <c r="N1610" i="1"/>
  <c r="G1625" i="1"/>
  <c r="K1627" i="1"/>
  <c r="N1780" i="1"/>
  <c r="G1704" i="1"/>
  <c r="G1708" i="1"/>
  <c r="N1767" i="1"/>
  <c r="G1786" i="1"/>
  <c r="N1919" i="1"/>
  <c r="N1923" i="1"/>
  <c r="N2016" i="1"/>
  <c r="N22" i="1"/>
  <c r="H199" i="1"/>
  <c r="G837" i="1"/>
  <c r="H979" i="1"/>
  <c r="O1217" i="1"/>
  <c r="N1925" i="1"/>
  <c r="N1928" i="1"/>
  <c r="N1996" i="1"/>
  <c r="O1996" i="1" s="1"/>
  <c r="N2002" i="1"/>
  <c r="N2007" i="1"/>
  <c r="N2008" i="1"/>
  <c r="O2008" i="1" s="1"/>
  <c r="H2014" i="1"/>
  <c r="O2014" i="1" s="1"/>
  <c r="N2078" i="1"/>
  <c r="N2084" i="1"/>
  <c r="H2093" i="1"/>
  <c r="O2093" i="1" s="1"/>
  <c r="H189" i="1"/>
  <c r="H268" i="1"/>
  <c r="K284" i="1"/>
  <c r="H515" i="1"/>
  <c r="N654" i="1"/>
  <c r="O734" i="1"/>
  <c r="N735" i="1"/>
  <c r="N743" i="1"/>
  <c r="O980" i="1"/>
  <c r="K1151" i="1"/>
  <c r="N1207" i="1"/>
  <c r="N1211" i="1"/>
  <c r="N1214" i="1"/>
  <c r="G1230" i="1"/>
  <c r="H1305" i="1"/>
  <c r="G1309" i="1"/>
  <c r="H1532" i="1"/>
  <c r="N1603" i="1"/>
  <c r="N1623" i="1"/>
  <c r="N1682" i="1"/>
  <c r="N1691" i="1"/>
  <c r="N1764" i="1"/>
  <c r="N1766" i="1"/>
  <c r="N1768" i="1"/>
  <c r="N1781" i="1"/>
  <c r="N1844" i="1"/>
  <c r="N1849" i="1"/>
  <c r="O1849" i="1" s="1"/>
  <c r="N1918" i="1"/>
  <c r="N1920" i="1"/>
  <c r="O1920" i="1" s="1"/>
  <c r="N2015" i="1"/>
  <c r="N2093" i="1"/>
  <c r="N2096" i="1"/>
  <c r="O2096" i="1" s="1"/>
  <c r="K285" i="1"/>
  <c r="K361" i="1"/>
  <c r="K362" i="1" s="1"/>
  <c r="L362" i="1" s="1"/>
  <c r="K598" i="1"/>
  <c r="K914" i="1"/>
  <c r="K918" i="1"/>
  <c r="K1154" i="1"/>
  <c r="K1626" i="1"/>
  <c r="K1628" i="1"/>
  <c r="N1761" i="1"/>
  <c r="N1765" i="1"/>
  <c r="K1942" i="1"/>
  <c r="K915" i="1"/>
  <c r="K1388" i="1"/>
  <c r="N1770" i="1"/>
  <c r="O1770" i="1" s="1"/>
  <c r="K1943" i="1"/>
  <c r="K2020" i="1"/>
  <c r="L2020" i="1" s="1"/>
  <c r="H2083" i="1"/>
  <c r="N2079" i="1"/>
  <c r="K916" i="1"/>
  <c r="K1152" i="1"/>
  <c r="K1389" i="1"/>
  <c r="O1762" i="1"/>
  <c r="K1944" i="1"/>
  <c r="O1059" i="1"/>
  <c r="N1445" i="1"/>
  <c r="K1941" i="1"/>
  <c r="L2014" i="1"/>
  <c r="N2014" i="1" s="1"/>
  <c r="K2018" i="1"/>
  <c r="L2018" i="1" s="1"/>
  <c r="K2022" i="1"/>
  <c r="L2022" i="1" s="1"/>
  <c r="N2081" i="1"/>
  <c r="L358" i="1"/>
  <c r="N358" i="1" s="1"/>
  <c r="O358" i="1" s="1"/>
  <c r="L754" i="1"/>
  <c r="N754" i="1" s="1"/>
  <c r="L1224" i="1"/>
  <c r="N1224" i="1" s="1"/>
  <c r="O1224" i="1" s="1"/>
  <c r="H1708" i="1"/>
  <c r="N49" i="1"/>
  <c r="N343" i="1"/>
  <c r="L345" i="1"/>
  <c r="N345" i="1" s="1"/>
  <c r="L1223" i="1"/>
  <c r="L1466" i="1"/>
  <c r="N1466" i="1" s="1"/>
  <c r="O1466" i="1" s="1"/>
  <c r="O1682" i="1"/>
  <c r="L1851" i="1"/>
  <c r="N1851" i="1" s="1"/>
  <c r="L1856" i="1"/>
  <c r="L1858" i="1"/>
  <c r="L1859" i="1"/>
  <c r="L660" i="1"/>
  <c r="N660" i="1" s="1"/>
  <c r="O660" i="1" s="1"/>
  <c r="L1694" i="1"/>
  <c r="N1694" i="1" s="1"/>
  <c r="O1694" i="1" s="1"/>
  <c r="N1845" i="1"/>
  <c r="N23" i="1"/>
  <c r="L33" i="1"/>
  <c r="N33" i="1" s="1"/>
  <c r="O33" i="1" s="1"/>
  <c r="L35" i="1"/>
  <c r="N35" i="1" s="1"/>
  <c r="O35" i="1" s="1"/>
  <c r="L39" i="1"/>
  <c r="L346" i="1"/>
  <c r="N351" i="1"/>
  <c r="L438" i="1"/>
  <c r="N438" i="1" s="1"/>
  <c r="L667" i="1"/>
  <c r="N667" i="1" s="1"/>
  <c r="O667" i="1" s="1"/>
  <c r="L990" i="1"/>
  <c r="N990" i="1" s="1"/>
  <c r="H1468" i="1"/>
  <c r="O1468" i="1" s="1"/>
  <c r="N1681" i="1"/>
  <c r="O1683" i="1"/>
  <c r="L1698" i="1"/>
  <c r="L1866" i="1"/>
  <c r="L2087" i="1"/>
  <c r="N2087" i="1" s="1"/>
  <c r="O2087" i="1" s="1"/>
  <c r="L2090" i="1"/>
  <c r="N2090" i="1" s="1"/>
  <c r="N26" i="1"/>
  <c r="N27" i="1"/>
  <c r="O27" i="1" s="1"/>
  <c r="L28" i="1"/>
  <c r="N28" i="1" s="1"/>
  <c r="L38" i="1"/>
  <c r="L42" i="1"/>
  <c r="N42" i="1" s="1"/>
  <c r="H45" i="1"/>
  <c r="L365" i="1"/>
  <c r="L360" i="1"/>
  <c r="N360" i="1" s="1"/>
  <c r="O360" i="1" s="1"/>
  <c r="L665" i="1"/>
  <c r="N665" i="1" s="1"/>
  <c r="L983" i="1"/>
  <c r="N983" i="1" s="1"/>
  <c r="N1444" i="1"/>
  <c r="N1448" i="1"/>
  <c r="L1455" i="1"/>
  <c r="N1455" i="1" s="1"/>
  <c r="O1455" i="1" s="1"/>
  <c r="L1457" i="1"/>
  <c r="N1457" i="1" s="1"/>
  <c r="H1467" i="1"/>
  <c r="L1544" i="1"/>
  <c r="N1544" i="1" s="1"/>
  <c r="N1685" i="1"/>
  <c r="N1686" i="1"/>
  <c r="N1687" i="1"/>
  <c r="N1688" i="1"/>
  <c r="N1689" i="1"/>
  <c r="N1839" i="1"/>
  <c r="N1843" i="1"/>
  <c r="N1847" i="1"/>
  <c r="N1859" i="1"/>
  <c r="O1859" i="1" s="1"/>
  <c r="L2085" i="1"/>
  <c r="N2085" i="1" s="1"/>
  <c r="L120" i="1"/>
  <c r="N120" i="1" s="1"/>
  <c r="O120" i="1" s="1"/>
  <c r="L200" i="1"/>
  <c r="N200" i="1" s="1"/>
  <c r="O200" i="1" s="1"/>
  <c r="L202" i="1"/>
  <c r="N202" i="1" s="1"/>
  <c r="O202" i="1" s="1"/>
  <c r="L281" i="1"/>
  <c r="N281" i="1" s="1"/>
  <c r="O281" i="1" s="1"/>
  <c r="N338" i="1"/>
  <c r="O338" i="1" s="1"/>
  <c r="N339" i="1"/>
  <c r="N342" i="1"/>
  <c r="L344" i="1"/>
  <c r="N344" i="1" s="1"/>
  <c r="N346" i="1"/>
  <c r="L357" i="1"/>
  <c r="N357" i="1" s="1"/>
  <c r="O357" i="1" s="1"/>
  <c r="L436" i="1"/>
  <c r="O981" i="1"/>
  <c r="L1206" i="1"/>
  <c r="L1229" i="1"/>
  <c r="N1229" i="1" s="1"/>
  <c r="O1229" i="1" s="1"/>
  <c r="N1449" i="1"/>
  <c r="N1450" i="1"/>
  <c r="N1451" i="1"/>
  <c r="L1464" i="1"/>
  <c r="L1697" i="1"/>
  <c r="L1703" i="1"/>
  <c r="N1846" i="1"/>
  <c r="O1445" i="1"/>
  <c r="O22" i="1"/>
  <c r="O24" i="1"/>
  <c r="L355" i="1"/>
  <c r="N355" i="1" s="1"/>
  <c r="O355" i="1" s="1"/>
  <c r="L653" i="1"/>
  <c r="L671" i="1"/>
  <c r="N671" i="1" s="1"/>
  <c r="O671" i="1" s="1"/>
  <c r="L674" i="1"/>
  <c r="N674" i="1" s="1"/>
  <c r="O674" i="1" s="1"/>
  <c r="L969" i="1"/>
  <c r="N969" i="1" s="1"/>
  <c r="O969" i="1" s="1"/>
  <c r="L986" i="1"/>
  <c r="H997" i="1"/>
  <c r="L1218" i="1"/>
  <c r="N1218" i="1" s="1"/>
  <c r="O1218" i="1" s="1"/>
  <c r="O1446" i="1"/>
  <c r="L1471" i="1"/>
  <c r="H1471" i="1"/>
  <c r="L1701" i="1"/>
  <c r="N1701" i="1" s="1"/>
  <c r="O1701" i="1" s="1"/>
  <c r="H1704" i="1"/>
  <c r="H1705" i="1"/>
  <c r="O1705" i="1" s="1"/>
  <c r="H1706" i="1"/>
  <c r="H1707" i="1"/>
  <c r="O23" i="1"/>
  <c r="L199" i="1"/>
  <c r="N199" i="1" s="1"/>
  <c r="O199" i="1" s="1"/>
  <c r="L180" i="1"/>
  <c r="N180" i="1" s="1"/>
  <c r="L259" i="1"/>
  <c r="N259" i="1" s="1"/>
  <c r="L112" i="1"/>
  <c r="N112" i="1" s="1"/>
  <c r="H195" i="1"/>
  <c r="L190" i="1"/>
  <c r="N190" i="1" s="1"/>
  <c r="L193" i="1"/>
  <c r="N193" i="1" s="1"/>
  <c r="O193" i="1" s="1"/>
  <c r="H207" i="1"/>
  <c r="L278" i="1"/>
  <c r="N278" i="1" s="1"/>
  <c r="O278" i="1" s="1"/>
  <c r="L285" i="1"/>
  <c r="O343" i="1"/>
  <c r="L582" i="1"/>
  <c r="N582" i="1" s="1"/>
  <c r="L424" i="1"/>
  <c r="N424" i="1" s="1"/>
  <c r="L425" i="1"/>
  <c r="N425" i="1" s="1"/>
  <c r="H426" i="1"/>
  <c r="L109" i="1"/>
  <c r="N109" i="1" s="1"/>
  <c r="L191" i="1"/>
  <c r="N191" i="1" s="1"/>
  <c r="L270" i="1"/>
  <c r="N270" i="1" s="1"/>
  <c r="O270" i="1" s="1"/>
  <c r="L182" i="1"/>
  <c r="N182" i="1" s="1"/>
  <c r="O182" i="1" s="1"/>
  <c r="L261" i="1"/>
  <c r="N261" i="1" s="1"/>
  <c r="L184" i="1"/>
  <c r="N184" i="1" s="1"/>
  <c r="L263" i="1"/>
  <c r="N263" i="1" s="1"/>
  <c r="L118" i="1"/>
  <c r="N118" i="1" s="1"/>
  <c r="O118" i="1" s="1"/>
  <c r="O180" i="1"/>
  <c r="O191" i="1"/>
  <c r="L276" i="1"/>
  <c r="N276" i="1" s="1"/>
  <c r="O276" i="1" s="1"/>
  <c r="L286" i="1"/>
  <c r="L508" i="1"/>
  <c r="N508" i="1" s="1"/>
  <c r="L429" i="1"/>
  <c r="N429" i="1" s="1"/>
  <c r="O28" i="1"/>
  <c r="N29" i="1"/>
  <c r="O49" i="1"/>
  <c r="O42" i="1"/>
  <c r="N44" i="1"/>
  <c r="H110" i="1"/>
  <c r="L181" i="1"/>
  <c r="N181" i="1" s="1"/>
  <c r="L260" i="1"/>
  <c r="N260" i="1" s="1"/>
  <c r="O260" i="1" s="1"/>
  <c r="O106" i="1"/>
  <c r="L114" i="1"/>
  <c r="N114" i="1" s="1"/>
  <c r="O114" i="1" s="1"/>
  <c r="L197" i="1"/>
  <c r="N197" i="1" s="1"/>
  <c r="L207" i="1"/>
  <c r="H274" i="1"/>
  <c r="L269" i="1"/>
  <c r="N269" i="1" s="1"/>
  <c r="O269" i="1" s="1"/>
  <c r="L272" i="1"/>
  <c r="N272" i="1" s="1"/>
  <c r="O272" i="1" s="1"/>
  <c r="H286" i="1"/>
  <c r="L279" i="1"/>
  <c r="N279" i="1" s="1"/>
  <c r="O279" i="1" s="1"/>
  <c r="L283" i="1"/>
  <c r="O340" i="1"/>
  <c r="O344" i="1"/>
  <c r="N418" i="1"/>
  <c r="O418" i="1" s="1"/>
  <c r="L423" i="1"/>
  <c r="N423" i="1" s="1"/>
  <c r="O423" i="1" s="1"/>
  <c r="O427" i="1"/>
  <c r="L265" i="1"/>
  <c r="N265" i="1" s="1"/>
  <c r="O265" i="1" s="1"/>
  <c r="L107" i="1"/>
  <c r="N107" i="1" s="1"/>
  <c r="O107" i="1" s="1"/>
  <c r="N32" i="1"/>
  <c r="O32" i="1" s="1"/>
  <c r="N39" i="1"/>
  <c r="O39" i="1" s="1"/>
  <c r="O44" i="1"/>
  <c r="N102" i="1"/>
  <c r="O102" i="1" s="1"/>
  <c r="L185" i="1"/>
  <c r="N185" i="1" s="1"/>
  <c r="L264" i="1"/>
  <c r="N264" i="1" s="1"/>
  <c r="O264" i="1" s="1"/>
  <c r="O112" i="1"/>
  <c r="H128" i="1"/>
  <c r="L121" i="1"/>
  <c r="N121" i="1" s="1"/>
  <c r="O121" i="1" s="1"/>
  <c r="L123" i="1"/>
  <c r="N123" i="1" s="1"/>
  <c r="O123" i="1" s="1"/>
  <c r="O181" i="1"/>
  <c r="O185" i="1"/>
  <c r="O190" i="1"/>
  <c r="O197" i="1"/>
  <c r="O259" i="1"/>
  <c r="O261" i="1"/>
  <c r="L284" i="1"/>
  <c r="O339" i="1"/>
  <c r="O348" i="1"/>
  <c r="N349" i="1"/>
  <c r="O349" i="1" s="1"/>
  <c r="N350" i="1"/>
  <c r="L428" i="1"/>
  <c r="N428" i="1" s="1"/>
  <c r="O428" i="1" s="1"/>
  <c r="L430" i="1"/>
  <c r="N430" i="1" s="1"/>
  <c r="O430" i="1" s="1"/>
  <c r="L433" i="1"/>
  <c r="N433" i="1" s="1"/>
  <c r="O433" i="1" s="1"/>
  <c r="H38" i="1"/>
  <c r="N38" i="1" s="1"/>
  <c r="L266" i="1"/>
  <c r="N266" i="1" s="1"/>
  <c r="L117" i="1"/>
  <c r="N117" i="1" s="1"/>
  <c r="O117" i="1" s="1"/>
  <c r="K124" i="1"/>
  <c r="L124" i="1" s="1"/>
  <c r="K126" i="1"/>
  <c r="L126" i="1" s="1"/>
  <c r="K127" i="1"/>
  <c r="L127" i="1" s="1"/>
  <c r="K128" i="1"/>
  <c r="L128" i="1" s="1"/>
  <c r="N128" i="1" s="1"/>
  <c r="L196" i="1"/>
  <c r="N196" i="1" s="1"/>
  <c r="O196" i="1" s="1"/>
  <c r="K203" i="1"/>
  <c r="L203" i="1" s="1"/>
  <c r="K205" i="1"/>
  <c r="L205" i="1" s="1"/>
  <c r="K206" i="1"/>
  <c r="L206" i="1" s="1"/>
  <c r="H275" i="1"/>
  <c r="G282" i="1"/>
  <c r="H282" i="1" s="1"/>
  <c r="L282" i="1"/>
  <c r="N282" i="1" s="1"/>
  <c r="G283" i="1"/>
  <c r="H283" i="1" s="1"/>
  <c r="G284" i="1"/>
  <c r="H284" i="1" s="1"/>
  <c r="G285" i="1"/>
  <c r="H285" i="1" s="1"/>
  <c r="O345" i="1"/>
  <c r="O351" i="1"/>
  <c r="L354" i="1"/>
  <c r="N354" i="1" s="1"/>
  <c r="O354" i="1" s="1"/>
  <c r="G361" i="1"/>
  <c r="H361" i="1" s="1"/>
  <c r="L361" i="1"/>
  <c r="G363" i="1"/>
  <c r="H363" i="1" s="1"/>
  <c r="G364" i="1"/>
  <c r="K434" i="1"/>
  <c r="L434" i="1" s="1"/>
  <c r="N434" i="1" s="1"/>
  <c r="O434" i="1" s="1"/>
  <c r="G444" i="1"/>
  <c r="G443" i="1"/>
  <c r="H443" i="1" s="1"/>
  <c r="G442" i="1"/>
  <c r="G440" i="1"/>
  <c r="H440" i="1" s="1"/>
  <c r="L506" i="1"/>
  <c r="N506" i="1" s="1"/>
  <c r="H523" i="1"/>
  <c r="L516" i="1"/>
  <c r="N516" i="1" s="1"/>
  <c r="H590" i="1"/>
  <c r="L585" i="1"/>
  <c r="N585" i="1" s="1"/>
  <c r="H669" i="1"/>
  <c r="H31" i="1"/>
  <c r="L41" i="1"/>
  <c r="N41" i="1" s="1"/>
  <c r="O41" i="1" s="1"/>
  <c r="N43" i="1"/>
  <c r="L101" i="1"/>
  <c r="N101" i="1" s="1"/>
  <c r="O101" i="1" s="1"/>
  <c r="L103" i="1"/>
  <c r="N103" i="1" s="1"/>
  <c r="O103" i="1" s="1"/>
  <c r="L105" i="1"/>
  <c r="N105" i="1" s="1"/>
  <c r="G124" i="1"/>
  <c r="H124" i="1" s="1"/>
  <c r="G126" i="1"/>
  <c r="H126" i="1" s="1"/>
  <c r="G127" i="1"/>
  <c r="H127" i="1" s="1"/>
  <c r="G203" i="1"/>
  <c r="H203" i="1" s="1"/>
  <c r="G205" i="1"/>
  <c r="H205" i="1" s="1"/>
  <c r="G206" i="1"/>
  <c r="H206" i="1" s="1"/>
  <c r="L496" i="1"/>
  <c r="N496" i="1" s="1"/>
  <c r="O496" i="1" s="1"/>
  <c r="L575" i="1"/>
  <c r="N575" i="1" s="1"/>
  <c r="L498" i="1"/>
  <c r="N498" i="1" s="1"/>
  <c r="L577" i="1"/>
  <c r="N577" i="1" s="1"/>
  <c r="O577" i="1" s="1"/>
  <c r="L500" i="1"/>
  <c r="N500" i="1" s="1"/>
  <c r="L579" i="1"/>
  <c r="N579" i="1" s="1"/>
  <c r="L422" i="1"/>
  <c r="N422" i="1" s="1"/>
  <c r="O422" i="1" s="1"/>
  <c r="H436" i="1"/>
  <c r="L503" i="1"/>
  <c r="N503" i="1" s="1"/>
  <c r="O575" i="1"/>
  <c r="O586" i="1"/>
  <c r="L587" i="1"/>
  <c r="N587" i="1" s="1"/>
  <c r="O591" i="1"/>
  <c r="L602" i="1"/>
  <c r="L732" i="1"/>
  <c r="L30" i="1"/>
  <c r="N30" i="1" s="1"/>
  <c r="K45" i="1"/>
  <c r="L45" i="1" s="1"/>
  <c r="K46" i="1"/>
  <c r="L46" i="1" s="1"/>
  <c r="K47" i="1"/>
  <c r="L47" i="1" s="1"/>
  <c r="K48" i="1"/>
  <c r="L48" i="1" s="1"/>
  <c r="H347" i="1"/>
  <c r="L417" i="1"/>
  <c r="N417" i="1" s="1"/>
  <c r="O417" i="1" s="1"/>
  <c r="L419" i="1"/>
  <c r="N419" i="1" s="1"/>
  <c r="O419" i="1" s="1"/>
  <c r="L421" i="1"/>
  <c r="N421" i="1" s="1"/>
  <c r="L437" i="1"/>
  <c r="N437" i="1" s="1"/>
  <c r="O437" i="1" s="1"/>
  <c r="L596" i="1"/>
  <c r="N596" i="1" s="1"/>
  <c r="L517" i="1"/>
  <c r="N517" i="1" s="1"/>
  <c r="L439" i="1"/>
  <c r="N439" i="1" s="1"/>
  <c r="O439" i="1" s="1"/>
  <c r="L507" i="1"/>
  <c r="N507" i="1" s="1"/>
  <c r="O507" i="1" s="1"/>
  <c r="L512" i="1"/>
  <c r="N512" i="1" s="1"/>
  <c r="O512" i="1" s="1"/>
  <c r="L523" i="1"/>
  <c r="L592" i="1"/>
  <c r="L597" i="1"/>
  <c r="N597" i="1" s="1"/>
  <c r="O597" i="1" s="1"/>
  <c r="L739" i="1"/>
  <c r="N739" i="1" s="1"/>
  <c r="O665" i="1"/>
  <c r="G46" i="1"/>
  <c r="H46" i="1" s="1"/>
  <c r="O46" i="1" s="1"/>
  <c r="G47" i="1"/>
  <c r="H47" i="1" s="1"/>
  <c r="G48" i="1"/>
  <c r="H48" i="1" s="1"/>
  <c r="K363" i="1"/>
  <c r="L363" i="1" s="1"/>
  <c r="K364" i="1"/>
  <c r="L364" i="1" s="1"/>
  <c r="L576" i="1"/>
  <c r="N576" i="1" s="1"/>
  <c r="L497" i="1"/>
  <c r="N497" i="1" s="1"/>
  <c r="O497" i="1" s="1"/>
  <c r="L580" i="1"/>
  <c r="N580" i="1" s="1"/>
  <c r="O580" i="1" s="1"/>
  <c r="L501" i="1"/>
  <c r="N501" i="1" s="1"/>
  <c r="O501" i="1" s="1"/>
  <c r="K444" i="1"/>
  <c r="L444" i="1" s="1"/>
  <c r="K443" i="1"/>
  <c r="L443" i="1" s="1"/>
  <c r="K442" i="1"/>
  <c r="L442" i="1" s="1"/>
  <c r="K440" i="1"/>
  <c r="L440" i="1" s="1"/>
  <c r="H511" i="1"/>
  <c r="O498" i="1"/>
  <c r="L502" i="1"/>
  <c r="N502" i="1" s="1"/>
  <c r="O502" i="1" s="1"/>
  <c r="O506" i="1"/>
  <c r="L509" i="1"/>
  <c r="N509" i="1" s="1"/>
  <c r="O509" i="1" s="1"/>
  <c r="O516" i="1"/>
  <c r="L518" i="1"/>
  <c r="N518" i="1" s="1"/>
  <c r="O518" i="1" s="1"/>
  <c r="O576" i="1"/>
  <c r="L581" i="1"/>
  <c r="N581" i="1" s="1"/>
  <c r="O581" i="1" s="1"/>
  <c r="O585" i="1"/>
  <c r="L588" i="1"/>
  <c r="N588" i="1" s="1"/>
  <c r="O588" i="1" s="1"/>
  <c r="H602" i="1"/>
  <c r="L595" i="1"/>
  <c r="N595" i="1" s="1"/>
  <c r="O595" i="1" s="1"/>
  <c r="L598" i="1"/>
  <c r="L744" i="1"/>
  <c r="N744" i="1" s="1"/>
  <c r="O744" i="1" s="1"/>
  <c r="G519" i="1"/>
  <c r="H519" i="1" s="1"/>
  <c r="G521" i="1"/>
  <c r="G522" i="1"/>
  <c r="L594" i="1"/>
  <c r="N594" i="1" s="1"/>
  <c r="O594" i="1" s="1"/>
  <c r="N664" i="1"/>
  <c r="O664" i="1" s="1"/>
  <c r="L745" i="1"/>
  <c r="N745" i="1" s="1"/>
  <c r="L670" i="1"/>
  <c r="L910" i="1"/>
  <c r="N910" i="1" s="1"/>
  <c r="O910" i="1" s="1"/>
  <c r="L752" i="1"/>
  <c r="L676" i="1"/>
  <c r="N676" i="1" s="1"/>
  <c r="O676" i="1" s="1"/>
  <c r="G677" i="1"/>
  <c r="G678" i="1"/>
  <c r="G679" i="1"/>
  <c r="H679" i="1" s="1"/>
  <c r="G680" i="1"/>
  <c r="H680" i="1" s="1"/>
  <c r="G681" i="1"/>
  <c r="H681" i="1" s="1"/>
  <c r="L896" i="1"/>
  <c r="N896" i="1" s="1"/>
  <c r="L817" i="1"/>
  <c r="N817" i="1" s="1"/>
  <c r="L753" i="1"/>
  <c r="N753" i="1" s="1"/>
  <c r="O753" i="1" s="1"/>
  <c r="L829" i="1"/>
  <c r="N829" i="1" s="1"/>
  <c r="O829" i="1" s="1"/>
  <c r="H985" i="1"/>
  <c r="K513" i="1"/>
  <c r="L513" i="1" s="1"/>
  <c r="N513" i="1" s="1"/>
  <c r="O513" i="1" s="1"/>
  <c r="L515" i="1"/>
  <c r="N515" i="1" s="1"/>
  <c r="O515" i="1" s="1"/>
  <c r="G592" i="1"/>
  <c r="H592" i="1" s="1"/>
  <c r="N653" i="1"/>
  <c r="O653" i="1" s="1"/>
  <c r="L666" i="1"/>
  <c r="N666" i="1" s="1"/>
  <c r="L746" i="1"/>
  <c r="N746" i="1" s="1"/>
  <c r="O746" i="1" s="1"/>
  <c r="H670" i="1"/>
  <c r="L891" i="1"/>
  <c r="N891" i="1" s="1"/>
  <c r="L812" i="1"/>
  <c r="N812" i="1" s="1"/>
  <c r="L760" i="1"/>
  <c r="H827" i="1"/>
  <c r="K599" i="1"/>
  <c r="L599" i="1" s="1"/>
  <c r="K600" i="1"/>
  <c r="L600" i="1" s="1"/>
  <c r="K601" i="1"/>
  <c r="L601" i="1" s="1"/>
  <c r="L740" i="1"/>
  <c r="N740" i="1" s="1"/>
  <c r="L828" i="1"/>
  <c r="N828" i="1" s="1"/>
  <c r="L907" i="1"/>
  <c r="L673" i="1"/>
  <c r="N673" i="1" s="1"/>
  <c r="O673" i="1" s="1"/>
  <c r="L913" i="1"/>
  <c r="N913" i="1" s="1"/>
  <c r="O913" i="1" s="1"/>
  <c r="L834" i="1"/>
  <c r="N834" i="1" s="1"/>
  <c r="L839" i="1"/>
  <c r="H760" i="1"/>
  <c r="L733" i="1"/>
  <c r="N733" i="1" s="1"/>
  <c r="L892" i="1"/>
  <c r="N892" i="1" s="1"/>
  <c r="O892" i="1" s="1"/>
  <c r="L813" i="1"/>
  <c r="N813" i="1" s="1"/>
  <c r="O735" i="1"/>
  <c r="O739" i="1"/>
  <c r="O743" i="1"/>
  <c r="L749" i="1"/>
  <c r="N749" i="1" s="1"/>
  <c r="O749" i="1" s="1"/>
  <c r="L912" i="1"/>
  <c r="N912" i="1" s="1"/>
  <c r="L833" i="1"/>
  <c r="N833" i="1" s="1"/>
  <c r="L755" i="1"/>
  <c r="N755" i="1" s="1"/>
  <c r="O755" i="1" s="1"/>
  <c r="L908" i="1"/>
  <c r="N908" i="1" s="1"/>
  <c r="O908" i="1" s="1"/>
  <c r="O983" i="1"/>
  <c r="K519" i="1"/>
  <c r="L519" i="1" s="1"/>
  <c r="N519" i="1" s="1"/>
  <c r="K521" i="1"/>
  <c r="L521" i="1" s="1"/>
  <c r="K522" i="1"/>
  <c r="L522" i="1" s="1"/>
  <c r="G598" i="1"/>
  <c r="H598" i="1" s="1"/>
  <c r="G600" i="1"/>
  <c r="G601" i="1"/>
  <c r="L661" i="1"/>
  <c r="N661" i="1" s="1"/>
  <c r="L911" i="1"/>
  <c r="N911" i="1" s="1"/>
  <c r="O911" i="1" s="1"/>
  <c r="L832" i="1"/>
  <c r="N832" i="1" s="1"/>
  <c r="O832" i="1" s="1"/>
  <c r="K677" i="1"/>
  <c r="L677" i="1" s="1"/>
  <c r="K678" i="1"/>
  <c r="L678" i="1" s="1"/>
  <c r="K679" i="1"/>
  <c r="L679" i="1" s="1"/>
  <c r="K680" i="1"/>
  <c r="L680" i="1" s="1"/>
  <c r="H742" i="1"/>
  <c r="L893" i="1"/>
  <c r="N893" i="1" s="1"/>
  <c r="O893" i="1" s="1"/>
  <c r="L814" i="1"/>
  <c r="N814" i="1" s="1"/>
  <c r="O814" i="1" s="1"/>
  <c r="L901" i="1"/>
  <c r="N901" i="1" s="1"/>
  <c r="O901" i="1" s="1"/>
  <c r="L822" i="1"/>
  <c r="N822" i="1" s="1"/>
  <c r="O822" i="1" s="1"/>
  <c r="L750" i="1"/>
  <c r="O828" i="1"/>
  <c r="O834" i="1"/>
  <c r="O813" i="1"/>
  <c r="L1140" i="1"/>
  <c r="N1140" i="1" s="1"/>
  <c r="L1061" i="1"/>
  <c r="N1061" i="1" s="1"/>
  <c r="L1069" i="1"/>
  <c r="N1069" i="1" s="1"/>
  <c r="H1072" i="1"/>
  <c r="H1073" i="1"/>
  <c r="H1074" i="1"/>
  <c r="H1075" i="1"/>
  <c r="H1076" i="1"/>
  <c r="O1130" i="1"/>
  <c r="L1147" i="1"/>
  <c r="N1147" i="1" s="1"/>
  <c r="L1153" i="1"/>
  <c r="L1364" i="1"/>
  <c r="L1285" i="1"/>
  <c r="G750" i="1"/>
  <c r="H750" i="1" s="1"/>
  <c r="H752" i="1"/>
  <c r="L831" i="1"/>
  <c r="N831" i="1" s="1"/>
  <c r="O831" i="1" s="1"/>
  <c r="H900" i="1"/>
  <c r="H907" i="1"/>
  <c r="G914" i="1"/>
  <c r="G915" i="1"/>
  <c r="G916" i="1"/>
  <c r="G917" i="1"/>
  <c r="L1127" i="1"/>
  <c r="L1048" i="1"/>
  <c r="L982" i="1"/>
  <c r="N982" i="1" s="1"/>
  <c r="L1141" i="1"/>
  <c r="N1141" i="1" s="1"/>
  <c r="O1141" i="1" s="1"/>
  <c r="L1062" i="1"/>
  <c r="N1062" i="1" s="1"/>
  <c r="O1062" i="1" s="1"/>
  <c r="L987" i="1"/>
  <c r="N987" i="1" s="1"/>
  <c r="O987" i="1" s="1"/>
  <c r="L1065" i="1"/>
  <c r="N1065" i="1" s="1"/>
  <c r="O1065" i="1" s="1"/>
  <c r="L1076" i="1"/>
  <c r="L1154" i="1"/>
  <c r="K756" i="1"/>
  <c r="L756" i="1" s="1"/>
  <c r="K757" i="1"/>
  <c r="L757" i="1" s="1"/>
  <c r="K758" i="1"/>
  <c r="L758" i="1" s="1"/>
  <c r="K759" i="1"/>
  <c r="L759" i="1" s="1"/>
  <c r="K997" i="1"/>
  <c r="L997" i="1" s="1"/>
  <c r="K996" i="1"/>
  <c r="L996" i="1" s="1"/>
  <c r="K995" i="1"/>
  <c r="L995" i="1" s="1"/>
  <c r="K994" i="1"/>
  <c r="L994" i="1" s="1"/>
  <c r="K993" i="1"/>
  <c r="L993" i="1" s="1"/>
  <c r="L989" i="1"/>
  <c r="N989" i="1" s="1"/>
  <c r="O989" i="1" s="1"/>
  <c r="O992" i="1"/>
  <c r="O1069" i="1"/>
  <c r="L1145" i="1"/>
  <c r="N1145" i="1" s="1"/>
  <c r="O1145" i="1" s="1"/>
  <c r="L1148" i="1"/>
  <c r="N1148" i="1" s="1"/>
  <c r="O1148" i="1" s="1"/>
  <c r="L1378" i="1"/>
  <c r="N1378" i="1" s="1"/>
  <c r="O1378" i="1" s="1"/>
  <c r="L1299" i="1"/>
  <c r="N1299" i="1" s="1"/>
  <c r="O1299" i="1" s="1"/>
  <c r="G756" i="1"/>
  <c r="G757" i="1"/>
  <c r="H757" i="1" s="1"/>
  <c r="G758" i="1"/>
  <c r="H758" i="1" s="1"/>
  <c r="G759" i="1"/>
  <c r="H759" i="1" s="1"/>
  <c r="K835" i="1"/>
  <c r="L835" i="1" s="1"/>
  <c r="K836" i="1"/>
  <c r="K837" i="1"/>
  <c r="L837" i="1" s="1"/>
  <c r="K838" i="1"/>
  <c r="L1139" i="1"/>
  <c r="N1139" i="1" s="1"/>
  <c r="O1139" i="1" s="1"/>
  <c r="L1060" i="1"/>
  <c r="N1060" i="1" s="1"/>
  <c r="O1060" i="1" s="1"/>
  <c r="H986" i="1"/>
  <c r="O990" i="1"/>
  <c r="L1071" i="1"/>
  <c r="N1071" i="1" s="1"/>
  <c r="O1071" i="1" s="1"/>
  <c r="L1150" i="1"/>
  <c r="N1150" i="1" s="1"/>
  <c r="O1150" i="1" s="1"/>
  <c r="H1064" i="1"/>
  <c r="O1129" i="1"/>
  <c r="O1138" i="1"/>
  <c r="O1147" i="1"/>
  <c r="L1152" i="1"/>
  <c r="N1227" i="1"/>
  <c r="O1227" i="1" s="1"/>
  <c r="L1049" i="1"/>
  <c r="N1049" i="1" s="1"/>
  <c r="L1053" i="1"/>
  <c r="N1053" i="1" s="1"/>
  <c r="L1057" i="1"/>
  <c r="N1057" i="1" s="1"/>
  <c r="K1066" i="1"/>
  <c r="L1066" i="1" s="1"/>
  <c r="N1066" i="1" s="1"/>
  <c r="O1066" i="1" s="1"/>
  <c r="L1068" i="1"/>
  <c r="N1068" i="1" s="1"/>
  <c r="O1068" i="1" s="1"/>
  <c r="L1070" i="1"/>
  <c r="N1070" i="1" s="1"/>
  <c r="H1137" i="1"/>
  <c r="H1144" i="1"/>
  <c r="G1151" i="1"/>
  <c r="G1152" i="1"/>
  <c r="H1152" i="1" s="1"/>
  <c r="G1153" i="1"/>
  <c r="H1153" i="1" s="1"/>
  <c r="G1154" i="1"/>
  <c r="H1154" i="1" s="1"/>
  <c r="G1155" i="1"/>
  <c r="L1219" i="1"/>
  <c r="N1219" i="1" s="1"/>
  <c r="H1223" i="1"/>
  <c r="H1295" i="1"/>
  <c r="L1298" i="1"/>
  <c r="N1298" i="1" s="1"/>
  <c r="L1622" i="1"/>
  <c r="N1622" i="1" s="1"/>
  <c r="O1622" i="1" s="1"/>
  <c r="L1543" i="1"/>
  <c r="N1543" i="1" s="1"/>
  <c r="O1543" i="1" s="1"/>
  <c r="H1538" i="1"/>
  <c r="L1050" i="1"/>
  <c r="N1050" i="1" s="1"/>
  <c r="H1216" i="1"/>
  <c r="L1220" i="1"/>
  <c r="N1220" i="1" s="1"/>
  <c r="O1220" i="1" s="1"/>
  <c r="L1226" i="1"/>
  <c r="L1308" i="1"/>
  <c r="N1308" i="1" s="1"/>
  <c r="O1308" i="1" s="1"/>
  <c r="L1387" i="1"/>
  <c r="N1387" i="1" s="1"/>
  <c r="O1387" i="1" s="1"/>
  <c r="L1286" i="1"/>
  <c r="N1286" i="1" s="1"/>
  <c r="H1313" i="1"/>
  <c r="O1461" i="1"/>
  <c r="N1464" i="1"/>
  <c r="O1464" i="1" s="1"/>
  <c r="H1626" i="1"/>
  <c r="H1628" i="1"/>
  <c r="G993" i="1"/>
  <c r="H993" i="1" s="1"/>
  <c r="G994" i="1"/>
  <c r="G995" i="1"/>
  <c r="H995" i="1" s="1"/>
  <c r="G996" i="1"/>
  <c r="L1051" i="1"/>
  <c r="N1051" i="1" s="1"/>
  <c r="O1051" i="1" s="1"/>
  <c r="L1055" i="1"/>
  <c r="N1055" i="1" s="1"/>
  <c r="K1072" i="1"/>
  <c r="L1072" i="1" s="1"/>
  <c r="K1073" i="1"/>
  <c r="L1073" i="1" s="1"/>
  <c r="K1074" i="1"/>
  <c r="L1074" i="1" s="1"/>
  <c r="K1075" i="1"/>
  <c r="L1075" i="1" s="1"/>
  <c r="N1206" i="1"/>
  <c r="O1206" i="1" s="1"/>
  <c r="L1376" i="1"/>
  <c r="N1376" i="1" s="1"/>
  <c r="L1297" i="1"/>
  <c r="N1297" i="1" s="1"/>
  <c r="O1297" i="1" s="1"/>
  <c r="H1226" i="1"/>
  <c r="L1306" i="1"/>
  <c r="N1306" i="1" s="1"/>
  <c r="O1306" i="1" s="1"/>
  <c r="H1230" i="1"/>
  <c r="K1230" i="1"/>
  <c r="L1230" i="1" s="1"/>
  <c r="H1231" i="1"/>
  <c r="K1231" i="1"/>
  <c r="L1231" i="1" s="1"/>
  <c r="K1232" i="1"/>
  <c r="L1232" i="1" s="1"/>
  <c r="K1233" i="1"/>
  <c r="L1233" i="1" s="1"/>
  <c r="H1234" i="1"/>
  <c r="L1287" i="1"/>
  <c r="N1287" i="1" s="1"/>
  <c r="O1287" i="1" s="1"/>
  <c r="L1367" i="1"/>
  <c r="N1367" i="1" s="1"/>
  <c r="O1367" i="1" s="1"/>
  <c r="L1288" i="1"/>
  <c r="N1288" i="1" s="1"/>
  <c r="O1288" i="1" s="1"/>
  <c r="L1369" i="1"/>
  <c r="N1369" i="1" s="1"/>
  <c r="L1290" i="1"/>
  <c r="N1290" i="1" s="1"/>
  <c r="N1291" i="1"/>
  <c r="H1309" i="1"/>
  <c r="O1366" i="1"/>
  <c r="O1375" i="1"/>
  <c r="L1382" i="1"/>
  <c r="N1382" i="1" s="1"/>
  <c r="O1382" i="1" s="1"/>
  <c r="O1454" i="1"/>
  <c r="L1614" i="1"/>
  <c r="N1614" i="1" s="1"/>
  <c r="L1535" i="1"/>
  <c r="N1535" i="1" s="1"/>
  <c r="O1457" i="1"/>
  <c r="L1545" i="1"/>
  <c r="N1545" i="1" s="1"/>
  <c r="O1545" i="1" s="1"/>
  <c r="N1530" i="1"/>
  <c r="L1534" i="1"/>
  <c r="N1534" i="1" s="1"/>
  <c r="O1534" i="1" s="1"/>
  <c r="O1050" i="1"/>
  <c r="G1232" i="1"/>
  <c r="H1232" i="1" s="1"/>
  <c r="G1233" i="1"/>
  <c r="L1373" i="1"/>
  <c r="N1373" i="1" s="1"/>
  <c r="L1294" i="1"/>
  <c r="N1294" i="1" s="1"/>
  <c r="L1302" i="1"/>
  <c r="N1302" i="1" s="1"/>
  <c r="O1302" i="1" s="1"/>
  <c r="L1313" i="1"/>
  <c r="H1310" i="1"/>
  <c r="O1376" i="1"/>
  <c r="O1384" i="1"/>
  <c r="L1385" i="1"/>
  <c r="N1385" i="1" s="1"/>
  <c r="O1385" i="1" s="1"/>
  <c r="H1627" i="1"/>
  <c r="L1536" i="1"/>
  <c r="N1536" i="1" s="1"/>
  <c r="O1536" i="1" s="1"/>
  <c r="L1539" i="1"/>
  <c r="N1539" i="1" s="1"/>
  <c r="O1539" i="1" s="1"/>
  <c r="L1550" i="1"/>
  <c r="K1303" i="1"/>
  <c r="L1303" i="1" s="1"/>
  <c r="N1303" i="1" s="1"/>
  <c r="O1303" i="1" s="1"/>
  <c r="L1305" i="1"/>
  <c r="N1305" i="1" s="1"/>
  <c r="O1305" i="1" s="1"/>
  <c r="L1307" i="1"/>
  <c r="N1307" i="1" s="1"/>
  <c r="H1374" i="1"/>
  <c r="H1381" i="1"/>
  <c r="G1388" i="1"/>
  <c r="H1388" i="1" s="1"/>
  <c r="G1389" i="1"/>
  <c r="G1390" i="1"/>
  <c r="H1390" i="1" s="1"/>
  <c r="G1391" i="1"/>
  <c r="G1392" i="1"/>
  <c r="H1392" i="1" s="1"/>
  <c r="L1460" i="1"/>
  <c r="N1460" i="1" s="1"/>
  <c r="O1460" i="1" s="1"/>
  <c r="G1469" i="1"/>
  <c r="G1470" i="1"/>
  <c r="H1470" i="1" s="1"/>
  <c r="L1531" i="1"/>
  <c r="N1531" i="1" s="1"/>
  <c r="K1540" i="1"/>
  <c r="L1540" i="1" s="1"/>
  <c r="N1540" i="1" s="1"/>
  <c r="O1540" i="1" s="1"/>
  <c r="G1550" i="1"/>
  <c r="G1549" i="1"/>
  <c r="H1549" i="1" s="1"/>
  <c r="L1542" i="1"/>
  <c r="N1542" i="1" s="1"/>
  <c r="O1542" i="1" s="1"/>
  <c r="O1603" i="1"/>
  <c r="L1625" i="1"/>
  <c r="L1524" i="1"/>
  <c r="N1524" i="1" s="1"/>
  <c r="O1524" i="1" s="1"/>
  <c r="L1528" i="1"/>
  <c r="N1528" i="1" s="1"/>
  <c r="L1609" i="1"/>
  <c r="N1609" i="1" s="1"/>
  <c r="O1618" i="1"/>
  <c r="L1621" i="1"/>
  <c r="N1621" i="1" s="1"/>
  <c r="O1621" i="1" s="1"/>
  <c r="L1292" i="1"/>
  <c r="N1292" i="1" s="1"/>
  <c r="K1309" i="1"/>
  <c r="L1309" i="1" s="1"/>
  <c r="N1309" i="1" s="1"/>
  <c r="K1310" i="1"/>
  <c r="L1310" i="1" s="1"/>
  <c r="K1311" i="1"/>
  <c r="L1311" i="1" s="1"/>
  <c r="K1312" i="1"/>
  <c r="L1312" i="1" s="1"/>
  <c r="H1453" i="1"/>
  <c r="L1463" i="1"/>
  <c r="N1463" i="1" s="1"/>
  <c r="O1463" i="1" s="1"/>
  <c r="L1523" i="1"/>
  <c r="N1523" i="1" s="1"/>
  <c r="L1525" i="1"/>
  <c r="N1525" i="1" s="1"/>
  <c r="O1525" i="1" s="1"/>
  <c r="L1527" i="1"/>
  <c r="N1527" i="1" s="1"/>
  <c r="K1546" i="1"/>
  <c r="L1546" i="1" s="1"/>
  <c r="K1547" i="1"/>
  <c r="L1547" i="1" s="1"/>
  <c r="K1548" i="1"/>
  <c r="L1548" i="1" s="1"/>
  <c r="L1608" i="1"/>
  <c r="N1608" i="1" s="1"/>
  <c r="L1612" i="1"/>
  <c r="N1612" i="1" s="1"/>
  <c r="O1612" i="1" s="1"/>
  <c r="L1619" i="1"/>
  <c r="L1624" i="1"/>
  <c r="N1624" i="1" s="1"/>
  <c r="O1624" i="1" s="1"/>
  <c r="L1626" i="1"/>
  <c r="N1698" i="1"/>
  <c r="O1698" i="1" s="1"/>
  <c r="G1311" i="1"/>
  <c r="H1311" i="1" s="1"/>
  <c r="G1312" i="1"/>
  <c r="H1312" i="1" s="1"/>
  <c r="K1390" i="1"/>
  <c r="K1391" i="1"/>
  <c r="K1467" i="1"/>
  <c r="L1467" i="1" s="1"/>
  <c r="K1468" i="1"/>
  <c r="L1468" i="1" s="1"/>
  <c r="N1468" i="1" s="1"/>
  <c r="K1469" i="1"/>
  <c r="L1469" i="1" s="1"/>
  <c r="K1470" i="1"/>
  <c r="L1470" i="1" s="1"/>
  <c r="N1470" i="1" s="1"/>
  <c r="L1533" i="1"/>
  <c r="N1533" i="1" s="1"/>
  <c r="O1533" i="1" s="1"/>
  <c r="G1546" i="1"/>
  <c r="H1546" i="1" s="1"/>
  <c r="G1547" i="1"/>
  <c r="G1548" i="1"/>
  <c r="K1549" i="1"/>
  <c r="L1549" i="1" s="1"/>
  <c r="N1549" i="1" s="1"/>
  <c r="H1611" i="1"/>
  <c r="O1604" i="1"/>
  <c r="O1613" i="1"/>
  <c r="L1615" i="1"/>
  <c r="N1615" i="1" s="1"/>
  <c r="O1615" i="1" s="1"/>
  <c r="H1629" i="1"/>
  <c r="H1625" i="1"/>
  <c r="L1629" i="1"/>
  <c r="H1690" i="1"/>
  <c r="L1692" i="1"/>
  <c r="N1692" i="1" s="1"/>
  <c r="O1692" i="1" s="1"/>
  <c r="N1702" i="1"/>
  <c r="O1771" i="1"/>
  <c r="O1773" i="1"/>
  <c r="H1784" i="1"/>
  <c r="O1784" i="1" s="1"/>
  <c r="H1786" i="1"/>
  <c r="N1841" i="1"/>
  <c r="O1841" i="1" s="1"/>
  <c r="L1855" i="1"/>
  <c r="N1855" i="1" s="1"/>
  <c r="O1855" i="1" s="1"/>
  <c r="L1934" i="1"/>
  <c r="N1934" i="1" s="1"/>
  <c r="G1619" i="1"/>
  <c r="H1619" i="1" s="1"/>
  <c r="K1708" i="1"/>
  <c r="L1708" i="1" s="1"/>
  <c r="N1708" i="1" s="1"/>
  <c r="O1708" i="1" s="1"/>
  <c r="K1707" i="1"/>
  <c r="L1707" i="1" s="1"/>
  <c r="N1707" i="1" s="1"/>
  <c r="O1707" i="1" s="1"/>
  <c r="K1706" i="1"/>
  <c r="L1706" i="1" s="1"/>
  <c r="K1705" i="1"/>
  <c r="L1705" i="1" s="1"/>
  <c r="K1704" i="1"/>
  <c r="L1704" i="1" s="1"/>
  <c r="N1704" i="1" s="1"/>
  <c r="O1704" i="1" s="1"/>
  <c r="L1700" i="1"/>
  <c r="N1700" i="1" s="1"/>
  <c r="O1700" i="1" s="1"/>
  <c r="O1761" i="1"/>
  <c r="O1765" i="1"/>
  <c r="O1776" i="1"/>
  <c r="K1787" i="1"/>
  <c r="L1787" i="1" s="1"/>
  <c r="K1786" i="1"/>
  <c r="L1786" i="1" s="1"/>
  <c r="N1786" i="1" s="1"/>
  <c r="K1785" i="1"/>
  <c r="L1785" i="1" s="1"/>
  <c r="K1784" i="1"/>
  <c r="L1784" i="1" s="1"/>
  <c r="N1784" i="1" s="1"/>
  <c r="K1783" i="1"/>
  <c r="L1783" i="1" s="1"/>
  <c r="L1779" i="1"/>
  <c r="N1779" i="1" s="1"/>
  <c r="O1779" i="1" s="1"/>
  <c r="L1931" i="1"/>
  <c r="N1931" i="1" s="1"/>
  <c r="O1931" i="1" s="1"/>
  <c r="L1852" i="1"/>
  <c r="N1852" i="1" s="1"/>
  <c r="O1852" i="1" s="1"/>
  <c r="N1703" i="1"/>
  <c r="O1703" i="1" s="1"/>
  <c r="L1777" i="1"/>
  <c r="N1777" i="1" s="1"/>
  <c r="O1777" i="1" s="1"/>
  <c r="O1780" i="1"/>
  <c r="H1783" i="1"/>
  <c r="H1785" i="1"/>
  <c r="H1787" i="1"/>
  <c r="O1691" i="1"/>
  <c r="L1772" i="1"/>
  <c r="N1772" i="1" s="1"/>
  <c r="L1693" i="1"/>
  <c r="N1693" i="1" s="1"/>
  <c r="H1697" i="1"/>
  <c r="H1769" i="1"/>
  <c r="O1782" i="1"/>
  <c r="O1934" i="1"/>
  <c r="G1945" i="1"/>
  <c r="G1944" i="1"/>
  <c r="H1944" i="1" s="1"/>
  <c r="G1943" i="1"/>
  <c r="G1942" i="1"/>
  <c r="G1941" i="1"/>
  <c r="H1937" i="1"/>
  <c r="L1944" i="1"/>
  <c r="N2022" i="1"/>
  <c r="O1840" i="1"/>
  <c r="O1850" i="1"/>
  <c r="L1938" i="1"/>
  <c r="N1938" i="1" s="1"/>
  <c r="O1938" i="1" s="1"/>
  <c r="O1998" i="1"/>
  <c r="N1998" i="1"/>
  <c r="G1866" i="1"/>
  <c r="G1865" i="1"/>
  <c r="G1864" i="1"/>
  <c r="G1863" i="1"/>
  <c r="H1863" i="1" s="1"/>
  <c r="O1863" i="1" s="1"/>
  <c r="G1862" i="1"/>
  <c r="H1858" i="1"/>
  <c r="H1927" i="1"/>
  <c r="N1924" i="1"/>
  <c r="L1935" i="1"/>
  <c r="L1942" i="1"/>
  <c r="L1861" i="1"/>
  <c r="N1861" i="1" s="1"/>
  <c r="O1861" i="1" s="1"/>
  <c r="L1940" i="1"/>
  <c r="N1940" i="1" s="1"/>
  <c r="O1940" i="1" s="1"/>
  <c r="O1919" i="1"/>
  <c r="O1928" i="1"/>
  <c r="O1999" i="1"/>
  <c r="N1999" i="1"/>
  <c r="O2001" i="1"/>
  <c r="N2001" i="1"/>
  <c r="H1848" i="1"/>
  <c r="G1856" i="1"/>
  <c r="H1856" i="1" s="1"/>
  <c r="K1862" i="1"/>
  <c r="L1862" i="1" s="1"/>
  <c r="K1863" i="1"/>
  <c r="L1863" i="1" s="1"/>
  <c r="K1864" i="1"/>
  <c r="L1864" i="1" s="1"/>
  <c r="K1865" i="1"/>
  <c r="L1865" i="1" s="1"/>
  <c r="L1929" i="1"/>
  <c r="N1929" i="1" s="1"/>
  <c r="O1929" i="1" s="1"/>
  <c r="G1935" i="1"/>
  <c r="H1935" i="1" s="1"/>
  <c r="H2006" i="1"/>
  <c r="H2089" i="1"/>
  <c r="O2075" i="1"/>
  <c r="O2090" i="1"/>
  <c r="N2073" i="1"/>
  <c r="O2073" i="1" s="1"/>
  <c r="O2084" i="1"/>
  <c r="O2085" i="1"/>
  <c r="N2086" i="1"/>
  <c r="N2094" i="1"/>
  <c r="L2011" i="1"/>
  <c r="N2011" i="1" s="1"/>
  <c r="O2011" i="1" s="1"/>
  <c r="K2012" i="1"/>
  <c r="L2012" i="1" s="1"/>
  <c r="N2012" i="1" s="1"/>
  <c r="O2012" i="1" s="1"/>
  <c r="N2074" i="1"/>
  <c r="K2091" i="1"/>
  <c r="L2091" i="1" s="1"/>
  <c r="K2097" i="1"/>
  <c r="L2097" i="1" s="1"/>
  <c r="G2098" i="1"/>
  <c r="H2098" i="1" s="1"/>
  <c r="O2098" i="1" s="1"/>
  <c r="K2099" i="1"/>
  <c r="L2099" i="1" s="1"/>
  <c r="G2100" i="1"/>
  <c r="H2100" i="1" s="1"/>
  <c r="O2100" i="1" s="1"/>
  <c r="K2101" i="1"/>
  <c r="L2101" i="1" s="1"/>
  <c r="N2101" i="1" s="1"/>
  <c r="N2017" i="1"/>
  <c r="O2017" i="1" s="1"/>
  <c r="G2019" i="1"/>
  <c r="H2019" i="1" s="1"/>
  <c r="O2019" i="1" s="1"/>
  <c r="G2021" i="1"/>
  <c r="H2021" i="1" s="1"/>
  <c r="O2021" i="1" s="1"/>
  <c r="G2091" i="1"/>
  <c r="H2091" i="1" s="1"/>
  <c r="G2097" i="1"/>
  <c r="H2097" i="1" s="1"/>
  <c r="O2097" i="1" s="1"/>
  <c r="K2098" i="1"/>
  <c r="L2098" i="1" s="1"/>
  <c r="N2098" i="1" s="1"/>
  <c r="G2099" i="1"/>
  <c r="H2099" i="1" s="1"/>
  <c r="O2099" i="1" s="1"/>
  <c r="K2100" i="1"/>
  <c r="L2100" i="1" s="1"/>
  <c r="G2018" i="1"/>
  <c r="H2018" i="1" s="1"/>
  <c r="O2018" i="1" s="1"/>
  <c r="K2019" i="1"/>
  <c r="L2019" i="1" s="1"/>
  <c r="N2019" i="1" s="1"/>
  <c r="G2020" i="1"/>
  <c r="H2020" i="1" s="1"/>
  <c r="O2020" i="1" s="1"/>
  <c r="G125" i="1" l="1"/>
  <c r="H125" i="1" s="1"/>
  <c r="N2100" i="1"/>
  <c r="K520" i="1"/>
  <c r="L520" i="1" s="1"/>
  <c r="K441" i="1"/>
  <c r="L441" i="1" s="1"/>
  <c r="K204" i="1"/>
  <c r="L204" i="1" s="1"/>
  <c r="N1471" i="1"/>
  <c r="O1471" i="1"/>
  <c r="N680" i="1"/>
  <c r="H601" i="1"/>
  <c r="N45" i="1"/>
  <c r="O45" i="1" s="1"/>
  <c r="N436" i="1"/>
  <c r="O436" i="1" s="1"/>
  <c r="N1706" i="1"/>
  <c r="O1706" i="1" s="1"/>
  <c r="H1547" i="1"/>
  <c r="H1550" i="1"/>
  <c r="H1469" i="1"/>
  <c r="N1469" i="1" s="1"/>
  <c r="O1469" i="1" s="1"/>
  <c r="H756" i="1"/>
  <c r="L1151" i="1"/>
  <c r="N443" i="1"/>
  <c r="N523" i="1"/>
  <c r="O523" i="1" s="1"/>
  <c r="H442" i="1"/>
  <c r="N207" i="1"/>
  <c r="H994" i="1"/>
  <c r="N994" i="1" s="1"/>
  <c r="N521" i="1"/>
  <c r="O521" i="1" s="1"/>
  <c r="H521" i="1"/>
  <c r="L1941" i="1"/>
  <c r="N1705" i="1"/>
  <c r="N1629" i="1"/>
  <c r="H1548" i="1"/>
  <c r="L1391" i="1"/>
  <c r="L1389" i="1"/>
  <c r="H1155" i="1"/>
  <c r="H1151" i="1"/>
  <c r="L1155" i="1"/>
  <c r="H600" i="1"/>
  <c r="N600" i="1" s="1"/>
  <c r="O600" i="1" s="1"/>
  <c r="N442" i="1"/>
  <c r="L186" i="1"/>
  <c r="N186" i="1" s="1"/>
  <c r="O186" i="1" s="1"/>
  <c r="N1626" i="1"/>
  <c r="N1072" i="1"/>
  <c r="N1076" i="1"/>
  <c r="O1076" i="1" s="1"/>
  <c r="N1863" i="1"/>
  <c r="N1467" i="1"/>
  <c r="O1467" i="1" s="1"/>
  <c r="L1627" i="1"/>
  <c r="H1391" i="1"/>
  <c r="N1391" i="1" s="1"/>
  <c r="O1391" i="1" s="1"/>
  <c r="N1313" i="1"/>
  <c r="O1313" i="1" s="1"/>
  <c r="H1233" i="1"/>
  <c r="N1075" i="1"/>
  <c r="L836" i="1"/>
  <c r="N679" i="1"/>
  <c r="O679" i="1" s="1"/>
  <c r="H522" i="1"/>
  <c r="N440" i="1"/>
  <c r="N444" i="1"/>
  <c r="O444" i="1" s="1"/>
  <c r="N48" i="1"/>
  <c r="H444" i="1"/>
  <c r="N206" i="1"/>
  <c r="N124" i="1"/>
  <c r="O124" i="1" s="1"/>
  <c r="H365" i="1"/>
  <c r="H1865" i="1"/>
  <c r="N1865" i="1" s="1"/>
  <c r="O1865" i="1" s="1"/>
  <c r="N1074" i="1"/>
  <c r="O1074" i="1" s="1"/>
  <c r="N1944" i="1"/>
  <c r="L1390" i="1"/>
  <c r="N1390" i="1" s="1"/>
  <c r="O1390" i="1" s="1"/>
  <c r="L1628" i="1"/>
  <c r="N1628" i="1" s="1"/>
  <c r="N1310" i="1"/>
  <c r="O1310" i="1" s="1"/>
  <c r="H1389" i="1"/>
  <c r="N1073" i="1"/>
  <c r="H996" i="1"/>
  <c r="N996" i="1" s="1"/>
  <c r="O996" i="1" s="1"/>
  <c r="L838" i="1"/>
  <c r="N997" i="1"/>
  <c r="O997" i="1" s="1"/>
  <c r="N522" i="1"/>
  <c r="H678" i="1"/>
  <c r="N363" i="1"/>
  <c r="O363" i="1" s="1"/>
  <c r="N46" i="1"/>
  <c r="H364" i="1"/>
  <c r="N364" i="1" s="1"/>
  <c r="O364" i="1" s="1"/>
  <c r="N1234" i="1"/>
  <c r="O1234" i="1" s="1"/>
  <c r="N2091" i="1"/>
  <c r="O2091" i="1" s="1"/>
  <c r="N2021" i="1"/>
  <c r="N1935" i="1"/>
  <c r="H1864" i="1"/>
  <c r="L1945" i="1"/>
  <c r="O1944" i="1"/>
  <c r="N1785" i="1"/>
  <c r="O1785" i="1" s="1"/>
  <c r="O1629" i="1"/>
  <c r="H1617" i="1"/>
  <c r="H1459" i="1"/>
  <c r="N1627" i="1"/>
  <c r="O1627" i="1" s="1"/>
  <c r="O1549" i="1"/>
  <c r="O1470" i="1"/>
  <c r="L1392" i="1"/>
  <c r="N1392" i="1" s="1"/>
  <c r="O1392" i="1" s="1"/>
  <c r="H1301" i="1"/>
  <c r="N1155" i="1"/>
  <c r="N759" i="1"/>
  <c r="O759" i="1" s="1"/>
  <c r="O1073" i="1"/>
  <c r="H906" i="1"/>
  <c r="N1285" i="1"/>
  <c r="O1285" i="1" s="1"/>
  <c r="H748" i="1"/>
  <c r="N601" i="1"/>
  <c r="N760" i="1"/>
  <c r="O760" i="1" s="1"/>
  <c r="H677" i="1"/>
  <c r="N670" i="1"/>
  <c r="O670" i="1" s="1"/>
  <c r="O519" i="1"/>
  <c r="N598" i="1"/>
  <c r="O598" i="1" s="1"/>
  <c r="N681" i="1"/>
  <c r="O681" i="1" s="1"/>
  <c r="L897" i="1"/>
  <c r="N897" i="1" s="1"/>
  <c r="O897" i="1" s="1"/>
  <c r="L818" i="1"/>
  <c r="N818" i="1" s="1"/>
  <c r="O818" i="1" s="1"/>
  <c r="H353" i="1"/>
  <c r="L890" i="1"/>
  <c r="L811" i="1"/>
  <c r="L113" i="1"/>
  <c r="N113" i="1" s="1"/>
  <c r="O440" i="1"/>
  <c r="G362" i="1"/>
  <c r="H362" i="1" s="1"/>
  <c r="N283" i="1"/>
  <c r="L188" i="1"/>
  <c r="N188" i="1" s="1"/>
  <c r="L267" i="1"/>
  <c r="N267" i="1" s="1"/>
  <c r="N2099" i="1"/>
  <c r="H2092" i="1"/>
  <c r="H1941" i="1"/>
  <c r="H1945" i="1"/>
  <c r="H1775" i="1"/>
  <c r="N1619" i="1"/>
  <c r="N1548" i="1"/>
  <c r="N1312" i="1"/>
  <c r="O1312" i="1" s="1"/>
  <c r="N1625" i="1"/>
  <c r="H1380" i="1"/>
  <c r="N1550" i="1"/>
  <c r="O1550" i="1" s="1"/>
  <c r="N1233" i="1"/>
  <c r="O1233" i="1" s="1"/>
  <c r="N1231" i="1"/>
  <c r="O1231" i="1" s="1"/>
  <c r="H1222" i="1"/>
  <c r="H1143" i="1"/>
  <c r="N1223" i="1"/>
  <c r="O1223" i="1" s="1"/>
  <c r="N1151" i="1"/>
  <c r="O1151" i="1" s="1"/>
  <c r="N995" i="1"/>
  <c r="O995" i="1" s="1"/>
  <c r="N758" i="1"/>
  <c r="O758" i="1" s="1"/>
  <c r="N1048" i="1"/>
  <c r="O1048" i="1" s="1"/>
  <c r="N1364" i="1"/>
  <c r="O1364" i="1" s="1"/>
  <c r="O1072" i="1"/>
  <c r="O601" i="1"/>
  <c r="H838" i="1"/>
  <c r="H836" i="1"/>
  <c r="N836" i="1" s="1"/>
  <c r="O680" i="1"/>
  <c r="O522" i="1"/>
  <c r="N592" i="1"/>
  <c r="O592" i="1" s="1"/>
  <c r="G204" i="1"/>
  <c r="H204" i="1" s="1"/>
  <c r="N204" i="1" s="1"/>
  <c r="G441" i="1"/>
  <c r="H441" i="1" s="1"/>
  <c r="N441" i="1" s="1"/>
  <c r="N361" i="1"/>
  <c r="O361" i="1" s="1"/>
  <c r="O283" i="1"/>
  <c r="N203" i="1"/>
  <c r="O203" i="1" s="1"/>
  <c r="N127" i="1"/>
  <c r="O127" i="1" s="1"/>
  <c r="H116" i="1"/>
  <c r="N275" i="1"/>
  <c r="O275" i="1" s="1"/>
  <c r="L187" i="1"/>
  <c r="N187" i="1" s="1"/>
  <c r="H2010" i="1"/>
  <c r="H1933" i="1"/>
  <c r="H1862" i="1"/>
  <c r="N1862" i="1" s="1"/>
  <c r="H1866" i="1"/>
  <c r="L1943" i="1"/>
  <c r="H1942" i="1"/>
  <c r="N1856" i="1"/>
  <c r="O1856" i="1" s="1"/>
  <c r="N1937" i="1"/>
  <c r="O1937" i="1" s="1"/>
  <c r="N1783" i="1"/>
  <c r="O1783" i="1" s="1"/>
  <c r="N1787" i="1"/>
  <c r="O1787" i="1" s="1"/>
  <c r="O1619" i="1"/>
  <c r="O1625" i="1"/>
  <c r="O1548" i="1"/>
  <c r="O1311" i="1"/>
  <c r="N1547" i="1"/>
  <c r="N1311" i="1"/>
  <c r="N1697" i="1"/>
  <c r="O1697" i="1" s="1"/>
  <c r="O1628" i="1"/>
  <c r="N1226" i="1"/>
  <c r="O1226" i="1" s="1"/>
  <c r="N757" i="1"/>
  <c r="O757" i="1" s="1"/>
  <c r="N1127" i="1"/>
  <c r="O1127" i="1" s="1"/>
  <c r="N1153" i="1"/>
  <c r="O1153" i="1" s="1"/>
  <c r="N1144" i="1"/>
  <c r="O1144" i="1" s="1"/>
  <c r="L899" i="1"/>
  <c r="N899" i="1" s="1"/>
  <c r="L820" i="1"/>
  <c r="N820" i="1" s="1"/>
  <c r="N750" i="1"/>
  <c r="O750" i="1" s="1"/>
  <c r="L898" i="1"/>
  <c r="N898" i="1" s="1"/>
  <c r="L819" i="1"/>
  <c r="N819" i="1" s="1"/>
  <c r="H830" i="1"/>
  <c r="N752" i="1"/>
  <c r="O752" i="1" s="1"/>
  <c r="L903" i="1"/>
  <c r="N903" i="1" s="1"/>
  <c r="L824" i="1"/>
  <c r="N824" i="1" s="1"/>
  <c r="H514" i="1"/>
  <c r="N602" i="1"/>
  <c r="O602" i="1" s="1"/>
  <c r="H37" i="1"/>
  <c r="H672" i="1"/>
  <c r="H593" i="1"/>
  <c r="O442" i="1"/>
  <c r="N126" i="1"/>
  <c r="O126" i="1" s="1"/>
  <c r="N284" i="1"/>
  <c r="O284" i="1" s="1"/>
  <c r="H277" i="1"/>
  <c r="N286" i="1"/>
  <c r="O286" i="1" s="1"/>
  <c r="L108" i="1"/>
  <c r="N108" i="1" s="1"/>
  <c r="H432" i="1"/>
  <c r="H198" i="1"/>
  <c r="N2097" i="1"/>
  <c r="N2020" i="1"/>
  <c r="O1935" i="1"/>
  <c r="N1864" i="1"/>
  <c r="H1854" i="1"/>
  <c r="N1858" i="1"/>
  <c r="O1858" i="1" s="1"/>
  <c r="N2018" i="1"/>
  <c r="H1943" i="1"/>
  <c r="O1786" i="1"/>
  <c r="H1696" i="1"/>
  <c r="O1547" i="1"/>
  <c r="N1546" i="1"/>
  <c r="O1546" i="1" s="1"/>
  <c r="O1626" i="1"/>
  <c r="O1309" i="1"/>
  <c r="N1232" i="1"/>
  <c r="O1232" i="1" s="1"/>
  <c r="N1230" i="1"/>
  <c r="O1230" i="1" s="1"/>
  <c r="N1381" i="1"/>
  <c r="O1381" i="1" s="1"/>
  <c r="H1541" i="1"/>
  <c r="L1388" i="1"/>
  <c r="N1388" i="1" s="1"/>
  <c r="O1388" i="1" s="1"/>
  <c r="N1152" i="1"/>
  <c r="O1152" i="1" s="1"/>
  <c r="O1075" i="1"/>
  <c r="H1067" i="1"/>
  <c r="N986" i="1"/>
  <c r="O986" i="1" s="1"/>
  <c r="N838" i="1"/>
  <c r="N993" i="1"/>
  <c r="O993" i="1" s="1"/>
  <c r="N756" i="1"/>
  <c r="O756" i="1" s="1"/>
  <c r="N1154" i="1"/>
  <c r="O1154" i="1" s="1"/>
  <c r="L895" i="1"/>
  <c r="N895" i="1" s="1"/>
  <c r="L816" i="1"/>
  <c r="N816" i="1" s="1"/>
  <c r="G599" i="1"/>
  <c r="H599" i="1" s="1"/>
  <c r="H839" i="1"/>
  <c r="N839" i="1" s="1"/>
  <c r="H837" i="1"/>
  <c r="N837" i="1" s="1"/>
  <c r="H835" i="1"/>
  <c r="N907" i="1"/>
  <c r="O907" i="1" s="1"/>
  <c r="L904" i="1"/>
  <c r="N904" i="1" s="1"/>
  <c r="O904" i="1" s="1"/>
  <c r="L825" i="1"/>
  <c r="N825" i="1" s="1"/>
  <c r="O825" i="1" s="1"/>
  <c r="H988" i="1"/>
  <c r="G520" i="1"/>
  <c r="H520" i="1" s="1"/>
  <c r="N520" i="1" s="1"/>
  <c r="L902" i="1"/>
  <c r="N902" i="1" s="1"/>
  <c r="O902" i="1" s="1"/>
  <c r="L823" i="1"/>
  <c r="N823" i="1" s="1"/>
  <c r="O823" i="1" s="1"/>
  <c r="O48" i="1"/>
  <c r="N47" i="1"/>
  <c r="O47" i="1" s="1"/>
  <c r="N732" i="1"/>
  <c r="O732" i="1" s="1"/>
  <c r="O206" i="1"/>
  <c r="L201" i="1"/>
  <c r="N201" i="1" s="1"/>
  <c r="L280" i="1"/>
  <c r="N280" i="1" s="1"/>
  <c r="O443" i="1"/>
  <c r="O282" i="1"/>
  <c r="N205" i="1"/>
  <c r="O205" i="1" s="1"/>
  <c r="K125" i="1"/>
  <c r="L125" i="1" s="1"/>
  <c r="N125" i="1" s="1"/>
  <c r="O125" i="1" s="1"/>
  <c r="O38" i="1"/>
  <c r="O128" i="1"/>
  <c r="L583" i="1"/>
  <c r="N583" i="1" s="1"/>
  <c r="L504" i="1"/>
  <c r="N504" i="1" s="1"/>
  <c r="N285" i="1"/>
  <c r="O285" i="1" s="1"/>
  <c r="O207" i="1"/>
  <c r="O1155" i="1" l="1"/>
  <c r="N678" i="1"/>
  <c r="O678" i="1" s="1"/>
  <c r="O994" i="1"/>
  <c r="N1389" i="1"/>
  <c r="O1389" i="1" s="1"/>
  <c r="N365" i="1"/>
  <c r="O365" i="1" s="1"/>
  <c r="H916" i="1"/>
  <c r="L916" i="1"/>
  <c r="N916" i="1" s="1"/>
  <c r="H1084" i="1"/>
  <c r="H1078" i="1"/>
  <c r="H1699" i="1"/>
  <c r="H435" i="1"/>
  <c r="H531" i="1"/>
  <c r="H525" i="1"/>
  <c r="N1866" i="1"/>
  <c r="O1866" i="1" s="1"/>
  <c r="H915" i="1"/>
  <c r="L915" i="1"/>
  <c r="N890" i="1"/>
  <c r="O890" i="1" s="1"/>
  <c r="H751" i="1"/>
  <c r="H1304" i="1"/>
  <c r="O520" i="1"/>
  <c r="O839" i="1"/>
  <c r="H1857" i="1"/>
  <c r="H215" i="1"/>
  <c r="H209" i="1"/>
  <c r="H610" i="1"/>
  <c r="H604" i="1"/>
  <c r="H847" i="1"/>
  <c r="H841" i="1"/>
  <c r="O1862" i="1"/>
  <c r="H119" i="1"/>
  <c r="O441" i="1"/>
  <c r="O838" i="1"/>
  <c r="H2109" i="1"/>
  <c r="H2103" i="1"/>
  <c r="H909" i="1"/>
  <c r="N1945" i="1"/>
  <c r="O1945" i="1" s="1"/>
  <c r="H914" i="1"/>
  <c r="L914" i="1"/>
  <c r="H918" i="1"/>
  <c r="L918" i="1"/>
  <c r="H40" i="1"/>
  <c r="H2013" i="1"/>
  <c r="H917" i="1"/>
  <c r="L917" i="1"/>
  <c r="H1383" i="1"/>
  <c r="H1778" i="1"/>
  <c r="H356" i="1"/>
  <c r="N677" i="1"/>
  <c r="O677" i="1" s="1"/>
  <c r="H1462" i="1"/>
  <c r="H1620" i="1"/>
  <c r="O1864" i="1"/>
  <c r="H1005" i="1"/>
  <c r="H999" i="1"/>
  <c r="O837" i="1"/>
  <c r="H1558" i="1"/>
  <c r="H1552" i="1"/>
  <c r="N1942" i="1"/>
  <c r="O1942" i="1" s="1"/>
  <c r="H294" i="1"/>
  <c r="H288" i="1"/>
  <c r="H689" i="1"/>
  <c r="H683" i="1"/>
  <c r="N599" i="1"/>
  <c r="O599" i="1" s="1"/>
  <c r="N835" i="1"/>
  <c r="O835" i="1" s="1"/>
  <c r="N1943" i="1"/>
  <c r="O1943" i="1" s="1"/>
  <c r="H1936" i="1"/>
  <c r="O204" i="1"/>
  <c r="O836" i="1"/>
  <c r="H1146" i="1"/>
  <c r="H1225" i="1"/>
  <c r="N1941" i="1"/>
  <c r="O1941" i="1" s="1"/>
  <c r="N362" i="1"/>
  <c r="O362" i="1" s="1"/>
  <c r="L192" i="1"/>
  <c r="N192" i="1" s="1"/>
  <c r="L271" i="1"/>
  <c r="N271" i="1" s="1"/>
  <c r="N811" i="1"/>
  <c r="O811" i="1" s="1"/>
  <c r="H1242" i="1" l="1"/>
  <c r="H1236" i="1"/>
  <c r="H1953" i="1"/>
  <c r="H1947" i="1"/>
  <c r="H289" i="1"/>
  <c r="H1006" i="1"/>
  <c r="H1007" i="1" s="1"/>
  <c r="H1637" i="1"/>
  <c r="H1631" i="1"/>
  <c r="H2030" i="1"/>
  <c r="H2024" i="1"/>
  <c r="N918" i="1"/>
  <c r="O918" i="1" s="1"/>
  <c r="H926" i="1"/>
  <c r="H920" i="1"/>
  <c r="H2110" i="1"/>
  <c r="H2111" i="1" s="1"/>
  <c r="H605" i="1"/>
  <c r="H216" i="1"/>
  <c r="H452" i="1"/>
  <c r="H446" i="1"/>
  <c r="H1085" i="1"/>
  <c r="H684" i="1"/>
  <c r="H295" i="1"/>
  <c r="H296" i="1" s="1"/>
  <c r="H373" i="1"/>
  <c r="H367" i="1"/>
  <c r="H1400" i="1"/>
  <c r="H1394" i="1"/>
  <c r="H611" i="1"/>
  <c r="H612" i="1" s="1"/>
  <c r="H768" i="1"/>
  <c r="H762" i="1"/>
  <c r="H1716" i="1"/>
  <c r="H1710" i="1"/>
  <c r="H1163" i="1"/>
  <c r="H1157" i="1"/>
  <c r="H690" i="1"/>
  <c r="H691" i="1" s="1"/>
  <c r="H1553" i="1"/>
  <c r="H1479" i="1"/>
  <c r="H1473" i="1"/>
  <c r="H57" i="1"/>
  <c r="H51" i="1"/>
  <c r="N914" i="1"/>
  <c r="O914" i="1" s="1"/>
  <c r="H136" i="1"/>
  <c r="H130" i="1"/>
  <c r="H842" i="1"/>
  <c r="H1874" i="1"/>
  <c r="H1868" i="1"/>
  <c r="H526" i="1"/>
  <c r="H1559" i="1"/>
  <c r="H1560" i="1" s="1"/>
  <c r="H1000" i="1"/>
  <c r="H1795" i="1"/>
  <c r="H1789" i="1"/>
  <c r="N917" i="1"/>
  <c r="O917" i="1" s="1"/>
  <c r="H2104" i="1"/>
  <c r="H848" i="1"/>
  <c r="H210" i="1"/>
  <c r="H1321" i="1"/>
  <c r="H1315" i="1"/>
  <c r="N915" i="1"/>
  <c r="O915" i="1" s="1"/>
  <c r="H532" i="1"/>
  <c r="H1079" i="1"/>
  <c r="H1080" i="1" s="1"/>
  <c r="O916" i="1"/>
  <c r="H1081" i="1" l="1"/>
  <c r="H1561" i="1"/>
  <c r="H131" i="1"/>
  <c r="H1480" i="1"/>
  <c r="H1158" i="1"/>
  <c r="H1159" i="1" s="1"/>
  <c r="H1717" i="1"/>
  <c r="H368" i="1"/>
  <c r="H369" i="1" s="1"/>
  <c r="H297" i="1"/>
  <c r="H927" i="1"/>
  <c r="H928" i="1" s="1"/>
  <c r="H2026" i="1"/>
  <c r="H2025" i="1"/>
  <c r="H1638" i="1"/>
  <c r="H1008" i="1"/>
  <c r="H1009" i="1" s="1"/>
  <c r="H1948" i="1"/>
  <c r="H1949" i="1" s="1"/>
  <c r="H1237" i="1"/>
  <c r="H1238" i="1" s="1"/>
  <c r="H1316" i="1"/>
  <c r="H1317" i="1" s="1"/>
  <c r="H211" i="1"/>
  <c r="H849" i="1"/>
  <c r="H1001" i="1"/>
  <c r="H137" i="1"/>
  <c r="H52" i="1"/>
  <c r="H53" i="1" s="1"/>
  <c r="H1164" i="1"/>
  <c r="H1165" i="1" s="1"/>
  <c r="H763" i="1"/>
  <c r="H764" i="1" s="1"/>
  <c r="H1395" i="1"/>
  <c r="H1396" i="1" s="1"/>
  <c r="H374" i="1"/>
  <c r="H447" i="1"/>
  <c r="H217" i="1"/>
  <c r="H606" i="1"/>
  <c r="H2112" i="1"/>
  <c r="H2113" i="1" s="1"/>
  <c r="H2031" i="1"/>
  <c r="H2032" i="1" s="1"/>
  <c r="H1954" i="1"/>
  <c r="H1955" i="1" s="1"/>
  <c r="H1243" i="1"/>
  <c r="H1244" i="1" s="1"/>
  <c r="H1322" i="1"/>
  <c r="H1323" i="1" s="1"/>
  <c r="H1790" i="1"/>
  <c r="H1791" i="1" s="1"/>
  <c r="H1869" i="1"/>
  <c r="H1870" i="1" s="1"/>
  <c r="H58" i="1"/>
  <c r="H59" i="1" s="1"/>
  <c r="H692" i="1"/>
  <c r="H693" i="1" s="1"/>
  <c r="H769" i="1"/>
  <c r="H613" i="1"/>
  <c r="H1401" i="1"/>
  <c r="H1402" i="1" s="1"/>
  <c r="H453" i="1"/>
  <c r="H533" i="1"/>
  <c r="H2105" i="1"/>
  <c r="H1796" i="1"/>
  <c r="H1797" i="1" s="1"/>
  <c r="H527" i="1"/>
  <c r="H1875" i="1"/>
  <c r="H1876" i="1" s="1"/>
  <c r="H843" i="1"/>
  <c r="H1474" i="1"/>
  <c r="H1554" i="1"/>
  <c r="H1711" i="1"/>
  <c r="H685" i="1"/>
  <c r="H1086" i="1"/>
  <c r="H921" i="1"/>
  <c r="H922" i="1" s="1"/>
  <c r="H1632" i="1"/>
  <c r="H290" i="1"/>
  <c r="H923" i="1" l="1"/>
  <c r="H1871" i="1"/>
  <c r="H1872" i="1" s="1"/>
  <c r="H1956" i="1"/>
  <c r="H1397" i="1"/>
  <c r="H1792" i="1"/>
  <c r="H765" i="1"/>
  <c r="H766" i="1" s="1"/>
  <c r="H1324" i="1"/>
  <c r="H1325" i="1" s="1"/>
  <c r="H60" i="1"/>
  <c r="H61" i="1" s="1"/>
  <c r="H1245" i="1"/>
  <c r="H2106" i="1"/>
  <c r="H2107" i="1" s="1"/>
  <c r="H1950" i="1"/>
  <c r="H1951" i="1" s="1"/>
  <c r="H929" i="1"/>
  <c r="H930" i="1" s="1"/>
  <c r="H1160" i="1"/>
  <c r="H1087" i="1"/>
  <c r="H1088" i="1" s="1"/>
  <c r="H534" i="1"/>
  <c r="H454" i="1"/>
  <c r="H770" i="1"/>
  <c r="H448" i="1"/>
  <c r="H375" i="1"/>
  <c r="H138" i="1"/>
  <c r="H1002" i="1"/>
  <c r="H1003" i="1" s="1"/>
  <c r="H1718" i="1"/>
  <c r="H132" i="1"/>
  <c r="H1562" i="1"/>
  <c r="H291" i="1"/>
  <c r="H292" i="1" s="1"/>
  <c r="H1633" i="1"/>
  <c r="H686" i="1"/>
  <c r="H687" i="1" s="1"/>
  <c r="H1712" i="1"/>
  <c r="H1475" i="1"/>
  <c r="H1877" i="1"/>
  <c r="H1878" i="1" s="1"/>
  <c r="H614" i="1"/>
  <c r="H2033" i="1"/>
  <c r="H2034" i="1" s="1"/>
  <c r="H607" i="1"/>
  <c r="H850" i="1"/>
  <c r="H851" i="1" s="1"/>
  <c r="H1318" i="1"/>
  <c r="H1239" i="1"/>
  <c r="H1240" i="1" s="1"/>
  <c r="H2028" i="1"/>
  <c r="H2027" i="1"/>
  <c r="H370" i="1"/>
  <c r="H1555" i="1"/>
  <c r="H1556" i="1" s="1"/>
  <c r="H844" i="1"/>
  <c r="H528" i="1"/>
  <c r="H1798" i="1"/>
  <c r="H1799" i="1" s="1"/>
  <c r="H1403" i="1"/>
  <c r="H1404" i="1" s="1"/>
  <c r="H218" i="1"/>
  <c r="H1166" i="1"/>
  <c r="H54" i="1"/>
  <c r="H212" i="1"/>
  <c r="H1639" i="1"/>
  <c r="H298" i="1"/>
  <c r="H1481" i="1"/>
  <c r="H1082" i="1"/>
  <c r="H1482" i="1" l="1"/>
  <c r="H1640" i="1"/>
  <c r="H1719" i="1"/>
  <c r="H1476" i="1"/>
  <c r="H139" i="1"/>
  <c r="H771" i="1"/>
  <c r="H1167" i="1"/>
  <c r="H219" i="1"/>
  <c r="H845" i="1"/>
  <c r="H1319" i="1"/>
  <c r="H608" i="1"/>
  <c r="H1713" i="1"/>
  <c r="H1634" i="1"/>
  <c r="H1635" i="1" s="1"/>
  <c r="H376" i="1"/>
  <c r="H377" i="1" s="1"/>
  <c r="H535" i="1"/>
  <c r="H1161" i="1"/>
  <c r="H1246" i="1"/>
  <c r="H1398" i="1"/>
  <c r="H924" i="1"/>
  <c r="H213" i="1"/>
  <c r="H55" i="1"/>
  <c r="H529" i="1"/>
  <c r="H371" i="1"/>
  <c r="H133" i="1"/>
  <c r="H134" i="1" s="1"/>
  <c r="H449" i="1"/>
  <c r="H450" i="1" s="1"/>
  <c r="H455" i="1"/>
  <c r="H1793" i="1"/>
  <c r="H1957" i="1"/>
  <c r="H456" i="1" l="1"/>
  <c r="H140" i="1"/>
  <c r="H1483" i="1"/>
  <c r="H1641" i="1"/>
  <c r="H1714" i="1"/>
  <c r="H772" i="1"/>
  <c r="H1477" i="1"/>
  <c r="H1720" i="1"/>
  <c r="L1917" i="1" l="1"/>
  <c r="L1838" i="1"/>
  <c r="L1759" i="1"/>
  <c r="L1680" i="1"/>
  <c r="L1443" i="1"/>
  <c r="L337" i="1"/>
  <c r="L21" i="1"/>
  <c r="L416" i="1" l="1"/>
  <c r="N337" i="1"/>
  <c r="O337" i="1" s="1"/>
  <c r="N1759" i="1"/>
  <c r="O1759" i="1" s="1"/>
  <c r="N1680" i="1"/>
  <c r="O1680" i="1" s="1"/>
  <c r="N21" i="1"/>
  <c r="O21" i="1" s="1"/>
  <c r="L1601" i="1"/>
  <c r="L1522" i="1"/>
  <c r="N1838" i="1"/>
  <c r="O1838" i="1" s="1"/>
  <c r="L100" i="1"/>
  <c r="N1443" i="1"/>
  <c r="O1443" i="1" s="1"/>
  <c r="N1917" i="1"/>
  <c r="O1917" i="1" s="1"/>
  <c r="L973" i="1" l="1"/>
  <c r="L258" i="1"/>
  <c r="L179" i="1"/>
  <c r="N1522" i="1"/>
  <c r="O1522" i="1" s="1"/>
  <c r="N100" i="1"/>
  <c r="O100" i="1" s="1"/>
  <c r="N1601" i="1"/>
  <c r="O1601" i="1" s="1"/>
  <c r="N416" i="1"/>
  <c r="O416" i="1" s="1"/>
  <c r="L2077" i="1"/>
  <c r="L2000" i="1"/>
  <c r="L574" i="1"/>
  <c r="L495" i="1"/>
  <c r="N2000" i="1" l="1"/>
  <c r="O2000" i="1" s="1"/>
  <c r="L2006" i="1"/>
  <c r="N179" i="1"/>
  <c r="O179" i="1" s="1"/>
  <c r="L657" i="1"/>
  <c r="N258" i="1"/>
  <c r="O258" i="1" s="1"/>
  <c r="N495" i="1"/>
  <c r="O495" i="1" s="1"/>
  <c r="L2083" i="1"/>
  <c r="N2077" i="1"/>
  <c r="O2077" i="1" s="1"/>
  <c r="L979" i="1"/>
  <c r="N973" i="1"/>
  <c r="O973" i="1" s="1"/>
  <c r="N574" i="1"/>
  <c r="O574" i="1" s="1"/>
  <c r="L1210" i="1"/>
  <c r="L1052" i="1"/>
  <c r="L1131" i="1"/>
  <c r="N1131" i="1" l="1"/>
  <c r="O1131" i="1" s="1"/>
  <c r="L1137" i="1"/>
  <c r="L1842" i="1"/>
  <c r="L1921" i="1"/>
  <c r="L1763" i="1"/>
  <c r="L1684" i="1"/>
  <c r="N1052" i="1"/>
  <c r="O1052" i="1" s="1"/>
  <c r="L1058" i="1"/>
  <c r="L2089" i="1"/>
  <c r="N2083" i="1"/>
  <c r="O2083" i="1" s="1"/>
  <c r="L25" i="1"/>
  <c r="L1447" i="1"/>
  <c r="L1216" i="1"/>
  <c r="N1210" i="1"/>
  <c r="O1210" i="1" s="1"/>
  <c r="L736" i="1"/>
  <c r="N2006" i="1"/>
  <c r="O2006" i="1" s="1"/>
  <c r="L2010" i="1"/>
  <c r="L341" i="1"/>
  <c r="L1289" i="1"/>
  <c r="L1368" i="1"/>
  <c r="L985" i="1"/>
  <c r="N979" i="1"/>
  <c r="O979" i="1" s="1"/>
  <c r="L663" i="1"/>
  <c r="N657" i="1"/>
  <c r="O657" i="1" s="1"/>
  <c r="N1368" i="1" l="1"/>
  <c r="O1368" i="1" s="1"/>
  <c r="L1374" i="1"/>
  <c r="N2010" i="1"/>
  <c r="O2010" i="1" s="1"/>
  <c r="L2013" i="1"/>
  <c r="N25" i="1"/>
  <c r="O25" i="1" s="1"/>
  <c r="L31" i="1"/>
  <c r="L1064" i="1"/>
  <c r="N1058" i="1"/>
  <c r="O1058" i="1" s="1"/>
  <c r="N1921" i="1"/>
  <c r="O1921" i="1" s="1"/>
  <c r="L1927" i="1"/>
  <c r="L669" i="1"/>
  <c r="N663" i="1"/>
  <c r="O663" i="1" s="1"/>
  <c r="L1295" i="1"/>
  <c r="N1289" i="1"/>
  <c r="O1289" i="1" s="1"/>
  <c r="L1222" i="1"/>
  <c r="N1216" i="1"/>
  <c r="O1216" i="1" s="1"/>
  <c r="L104" i="1"/>
  <c r="N1842" i="1"/>
  <c r="O1842" i="1" s="1"/>
  <c r="L1848" i="1"/>
  <c r="N341" i="1"/>
  <c r="O341" i="1" s="1"/>
  <c r="L347" i="1"/>
  <c r="N736" i="1"/>
  <c r="O736" i="1" s="1"/>
  <c r="L742" i="1"/>
  <c r="N1447" i="1"/>
  <c r="O1447" i="1" s="1"/>
  <c r="L1453" i="1"/>
  <c r="N1684" i="1"/>
  <c r="O1684" i="1" s="1"/>
  <c r="L1690" i="1"/>
  <c r="L1143" i="1"/>
  <c r="N1137" i="1"/>
  <c r="O1137" i="1" s="1"/>
  <c r="N985" i="1"/>
  <c r="O985" i="1" s="1"/>
  <c r="L988" i="1"/>
  <c r="L420" i="1"/>
  <c r="L894" i="1"/>
  <c r="L815" i="1"/>
  <c r="L1605" i="1"/>
  <c r="L1526" i="1"/>
  <c r="L2092" i="1"/>
  <c r="N2089" i="1"/>
  <c r="O2089" i="1" s="1"/>
  <c r="N1763" i="1"/>
  <c r="O1763" i="1" s="1"/>
  <c r="L1769" i="1"/>
  <c r="N815" i="1" l="1"/>
  <c r="O815" i="1" s="1"/>
  <c r="L821" i="1"/>
  <c r="N988" i="1"/>
  <c r="O988" i="1" s="1"/>
  <c r="L1005" i="1"/>
  <c r="L999" i="1"/>
  <c r="N1690" i="1"/>
  <c r="O1690" i="1" s="1"/>
  <c r="L1696" i="1"/>
  <c r="N742" i="1"/>
  <c r="O742" i="1" s="1"/>
  <c r="L748" i="1"/>
  <c r="L1854" i="1"/>
  <c r="N1848" i="1"/>
  <c r="O1848" i="1" s="1"/>
  <c r="N2013" i="1"/>
  <c r="O2013" i="1" s="1"/>
  <c r="L2030" i="1"/>
  <c r="L2024" i="1"/>
  <c r="N2092" i="1"/>
  <c r="O2092" i="1" s="1"/>
  <c r="L2109" i="1"/>
  <c r="L2103" i="1"/>
  <c r="L900" i="1"/>
  <c r="N894" i="1"/>
  <c r="O894" i="1" s="1"/>
  <c r="N1222" i="1"/>
  <c r="O1222" i="1" s="1"/>
  <c r="L1225" i="1"/>
  <c r="L672" i="1"/>
  <c r="N669" i="1"/>
  <c r="O669" i="1" s="1"/>
  <c r="L1067" i="1"/>
  <c r="N1064" i="1"/>
  <c r="O1064" i="1" s="1"/>
  <c r="L1775" i="1"/>
  <c r="N1769" i="1"/>
  <c r="O1769" i="1" s="1"/>
  <c r="N1526" i="1"/>
  <c r="O1526" i="1" s="1"/>
  <c r="L1532" i="1"/>
  <c r="L499" i="1"/>
  <c r="L578" i="1"/>
  <c r="N1453" i="1"/>
  <c r="O1453" i="1" s="1"/>
  <c r="L1459" i="1"/>
  <c r="N347" i="1"/>
  <c r="O347" i="1" s="1"/>
  <c r="L353" i="1"/>
  <c r="L183" i="1"/>
  <c r="L262" i="1"/>
  <c r="N1927" i="1"/>
  <c r="O1927" i="1" s="1"/>
  <c r="L1933" i="1"/>
  <c r="N31" i="1"/>
  <c r="O31" i="1" s="1"/>
  <c r="L37" i="1"/>
  <c r="N1374" i="1"/>
  <c r="O1374" i="1" s="1"/>
  <c r="L1380" i="1"/>
  <c r="N1605" i="1"/>
  <c r="O1605" i="1" s="1"/>
  <c r="L1611" i="1"/>
  <c r="N420" i="1"/>
  <c r="O420" i="1" s="1"/>
  <c r="L426" i="1"/>
  <c r="N1143" i="1"/>
  <c r="O1143" i="1" s="1"/>
  <c r="L1146" i="1"/>
  <c r="N104" i="1"/>
  <c r="O104" i="1" s="1"/>
  <c r="L110" i="1"/>
  <c r="N1295" i="1"/>
  <c r="O1295" i="1" s="1"/>
  <c r="L1301" i="1"/>
  <c r="N183" i="1" l="1"/>
  <c r="O183" i="1" s="1"/>
  <c r="L189" i="1"/>
  <c r="L1078" i="1"/>
  <c r="N1067" i="1"/>
  <c r="O1067" i="1" s="1"/>
  <c r="L1084" i="1"/>
  <c r="N2109" i="1"/>
  <c r="O2109" i="1" s="1"/>
  <c r="L2110" i="1"/>
  <c r="N2110" i="1" s="1"/>
  <c r="O2110" i="1" s="1"/>
  <c r="L1006" i="1"/>
  <c r="N1006" i="1" s="1"/>
  <c r="O1006" i="1" s="1"/>
  <c r="N1005" i="1"/>
  <c r="O1005" i="1" s="1"/>
  <c r="N110" i="1"/>
  <c r="O110" i="1" s="1"/>
  <c r="L116" i="1"/>
  <c r="L432" i="1"/>
  <c r="N426" i="1"/>
  <c r="O426" i="1" s="1"/>
  <c r="N1380" i="1"/>
  <c r="O1380" i="1" s="1"/>
  <c r="L1383" i="1"/>
  <c r="L1936" i="1"/>
  <c r="N1933" i="1"/>
  <c r="O1933" i="1" s="1"/>
  <c r="L356" i="1"/>
  <c r="N353" i="1"/>
  <c r="O353" i="1" s="1"/>
  <c r="N578" i="1"/>
  <c r="O578" i="1" s="1"/>
  <c r="L584" i="1"/>
  <c r="L1699" i="1"/>
  <c r="N1696" i="1"/>
  <c r="O1696" i="1" s="1"/>
  <c r="N499" i="1"/>
  <c r="O499" i="1" s="1"/>
  <c r="L505" i="1"/>
  <c r="N1775" i="1"/>
  <c r="O1775" i="1" s="1"/>
  <c r="L1778" i="1"/>
  <c r="L683" i="1"/>
  <c r="L689" i="1"/>
  <c r="N672" i="1"/>
  <c r="O672" i="1" s="1"/>
  <c r="N900" i="1"/>
  <c r="O900" i="1" s="1"/>
  <c r="L906" i="1"/>
  <c r="N2024" i="1"/>
  <c r="O2024" i="1" s="1"/>
  <c r="L2025" i="1"/>
  <c r="N2025" i="1" s="1"/>
  <c r="O2025" i="1" s="1"/>
  <c r="L1857" i="1"/>
  <c r="N1854" i="1"/>
  <c r="O1854" i="1" s="1"/>
  <c r="N821" i="1"/>
  <c r="O821" i="1" s="1"/>
  <c r="L827" i="1"/>
  <c r="L1304" i="1"/>
  <c r="N1301" i="1"/>
  <c r="O1301" i="1" s="1"/>
  <c r="L1163" i="1"/>
  <c r="N1146" i="1"/>
  <c r="O1146" i="1" s="1"/>
  <c r="L1157" i="1"/>
  <c r="L1617" i="1"/>
  <c r="N1611" i="1"/>
  <c r="O1611" i="1" s="1"/>
  <c r="L40" i="1"/>
  <c r="N37" i="1"/>
  <c r="O37" i="1" s="1"/>
  <c r="N262" i="1"/>
  <c r="O262" i="1" s="1"/>
  <c r="L268" i="1"/>
  <c r="N1459" i="1"/>
  <c r="O1459" i="1" s="1"/>
  <c r="L1462" i="1"/>
  <c r="L1538" i="1"/>
  <c r="N1532" i="1"/>
  <c r="O1532" i="1" s="1"/>
  <c r="L1242" i="1"/>
  <c r="L1236" i="1"/>
  <c r="N1225" i="1"/>
  <c r="O1225" i="1" s="1"/>
  <c r="L2104" i="1"/>
  <c r="N2104" i="1" s="1"/>
  <c r="O2104" i="1" s="1"/>
  <c r="N2103" i="1"/>
  <c r="O2103" i="1" s="1"/>
  <c r="L2031" i="1"/>
  <c r="N2031" i="1" s="1"/>
  <c r="O2031" i="1" s="1"/>
  <c r="N2030" i="1"/>
  <c r="O2030" i="1" s="1"/>
  <c r="N748" i="1"/>
  <c r="O748" i="1" s="1"/>
  <c r="L751" i="1"/>
  <c r="L1000" i="1"/>
  <c r="N1000" i="1" s="1"/>
  <c r="O1000" i="1" s="1"/>
  <c r="N999" i="1"/>
  <c r="O999" i="1" s="1"/>
  <c r="L2111" i="1" l="1"/>
  <c r="L1007" i="1"/>
  <c r="L1008" i="1" s="1"/>
  <c r="N1008" i="1" s="1"/>
  <c r="O1008" i="1" s="1"/>
  <c r="L2032" i="1"/>
  <c r="N2032" i="1" s="1"/>
  <c r="O2032" i="1" s="1"/>
  <c r="N268" i="1"/>
  <c r="O268" i="1" s="1"/>
  <c r="L274" i="1"/>
  <c r="L1164" i="1"/>
  <c r="N1164" i="1" s="1"/>
  <c r="O1164" i="1" s="1"/>
  <c r="N1163" i="1"/>
  <c r="O1163" i="1" s="1"/>
  <c r="N1699" i="1"/>
  <c r="O1699" i="1" s="1"/>
  <c r="L1716" i="1"/>
  <c r="L1710" i="1"/>
  <c r="N356" i="1"/>
  <c r="O356" i="1" s="1"/>
  <c r="L373" i="1"/>
  <c r="L367" i="1"/>
  <c r="N2111" i="1"/>
  <c r="O2111" i="1" s="1"/>
  <c r="L2112" i="1"/>
  <c r="N2112" i="1" s="1"/>
  <c r="O2112" i="1" s="1"/>
  <c r="N751" i="1"/>
  <c r="O751" i="1" s="1"/>
  <c r="L762" i="1"/>
  <c r="L768" i="1"/>
  <c r="L1541" i="1"/>
  <c r="N1538" i="1"/>
  <c r="O1538" i="1" s="1"/>
  <c r="N1617" i="1"/>
  <c r="O1617" i="1" s="1"/>
  <c r="L1620" i="1"/>
  <c r="N689" i="1"/>
  <c r="O689" i="1" s="1"/>
  <c r="L690" i="1"/>
  <c r="N690" i="1" s="1"/>
  <c r="O690" i="1" s="1"/>
  <c r="N505" i="1"/>
  <c r="O505" i="1" s="1"/>
  <c r="L511" i="1"/>
  <c r="L590" i="1"/>
  <c r="N584" i="1"/>
  <c r="O584" i="1" s="1"/>
  <c r="L1079" i="1"/>
  <c r="N1079" i="1" s="1"/>
  <c r="O1079" i="1" s="1"/>
  <c r="N1078" i="1"/>
  <c r="O1078" i="1" s="1"/>
  <c r="L1001" i="1"/>
  <c r="L2105" i="1"/>
  <c r="L1237" i="1"/>
  <c r="N1237" i="1" s="1"/>
  <c r="O1237" i="1" s="1"/>
  <c r="N1236" i="1"/>
  <c r="O1236" i="1" s="1"/>
  <c r="N1462" i="1"/>
  <c r="O1462" i="1" s="1"/>
  <c r="L1473" i="1"/>
  <c r="L1479" i="1"/>
  <c r="L1158" i="1"/>
  <c r="N1158" i="1" s="1"/>
  <c r="O1158" i="1" s="1"/>
  <c r="N1157" i="1"/>
  <c r="O1157" i="1" s="1"/>
  <c r="N1304" i="1"/>
  <c r="O1304" i="1" s="1"/>
  <c r="L1321" i="1"/>
  <c r="L1315" i="1"/>
  <c r="L1868" i="1"/>
  <c r="L1874" i="1"/>
  <c r="N1857" i="1"/>
  <c r="O1857" i="1" s="1"/>
  <c r="L909" i="1"/>
  <c r="N906" i="1"/>
  <c r="O906" i="1" s="1"/>
  <c r="L684" i="1"/>
  <c r="N684" i="1" s="1"/>
  <c r="O684" i="1" s="1"/>
  <c r="N683" i="1"/>
  <c r="O683" i="1" s="1"/>
  <c r="L1947" i="1"/>
  <c r="L1953" i="1"/>
  <c r="N1936" i="1"/>
  <c r="O1936" i="1" s="1"/>
  <c r="L435" i="1"/>
  <c r="N432" i="1"/>
  <c r="O432" i="1" s="1"/>
  <c r="N189" i="1"/>
  <c r="O189" i="1" s="1"/>
  <c r="L195" i="1"/>
  <c r="L1243" i="1"/>
  <c r="N1243" i="1" s="1"/>
  <c r="O1243" i="1" s="1"/>
  <c r="N1242" i="1"/>
  <c r="O1242" i="1" s="1"/>
  <c r="N40" i="1"/>
  <c r="O40" i="1" s="1"/>
  <c r="L51" i="1"/>
  <c r="L57" i="1"/>
  <c r="L830" i="1"/>
  <c r="N827" i="1"/>
  <c r="O827" i="1" s="1"/>
  <c r="L2026" i="1"/>
  <c r="L1795" i="1"/>
  <c r="N1778" i="1"/>
  <c r="O1778" i="1" s="1"/>
  <c r="L1789" i="1"/>
  <c r="L1394" i="1"/>
  <c r="N1383" i="1"/>
  <c r="O1383" i="1" s="1"/>
  <c r="L1400" i="1"/>
  <c r="L119" i="1"/>
  <c r="N116" i="1"/>
  <c r="O116" i="1" s="1"/>
  <c r="N1084" i="1"/>
  <c r="O1084" i="1" s="1"/>
  <c r="L1085" i="1"/>
  <c r="N1085" i="1" s="1"/>
  <c r="O1085" i="1" s="1"/>
  <c r="L1165" i="1" l="1"/>
  <c r="L1244" i="1"/>
  <c r="L1159" i="1"/>
  <c r="L2033" i="1"/>
  <c r="N2033" i="1" s="1"/>
  <c r="O2033" i="1" s="1"/>
  <c r="L1086" i="1"/>
  <c r="N1007" i="1"/>
  <c r="O1007" i="1" s="1"/>
  <c r="L1080" i="1"/>
  <c r="L1087" i="1"/>
  <c r="N1087" i="1" s="1"/>
  <c r="O1087" i="1" s="1"/>
  <c r="N1086" i="1"/>
  <c r="O1086" i="1" s="1"/>
  <c r="N1795" i="1"/>
  <c r="O1795" i="1" s="1"/>
  <c r="L1796" i="1"/>
  <c r="N1796" i="1" s="1"/>
  <c r="O1796" i="1" s="1"/>
  <c r="N57" i="1"/>
  <c r="O57" i="1" s="1"/>
  <c r="L58" i="1"/>
  <c r="N58" i="1" s="1"/>
  <c r="O58" i="1" s="1"/>
  <c r="L1948" i="1"/>
  <c r="N1948" i="1" s="1"/>
  <c r="O1948" i="1" s="1"/>
  <c r="N1947" i="1"/>
  <c r="O1947" i="1" s="1"/>
  <c r="N1868" i="1"/>
  <c r="O1868" i="1" s="1"/>
  <c r="L1869" i="1"/>
  <c r="N1869" i="1" s="1"/>
  <c r="O1869" i="1" s="1"/>
  <c r="N1159" i="1"/>
  <c r="O1159" i="1" s="1"/>
  <c r="L1160" i="1"/>
  <c r="N1160" i="1" s="1"/>
  <c r="O1160" i="1" s="1"/>
  <c r="N1473" i="1"/>
  <c r="O1473" i="1" s="1"/>
  <c r="L1474" i="1"/>
  <c r="N1474" i="1" s="1"/>
  <c r="O1474" i="1" s="1"/>
  <c r="L1475" i="1"/>
  <c r="L1637" i="1"/>
  <c r="L1631" i="1"/>
  <c r="N1620" i="1"/>
  <c r="O1620" i="1" s="1"/>
  <c r="L769" i="1"/>
  <c r="N769" i="1" s="1"/>
  <c r="O769" i="1" s="1"/>
  <c r="N768" i="1"/>
  <c r="O768" i="1" s="1"/>
  <c r="L1166" i="1"/>
  <c r="N1166" i="1" s="1"/>
  <c r="O1166" i="1" s="1"/>
  <c r="N1165" i="1"/>
  <c r="O1165" i="1" s="1"/>
  <c r="N1394" i="1"/>
  <c r="O1394" i="1" s="1"/>
  <c r="L1395" i="1"/>
  <c r="N1395" i="1" s="1"/>
  <c r="O1395" i="1" s="1"/>
  <c r="N2026" i="1"/>
  <c r="O2026" i="1" s="1"/>
  <c r="L2027" i="1"/>
  <c r="N2027" i="1" s="1"/>
  <c r="O2027" i="1" s="1"/>
  <c r="N51" i="1"/>
  <c r="O51" i="1" s="1"/>
  <c r="L52" i="1"/>
  <c r="N52" i="1" s="1"/>
  <c r="O52" i="1" s="1"/>
  <c r="N435" i="1"/>
  <c r="O435" i="1" s="1"/>
  <c r="L446" i="1"/>
  <c r="L452" i="1"/>
  <c r="L685" i="1"/>
  <c r="L926" i="1"/>
  <c r="N909" i="1"/>
  <c r="O909" i="1" s="1"/>
  <c r="L920" i="1"/>
  <c r="L1316" i="1"/>
  <c r="N1316" i="1" s="1"/>
  <c r="O1316" i="1" s="1"/>
  <c r="N1315" i="1"/>
  <c r="O1315" i="1" s="1"/>
  <c r="L2106" i="1"/>
  <c r="N2106" i="1" s="1"/>
  <c r="O2106" i="1" s="1"/>
  <c r="N2105" i="1"/>
  <c r="O2105" i="1" s="1"/>
  <c r="L2107" i="1"/>
  <c r="N2107" i="1" s="1"/>
  <c r="O2107" i="1" s="1"/>
  <c r="L691" i="1"/>
  <c r="N762" i="1"/>
  <c r="O762" i="1" s="1"/>
  <c r="L763" i="1"/>
  <c r="N763" i="1" s="1"/>
  <c r="O763" i="1" s="1"/>
  <c r="N1710" i="1"/>
  <c r="O1710" i="1" s="1"/>
  <c r="L1711" i="1"/>
  <c r="N1711" i="1" s="1"/>
  <c r="O1711" i="1" s="1"/>
  <c r="L2034" i="1"/>
  <c r="N2034" i="1" s="1"/>
  <c r="O2034" i="1" s="1"/>
  <c r="L136" i="1"/>
  <c r="N119" i="1"/>
  <c r="O119" i="1" s="1"/>
  <c r="L130" i="1"/>
  <c r="N1789" i="1"/>
  <c r="O1789" i="1" s="1"/>
  <c r="L1790" i="1"/>
  <c r="N1790" i="1" s="1"/>
  <c r="O1790" i="1" s="1"/>
  <c r="L1791" i="1"/>
  <c r="L198" i="1"/>
  <c r="N195" i="1"/>
  <c r="O195" i="1" s="1"/>
  <c r="N1321" i="1"/>
  <c r="O1321" i="1" s="1"/>
  <c r="L1322" i="1"/>
  <c r="N1322" i="1" s="1"/>
  <c r="O1322" i="1" s="1"/>
  <c r="L1238" i="1"/>
  <c r="N1001" i="1"/>
  <c r="O1001" i="1" s="1"/>
  <c r="L1002" i="1"/>
  <c r="N1002" i="1" s="1"/>
  <c r="O1002" i="1" s="1"/>
  <c r="L1009" i="1"/>
  <c r="N1009" i="1" s="1"/>
  <c r="O1009" i="1" s="1"/>
  <c r="L593" i="1"/>
  <c r="N590" i="1"/>
  <c r="O590" i="1" s="1"/>
  <c r="L369" i="1"/>
  <c r="L368" i="1"/>
  <c r="N368" i="1" s="1"/>
  <c r="O368" i="1" s="1"/>
  <c r="N367" i="1"/>
  <c r="O367" i="1" s="1"/>
  <c r="N1716" i="1"/>
  <c r="O1716" i="1" s="1"/>
  <c r="L1717" i="1"/>
  <c r="N1717" i="1" s="1"/>
  <c r="O1717" i="1" s="1"/>
  <c r="N1400" i="1"/>
  <c r="O1400" i="1" s="1"/>
  <c r="L1401" i="1"/>
  <c r="N1401" i="1" s="1"/>
  <c r="O1401" i="1" s="1"/>
  <c r="L847" i="1"/>
  <c r="N830" i="1"/>
  <c r="O830" i="1" s="1"/>
  <c r="L841" i="1"/>
  <c r="N1244" i="1"/>
  <c r="O1244" i="1" s="1"/>
  <c r="L1245" i="1"/>
  <c r="N1245" i="1" s="1"/>
  <c r="O1245" i="1" s="1"/>
  <c r="N1953" i="1"/>
  <c r="O1953" i="1" s="1"/>
  <c r="L1954" i="1"/>
  <c r="N1954" i="1" s="1"/>
  <c r="O1954" i="1" s="1"/>
  <c r="L1875" i="1"/>
  <c r="N1875" i="1" s="1"/>
  <c r="O1875" i="1" s="1"/>
  <c r="N1874" i="1"/>
  <c r="O1874" i="1" s="1"/>
  <c r="N1479" i="1"/>
  <c r="O1479" i="1" s="1"/>
  <c r="L1480" i="1"/>
  <c r="N1480" i="1" s="1"/>
  <c r="O1480" i="1" s="1"/>
  <c r="N1080" i="1"/>
  <c r="O1080" i="1" s="1"/>
  <c r="L1081" i="1"/>
  <c r="N1081" i="1" s="1"/>
  <c r="O1081" i="1" s="1"/>
  <c r="N511" i="1"/>
  <c r="O511" i="1" s="1"/>
  <c r="L514" i="1"/>
  <c r="N1541" i="1"/>
  <c r="O1541" i="1" s="1"/>
  <c r="L1558" i="1"/>
  <c r="L1552" i="1"/>
  <c r="L2113" i="1"/>
  <c r="N2113" i="1" s="1"/>
  <c r="O2113" i="1" s="1"/>
  <c r="N373" i="1"/>
  <c r="O373" i="1" s="1"/>
  <c r="L374" i="1"/>
  <c r="N374" i="1" s="1"/>
  <c r="O374" i="1" s="1"/>
  <c r="L277" i="1"/>
  <c r="N274" i="1"/>
  <c r="O274" i="1" s="1"/>
  <c r="L1402" i="1" l="1"/>
  <c r="L1876" i="1"/>
  <c r="L1317" i="1"/>
  <c r="N1317" i="1" s="1"/>
  <c r="O1317" i="1" s="1"/>
  <c r="L770" i="1"/>
  <c r="L59" i="1"/>
  <c r="N59" i="1" s="1"/>
  <c r="O59" i="1" s="1"/>
  <c r="L1481" i="1"/>
  <c r="L1003" i="1"/>
  <c r="N1003" i="1" s="1"/>
  <c r="O1003" i="1" s="1"/>
  <c r="L1323" i="1"/>
  <c r="L1712" i="1"/>
  <c r="L1713" i="1" s="1"/>
  <c r="N1713" i="1" s="1"/>
  <c r="O1713" i="1" s="1"/>
  <c r="L1949" i="1"/>
  <c r="L1088" i="1"/>
  <c r="N1088" i="1" s="1"/>
  <c r="O1088" i="1" s="1"/>
  <c r="N130" i="1"/>
  <c r="O130" i="1" s="1"/>
  <c r="L131" i="1"/>
  <c r="N131" i="1" s="1"/>
  <c r="O131" i="1" s="1"/>
  <c r="L1318" i="1"/>
  <c r="N1318" i="1" s="1"/>
  <c r="O1318" i="1" s="1"/>
  <c r="N685" i="1"/>
  <c r="O685" i="1" s="1"/>
  <c r="L686" i="1"/>
  <c r="N686" i="1" s="1"/>
  <c r="O686" i="1" s="1"/>
  <c r="L1955" i="1"/>
  <c r="L848" i="1"/>
  <c r="N848" i="1" s="1"/>
  <c r="O848" i="1" s="1"/>
  <c r="N847" i="1"/>
  <c r="O847" i="1" s="1"/>
  <c r="L1718" i="1"/>
  <c r="N1238" i="1"/>
  <c r="O1238" i="1" s="1"/>
  <c r="L1239" i="1"/>
  <c r="N1239" i="1" s="1"/>
  <c r="O1239" i="1" s="1"/>
  <c r="L764" i="1"/>
  <c r="N926" i="1"/>
  <c r="O926" i="1" s="1"/>
  <c r="L927" i="1"/>
  <c r="N927" i="1" s="1"/>
  <c r="O927" i="1" s="1"/>
  <c r="L2028" i="1"/>
  <c r="N2028" i="1" s="1"/>
  <c r="O2028" i="1" s="1"/>
  <c r="N1949" i="1"/>
  <c r="O1949" i="1" s="1"/>
  <c r="L1950" i="1"/>
  <c r="N1950" i="1" s="1"/>
  <c r="O1950" i="1" s="1"/>
  <c r="L294" i="1"/>
  <c r="N277" i="1"/>
  <c r="O277" i="1" s="1"/>
  <c r="L288" i="1"/>
  <c r="L1403" i="1"/>
  <c r="N1403" i="1" s="1"/>
  <c r="O1403" i="1" s="1"/>
  <c r="N1402" i="1"/>
  <c r="O1402" i="1" s="1"/>
  <c r="L1404" i="1"/>
  <c r="N1404" i="1" s="1"/>
  <c r="O1404" i="1" s="1"/>
  <c r="N369" i="1"/>
  <c r="O369" i="1" s="1"/>
  <c r="L370" i="1"/>
  <c r="N370" i="1" s="1"/>
  <c r="O370" i="1" s="1"/>
  <c r="L1324" i="1"/>
  <c r="N1324" i="1" s="1"/>
  <c r="O1324" i="1" s="1"/>
  <c r="N1323" i="1"/>
  <c r="O1323" i="1" s="1"/>
  <c r="N770" i="1"/>
  <c r="O770" i="1" s="1"/>
  <c r="L771" i="1"/>
  <c r="N771" i="1" s="1"/>
  <c r="O771" i="1" s="1"/>
  <c r="N1552" i="1"/>
  <c r="O1552" i="1" s="1"/>
  <c r="L1553" i="1"/>
  <c r="N1553" i="1" s="1"/>
  <c r="O1553" i="1" s="1"/>
  <c r="N1481" i="1"/>
  <c r="O1481" i="1" s="1"/>
  <c r="L1482" i="1"/>
  <c r="N1482" i="1" s="1"/>
  <c r="O1482" i="1" s="1"/>
  <c r="N841" i="1"/>
  <c r="O841" i="1" s="1"/>
  <c r="L842" i="1"/>
  <c r="N842" i="1" s="1"/>
  <c r="O842" i="1" s="1"/>
  <c r="L1792" i="1"/>
  <c r="N1792" i="1" s="1"/>
  <c r="O1792" i="1" s="1"/>
  <c r="N1791" i="1"/>
  <c r="O1791" i="1" s="1"/>
  <c r="N920" i="1"/>
  <c r="O920" i="1" s="1"/>
  <c r="L921" i="1"/>
  <c r="N921" i="1" s="1"/>
  <c r="O921" i="1" s="1"/>
  <c r="N452" i="1"/>
  <c r="O452" i="1" s="1"/>
  <c r="L453" i="1"/>
  <c r="N453" i="1" s="1"/>
  <c r="O453" i="1" s="1"/>
  <c r="L1167" i="1"/>
  <c r="N1167" i="1" s="1"/>
  <c r="O1167" i="1" s="1"/>
  <c r="N1637" i="1"/>
  <c r="O1637" i="1" s="1"/>
  <c r="L1638" i="1"/>
  <c r="N1638" i="1" s="1"/>
  <c r="O1638" i="1" s="1"/>
  <c r="L1161" i="1"/>
  <c r="N1161" i="1" s="1"/>
  <c r="O1161" i="1" s="1"/>
  <c r="L1870" i="1"/>
  <c r="L1797" i="1"/>
  <c r="L525" i="1"/>
  <c r="L531" i="1"/>
  <c r="N514" i="1"/>
  <c r="O514" i="1" s="1"/>
  <c r="N1876" i="1"/>
  <c r="O1876" i="1" s="1"/>
  <c r="L1877" i="1"/>
  <c r="N1877" i="1" s="1"/>
  <c r="O1877" i="1" s="1"/>
  <c r="N198" i="1"/>
  <c r="O198" i="1" s="1"/>
  <c r="L215" i="1"/>
  <c r="L209" i="1"/>
  <c r="N1631" i="1"/>
  <c r="O1631" i="1" s="1"/>
  <c r="L1632" i="1"/>
  <c r="N1632" i="1" s="1"/>
  <c r="O1632" i="1" s="1"/>
  <c r="L375" i="1"/>
  <c r="L1559" i="1"/>
  <c r="N1559" i="1" s="1"/>
  <c r="O1559" i="1" s="1"/>
  <c r="N1558" i="1"/>
  <c r="O1558" i="1" s="1"/>
  <c r="L1082" i="1"/>
  <c r="N1082" i="1" s="1"/>
  <c r="O1082" i="1" s="1"/>
  <c r="L1246" i="1"/>
  <c r="N1246" i="1" s="1"/>
  <c r="O1246" i="1" s="1"/>
  <c r="L610" i="1"/>
  <c r="L604" i="1"/>
  <c r="N593" i="1"/>
  <c r="O593" i="1" s="1"/>
  <c r="L137" i="1"/>
  <c r="N137" i="1" s="1"/>
  <c r="O137" i="1" s="1"/>
  <c r="N136" i="1"/>
  <c r="O136" i="1" s="1"/>
  <c r="L138" i="1"/>
  <c r="N691" i="1"/>
  <c r="O691" i="1" s="1"/>
  <c r="L692" i="1"/>
  <c r="N692" i="1" s="1"/>
  <c r="O692" i="1" s="1"/>
  <c r="N446" i="1"/>
  <c r="O446" i="1" s="1"/>
  <c r="L447" i="1"/>
  <c r="N447" i="1" s="1"/>
  <c r="O447" i="1" s="1"/>
  <c r="L53" i="1"/>
  <c r="L1396" i="1"/>
  <c r="L1476" i="1"/>
  <c r="N1476" i="1" s="1"/>
  <c r="O1476" i="1" s="1"/>
  <c r="N1475" i="1"/>
  <c r="O1475" i="1" s="1"/>
  <c r="L60" i="1"/>
  <c r="N60" i="1" s="1"/>
  <c r="O60" i="1" s="1"/>
  <c r="L1878" i="1" l="1"/>
  <c r="N1878" i="1" s="1"/>
  <c r="O1878" i="1" s="1"/>
  <c r="L454" i="1"/>
  <c r="L1793" i="1"/>
  <c r="N1793" i="1" s="1"/>
  <c r="O1793" i="1" s="1"/>
  <c r="L693" i="1"/>
  <c r="N693" i="1" s="1"/>
  <c r="O693" i="1" s="1"/>
  <c r="N1712" i="1"/>
  <c r="O1712" i="1" s="1"/>
  <c r="L922" i="1"/>
  <c r="L1319" i="1"/>
  <c r="N1319" i="1" s="1"/>
  <c r="O1319" i="1" s="1"/>
  <c r="L1477" i="1"/>
  <c r="N1477" i="1" s="1"/>
  <c r="O1477" i="1" s="1"/>
  <c r="L1554" i="1"/>
  <c r="L1560" i="1"/>
  <c r="L210" i="1"/>
  <c r="N210" i="1" s="1"/>
  <c r="O210" i="1" s="1"/>
  <c r="N209" i="1"/>
  <c r="O209" i="1" s="1"/>
  <c r="N525" i="1"/>
  <c r="O525" i="1" s="1"/>
  <c r="L526" i="1"/>
  <c r="N526" i="1" s="1"/>
  <c r="O526" i="1" s="1"/>
  <c r="L527" i="1"/>
  <c r="L1639" i="1"/>
  <c r="N454" i="1"/>
  <c r="O454" i="1" s="1"/>
  <c r="L455" i="1"/>
  <c r="N455" i="1" s="1"/>
  <c r="O455" i="1" s="1"/>
  <c r="L456" i="1"/>
  <c r="N456" i="1" s="1"/>
  <c r="O456" i="1" s="1"/>
  <c r="L1483" i="1"/>
  <c r="N1483" i="1" s="1"/>
  <c r="O1483" i="1" s="1"/>
  <c r="L371" i="1"/>
  <c r="N371" i="1" s="1"/>
  <c r="O371" i="1" s="1"/>
  <c r="L295" i="1"/>
  <c r="N295" i="1" s="1"/>
  <c r="O295" i="1" s="1"/>
  <c r="N294" i="1"/>
  <c r="O294" i="1" s="1"/>
  <c r="L765" i="1"/>
  <c r="N765" i="1" s="1"/>
  <c r="O765" i="1" s="1"/>
  <c r="N764" i="1"/>
  <c r="O764" i="1" s="1"/>
  <c r="L1719" i="1"/>
  <c r="N1719" i="1" s="1"/>
  <c r="O1719" i="1" s="1"/>
  <c r="N1718" i="1"/>
  <c r="O1718" i="1" s="1"/>
  <c r="L1956" i="1"/>
  <c r="N1956" i="1" s="1"/>
  <c r="O1956" i="1" s="1"/>
  <c r="N1955" i="1"/>
  <c r="O1955" i="1" s="1"/>
  <c r="L132" i="1"/>
  <c r="L54" i="1"/>
  <c r="N54" i="1" s="1"/>
  <c r="O54" i="1" s="1"/>
  <c r="N53" i="1"/>
  <c r="O53" i="1" s="1"/>
  <c r="L611" i="1"/>
  <c r="N611" i="1" s="1"/>
  <c r="O611" i="1" s="1"/>
  <c r="N610" i="1"/>
  <c r="O610" i="1" s="1"/>
  <c r="N531" i="1"/>
  <c r="O531" i="1" s="1"/>
  <c r="L532" i="1"/>
  <c r="N532" i="1" s="1"/>
  <c r="O532" i="1" s="1"/>
  <c r="L923" i="1"/>
  <c r="N923" i="1" s="1"/>
  <c r="O923" i="1" s="1"/>
  <c r="N922" i="1"/>
  <c r="O922" i="1" s="1"/>
  <c r="L61" i="1"/>
  <c r="N61" i="1" s="1"/>
  <c r="O61" i="1" s="1"/>
  <c r="N375" i="1"/>
  <c r="O375" i="1" s="1"/>
  <c r="L376" i="1"/>
  <c r="N376" i="1" s="1"/>
  <c r="O376" i="1" s="1"/>
  <c r="L377" i="1"/>
  <c r="N377" i="1" s="1"/>
  <c r="O377" i="1" s="1"/>
  <c r="L1714" i="1"/>
  <c r="N1714" i="1" s="1"/>
  <c r="O1714" i="1" s="1"/>
  <c r="N215" i="1"/>
  <c r="O215" i="1" s="1"/>
  <c r="L216" i="1"/>
  <c r="N216" i="1" s="1"/>
  <c r="O216" i="1" s="1"/>
  <c r="L217" i="1"/>
  <c r="N1797" i="1"/>
  <c r="O1797" i="1" s="1"/>
  <c r="L1798" i="1"/>
  <c r="N1798" i="1" s="1"/>
  <c r="O1798" i="1" s="1"/>
  <c r="L843" i="1"/>
  <c r="L1325" i="1"/>
  <c r="N1325" i="1" s="1"/>
  <c r="O1325" i="1" s="1"/>
  <c r="L1951" i="1"/>
  <c r="N1951" i="1" s="1"/>
  <c r="O1951" i="1" s="1"/>
  <c r="L928" i="1"/>
  <c r="L1240" i="1"/>
  <c r="N1240" i="1" s="1"/>
  <c r="O1240" i="1" s="1"/>
  <c r="L849" i="1"/>
  <c r="L1555" i="1"/>
  <c r="N1555" i="1" s="1"/>
  <c r="O1555" i="1" s="1"/>
  <c r="N1554" i="1"/>
  <c r="O1554" i="1" s="1"/>
  <c r="N1396" i="1"/>
  <c r="O1396" i="1" s="1"/>
  <c r="L1397" i="1"/>
  <c r="N1397" i="1" s="1"/>
  <c r="O1397" i="1" s="1"/>
  <c r="L448" i="1"/>
  <c r="N138" i="1"/>
  <c r="O138" i="1" s="1"/>
  <c r="L139" i="1"/>
  <c r="N139" i="1" s="1"/>
  <c r="O139" i="1" s="1"/>
  <c r="L605" i="1"/>
  <c r="N605" i="1" s="1"/>
  <c r="O605" i="1" s="1"/>
  <c r="N604" i="1"/>
  <c r="O604" i="1" s="1"/>
  <c r="L1633" i="1"/>
  <c r="L1871" i="1"/>
  <c r="N1871" i="1" s="1"/>
  <c r="O1871" i="1" s="1"/>
  <c r="N1870" i="1"/>
  <c r="O1870" i="1" s="1"/>
  <c r="L772" i="1"/>
  <c r="N772" i="1" s="1"/>
  <c r="O772" i="1" s="1"/>
  <c r="N288" i="1"/>
  <c r="O288" i="1" s="1"/>
  <c r="L289" i="1"/>
  <c r="N289" i="1" s="1"/>
  <c r="O289" i="1" s="1"/>
  <c r="L687" i="1"/>
  <c r="N687" i="1" s="1"/>
  <c r="O687" i="1" s="1"/>
  <c r="L533" i="1" l="1"/>
  <c r="L1398" i="1"/>
  <c r="N1398" i="1" s="1"/>
  <c r="O1398" i="1" s="1"/>
  <c r="L924" i="1"/>
  <c r="N924" i="1" s="1"/>
  <c r="O924" i="1" s="1"/>
  <c r="L766" i="1"/>
  <c r="N766" i="1" s="1"/>
  <c r="O766" i="1" s="1"/>
  <c r="L1556" i="1"/>
  <c r="N1556" i="1" s="1"/>
  <c r="O1556" i="1" s="1"/>
  <c r="L1720" i="1"/>
  <c r="N1720" i="1" s="1"/>
  <c r="O1720" i="1" s="1"/>
  <c r="L290" i="1"/>
  <c r="L1872" i="1"/>
  <c r="N1872" i="1" s="1"/>
  <c r="O1872" i="1" s="1"/>
  <c r="L606" i="1"/>
  <c r="L612" i="1"/>
  <c r="L1640" i="1"/>
  <c r="N1640" i="1" s="1"/>
  <c r="O1640" i="1" s="1"/>
  <c r="N1639" i="1"/>
  <c r="O1639" i="1" s="1"/>
  <c r="L211" i="1"/>
  <c r="L850" i="1"/>
  <c r="N850" i="1" s="1"/>
  <c r="O850" i="1" s="1"/>
  <c r="N849" i="1"/>
  <c r="O849" i="1" s="1"/>
  <c r="N533" i="1"/>
  <c r="O533" i="1" s="1"/>
  <c r="L534" i="1"/>
  <c r="N534" i="1" s="1"/>
  <c r="O534" i="1" s="1"/>
  <c r="L528" i="1"/>
  <c r="N528" i="1" s="1"/>
  <c r="O528" i="1" s="1"/>
  <c r="N527" i="1"/>
  <c r="O527" i="1" s="1"/>
  <c r="L449" i="1"/>
  <c r="N449" i="1" s="1"/>
  <c r="O449" i="1" s="1"/>
  <c r="N448" i="1"/>
  <c r="O448" i="1" s="1"/>
  <c r="L844" i="1"/>
  <c r="N844" i="1" s="1"/>
  <c r="O844" i="1" s="1"/>
  <c r="N843" i="1"/>
  <c r="O843" i="1" s="1"/>
  <c r="N217" i="1"/>
  <c r="O217" i="1" s="1"/>
  <c r="L218" i="1"/>
  <c r="N218" i="1" s="1"/>
  <c r="O218" i="1" s="1"/>
  <c r="L219" i="1"/>
  <c r="N219" i="1" s="1"/>
  <c r="O219" i="1" s="1"/>
  <c r="L133" i="1"/>
  <c r="N133" i="1" s="1"/>
  <c r="O133" i="1" s="1"/>
  <c r="N132" i="1"/>
  <c r="O132" i="1" s="1"/>
  <c r="L296" i="1"/>
  <c r="N1633" i="1"/>
  <c r="O1633" i="1" s="1"/>
  <c r="L1634" i="1"/>
  <c r="N1634" i="1" s="1"/>
  <c r="O1634" i="1" s="1"/>
  <c r="L140" i="1"/>
  <c r="N140" i="1" s="1"/>
  <c r="O140" i="1" s="1"/>
  <c r="L929" i="1"/>
  <c r="N929" i="1" s="1"/>
  <c r="O929" i="1" s="1"/>
  <c r="N928" i="1"/>
  <c r="O928" i="1" s="1"/>
  <c r="L1799" i="1"/>
  <c r="N1799" i="1" s="1"/>
  <c r="O1799" i="1" s="1"/>
  <c r="L55" i="1"/>
  <c r="N55" i="1" s="1"/>
  <c r="O55" i="1" s="1"/>
  <c r="L1957" i="1"/>
  <c r="N1957" i="1" s="1"/>
  <c r="O1957" i="1" s="1"/>
  <c r="L1561" i="1"/>
  <c r="N1561" i="1" s="1"/>
  <c r="O1561" i="1" s="1"/>
  <c r="N1560" i="1"/>
  <c r="O1560" i="1" s="1"/>
  <c r="L529" i="1" l="1"/>
  <c r="N529" i="1" s="1"/>
  <c r="O529" i="1" s="1"/>
  <c r="L450" i="1"/>
  <c r="N450" i="1" s="1"/>
  <c r="O450" i="1" s="1"/>
  <c r="L1562" i="1"/>
  <c r="N1562" i="1" s="1"/>
  <c r="O1562" i="1" s="1"/>
  <c r="L134" i="1"/>
  <c r="N134" i="1" s="1"/>
  <c r="O134" i="1" s="1"/>
  <c r="L930" i="1"/>
  <c r="N930" i="1" s="1"/>
  <c r="O930" i="1" s="1"/>
  <c r="L535" i="1"/>
  <c r="N535" i="1" s="1"/>
  <c r="O535" i="1" s="1"/>
  <c r="N211" i="1"/>
  <c r="O211" i="1" s="1"/>
  <c r="L212" i="1"/>
  <c r="N212" i="1" s="1"/>
  <c r="O212" i="1" s="1"/>
  <c r="L613" i="1"/>
  <c r="N613" i="1" s="1"/>
  <c r="O613" i="1" s="1"/>
  <c r="N612" i="1"/>
  <c r="O612" i="1" s="1"/>
  <c r="L845" i="1"/>
  <c r="N845" i="1" s="1"/>
  <c r="O845" i="1" s="1"/>
  <c r="L851" i="1"/>
  <c r="N851" i="1" s="1"/>
  <c r="O851" i="1" s="1"/>
  <c r="L1641" i="1"/>
  <c r="N1641" i="1" s="1"/>
  <c r="O1641" i="1" s="1"/>
  <c r="N606" i="1"/>
  <c r="O606" i="1" s="1"/>
  <c r="L607" i="1"/>
  <c r="N607" i="1" s="1"/>
  <c r="O607" i="1" s="1"/>
  <c r="N296" i="1"/>
  <c r="O296" i="1" s="1"/>
  <c r="L297" i="1"/>
  <c r="N297" i="1" s="1"/>
  <c r="O297" i="1" s="1"/>
  <c r="L1635" i="1"/>
  <c r="N1635" i="1" s="1"/>
  <c r="O1635" i="1" s="1"/>
  <c r="N290" i="1"/>
  <c r="O290" i="1" s="1"/>
  <c r="L291" i="1"/>
  <c r="N291" i="1" s="1"/>
  <c r="O291" i="1" s="1"/>
  <c r="L292" i="1" l="1"/>
  <c r="N292" i="1" s="1"/>
  <c r="O292" i="1" s="1"/>
  <c r="L298" i="1"/>
  <c r="N298" i="1" s="1"/>
  <c r="O298" i="1" s="1"/>
  <c r="L213" i="1"/>
  <c r="N213" i="1" s="1"/>
  <c r="O213" i="1" s="1"/>
  <c r="L614" i="1"/>
  <c r="N614" i="1" s="1"/>
  <c r="O614" i="1" s="1"/>
  <c r="L608" i="1"/>
  <c r="N608" i="1" s="1"/>
  <c r="O608" i="1" s="1"/>
</calcChain>
</file>

<file path=xl/sharedStrings.xml><?xml version="1.0" encoding="utf-8"?>
<sst xmlns="http://schemas.openxmlformats.org/spreadsheetml/2006/main" count="2775" uniqueCount="113">
  <si>
    <t>File Number:</t>
  </si>
  <si>
    <t>EB-2012-0107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</si>
  <si>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</si>
  <si>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</si>
  <si>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</si>
  <si>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</si>
  <si>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</si>
  <si>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</si>
  <si>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</si>
  <si>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</si>
  <si>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Residential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</si>
  <si>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</si>
  <si>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</si>
  <si>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</si>
  <si>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</si>
  <si>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</si>
  <si>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</si>
  <si>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</si>
  <si>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</si>
  <si>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</si>
  <si>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</si>
  <si>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</si>
  <si>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</si>
  <si>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</si>
  <si>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</si>
  <si>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</si>
  <si>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Rate Rider for Tax change</t>
  </si>
  <si>
    <t>kWh</t>
  </si>
  <si>
    <t>Standard Supply Service Charge</t>
  </si>
  <si>
    <t>Distribution Volumetric Rate</t>
  </si>
  <si>
    <t>Smart Meter Disposition Rider</t>
  </si>
  <si>
    <t>LRAM 2011</t>
  </si>
  <si>
    <t>kW</t>
  </si>
  <si>
    <t>LRAM 2012</t>
  </si>
  <si>
    <t>LRAM 2013 &amp; LRAMVA 2013</t>
  </si>
  <si>
    <t xml:space="preserve">Stranded Meters Recovery </t>
  </si>
  <si>
    <t>Sub-Total A</t>
  </si>
  <si>
    <t>Rate Rider for Deferral/Variance Account Disposition 2011</t>
  </si>
  <si>
    <t>Rate Rider for Deferral/Variance Account Disposition 2012</t>
  </si>
  <si>
    <t>Rate Rider for Deferral/Variance Account Disposition 2013 (for 2011 balances)</t>
  </si>
  <si>
    <t>Low Voltage Service Charge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</si>
  <si>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</si>
  <si>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</si>
  <si>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</si>
  <si>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</si>
  <si>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</si>
  <si>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</si>
  <si>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</si>
  <si>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Debt Retirement Charge (DRC)</t>
  </si>
  <si>
    <t>Energy - RPP - Tier 1</t>
  </si>
  <si>
    <t>Energy - RPP - Tier 2</t>
  </si>
  <si>
    <t>TOU - Off Peak</t>
  </si>
  <si>
    <t>TOU - Mid Peak</t>
  </si>
  <si>
    <t>TOU - On Peak</t>
  </si>
  <si>
    <t>Total Bill on RPP (before Taxes)</t>
  </si>
  <si>
    <t>HST</t>
  </si>
  <si>
    <t>Total Bill (including HST)</t>
  </si>
  <si>
    <t>Ontario Clean Energy Benefit 1</t>
  </si>
  <si>
    <t>Total Bill on RPP (including OCEB)</t>
  </si>
  <si>
    <t>Total Bill on TOU (before Taxes)</t>
  </si>
  <si>
    <t>Total Bill on TOU (including OCEB)</t>
  </si>
  <si>
    <t>Loss Factor (%)</t>
  </si>
  <si>
    <t>1 Applicable to eligible customers only.  Refer to the Ontario Clean Energy Benefit Act, 2010.</t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</si>
  <si>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</si>
  <si>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</si>
  <si>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</si>
  <si>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</si>
  <si>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</si>
  <si>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</si>
  <si>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</si>
  <si>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</si>
  <si>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</si>
  <si>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2 of 27</t>
  </si>
  <si>
    <t>3 of 27</t>
  </si>
  <si>
    <t>4 of 27</t>
  </si>
  <si>
    <t>5 of 27</t>
  </si>
  <si>
    <t>General Service &lt; 50 kW</t>
  </si>
  <si>
    <t>6 of 27</t>
  </si>
  <si>
    <t>7 of 27</t>
  </si>
  <si>
    <t>8 of 27</t>
  </si>
  <si>
    <t>9 of 27</t>
  </si>
  <si>
    <t>General Service &gt; 50 to 999 kW</t>
  </si>
  <si>
    <t>10 of 27</t>
  </si>
  <si>
    <t>11 of 27</t>
  </si>
  <si>
    <t>12 of 27</t>
  </si>
  <si>
    <t>13 of 27</t>
  </si>
  <si>
    <t>General Service 1000 to 4999 kW</t>
  </si>
  <si>
    <t>14 of 27</t>
  </si>
  <si>
    <t>15 of 27</t>
  </si>
  <si>
    <t>LRAM 2013</t>
  </si>
  <si>
    <t>16 of 27</t>
  </si>
  <si>
    <t>Large Use</t>
  </si>
  <si>
    <t>17 of 27</t>
  </si>
  <si>
    <t>18 of 27</t>
  </si>
  <si>
    <t>19 of 27</t>
  </si>
  <si>
    <t>Unmetered Scattered Load</t>
  </si>
  <si>
    <t>20 of 27</t>
  </si>
  <si>
    <t>21 of 27</t>
  </si>
  <si>
    <t>22 of 27</t>
  </si>
  <si>
    <t>Sentinel Lighting</t>
  </si>
  <si>
    <t>23 of 27</t>
  </si>
  <si>
    <t>24 of 27</t>
  </si>
  <si>
    <t>Street Lighting</t>
  </si>
  <si>
    <t>25 of 27</t>
  </si>
  <si>
    <t>26 of 27</t>
  </si>
  <si>
    <t>Wholesale Market Participants GS &gt; 50</t>
  </si>
  <si>
    <t>kw</t>
  </si>
  <si>
    <t>Rate Rider for Deferral/Variance Account Disposition 2013 - GEN WMP</t>
  </si>
  <si>
    <t>27 of 27</t>
  </si>
  <si>
    <t>Wholesale Market Participants LU</t>
  </si>
  <si>
    <t>Rate Rider for Deferral/Variance Account disposition 2011- ONLY TO Large WMP</t>
  </si>
  <si>
    <t>Rate Rider for Deferral/Variance Account disposition 2012 - ONLY TO Large WMP</t>
  </si>
  <si>
    <t>Rate Rider for Deferral/Variance Account Disposition 2013 - Large WMP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</si>
</sst>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00_-;\-&quot;$&quot;* #,##0.0000_-;_-&quot;$&quot;* &quot;-&quot;??_-;_-@_-"/>
    <numFmt numFmtId="166" formatCode="0.0000%"/>
    <numFmt numFmtId="167" formatCode="_(* #,##0.00_);_(* \(#,##0.00\);_(* &quot;-&quot;??_);_(@_)"/>
    <numFmt numFmtId="168" formatCode="&quot;$&quot;#,##0_);\(&quot;$&quot;#,##0\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ourier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4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b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</borders>
  <cellStyleXfs count="11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10" borderId="0" applyNumberFormat="0" applyBorder="0" applyAlignment="0" applyProtection="0"/>
    <xf numFmtId="0" fontId="13" fillId="27" borderId="22" applyNumberFormat="0" applyAlignment="0" applyProtection="0"/>
    <xf numFmtId="0" fontId="14" fillId="28" borderId="23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6" fillId="11" borderId="0" applyNumberFormat="0" applyBorder="0" applyAlignment="0" applyProtection="0"/>
    <xf numFmtId="0" fontId="17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18" fillId="0" borderId="2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14" borderId="22" applyNumberFormat="0" applyAlignment="0" applyProtection="0"/>
    <xf numFmtId="0" fontId="21" fillId="0" borderId="25" applyNumberFormat="0" applyFill="0" applyAlignment="0" applyProtection="0"/>
    <xf numFmtId="0" fontId="2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" fillId="0" borderId="0"/>
    <xf numFmtId="0" fontId="2" fillId="0" borderId="0"/>
    <xf numFmtId="0" fontId="2" fillId="0" borderId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4" fillId="27" borderId="27" applyNumberForma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0" fontId="26" fillId="0" borderId="0" applyNumberFormat="0" applyFill="0" applyBorder="0" applyAlignment="0" applyProtection="0"/>
    <xf numFmtId="0" fontId="2" fillId="0" borderId="28" applyNumberFormat="0" applyFont="0" applyBorder="0" applyAlignment="0" applyProtection="0"/>
    <xf numFmtId="0" fontId="2" fillId="0" borderId="28" applyNumberFormat="0" applyFont="0" applyBorder="0" applyAlignment="0" applyProtection="0"/>
    <xf numFmtId="0" fontId="2" fillId="0" borderId="28" applyNumberFormat="0" applyFont="0" applyBorder="0" applyAlignment="0" applyProtection="0"/>
    <xf numFmtId="0" fontId="2" fillId="0" borderId="28" applyNumberFormat="0" applyFont="0" applyBorder="0" applyAlignment="0" applyProtection="0"/>
    <xf numFmtId="0" fontId="2" fillId="0" borderId="28" applyNumberFormat="0" applyFont="0" applyBorder="0" applyAlignment="0" applyProtection="0"/>
    <xf numFmtId="0" fontId="27" fillId="0" borderId="0" applyNumberFormat="0" applyFill="0" applyBorder="0" applyAlignment="0" applyProtection="0"/>
  </cellStyleXfs>
  <cellXfs count="145">
    <xf numFmtId="0" fontId="0" fillId="0" borderId="0" xfId="0"/>
    <xf numFmtId="0" fontId="3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4" fillId="0" borderId="0" xfId="0" applyFont="1"/>
    <xf numFmtId="0" fontId="5" fillId="0" borderId="0" xfId="0" applyFont="1" applyAlignment="1">
      <alignment horizontal="right" vertical="top"/>
    </xf>
    <xf numFmtId="0" fontId="6" fillId="2" borderId="0" xfId="0" applyFont="1" applyFill="1" applyBorder="1" applyAlignment="1" applyProtection="1"/>
    <xf numFmtId="0" fontId="5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7" fillId="2" borderId="0" xfId="0" applyFont="1" applyFill="1" applyBorder="1" applyAlignment="1" applyProtection="1"/>
    <xf numFmtId="0" fontId="5" fillId="3" borderId="0" xfId="0" applyFont="1" applyFill="1" applyAlignment="1">
      <alignment horizontal="right" vertical="top"/>
    </xf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2" fillId="0" borderId="0" xfId="0" applyFont="1" applyProtection="1"/>
    <xf numFmtId="0" fontId="4" fillId="0" borderId="0" xfId="0" applyFont="1" applyProtection="1"/>
    <xf numFmtId="0" fontId="4" fillId="3" borderId="2" xfId="0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quotePrefix="1" applyFont="1" applyBorder="1" applyAlignment="1" applyProtection="1">
      <alignment horizontal="center"/>
    </xf>
    <xf numFmtId="0" fontId="4" fillId="0" borderId="7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2" fillId="3" borderId="8" xfId="1" applyNumberFormat="1" applyFont="1" applyFill="1" applyBorder="1" applyAlignment="1" applyProtection="1">
      <alignment vertical="top"/>
      <protection locked="0"/>
    </xf>
    <xf numFmtId="0" fontId="0" fillId="0" borderId="8" xfId="0" applyFill="1" applyBorder="1" applyAlignment="1" applyProtection="1">
      <alignment vertical="center"/>
    </xf>
    <xf numFmtId="44" fontId="0" fillId="0" borderId="4" xfId="1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2" fillId="3" borderId="8" xfId="1" applyNumberFormat="1" applyFont="1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</xf>
    <xf numFmtId="44" fontId="0" fillId="0" borderId="8" xfId="0" applyNumberFormat="1" applyBorder="1" applyAlignment="1" applyProtection="1">
      <alignment vertical="center"/>
    </xf>
    <xf numFmtId="10" fontId="0" fillId="0" borderId="4" xfId="2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4" fillId="5" borderId="9" xfId="0" applyFont="1" applyFill="1" applyBorder="1" applyAlignment="1" applyProtection="1">
      <alignment vertical="top"/>
      <protection locked="0"/>
    </xf>
    <xf numFmtId="0" fontId="0" fillId="5" borderId="10" xfId="0" applyFill="1" applyBorder="1" applyAlignment="1" applyProtection="1">
      <alignment vertical="top"/>
    </xf>
    <xf numFmtId="0" fontId="0" fillId="5" borderId="10" xfId="0" applyFill="1" applyBorder="1" applyAlignment="1" applyProtection="1">
      <alignment vertical="top"/>
      <protection locked="0"/>
    </xf>
    <xf numFmtId="165" fontId="2" fillId="5" borderId="2" xfId="1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2" fillId="5" borderId="11" xfId="1" applyNumberFormat="1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2" fillId="5" borderId="2" xfId="1" applyNumberFormat="1" applyFont="1" applyFill="1" applyBorder="1" applyAlignment="1" applyProtection="1">
      <alignment vertical="center"/>
      <protection locked="0"/>
    </xf>
    <xf numFmtId="0" fontId="0" fillId="5" borderId="11" xfId="0" applyFill="1" applyBorder="1" applyAlignment="1" applyProtection="1">
      <alignment vertical="center"/>
      <protection locked="0"/>
    </xf>
    <xf numFmtId="44" fontId="4" fillId="5" borderId="2" xfId="0" applyNumberFormat="1" applyFont="1" applyFill="1" applyBorder="1" applyAlignment="1" applyProtection="1">
      <alignment vertical="center"/>
    </xf>
    <xf numFmtId="10" fontId="4" fillId="5" borderId="11" xfId="2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 wrapText="1"/>
    </xf>
    <xf numFmtId="0" fontId="0" fillId="6" borderId="2" xfId="0" applyFill="1" applyBorder="1" applyAlignment="1" applyProtection="1">
      <alignment vertical="top"/>
    </xf>
    <xf numFmtId="0" fontId="0" fillId="6" borderId="2" xfId="0" applyFill="1" applyBorder="1" applyAlignment="1" applyProtection="1">
      <alignment vertical="center"/>
    </xf>
    <xf numFmtId="44" fontId="2" fillId="6" borderId="11" xfId="1" applyNumberFormat="1" applyFont="1" applyFill="1" applyBorder="1" applyAlignment="1" applyProtection="1">
      <alignment vertical="center"/>
    </xf>
    <xf numFmtId="0" fontId="4" fillId="5" borderId="9" xfId="0" applyFont="1" applyFill="1" applyBorder="1" applyAlignment="1" applyProtection="1">
      <alignment vertical="top" wrapText="1"/>
    </xf>
    <xf numFmtId="0" fontId="0" fillId="5" borderId="10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4" fillId="5" borderId="11" xfId="0" applyNumberFormat="1" applyFont="1" applyFill="1" applyBorder="1" applyAlignment="1" applyProtection="1">
      <alignment vertical="center"/>
    </xf>
    <xf numFmtId="0" fontId="0" fillId="5" borderId="11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0" borderId="8" xfId="0" applyNumberFormat="1" applyFill="1" applyBorder="1" applyAlignment="1" applyProtection="1">
      <alignment vertical="center"/>
    </xf>
    <xf numFmtId="1" fontId="0" fillId="0" borderId="4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4" fillId="5" borderId="0" xfId="0" applyFont="1" applyFill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4" fillId="5" borderId="11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2" fillId="3" borderId="8" xfId="1" applyNumberFormat="1" applyFill="1" applyBorder="1" applyAlignment="1" applyProtection="1">
      <alignment vertical="top"/>
      <protection locked="0"/>
    </xf>
    <xf numFmtId="44" fontId="2" fillId="0" borderId="4" xfId="1" applyNumberFormat="1" applyBorder="1" applyAlignment="1" applyProtection="1">
      <alignment vertical="center"/>
    </xf>
    <xf numFmtId="165" fontId="2" fillId="3" borderId="8" xfId="1" applyNumberFormat="1" applyFill="1" applyBorder="1" applyAlignment="1" applyProtection="1">
      <alignment vertical="center"/>
      <protection locked="0"/>
    </xf>
    <xf numFmtId="10" fontId="2" fillId="0" borderId="4" xfId="2" applyNumberFormat="1" applyBorder="1" applyAlignment="1" applyProtection="1">
      <alignment vertical="center"/>
    </xf>
    <xf numFmtId="165" fontId="2" fillId="0" borderId="8" xfId="1" applyNumberFormat="1" applyFill="1" applyBorder="1" applyAlignment="1" applyProtection="1">
      <alignment vertical="top"/>
      <protection locked="0"/>
    </xf>
    <xf numFmtId="1" fontId="2" fillId="0" borderId="8" xfId="0" applyNumberFormat="1" applyFont="1" applyFill="1" applyBorder="1" applyAlignment="1" applyProtection="1">
      <alignment vertical="center"/>
    </xf>
    <xf numFmtId="1" fontId="2" fillId="3" borderId="8" xfId="0" applyNumberFormat="1" applyFont="1" applyFill="1" applyBorder="1" applyAlignment="1" applyProtection="1">
      <alignment vertical="center"/>
    </xf>
    <xf numFmtId="0" fontId="2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5" fontId="2" fillId="7" borderId="14" xfId="1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44" fontId="2" fillId="7" borderId="13" xfId="1" applyNumberFormat="1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44" fontId="0" fillId="7" borderId="14" xfId="0" applyNumberFormat="1" applyFill="1" applyBorder="1" applyAlignment="1" applyProtection="1">
      <alignment vertical="center"/>
    </xf>
    <xf numFmtId="10" fontId="2" fillId="7" borderId="16" xfId="2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4" fillId="0" borderId="17" xfId="0" applyNumberFormat="1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9" fontId="4" fillId="0" borderId="8" xfId="0" applyNumberFormat="1" applyFont="1" applyFill="1" applyBorder="1" applyAlignment="1" applyProtection="1">
      <alignment vertical="center"/>
    </xf>
    <xf numFmtId="44" fontId="4" fillId="0" borderId="4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4" fontId="4" fillId="0" borderId="8" xfId="0" applyNumberFormat="1" applyFont="1" applyFill="1" applyBorder="1" applyAlignment="1" applyProtection="1">
      <alignment vertical="center"/>
    </xf>
    <xf numFmtId="10" fontId="4" fillId="0" borderId="4" xfId="2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top" indent="1"/>
    </xf>
    <xf numFmtId="9" fontId="0" fillId="0" borderId="8" xfId="0" applyNumberFormat="1" applyFill="1" applyBorder="1" applyAlignment="1" applyProtection="1">
      <alignment vertical="top"/>
      <protection locked="0"/>
    </xf>
    <xf numFmtId="44" fontId="2" fillId="0" borderId="17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top"/>
      <protection locked="0"/>
    </xf>
    <xf numFmtId="9" fontId="2" fillId="0" borderId="8" xfId="0" applyNumberFormat="1" applyFont="1" applyFill="1" applyBorder="1" applyAlignment="1" applyProtection="1">
      <alignment vertical="center"/>
    </xf>
    <xf numFmtId="44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8" xfId="0" applyNumberFormat="1" applyFont="1" applyFill="1" applyBorder="1" applyAlignment="1" applyProtection="1">
      <alignment vertical="center"/>
    </xf>
    <xf numFmtId="10" fontId="2" fillId="0" borderId="4" xfId="2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8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center"/>
    </xf>
    <xf numFmtId="44" fontId="8" fillId="0" borderId="17" xfId="0" applyNumberFormat="1" applyFont="1" applyFill="1" applyBorder="1" applyAlignment="1" applyProtection="1">
      <alignment vertical="center"/>
    </xf>
    <xf numFmtId="44" fontId="8" fillId="0" borderId="4" xfId="0" applyNumberFormat="1" applyFont="1" applyFill="1" applyBorder="1" applyAlignment="1" applyProtection="1">
      <alignment vertical="center"/>
    </xf>
    <xf numFmtId="44" fontId="8" fillId="0" borderId="8" xfId="0" applyNumberFormat="1" applyFont="1" applyFill="1" applyBorder="1" applyAlignment="1" applyProtection="1">
      <alignment vertical="center"/>
    </xf>
    <xf numFmtId="10" fontId="8" fillId="0" borderId="4" xfId="2" applyNumberFormat="1" applyFont="1" applyFill="1" applyBorder="1" applyAlignment="1" applyProtection="1">
      <alignment vertical="center"/>
    </xf>
    <xf numFmtId="0" fontId="0" fillId="8" borderId="0" xfId="0" applyFill="1" applyAlignment="1" applyProtection="1">
      <alignment vertical="top"/>
    </xf>
    <xf numFmtId="0" fontId="0" fillId="8" borderId="8" xfId="0" applyFill="1" applyBorder="1" applyAlignment="1" applyProtection="1">
      <alignment vertical="top"/>
    </xf>
    <xf numFmtId="0" fontId="0" fillId="8" borderId="0" xfId="0" applyFill="1" applyBorder="1" applyAlignment="1" applyProtection="1">
      <alignment vertical="center"/>
    </xf>
    <xf numFmtId="44" fontId="4" fillId="8" borderId="17" xfId="0" applyNumberFormat="1" applyFont="1" applyFill="1" applyBorder="1" applyAlignment="1" applyProtection="1">
      <alignment vertical="center"/>
    </xf>
    <xf numFmtId="0" fontId="4" fillId="8" borderId="8" xfId="0" applyFont="1" applyFill="1" applyBorder="1" applyAlignment="1" applyProtection="1">
      <alignment vertical="center"/>
    </xf>
    <xf numFmtId="44" fontId="4" fillId="8" borderId="4" xfId="0" applyNumberFormat="1" applyFont="1" applyFill="1" applyBorder="1" applyAlignment="1" applyProtection="1">
      <alignment vertical="center"/>
    </xf>
    <xf numFmtId="0" fontId="4" fillId="8" borderId="0" xfId="0" applyFont="1" applyFill="1" applyBorder="1" applyAlignment="1" applyProtection="1">
      <alignment vertical="center"/>
    </xf>
    <xf numFmtId="44" fontId="4" fillId="8" borderId="8" xfId="0" applyNumberFormat="1" applyFont="1" applyFill="1" applyBorder="1" applyAlignment="1" applyProtection="1">
      <alignment vertical="center"/>
    </xf>
    <xf numFmtId="10" fontId="4" fillId="8" borderId="4" xfId="2" applyNumberFormat="1" applyFont="1" applyFill="1" applyBorder="1" applyAlignment="1" applyProtection="1">
      <alignment vertical="center"/>
    </xf>
    <xf numFmtId="165" fontId="2" fillId="7" borderId="15" xfId="1" applyNumberFormat="1" applyFill="1" applyBorder="1" applyAlignment="1" applyProtection="1">
      <alignment vertical="top"/>
      <protection locked="0"/>
    </xf>
    <xf numFmtId="0" fontId="0" fillId="7" borderId="13" xfId="0" applyFill="1" applyBorder="1" applyAlignment="1" applyProtection="1">
      <alignment vertical="center"/>
      <protection locked="0"/>
    </xf>
    <xf numFmtId="44" fontId="2" fillId="7" borderId="18" xfId="1" applyNumberFormat="1" applyFill="1" applyBorder="1" applyAlignment="1" applyProtection="1">
      <alignment vertical="center"/>
    </xf>
    <xf numFmtId="0" fontId="0" fillId="7" borderId="15" xfId="0" applyFill="1" applyBorder="1" applyAlignment="1" applyProtection="1">
      <alignment vertical="center"/>
    </xf>
    <xf numFmtId="44" fontId="2" fillId="7" borderId="14" xfId="1" applyNumberFormat="1" applyFill="1" applyBorder="1" applyAlignment="1" applyProtection="1">
      <alignment vertical="center"/>
    </xf>
    <xf numFmtId="44" fontId="0" fillId="7" borderId="15" xfId="0" applyNumberFormat="1" applyFill="1" applyBorder="1" applyAlignment="1" applyProtection="1">
      <alignment vertical="center"/>
    </xf>
    <xf numFmtId="44" fontId="4" fillId="0" borderId="19" xfId="0" applyNumberFormat="1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  <protection locked="0"/>
    </xf>
    <xf numFmtId="0" fontId="0" fillId="8" borderId="6" xfId="0" applyFill="1" applyBorder="1" applyAlignment="1" applyProtection="1">
      <alignment vertical="top"/>
    </xf>
    <xf numFmtId="0" fontId="0" fillId="8" borderId="20" xfId="0" applyFill="1" applyBorder="1" applyAlignment="1" applyProtection="1">
      <alignment vertical="center"/>
    </xf>
    <xf numFmtId="44" fontId="4" fillId="8" borderId="21" xfId="0" applyNumberFormat="1" applyFont="1" applyFill="1" applyBorder="1" applyAlignment="1" applyProtection="1">
      <alignment vertical="center"/>
    </xf>
    <xf numFmtId="0" fontId="4" fillId="8" borderId="6" xfId="0" applyFont="1" applyFill="1" applyBorder="1" applyAlignment="1" applyProtection="1">
      <alignment vertical="center"/>
    </xf>
    <xf numFmtId="44" fontId="4" fillId="8" borderId="7" xfId="0" applyNumberFormat="1" applyFont="1" applyFill="1" applyBorder="1" applyAlignment="1" applyProtection="1">
      <alignment vertical="center"/>
    </xf>
    <xf numFmtId="0" fontId="4" fillId="8" borderId="20" xfId="0" applyFont="1" applyFill="1" applyBorder="1" applyAlignment="1" applyProtection="1">
      <alignment vertical="center"/>
    </xf>
    <xf numFmtId="44" fontId="4" fillId="8" borderId="6" xfId="0" applyNumberFormat="1" applyFont="1" applyFill="1" applyBorder="1" applyAlignment="1" applyProtection="1">
      <alignment vertical="center"/>
    </xf>
    <xf numFmtId="10" fontId="4" fillId="8" borderId="7" xfId="2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10" fontId="2" fillId="3" borderId="2" xfId="2" applyNumberFormat="1" applyFill="1" applyBorder="1" applyProtection="1">
      <protection locked="0"/>
    </xf>
    <xf numFmtId="0" fontId="9" fillId="0" borderId="0" xfId="0" applyFont="1" applyProtection="1"/>
    <xf numFmtId="166" fontId="2" fillId="3" borderId="2" xfId="2" applyNumberFormat="1" applyFill="1" applyBorder="1" applyProtection="1">
      <protection locked="0"/>
    </xf>
    <xf numFmtId="0" fontId="0" fillId="0" borderId="0" xfId="0"/>
    <xf numFmtId="15" fontId="28" fillId="0" borderId="0" xfId="0" applyNumberFormat="1" applyFont="1" applyAlignment="1">
      <alignment horizontal="center"/>
    </xf>
  </cellXfs>
  <cellStyles count="115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3" xfId="32"/>
    <cellStyle name="Comma 2 4" xfId="33"/>
    <cellStyle name="Comma 3" xfId="34"/>
    <cellStyle name="Comma 3 2" xfId="35"/>
    <cellStyle name="Comma 4" xfId="36"/>
    <cellStyle name="Comma 5" xfId="37"/>
    <cellStyle name="Comma 5 2" xfId="38"/>
    <cellStyle name="Comma 6" xfId="39"/>
    <cellStyle name="Comma 6 2" xfId="40"/>
    <cellStyle name="Comma 7" xfId="41"/>
    <cellStyle name="Comma 7 2" xfId="42"/>
    <cellStyle name="Comma 8" xfId="43"/>
    <cellStyle name="Comma 9" xfId="44"/>
    <cellStyle name="Comma0" xfId="45"/>
    <cellStyle name="Comma0 2" xfId="46"/>
    <cellStyle name="Comma0 2 2" xfId="47"/>
    <cellStyle name="Comma0 3" xfId="48"/>
    <cellStyle name="Comma0 3 2" xfId="49"/>
    <cellStyle name="Currency" xfId="1" builtinId="4"/>
    <cellStyle name="Currency 2" xfId="50"/>
    <cellStyle name="Currency 2 2" xfId="51"/>
    <cellStyle name="Currency 2 3" xfId="52"/>
    <cellStyle name="Currency 2 4" xfId="53"/>
    <cellStyle name="Currency 3" xfId="54"/>
    <cellStyle name="Currency 3 2" xfId="55"/>
    <cellStyle name="Currency 4" xfId="56"/>
    <cellStyle name="Currency 4 2" xfId="57"/>
    <cellStyle name="Currency 5" xfId="58"/>
    <cellStyle name="Currency0" xfId="59"/>
    <cellStyle name="Currency0 2" xfId="60"/>
    <cellStyle name="Currency0 2 2" xfId="61"/>
    <cellStyle name="Currency0 3" xfId="62"/>
    <cellStyle name="Currency0 3 2" xfId="63"/>
    <cellStyle name="Date" xfId="64"/>
    <cellStyle name="Date 2" xfId="65"/>
    <cellStyle name="Date 2 2" xfId="66"/>
    <cellStyle name="Date 3" xfId="67"/>
    <cellStyle name="Date 3 2" xfId="68"/>
    <cellStyle name="Explanatory Text 2" xfId="69"/>
    <cellStyle name="Fixed" xfId="70"/>
    <cellStyle name="Fixed 2" xfId="71"/>
    <cellStyle name="Fixed 2 2" xfId="72"/>
    <cellStyle name="Fixed 3" xfId="73"/>
    <cellStyle name="Fixed 3 2" xfId="74"/>
    <cellStyle name="Good 2" xfId="75"/>
    <cellStyle name="Heading 1 2" xfId="76"/>
    <cellStyle name="Heading 2 2" xfId="77"/>
    <cellStyle name="Heading 3 2" xfId="78"/>
    <cellStyle name="Heading 4 2" xfId="79"/>
    <cellStyle name="Hyperlink 2" xfId="80"/>
    <cellStyle name="Hyperlink_RateMaker.2011EDR.07June2010" xfId="81"/>
    <cellStyle name="Input 2" xfId="82"/>
    <cellStyle name="Linked Cell 2" xfId="83"/>
    <cellStyle name="Neutral 2" xfId="84"/>
    <cellStyle name="Normal" xfId="0" builtinId="0"/>
    <cellStyle name="Normal 2" xfId="85"/>
    <cellStyle name="Normal 2 2" xfId="86"/>
    <cellStyle name="Normal 2 3" xfId="87"/>
    <cellStyle name="Normal 2 4" xfId="88"/>
    <cellStyle name="Normal 3" xfId="89"/>
    <cellStyle name="Normal 3 2" xfId="90"/>
    <cellStyle name="Normal 4" xfId="91"/>
    <cellStyle name="Normal 4 2" xfId="92"/>
    <cellStyle name="Normal 7" xfId="93"/>
    <cellStyle name="Note 2" xfId="94"/>
    <cellStyle name="Note 2 2" xfId="95"/>
    <cellStyle name="Note 3" xfId="96"/>
    <cellStyle name="Output 2" xfId="97"/>
    <cellStyle name="Percent" xfId="2" builtinId="5"/>
    <cellStyle name="Percent 2" xfId="98"/>
    <cellStyle name="Percent 3" xfId="99"/>
    <cellStyle name="Percent 4" xfId="100"/>
    <cellStyle name="Percent 4 2" xfId="101"/>
    <cellStyle name="Percent 5" xfId="102"/>
    <cellStyle name="Percent 5 2" xfId="103"/>
    <cellStyle name="Percent 6" xfId="104"/>
    <cellStyle name="Percent 6 2" xfId="105"/>
    <cellStyle name="Percent 7" xfId="106"/>
    <cellStyle name="PSChar" xfId="107"/>
    <cellStyle name="Title 2" xfId="108"/>
    <cellStyle name="Total 2" xfId="109"/>
    <cellStyle name="Total 2 2" xfId="110"/>
    <cellStyle name="Total 3" xfId="111"/>
    <cellStyle name="Total 3 2" xfId="112"/>
    <cellStyle name="Total 4" xfId="113"/>
    <cellStyle name="Warning Text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2013%20Rebasing/3.%20%20Interrogatories/Models/Copy%20of%20Bluewater_APPL_2013EDR_RateMaker_v2%20bwp16.MIFRS.20130110%20for%20Interrogator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%20Rate%20Application\loan-amortization-schedule%20for%20IO%20debenture%20of%202.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DepreciationCalcs"/>
      <sheetName val="B3.CapitalAmortization"/>
      <sheetName val="B4.NetCapital"/>
      <sheetName val="B5.OMA"/>
      <sheetName val="C1.LossFactors"/>
      <sheetName val="C1.1 Large Customer Loss Factor"/>
      <sheetName val="C2.LoadForecast"/>
      <sheetName val="NetDistrRev"/>
      <sheetName val="C4.TransmissionCharges"/>
      <sheetName val="C4.1 Transmission Revs"/>
      <sheetName val="C4.2 Transmission Chgs"/>
      <sheetName val="C4.3 Transmission Variance"/>
      <sheetName val="Customer count"/>
      <sheetName val="load ld"/>
      <sheetName val="forecast variances"/>
      <sheetName val="CDM adjustment"/>
      <sheetName val="C3.DistRevenue"/>
      <sheetName val="C5.TransmissionRates"/>
      <sheetName val="C6.LowVoltage"/>
      <sheetName val="C6.1 Worksheet Low Voltage"/>
      <sheetName val="C7.CommodityPrice"/>
      <sheetName val="Sheet1"/>
      <sheetName val="C8.PassthruRates"/>
      <sheetName val="WCA Trend"/>
      <sheetName val="power supply sensitivities"/>
      <sheetName val="WMP Data"/>
      <sheetName val="C9.ServiceRevenues"/>
      <sheetName val="C10.RevenueOffsets"/>
      <sheetName val="D1.RateBase"/>
      <sheetName val="D2.Debt"/>
      <sheetName val="2.2M debenture"/>
      <sheetName val="D3.CapitalStructure"/>
      <sheetName val="summary schedules"/>
      <sheetName val="E1.BridgeYrPL"/>
      <sheetName val="E2.TestYrPL"/>
      <sheetName val="E3.CapitalInfo"/>
      <sheetName val="E4.PILsResults"/>
      <sheetName val="F1.RevRequirement"/>
      <sheetName val="variance from 2009"/>
      <sheetName val="F2.CostAllocation"/>
      <sheetName val="F3.RevenueAllocation"/>
      <sheetName val="F4.RateDesign"/>
      <sheetName val="Overview of Dist Rev"/>
      <sheetName val="rate design"/>
      <sheetName val="Dist Rev"/>
      <sheetName val="FixedVarRevenue"/>
      <sheetName val="G1.DeferralBalances"/>
      <sheetName val="G2.ApprovedRecoveries"/>
      <sheetName val="G3.ProposedRecoveries"/>
      <sheetName val="G4.RateRiders"/>
      <sheetName val="G5.GlobalAdjustment"/>
      <sheetName val="rev reconciliation 2"/>
      <sheetName val="H1.RatesCheck"/>
      <sheetName val="H2.FinalRates"/>
      <sheetName val="Table of Rate Riders"/>
      <sheetName val="H3.FinalRateRiders"/>
      <sheetName val="H3.1 LRAM"/>
      <sheetName val="H4.ImpactSummary"/>
      <sheetName val="BlankImpact"/>
      <sheetName val="H5.BillImpacts"/>
      <sheetName val="All rates"/>
      <sheetName val="BillImpacts LD working"/>
      <sheetName val="Bill impact summary LD"/>
      <sheetName val="sens bill impacts"/>
      <sheetName val="S1.BridgeYrProForma"/>
      <sheetName val="Breakdown by plant"/>
      <sheetName val="S2.TestYrProForma"/>
      <sheetName val="S3.TestYrNewRates"/>
      <sheetName val="S4.VarBS"/>
      <sheetName val="S5.VarPL"/>
      <sheetName val="S6.VarRateBase"/>
      <sheetName val="S7.VarSuffDef"/>
      <sheetName val="O&amp;M (2)"/>
      <sheetName val="X11.PLtrend"/>
      <sheetName val="X12.PLvariances"/>
      <sheetName val="X13.BStrend"/>
      <sheetName val="X14.BSvariances"/>
      <sheetName val="X21.CapitalCont"/>
      <sheetName val="X22.RBtrend"/>
      <sheetName val="working capital"/>
      <sheetName val="X23.RBvariances"/>
      <sheetName val="X31.RevSuffDef"/>
      <sheetName val="X32.RevenueReq"/>
      <sheetName val="X91.RatesSched"/>
      <sheetName val="Current and Proposed rates"/>
      <sheetName val="Rate schedule 2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O&amp;M"/>
    </sheetNames>
    <sheetDataSet>
      <sheetData sheetId="0"/>
      <sheetData sheetId="1">
        <row r="13">
          <cell r="C13">
            <v>2013</v>
          </cell>
        </row>
        <row r="21">
          <cell r="C21">
            <v>3</v>
          </cell>
        </row>
        <row r="23">
          <cell r="C23">
            <v>39813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5">
          <cell r="D5">
            <v>2200000</v>
          </cell>
          <cell r="H5">
            <v>1.4499999999999957E-2</v>
          </cell>
        </row>
        <row r="7">
          <cell r="D7">
            <v>10</v>
          </cell>
        </row>
        <row r="8">
          <cell r="D8">
            <v>41348</v>
          </cell>
        </row>
        <row r="11">
          <cell r="D11" t="str">
            <v>End of Period</v>
          </cell>
        </row>
        <row r="13">
          <cell r="D13">
            <v>127509.91</v>
          </cell>
        </row>
        <row r="15">
          <cell r="H15" t="b">
            <v>1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2009 EDR Approved</v>
          </cell>
        </row>
        <row r="13">
          <cell r="C13" t="str">
            <v>1.0</v>
          </cell>
        </row>
        <row r="14">
          <cell r="C14" t="str">
            <v> </v>
          </cell>
        </row>
        <row r="15">
          <cell r="C15" t="str">
            <v>Q:\1.2013 Rebasing\3.  Interrogatories\Models\</v>
          </cell>
        </row>
      </sheetData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>
        <row r="5">
          <cell r="K5" t="str">
            <v>Annual</v>
          </cell>
        </row>
        <row r="6">
          <cell r="K6" t="str">
            <v>Semi-Annual</v>
          </cell>
        </row>
        <row r="7">
          <cell r="K7" t="str">
            <v>Quarterly</v>
          </cell>
        </row>
        <row r="8">
          <cell r="K8" t="str">
            <v>Bi-Monthly</v>
          </cell>
        </row>
        <row r="9">
          <cell r="D9" t="str">
            <v>Semi-Annual</v>
          </cell>
          <cell r="K9" t="str">
            <v>Monthly</v>
          </cell>
        </row>
        <row r="10">
          <cell r="D10" t="str">
            <v>Semi-Annual</v>
          </cell>
          <cell r="K10" t="str">
            <v>Semi-Monthly</v>
          </cell>
        </row>
        <row r="11">
          <cell r="K11" t="str">
            <v>Bi-Weekly</v>
          </cell>
        </row>
        <row r="12">
          <cell r="K12" t="str">
            <v>Weekly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>
    <tabColor theme="5" tint="0.39997558519241921"/>
  </sheetPr>
  <dimension ref="A1:P2130"/>
  <sheetViews>
    <sheetView showZeros="0" tabSelected="1" topLeftCell="A36" zoomScaleNormal="100" workbookViewId="0">
      <selection activeCell="J47" sqref="J47"/>
    </sheetView>
  </sheetViews>
  <sheetFormatPr defaultRowHeight="12.75" x14ac:dyDescent="0.2"/>
  <cols>
    <col min="1" max="1" width="1.28515625" customWidth="1"/>
    <col min="2" max="2" width="26.5703125" customWidth="1"/>
    <col min="3" max="3" width="1.28515625" customWidth="1"/>
    <col min="4" max="4" width="11.28515625" customWidth="1"/>
    <col min="5" max="5" width="1.28515625" customWidth="1"/>
    <col min="6" max="6" width="13.42578125" bestFit="1" customWidth="1"/>
    <col min="7" max="7" width="9" bestFit="1" customWidth="1"/>
    <col min="8" max="8" width="14" bestFit="1" customWidth="1"/>
    <col min="9" max="9" width="2.85546875" customWidth="1"/>
    <col min="10" max="10" width="13.42578125" bestFit="1" customWidth="1"/>
    <col min="11" max="11" width="9" bestFit="1" customWidth="1"/>
    <col min="12" max="12" width="14" bestFit="1" customWidth="1"/>
    <col min="13" max="13" width="2.85546875" customWidth="1"/>
    <col min="14" max="14" width="12.7109375" customWidth="1"/>
    <col min="15" max="15" width="10.85546875" customWidth="1"/>
    <col min="16" max="16" width="3.85546875" customWidth="1"/>
  </cols>
  <sheetData>
    <row r="1" spans="1:16" ht="21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3" t="s">
        <v>0</v>
      </c>
      <c r="O1" s="4" t="s">
        <v>1</v>
      </c>
    </row>
    <row r="2" spans="1:16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3" t="s">
        <v>2</v>
      </c>
      <c r="O2" s="6"/>
    </row>
    <row r="3" spans="1:16" x14ac:dyDescent="0.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2"/>
      <c r="M3" s="2"/>
      <c r="N3" s="3" t="s">
        <v>3</v>
      </c>
      <c r="O3" s="6"/>
    </row>
    <row r="4" spans="1:16" ht="18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L4" s="2"/>
      <c r="M4" s="2"/>
      <c r="N4" s="3" t="s">
        <v>4</v>
      </c>
      <c r="O4" s="6"/>
    </row>
    <row r="5" spans="1:16" ht="15.75" x14ac:dyDescent="0.25">
      <c r="A5" s="2"/>
      <c r="B5" s="2"/>
      <c r="C5" s="8"/>
      <c r="D5" s="8"/>
      <c r="E5" s="8"/>
      <c r="F5" s="2"/>
      <c r="G5" s="2"/>
      <c r="H5" s="2"/>
      <c r="I5" s="2"/>
      <c r="J5" s="2"/>
      <c r="K5" s="2"/>
      <c r="L5" s="2"/>
      <c r="M5" s="2"/>
      <c r="N5" s="3" t="s">
        <v>5</v>
      </c>
      <c r="O5" s="9"/>
    </row>
    <row r="6" spans="1:16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</row>
    <row r="7" spans="1:16" ht="1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44">
        <v>41309</v>
      </c>
      <c r="O7" s="144"/>
    </row>
    <row r="8" spans="1:1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0"/>
    </row>
    <row r="9" spans="1:16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6" x14ac:dyDescent="0.2">
      <c r="A10" s="10"/>
      <c r="B10" s="143" t="s">
        <v>7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</row>
    <row r="11" spans="1:16" x14ac:dyDescent="0.2">
      <c r="A11" s="10"/>
      <c r="B11" s="143" t="s">
        <v>8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</row>
    <row r="12" spans="1:16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6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6" x14ac:dyDescent="0.2">
      <c r="A14" s="10"/>
      <c r="B14" s="11" t="s">
        <v>9</v>
      </c>
      <c r="C14" s="10"/>
      <c r="D14" s="143" t="s">
        <v>10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0"/>
    </row>
    <row r="15" spans="1:16" ht="15.75" x14ac:dyDescent="0.25">
      <c r="A15" s="10"/>
      <c r="B15" s="12"/>
      <c r="C15" s="1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0"/>
    </row>
    <row r="16" spans="1:16" x14ac:dyDescent="0.2">
      <c r="A16" s="10"/>
      <c r="B16" s="14"/>
      <c r="C16" s="10"/>
      <c r="D16" s="15" t="s">
        <v>11</v>
      </c>
      <c r="E16" s="15"/>
      <c r="F16" s="16">
        <v>500</v>
      </c>
      <c r="G16" s="15" t="s">
        <v>12</v>
      </c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2">
      <c r="A17" s="10"/>
      <c r="B17" s="1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2">
      <c r="A18" s="10"/>
      <c r="B18" s="14"/>
      <c r="C18" s="10"/>
      <c r="D18" s="17"/>
      <c r="E18" s="17"/>
      <c r="F18" s="143" t="s">
        <v>13</v>
      </c>
      <c r="G18" s="143"/>
      <c r="H18" s="143"/>
      <c r="I18" s="10"/>
      <c r="J18" s="143" t="s">
        <v>14</v>
      </c>
      <c r="K18" s="143"/>
      <c r="L18" s="143"/>
      <c r="M18" s="10"/>
      <c r="N18" s="143" t="s">
        <v>15</v>
      </c>
      <c r="O18" s="143"/>
      <c r="P18" s="10"/>
    </row>
    <row r="19" spans="1:16" ht="12.75" customHeight="1" x14ac:dyDescent="0.2">
      <c r="A19" s="10"/>
      <c r="B19" s="14"/>
      <c r="C19" s="10"/>
      <c r="D19" s="143" t="s">
        <v>16</v>
      </c>
      <c r="E19" s="18"/>
      <c r="F19" s="19" t="s">
        <v>17</v>
      </c>
      <c r="G19" s="19" t="s">
        <v>18</v>
      </c>
      <c r="H19" s="20" t="s">
        <v>19</v>
      </c>
      <c r="I19" s="10"/>
      <c r="J19" s="19" t="s">
        <v>17</v>
      </c>
      <c r="K19" s="21" t="s">
        <v>18</v>
      </c>
      <c r="L19" s="20" t="s">
        <v>19</v>
      </c>
      <c r="M19" s="10"/>
      <c r="N19" s="143" t="s">
        <v>20</v>
      </c>
      <c r="O19" s="143" t="s">
        <v>21</v>
      </c>
      <c r="P19" s="10"/>
    </row>
    <row r="20" spans="1:16" x14ac:dyDescent="0.2">
      <c r="A20" s="10"/>
      <c r="B20" s="14"/>
      <c r="C20" s="10"/>
      <c r="D20" s="143"/>
      <c r="E20" s="18"/>
      <c r="F20" s="22" t="s">
        <v>22</v>
      </c>
      <c r="G20" s="22"/>
      <c r="H20" s="23" t="s">
        <v>22</v>
      </c>
      <c r="I20" s="10"/>
      <c r="J20" s="22" t="s">
        <v>22</v>
      </c>
      <c r="K20" s="23"/>
      <c r="L20" s="23" t="s">
        <v>22</v>
      </c>
      <c r="M20" s="10"/>
      <c r="N20" s="143"/>
      <c r="O20" s="143"/>
      <c r="P20" s="10"/>
    </row>
    <row r="21" spans="1:16" x14ac:dyDescent="0.2">
      <c r="A21" s="10"/>
      <c r="B21" s="24" t="s">
        <v>23</v>
      </c>
      <c r="C21" s="24"/>
      <c r="D21" s="25" t="s">
        <v>24</v>
      </c>
      <c r="E21" s="26"/>
      <c r="F21" s="27">
        <v>13.8</v>
      </c>
      <c r="G21" s="28">
        <v>1</v>
      </c>
      <c r="H21" s="29">
        <f>G21*F21</f>
        <v>13.8</v>
      </c>
      <c r="I21" s="30"/>
      <c r="J21" s="31">
        <v>16.54</v>
      </c>
      <c r="K21" s="32">
        <v>1</v>
      </c>
      <c r="L21" s="29">
        <f>K21*J21</f>
        <v>16.54</v>
      </c>
      <c r="M21" s="30"/>
      <c r="N21" s="33">
        <f>L21-H21</f>
        <v>2.7399999999999984</v>
      </c>
      <c r="O21" s="34">
        <f>IF((H21)=0,"",(N21/H21))</f>
        <v>0.19855072463768103</v>
      </c>
      <c r="P21" s="10"/>
    </row>
    <row r="22" spans="1:16" x14ac:dyDescent="0.2">
      <c r="A22" s="10"/>
      <c r="B22" s="24" t="s">
        <v>25</v>
      </c>
      <c r="C22" s="24"/>
      <c r="D22" s="25" t="s">
        <v>24</v>
      </c>
      <c r="E22" s="26"/>
      <c r="F22" s="27">
        <v>1.94</v>
      </c>
      <c r="G22" s="28">
        <v>1</v>
      </c>
      <c r="H22" s="29">
        <f t="shared" ref="H22:H30" si="0">G22*F22</f>
        <v>1.94</v>
      </c>
      <c r="I22" s="30"/>
      <c r="J22" s="31">
        <v>0</v>
      </c>
      <c r="K22" s="32">
        <v>1</v>
      </c>
      <c r="L22" s="29">
        <f>K22*J22</f>
        <v>0</v>
      </c>
      <c r="M22" s="30"/>
      <c r="N22" s="33">
        <f>L22-H22</f>
        <v>-1.94</v>
      </c>
      <c r="O22" s="34">
        <f>IF((H22)=0,"",(N22/H22))</f>
        <v>-1</v>
      </c>
      <c r="P22" s="10"/>
    </row>
    <row r="23" spans="1:16" x14ac:dyDescent="0.2">
      <c r="A23" s="10"/>
      <c r="B23" s="35" t="s">
        <v>26</v>
      </c>
      <c r="C23" s="24"/>
      <c r="D23" s="25" t="s">
        <v>27</v>
      </c>
      <c r="E23" s="26"/>
      <c r="F23" s="27">
        <v>-5.0000000000000001E-4</v>
      </c>
      <c r="G23" s="28">
        <f>F16</f>
        <v>500</v>
      </c>
      <c r="H23" s="29">
        <f t="shared" si="0"/>
        <v>-0.25</v>
      </c>
      <c r="I23" s="30"/>
      <c r="J23" s="31">
        <v>0</v>
      </c>
      <c r="K23" s="32">
        <f>F16</f>
        <v>500</v>
      </c>
      <c r="L23" s="29">
        <f t="shared" ref="L23:L30" si="1">K23*J23</f>
        <v>0</v>
      </c>
      <c r="M23" s="30"/>
      <c r="N23" s="33">
        <f t="shared" ref="N23:N61" si="2">L23-H23</f>
        <v>0.25</v>
      </c>
      <c r="O23" s="34">
        <f t="shared" ref="O23:O31" si="3">IF((H23)=0,"",(N23/H23))</f>
        <v>-1</v>
      </c>
      <c r="P23" s="10"/>
    </row>
    <row r="24" spans="1:16" x14ac:dyDescent="0.2">
      <c r="A24" s="10"/>
      <c r="B24" s="35" t="s">
        <v>28</v>
      </c>
      <c r="C24" s="24"/>
      <c r="D24" s="25" t="s">
        <v>24</v>
      </c>
      <c r="E24" s="26"/>
      <c r="F24" s="27">
        <v>0.25</v>
      </c>
      <c r="G24" s="28">
        <v>1</v>
      </c>
      <c r="H24" s="29">
        <f t="shared" si="0"/>
        <v>0.25</v>
      </c>
      <c r="I24" s="30"/>
      <c r="J24" s="31">
        <v>0.25</v>
      </c>
      <c r="K24" s="32">
        <v>1</v>
      </c>
      <c r="L24" s="29">
        <f t="shared" si="1"/>
        <v>0.25</v>
      </c>
      <c r="M24" s="30"/>
      <c r="N24" s="33">
        <f t="shared" si="2"/>
        <v>0</v>
      </c>
      <c r="O24" s="34">
        <f t="shared" si="3"/>
        <v>0</v>
      </c>
      <c r="P24" s="10"/>
    </row>
    <row r="25" spans="1:16" x14ac:dyDescent="0.2">
      <c r="A25" s="10"/>
      <c r="B25" s="24" t="s">
        <v>29</v>
      </c>
      <c r="C25" s="24"/>
      <c r="D25" s="25" t="s">
        <v>27</v>
      </c>
      <c r="E25" s="26"/>
      <c r="F25" s="27">
        <v>1.8800000000000001E-2</v>
      </c>
      <c r="G25" s="28">
        <f>F16</f>
        <v>500</v>
      </c>
      <c r="H25" s="29">
        <f t="shared" si="0"/>
        <v>9.4</v>
      </c>
      <c r="I25" s="30"/>
      <c r="J25" s="31">
        <v>2.2499999999999999E-2</v>
      </c>
      <c r="K25" s="28">
        <f>F16</f>
        <v>500</v>
      </c>
      <c r="L25" s="29">
        <f t="shared" si="1"/>
        <v>11.25</v>
      </c>
      <c r="M25" s="30"/>
      <c r="N25" s="33">
        <f t="shared" si="2"/>
        <v>1.8499999999999996</v>
      </c>
      <c r="O25" s="34">
        <f t="shared" si="3"/>
        <v>0.19680851063829782</v>
      </c>
      <c r="P25" s="10"/>
    </row>
    <row r="26" spans="1:16" x14ac:dyDescent="0.2">
      <c r="A26" s="10"/>
      <c r="B26" s="24" t="s">
        <v>30</v>
      </c>
      <c r="C26" s="24"/>
      <c r="D26" s="25"/>
      <c r="E26" s="26"/>
      <c r="F26" s="27"/>
      <c r="G26" s="28"/>
      <c r="H26" s="29">
        <f t="shared" si="0"/>
        <v>0</v>
      </c>
      <c r="I26" s="30"/>
      <c r="J26" s="31"/>
      <c r="K26" s="28"/>
      <c r="L26" s="29">
        <f t="shared" si="1"/>
        <v>0</v>
      </c>
      <c r="M26" s="30"/>
      <c r="N26" s="33">
        <f t="shared" si="2"/>
        <v>0</v>
      </c>
      <c r="O26" s="34" t="str">
        <f t="shared" si="3"/>
        <v/>
      </c>
      <c r="P26" s="10"/>
    </row>
    <row r="27" spans="1:16" x14ac:dyDescent="0.2">
      <c r="A27" s="10"/>
      <c r="B27" s="24" t="s">
        <v>31</v>
      </c>
      <c r="C27" s="24"/>
      <c r="D27" s="25" t="s">
        <v>32</v>
      </c>
      <c r="E27" s="26"/>
      <c r="F27" s="27">
        <v>4.0000000000000002E-4</v>
      </c>
      <c r="G27" s="28">
        <f>F16</f>
        <v>500</v>
      </c>
      <c r="H27" s="29">
        <f t="shared" si="0"/>
        <v>0.2</v>
      </c>
      <c r="I27" s="30"/>
      <c r="J27" s="31">
        <v>0</v>
      </c>
      <c r="K27" s="28">
        <f>F16</f>
        <v>500</v>
      </c>
      <c r="L27" s="29">
        <f t="shared" si="1"/>
        <v>0</v>
      </c>
      <c r="M27" s="30"/>
      <c r="N27" s="33">
        <f t="shared" si="2"/>
        <v>-0.2</v>
      </c>
      <c r="O27" s="34">
        <f t="shared" si="3"/>
        <v>-1</v>
      </c>
      <c r="P27" s="10"/>
    </row>
    <row r="28" spans="1:16" x14ac:dyDescent="0.2">
      <c r="A28" s="10"/>
      <c r="B28" s="24" t="s">
        <v>33</v>
      </c>
      <c r="C28" s="24"/>
      <c r="D28" s="25" t="s">
        <v>32</v>
      </c>
      <c r="E28" s="26"/>
      <c r="F28" s="27">
        <v>2.0000000000000001E-4</v>
      </c>
      <c r="G28" s="28">
        <f>F16</f>
        <v>500</v>
      </c>
      <c r="H28" s="29">
        <f t="shared" si="0"/>
        <v>0.1</v>
      </c>
      <c r="I28" s="30"/>
      <c r="J28" s="31">
        <v>2.0000000000000001E-4</v>
      </c>
      <c r="K28" s="28">
        <f>F16</f>
        <v>500</v>
      </c>
      <c r="L28" s="29">
        <f t="shared" si="1"/>
        <v>0.1</v>
      </c>
      <c r="M28" s="30"/>
      <c r="N28" s="33">
        <f t="shared" si="2"/>
        <v>0</v>
      </c>
      <c r="O28" s="34">
        <f t="shared" si="3"/>
        <v>0</v>
      </c>
      <c r="P28" s="10"/>
    </row>
    <row r="29" spans="1:16" x14ac:dyDescent="0.2">
      <c r="A29" s="10"/>
      <c r="B29" s="36" t="s">
        <v>34</v>
      </c>
      <c r="C29" s="24"/>
      <c r="D29" s="25" t="s">
        <v>32</v>
      </c>
      <c r="E29" s="26"/>
      <c r="F29" s="27">
        <v>0</v>
      </c>
      <c r="G29" s="28">
        <f>F16</f>
        <v>500</v>
      </c>
      <c r="H29" s="29">
        <f t="shared" si="0"/>
        <v>0</v>
      </c>
      <c r="I29" s="30"/>
      <c r="J29" s="31">
        <v>5.0000000000000001E-4</v>
      </c>
      <c r="K29" s="28">
        <f>F16</f>
        <v>500</v>
      </c>
      <c r="L29" s="29">
        <f t="shared" si="1"/>
        <v>0.25</v>
      </c>
      <c r="M29" s="30"/>
      <c r="N29" s="33">
        <f t="shared" si="2"/>
        <v>0.25</v>
      </c>
      <c r="O29" s="34" t="str">
        <f t="shared" si="3"/>
        <v/>
      </c>
      <c r="P29" s="10"/>
    </row>
    <row r="30" spans="1:16" x14ac:dyDescent="0.2">
      <c r="A30" s="10"/>
      <c r="B30" s="37" t="s">
        <v>35</v>
      </c>
      <c r="C30" s="24"/>
      <c r="D30" s="25" t="s">
        <v>24</v>
      </c>
      <c r="E30" s="26"/>
      <c r="F30" s="27">
        <v>0</v>
      </c>
      <c r="G30" s="28">
        <v>1</v>
      </c>
      <c r="H30" s="29">
        <f t="shared" si="0"/>
        <v>0</v>
      </c>
      <c r="I30" s="30"/>
      <c r="J30" s="31">
        <v>1.47</v>
      </c>
      <c r="K30" s="28">
        <v>1</v>
      </c>
      <c r="L30" s="29">
        <f t="shared" si="1"/>
        <v>1.47</v>
      </c>
      <c r="M30" s="30"/>
      <c r="N30" s="33">
        <f t="shared" si="2"/>
        <v>1.47</v>
      </c>
      <c r="O30" s="34" t="str">
        <f t="shared" si="3"/>
        <v/>
      </c>
      <c r="P30" s="10"/>
    </row>
    <row r="31" spans="1:16" x14ac:dyDescent="0.2">
      <c r="A31" s="38"/>
      <c r="B31" s="39" t="s">
        <v>36</v>
      </c>
      <c r="C31" s="40"/>
      <c r="D31" s="41"/>
      <c r="E31" s="40"/>
      <c r="F31" s="42"/>
      <c r="G31" s="43"/>
      <c r="H31" s="44">
        <f>SUM(H21:H30)</f>
        <v>25.44</v>
      </c>
      <c r="I31" s="45"/>
      <c r="J31" s="46"/>
      <c r="K31" s="47"/>
      <c r="L31" s="44">
        <f>SUM(L21:L30)</f>
        <v>29.86</v>
      </c>
      <c r="M31" s="45"/>
      <c r="N31" s="48">
        <f t="shared" si="2"/>
        <v>4.4199999999999982</v>
      </c>
      <c r="O31" s="49">
        <f t="shared" si="3"/>
        <v>0.17374213836477978</v>
      </c>
      <c r="P31" s="38"/>
    </row>
    <row r="32" spans="1:16" ht="38.25" x14ac:dyDescent="0.2">
      <c r="A32" s="10"/>
      <c r="B32" s="50" t="s">
        <v>37</v>
      </c>
      <c r="C32" s="24"/>
      <c r="D32" s="25" t="s">
        <v>32</v>
      </c>
      <c r="E32" s="26"/>
      <c r="F32" s="27">
        <v>1.1999999999999999E-3</v>
      </c>
      <c r="G32" s="28">
        <f>F16</f>
        <v>500</v>
      </c>
      <c r="H32" s="29">
        <f>G32*F32</f>
        <v>0.6</v>
      </c>
      <c r="I32" s="30"/>
      <c r="J32" s="31">
        <v>0</v>
      </c>
      <c r="K32" s="28">
        <f>F16</f>
        <v>500</v>
      </c>
      <c r="L32" s="29">
        <f>K32*J32</f>
        <v>0</v>
      </c>
      <c r="M32" s="30"/>
      <c r="N32" s="33">
        <f t="shared" si="2"/>
        <v>-0.6</v>
      </c>
      <c r="O32" s="34">
        <f>IF((H32)=0,"",(N32/H32))</f>
        <v>-1</v>
      </c>
      <c r="P32" s="10"/>
    </row>
    <row r="33" spans="1:16" ht="38.25" x14ac:dyDescent="0.2">
      <c r="A33" s="10"/>
      <c r="B33" s="50" t="s">
        <v>38</v>
      </c>
      <c r="C33" s="24"/>
      <c r="D33" s="25" t="s">
        <v>32</v>
      </c>
      <c r="E33" s="26"/>
      <c r="F33" s="27">
        <v>-1.6999999999999999E-3</v>
      </c>
      <c r="G33" s="28">
        <f>F16</f>
        <v>500</v>
      </c>
      <c r="H33" s="29">
        <f>G33*F33</f>
        <v>-0.85</v>
      </c>
      <c r="I33" s="30"/>
      <c r="J33" s="31">
        <v>-1.6999999999999999E-3</v>
      </c>
      <c r="K33" s="28">
        <f>F16</f>
        <v>500</v>
      </c>
      <c r="L33" s="29">
        <f>K33*J33</f>
        <v>-0.85</v>
      </c>
      <c r="M33" s="30"/>
      <c r="N33" s="33">
        <f t="shared" si="2"/>
        <v>0</v>
      </c>
      <c r="O33" s="34">
        <f>IF((H33)=0,"",(N33/H33))</f>
        <v>0</v>
      </c>
      <c r="P33" s="10"/>
    </row>
    <row r="34" spans="1:16" ht="51" x14ac:dyDescent="0.2">
      <c r="A34" s="10"/>
      <c r="B34" s="50" t="s">
        <v>39</v>
      </c>
      <c r="C34" s="24"/>
      <c r="D34" s="25" t="s">
        <v>32</v>
      </c>
      <c r="E34" s="26"/>
      <c r="F34" s="27">
        <v>0</v>
      </c>
      <c r="G34" s="28">
        <f>F16</f>
        <v>500</v>
      </c>
      <c r="H34" s="29">
        <f>G34*F34</f>
        <v>0</v>
      </c>
      <c r="I34" s="30"/>
      <c r="J34" s="31">
        <v>-1.2999999999999999E-3</v>
      </c>
      <c r="K34" s="28">
        <f>F16</f>
        <v>500</v>
      </c>
      <c r="L34" s="29">
        <f>K34*J34</f>
        <v>-0.65</v>
      </c>
      <c r="M34" s="30"/>
      <c r="N34" s="33">
        <f t="shared" si="2"/>
        <v>-0.65</v>
      </c>
      <c r="O34" s="34" t="str">
        <f>IF((H34)=0,"",(N34/H34))</f>
        <v/>
      </c>
      <c r="P34" s="10"/>
    </row>
    <row r="35" spans="1:16" x14ac:dyDescent="0.2">
      <c r="A35" s="10"/>
      <c r="B35" s="36" t="s">
        <v>40</v>
      </c>
      <c r="C35" s="24"/>
      <c r="D35" s="25" t="s">
        <v>27</v>
      </c>
      <c r="E35" s="26"/>
      <c r="F35" s="27">
        <v>2.0000000000000001E-4</v>
      </c>
      <c r="G35" s="28">
        <f>F16</f>
        <v>500</v>
      </c>
      <c r="H35" s="29">
        <f>G35*F35</f>
        <v>0.1</v>
      </c>
      <c r="I35" s="30"/>
      <c r="J35" s="31">
        <v>2.0000000000000001E-4</v>
      </c>
      <c r="K35" s="28">
        <f>F16</f>
        <v>500</v>
      </c>
      <c r="L35" s="29">
        <f>K35*J35</f>
        <v>0.1</v>
      </c>
      <c r="M35" s="30"/>
      <c r="N35" s="33">
        <f t="shared" si="2"/>
        <v>0</v>
      </c>
      <c r="O35" s="34">
        <f>IF((H35)=0,"",(N35/H35))</f>
        <v>0</v>
      </c>
      <c r="P35" s="10"/>
    </row>
    <row r="36" spans="1:16" x14ac:dyDescent="0.2">
      <c r="A36" s="10"/>
      <c r="B36" s="36" t="s">
        <v>41</v>
      </c>
      <c r="C36" s="24"/>
      <c r="D36" s="25"/>
      <c r="E36" s="26"/>
      <c r="F36" s="51"/>
      <c r="G36" s="52"/>
      <c r="H36" s="53"/>
      <c r="I36" s="30"/>
      <c r="J36" s="31"/>
      <c r="K36" s="28">
        <f>F16</f>
        <v>500</v>
      </c>
      <c r="L36" s="29">
        <f>K36*J36</f>
        <v>0</v>
      </c>
      <c r="M36" s="30"/>
      <c r="N36" s="33">
        <f t="shared" si="2"/>
        <v>0</v>
      </c>
      <c r="O36" s="34"/>
      <c r="P36" s="10"/>
    </row>
    <row r="37" spans="1:16" ht="25.5" x14ac:dyDescent="0.2">
      <c r="A37" s="10"/>
      <c r="B37" s="54" t="s">
        <v>42</v>
      </c>
      <c r="C37" s="55"/>
      <c r="D37" s="55"/>
      <c r="E37" s="55"/>
      <c r="F37" s="56"/>
      <c r="G37" s="57"/>
      <c r="H37" s="58">
        <f>SUM(H31:H36)</f>
        <v>25.290000000000003</v>
      </c>
      <c r="I37" s="45"/>
      <c r="J37" s="57"/>
      <c r="K37" s="59"/>
      <c r="L37" s="58">
        <f>SUM(L31:L36)</f>
        <v>28.46</v>
      </c>
      <c r="M37" s="45"/>
      <c r="N37" s="48">
        <f t="shared" si="2"/>
        <v>3.1699999999999982</v>
      </c>
      <c r="O37" s="49">
        <f t="shared" ref="O37:O61" si="4">IF((H37)=0,"",(N37/H37))</f>
        <v>0.12534598655595089</v>
      </c>
      <c r="P37" s="10"/>
    </row>
    <row r="38" spans="1:16" x14ac:dyDescent="0.2">
      <c r="A38" s="10"/>
      <c r="B38" s="30" t="s">
        <v>43</v>
      </c>
      <c r="C38" s="30"/>
      <c r="D38" s="60" t="s">
        <v>27</v>
      </c>
      <c r="E38" s="61"/>
      <c r="F38" s="31">
        <v>6.7999999999999996E-3</v>
      </c>
      <c r="G38" s="62">
        <f>F16*(1+F64)</f>
        <v>517.80000000000007</v>
      </c>
      <c r="H38" s="29">
        <f>G38*F38</f>
        <v>3.5210400000000002</v>
      </c>
      <c r="I38" s="30"/>
      <c r="J38" s="31">
        <v>6.4000000000000003E-3</v>
      </c>
      <c r="K38" s="63">
        <f>F16*(1+J64)</f>
        <v>521.02703213950758</v>
      </c>
      <c r="L38" s="29">
        <f>K38*J38</f>
        <v>3.3345730056928486</v>
      </c>
      <c r="M38" s="30"/>
      <c r="N38" s="33">
        <f t="shared" si="2"/>
        <v>-0.18646699430715152</v>
      </c>
      <c r="O38" s="34">
        <f t="shared" si="4"/>
        <v>-5.2957931266657439E-2</v>
      </c>
      <c r="P38" s="10"/>
    </row>
    <row r="39" spans="1:16" ht="25.5" x14ac:dyDescent="0.2">
      <c r="A39" s="10"/>
      <c r="B39" s="64" t="s">
        <v>44</v>
      </c>
      <c r="C39" s="30"/>
      <c r="D39" s="60" t="s">
        <v>27</v>
      </c>
      <c r="E39" s="61"/>
      <c r="F39" s="31">
        <v>5.7000000000000002E-3</v>
      </c>
      <c r="G39" s="62">
        <f>G38</f>
        <v>517.80000000000007</v>
      </c>
      <c r="H39" s="29">
        <f>G39*F39</f>
        <v>2.9514600000000004</v>
      </c>
      <c r="I39" s="30"/>
      <c r="J39" s="31">
        <v>5.4000000000000003E-3</v>
      </c>
      <c r="K39" s="63">
        <f>K38</f>
        <v>521.02703213950758</v>
      </c>
      <c r="L39" s="29">
        <f>K39*J39</f>
        <v>2.813545973553341</v>
      </c>
      <c r="M39" s="30"/>
      <c r="N39" s="33">
        <f t="shared" si="2"/>
        <v>-0.1379140264466594</v>
      </c>
      <c r="O39" s="34">
        <f t="shared" si="4"/>
        <v>-4.6727391340780286E-2</v>
      </c>
      <c r="P39" s="10"/>
    </row>
    <row r="40" spans="1:16" ht="25.5" x14ac:dyDescent="0.2">
      <c r="A40" s="10"/>
      <c r="B40" s="54" t="s">
        <v>45</v>
      </c>
      <c r="C40" s="40"/>
      <c r="D40" s="40"/>
      <c r="E40" s="40"/>
      <c r="F40" s="65"/>
      <c r="G40" s="57"/>
      <c r="H40" s="58">
        <f>SUM(H37:H39)</f>
        <v>31.762500000000003</v>
      </c>
      <c r="I40" s="66"/>
      <c r="J40" s="67"/>
      <c r="K40" s="68"/>
      <c r="L40" s="58">
        <f>SUM(L37:L39)</f>
        <v>34.608118979246193</v>
      </c>
      <c r="M40" s="66"/>
      <c r="N40" s="48">
        <f t="shared" si="2"/>
        <v>2.8456189792461899</v>
      </c>
      <c r="O40" s="49">
        <f t="shared" si="4"/>
        <v>8.9590522762571886E-2</v>
      </c>
      <c r="P40" s="10"/>
    </row>
    <row r="41" spans="1:16" ht="25.5" x14ac:dyDescent="0.2">
      <c r="A41" s="10"/>
      <c r="B41" s="69" t="s">
        <v>46</v>
      </c>
      <c r="C41" s="24"/>
      <c r="D41" s="25" t="s">
        <v>27</v>
      </c>
      <c r="E41" s="26"/>
      <c r="F41" s="70">
        <v>5.1999999999999998E-3</v>
      </c>
      <c r="G41" s="62">
        <f>F16*(1+F64)</f>
        <v>517.80000000000007</v>
      </c>
      <c r="H41" s="71">
        <f t="shared" ref="H41:H49" si="5">G41*F41</f>
        <v>2.6925600000000003</v>
      </c>
      <c r="I41" s="30"/>
      <c r="J41" s="72">
        <v>5.1999999999999998E-3</v>
      </c>
      <c r="K41" s="63">
        <f>F16*(1+J64)</f>
        <v>521.02703213950758</v>
      </c>
      <c r="L41" s="71">
        <f t="shared" ref="L41:L49" si="6">K41*J41</f>
        <v>2.7093405671254391</v>
      </c>
      <c r="M41" s="30"/>
      <c r="N41" s="33">
        <f t="shared" si="2"/>
        <v>1.678056712543885E-2</v>
      </c>
      <c r="O41" s="73">
        <f t="shared" si="4"/>
        <v>6.2321980291762669E-3</v>
      </c>
      <c r="P41" s="10"/>
    </row>
    <row r="42" spans="1:16" ht="25.5" x14ac:dyDescent="0.2">
      <c r="A42" s="10"/>
      <c r="B42" s="69" t="s">
        <v>47</v>
      </c>
      <c r="C42" s="24"/>
      <c r="D42" s="25" t="s">
        <v>27</v>
      </c>
      <c r="E42" s="26"/>
      <c r="F42" s="70">
        <v>1.1000000000000001E-3</v>
      </c>
      <c r="G42" s="62">
        <f>F16*(1+F64)</f>
        <v>517.80000000000007</v>
      </c>
      <c r="H42" s="71">
        <f t="shared" si="5"/>
        <v>0.56958000000000009</v>
      </c>
      <c r="I42" s="30"/>
      <c r="J42" s="72">
        <v>1.1000000000000001E-3</v>
      </c>
      <c r="K42" s="63">
        <f>F16*(1+J64)</f>
        <v>521.02703213950758</v>
      </c>
      <c r="L42" s="71">
        <f t="shared" si="6"/>
        <v>0.57312973535345835</v>
      </c>
      <c r="M42" s="30"/>
      <c r="N42" s="33">
        <f t="shared" si="2"/>
        <v>3.549735353458261E-3</v>
      </c>
      <c r="O42" s="73">
        <f t="shared" si="4"/>
        <v>6.2321980291763415E-3</v>
      </c>
      <c r="P42" s="10"/>
    </row>
    <row r="43" spans="1:16" x14ac:dyDescent="0.2">
      <c r="A43" s="10"/>
      <c r="B43" s="24" t="s">
        <v>28</v>
      </c>
      <c r="C43" s="24"/>
      <c r="D43" s="25"/>
      <c r="E43" s="26"/>
      <c r="F43" s="70"/>
      <c r="G43" s="28">
        <v>1</v>
      </c>
      <c r="H43" s="71">
        <f t="shared" si="5"/>
        <v>0</v>
      </c>
      <c r="I43" s="30"/>
      <c r="J43" s="72"/>
      <c r="K43" s="32">
        <v>1</v>
      </c>
      <c r="L43" s="71">
        <f t="shared" si="6"/>
        <v>0</v>
      </c>
      <c r="M43" s="30"/>
      <c r="N43" s="33">
        <f t="shared" si="2"/>
        <v>0</v>
      </c>
      <c r="O43" s="73" t="str">
        <f t="shared" si="4"/>
        <v/>
      </c>
      <c r="P43" s="10"/>
    </row>
    <row r="44" spans="1:16" x14ac:dyDescent="0.2">
      <c r="A44" s="10"/>
      <c r="B44" s="24" t="s">
        <v>48</v>
      </c>
      <c r="C44" s="24"/>
      <c r="D44" s="25" t="s">
        <v>27</v>
      </c>
      <c r="E44" s="26"/>
      <c r="F44" s="70">
        <v>7.0000000000000001E-3</v>
      </c>
      <c r="G44" s="62">
        <f>F16</f>
        <v>500</v>
      </c>
      <c r="H44" s="71">
        <f t="shared" si="5"/>
        <v>3.5</v>
      </c>
      <c r="I44" s="30"/>
      <c r="J44" s="72">
        <v>7.0000000000000001E-3</v>
      </c>
      <c r="K44" s="63">
        <f>F16</f>
        <v>500</v>
      </c>
      <c r="L44" s="71">
        <f t="shared" si="6"/>
        <v>3.5</v>
      </c>
      <c r="M44" s="30"/>
      <c r="N44" s="33">
        <f t="shared" si="2"/>
        <v>0</v>
      </c>
      <c r="O44" s="73">
        <f t="shared" si="4"/>
        <v>0</v>
      </c>
      <c r="P44" s="10"/>
    </row>
    <row r="45" spans="1:16" x14ac:dyDescent="0.2">
      <c r="A45" s="10"/>
      <c r="B45" s="36" t="s">
        <v>49</v>
      </c>
      <c r="C45" s="24"/>
      <c r="D45" s="25" t="s">
        <v>27</v>
      </c>
      <c r="E45" s="26"/>
      <c r="F45" s="74">
        <v>7.3999999999999996E-2</v>
      </c>
      <c r="G45">
        <f>IF($G$41&gt;=600,600,$G$41)</f>
        <v>517.80000000000007</v>
      </c>
      <c r="H45" s="71">
        <f>G45*F45</f>
        <v>38.3172</v>
      </c>
      <c r="I45" s="30"/>
      <c r="J45" s="70">
        <v>7.3999999999999996E-2</v>
      </c>
      <c r="K45">
        <f>IF($K$41&gt;=600,600,$K$41)</f>
        <v>521.02703213950758</v>
      </c>
      <c r="L45" s="71">
        <f>K45*J45</f>
        <v>38.55600037832356</v>
      </c>
      <c r="M45" s="30"/>
      <c r="N45" s="33">
        <f t="shared" si="2"/>
        <v>0.23880037832356038</v>
      </c>
      <c r="O45" s="73">
        <f t="shared" si="4"/>
        <v>6.2321980291764638E-3</v>
      </c>
      <c r="P45" s="10"/>
    </row>
    <row r="46" spans="1:16" x14ac:dyDescent="0.2">
      <c r="A46" s="10"/>
      <c r="B46" s="36" t="s">
        <v>50</v>
      </c>
      <c r="C46" s="24"/>
      <c r="D46" s="25" t="s">
        <v>27</v>
      </c>
      <c r="E46" s="26"/>
      <c r="F46" s="74">
        <v>8.6999999999999994E-2</v>
      </c>
      <c r="G46">
        <f>IF($G$41&gt;=600,$G$41-$G$45,0)</f>
        <v>0</v>
      </c>
      <c r="H46" s="71">
        <f>G46*F46</f>
        <v>0</v>
      </c>
      <c r="I46" s="30"/>
      <c r="J46" s="70">
        <v>8.6999999999999994E-2</v>
      </c>
      <c r="K46">
        <f>IF($K$41&gt;=600,$K$41-$K$45,0)</f>
        <v>0</v>
      </c>
      <c r="L46" s="71">
        <f>K46*J46</f>
        <v>0</v>
      </c>
      <c r="M46" s="30"/>
      <c r="N46" s="33">
        <f t="shared" si="2"/>
        <v>0</v>
      </c>
      <c r="O46" s="73" t="str">
        <f t="shared" si="4"/>
        <v/>
      </c>
      <c r="P46" s="10"/>
    </row>
    <row r="47" spans="1:16" x14ac:dyDescent="0.2">
      <c r="A47" s="10"/>
      <c r="B47" s="36" t="s">
        <v>51</v>
      </c>
      <c r="C47" s="24"/>
      <c r="D47" s="25" t="s">
        <v>27</v>
      </c>
      <c r="E47" s="26"/>
      <c r="F47" s="74">
        <v>6.3E-2</v>
      </c>
      <c r="G47" s="75">
        <f>0.64*$G$41</f>
        <v>331.39200000000005</v>
      </c>
      <c r="H47" s="71">
        <f t="shared" si="5"/>
        <v>20.877696000000004</v>
      </c>
      <c r="I47" s="30"/>
      <c r="J47" s="70">
        <v>6.3E-2</v>
      </c>
      <c r="K47" s="76">
        <f>0.64*$K$41</f>
        <v>333.45730056928488</v>
      </c>
      <c r="L47" s="71">
        <f t="shared" si="6"/>
        <v>21.007809935864948</v>
      </c>
      <c r="M47" s="30"/>
      <c r="N47" s="33">
        <f t="shared" si="2"/>
        <v>0.13011393586494435</v>
      </c>
      <c r="O47" s="73">
        <f t="shared" si="4"/>
        <v>6.2321980291764152E-3</v>
      </c>
      <c r="P47" s="10"/>
    </row>
    <row r="48" spans="1:16" x14ac:dyDescent="0.2">
      <c r="A48" s="10"/>
      <c r="B48" s="36" t="s">
        <v>52</v>
      </c>
      <c r="C48" s="24"/>
      <c r="D48" s="25" t="s">
        <v>27</v>
      </c>
      <c r="E48" s="26"/>
      <c r="F48" s="74">
        <v>9.9000000000000005E-2</v>
      </c>
      <c r="G48" s="75">
        <f>0.18*$G$41</f>
        <v>93.204000000000008</v>
      </c>
      <c r="H48" s="71">
        <f t="shared" si="5"/>
        <v>9.2271960000000011</v>
      </c>
      <c r="I48" s="30"/>
      <c r="J48" s="70">
        <v>9.9000000000000005E-2</v>
      </c>
      <c r="K48" s="76">
        <f>0.18*$K$41</f>
        <v>93.784865785111364</v>
      </c>
      <c r="L48" s="71">
        <f t="shared" si="6"/>
        <v>9.2847017127260258</v>
      </c>
      <c r="M48" s="30"/>
      <c r="N48" s="33">
        <f t="shared" si="2"/>
        <v>5.7505712726024782E-2</v>
      </c>
      <c r="O48" s="73">
        <f t="shared" si="4"/>
        <v>6.2321980291764447E-3</v>
      </c>
      <c r="P48" s="10"/>
    </row>
    <row r="49" spans="1:16" ht="13.5" thickBot="1" x14ac:dyDescent="0.25">
      <c r="A49" s="10"/>
      <c r="B49" s="14" t="s">
        <v>53</v>
      </c>
      <c r="C49" s="24"/>
      <c r="D49" s="25" t="s">
        <v>27</v>
      </c>
      <c r="E49" s="26"/>
      <c r="F49" s="74">
        <v>0.11799999999999999</v>
      </c>
      <c r="G49" s="75">
        <f>0.18*$G$41</f>
        <v>93.204000000000008</v>
      </c>
      <c r="H49" s="71">
        <f t="shared" si="5"/>
        <v>10.998072000000001</v>
      </c>
      <c r="I49" s="30"/>
      <c r="J49" s="70">
        <v>0.11799999999999999</v>
      </c>
      <c r="K49" s="76">
        <f>0.18*$K$41</f>
        <v>93.784865785111364</v>
      </c>
      <c r="L49" s="71">
        <f t="shared" si="6"/>
        <v>11.066614162643141</v>
      </c>
      <c r="M49" s="30"/>
      <c r="N49" s="33">
        <f t="shared" si="2"/>
        <v>6.8542162643140614E-2</v>
      </c>
      <c r="O49" s="73">
        <f t="shared" si="4"/>
        <v>6.2321980291764421E-3</v>
      </c>
      <c r="P49" s="10"/>
    </row>
    <row r="50" spans="1:16" ht="13.5" thickBot="1" x14ac:dyDescent="0.25">
      <c r="A50" s="10"/>
      <c r="B50" s="77"/>
      <c r="C50" s="78"/>
      <c r="D50" s="79"/>
      <c r="E50" s="78"/>
      <c r="F50" s="80"/>
      <c r="G50" s="81"/>
      <c r="H50" s="82"/>
      <c r="I50" s="83"/>
      <c r="J50" s="80"/>
      <c r="K50" s="84"/>
      <c r="L50" s="82"/>
      <c r="M50" s="83"/>
      <c r="N50" s="85"/>
      <c r="O50" s="86"/>
      <c r="P50" s="10"/>
    </row>
    <row r="51" spans="1:16" x14ac:dyDescent="0.2">
      <c r="A51" s="10"/>
      <c r="B51" s="87" t="s">
        <v>54</v>
      </c>
      <c r="C51" s="24"/>
      <c r="D51" s="24"/>
      <c r="E51" s="24"/>
      <c r="F51" s="88"/>
      <c r="G51" s="89"/>
      <c r="H51" s="90">
        <f>SUM(H40:H46)</f>
        <v>76.841840000000005</v>
      </c>
      <c r="I51" s="91"/>
      <c r="J51" s="92"/>
      <c r="K51" s="92"/>
      <c r="L51" s="93">
        <f>SUM(L40:L46)</f>
        <v>79.946589660048659</v>
      </c>
      <c r="M51" s="94"/>
      <c r="N51" s="95">
        <f t="shared" si="2"/>
        <v>3.1047496600486539</v>
      </c>
      <c r="O51" s="96">
        <f t="shared" si="4"/>
        <v>4.0404415876150984E-2</v>
      </c>
      <c r="P51" s="10"/>
    </row>
    <row r="52" spans="1:16" x14ac:dyDescent="0.2">
      <c r="A52" s="10"/>
      <c r="B52" s="97" t="s">
        <v>55</v>
      </c>
      <c r="C52" s="24"/>
      <c r="D52" s="24"/>
      <c r="E52" s="24"/>
      <c r="F52" s="98">
        <v>0.13</v>
      </c>
      <c r="G52" s="89"/>
      <c r="H52" s="99">
        <f>H51*F52</f>
        <v>9.9894392000000014</v>
      </c>
      <c r="I52" s="100"/>
      <c r="J52" s="101">
        <v>0.13</v>
      </c>
      <c r="K52" s="102"/>
      <c r="L52" s="103">
        <f>L51*J52</f>
        <v>10.393056655806326</v>
      </c>
      <c r="M52" s="104"/>
      <c r="N52" s="105">
        <f t="shared" si="2"/>
        <v>0.4036174558063248</v>
      </c>
      <c r="O52" s="106">
        <f t="shared" si="4"/>
        <v>4.0404415876150956E-2</v>
      </c>
      <c r="P52" s="10"/>
    </row>
    <row r="53" spans="1:16" x14ac:dyDescent="0.2">
      <c r="A53" s="10"/>
      <c r="B53" s="107" t="s">
        <v>56</v>
      </c>
      <c r="C53" s="24"/>
      <c r="D53" s="24"/>
      <c r="E53" s="24"/>
      <c r="F53" s="108"/>
      <c r="G53" s="109"/>
      <c r="H53" s="99">
        <f>H51+H52</f>
        <v>86.831279200000012</v>
      </c>
      <c r="I53" s="100"/>
      <c r="J53" s="100"/>
      <c r="K53" s="100"/>
      <c r="L53" s="103">
        <f>L51+L52</f>
        <v>90.339646315854992</v>
      </c>
      <c r="M53" s="104"/>
      <c r="N53" s="105">
        <f t="shared" si="2"/>
        <v>3.5083671158549805</v>
      </c>
      <c r="O53" s="106">
        <f t="shared" si="4"/>
        <v>4.0404415876150998E-2</v>
      </c>
      <c r="P53" s="10"/>
    </row>
    <row r="54" spans="1:16" ht="12.75" customHeight="1" x14ac:dyDescent="0.2">
      <c r="A54" s="10"/>
      <c r="B54" s="143" t="s">
        <v>57</v>
      </c>
      <c r="C54" s="143"/>
      <c r="D54" s="143"/>
      <c r="E54" s="24"/>
      <c r="F54" s="108"/>
      <c r="G54" s="109"/>
      <c r="H54" s="110">
        <f>ROUND(-H53*10%,2)</f>
        <v>-8.68</v>
      </c>
      <c r="I54" s="100"/>
      <c r="J54" s="100"/>
      <c r="K54" s="100"/>
      <c r="L54" s="111">
        <f>ROUND(-L53*10%,2)</f>
        <v>-9.0299999999999994</v>
      </c>
      <c r="M54" s="104"/>
      <c r="N54" s="112">
        <f t="shared" si="2"/>
        <v>-0.34999999999999964</v>
      </c>
      <c r="O54" s="113">
        <f t="shared" si="4"/>
        <v>4.0322580645161248E-2</v>
      </c>
      <c r="P54" s="10"/>
    </row>
    <row r="55" spans="1:16" ht="13.5" customHeight="1" thickBot="1" x14ac:dyDescent="0.25">
      <c r="A55" s="10"/>
      <c r="B55" s="143" t="s">
        <v>58</v>
      </c>
      <c r="C55" s="143"/>
      <c r="D55" s="143"/>
      <c r="E55" s="114"/>
      <c r="F55" s="115"/>
      <c r="G55" s="116"/>
      <c r="H55" s="117">
        <f>SUM(H53:H54)</f>
        <v>78.151279200000005</v>
      </c>
      <c r="I55" s="118"/>
      <c r="J55" s="118"/>
      <c r="K55" s="118"/>
      <c r="L55" s="119">
        <f>SUM(L53:L54)</f>
        <v>81.309646315854991</v>
      </c>
      <c r="M55" s="120"/>
      <c r="N55" s="121">
        <f t="shared" si="2"/>
        <v>3.1583671158549862</v>
      </c>
      <c r="O55" s="122">
        <f t="shared" si="4"/>
        <v>4.0413505040298635E-2</v>
      </c>
      <c r="P55" s="10"/>
    </row>
    <row r="56" spans="1:16" ht="13.5" thickBot="1" x14ac:dyDescent="0.25">
      <c r="A56" s="10"/>
      <c r="B56" s="77"/>
      <c r="C56" s="78"/>
      <c r="D56" s="79"/>
      <c r="E56" s="78"/>
      <c r="F56" s="123"/>
      <c r="G56" s="124"/>
      <c r="H56" s="125"/>
      <c r="I56" s="126"/>
      <c r="J56" s="123"/>
      <c r="K56" s="81"/>
      <c r="L56" s="127"/>
      <c r="M56" s="83"/>
      <c r="N56" s="128"/>
      <c r="O56" s="86"/>
      <c r="P56" s="10"/>
    </row>
    <row r="57" spans="1:16" x14ac:dyDescent="0.2">
      <c r="A57" s="10"/>
      <c r="B57" s="87" t="s">
        <v>59</v>
      </c>
      <c r="C57" s="24"/>
      <c r="D57" s="24"/>
      <c r="E57" s="24"/>
      <c r="F57" s="88"/>
      <c r="G57" s="89"/>
      <c r="H57" s="90">
        <f>SUM(H40:H44,H47:H49)</f>
        <v>79.627604000000019</v>
      </c>
      <c r="I57" s="91"/>
      <c r="J57" s="92"/>
      <c r="K57" s="92"/>
      <c r="L57" s="129">
        <f>SUM(L40:L44,L47:L49)</f>
        <v>82.749715092959207</v>
      </c>
      <c r="M57" s="94"/>
      <c r="N57" s="95">
        <f>L57-H57</f>
        <v>3.1221110929591873</v>
      </c>
      <c r="O57" s="96">
        <f>IF((H57)=0,"",(N57/H57))</f>
        <v>3.9208904150364571E-2</v>
      </c>
      <c r="P57" s="10"/>
    </row>
    <row r="58" spans="1:16" x14ac:dyDescent="0.2">
      <c r="A58" s="10"/>
      <c r="B58" s="97" t="s">
        <v>55</v>
      </c>
      <c r="C58" s="24"/>
      <c r="D58" s="24"/>
      <c r="E58" s="24"/>
      <c r="F58" s="98">
        <v>0.13</v>
      </c>
      <c r="G58" s="109"/>
      <c r="H58" s="99">
        <f>H57*F58</f>
        <v>10.351588520000004</v>
      </c>
      <c r="I58" s="100"/>
      <c r="J58" s="130">
        <v>0.13</v>
      </c>
      <c r="K58" s="100"/>
      <c r="L58" s="103">
        <f>L57*J58</f>
        <v>10.757462962084697</v>
      </c>
      <c r="M58" s="104"/>
      <c r="N58" s="105">
        <f t="shared" si="2"/>
        <v>0.40587444208469314</v>
      </c>
      <c r="O58" s="106">
        <f t="shared" si="4"/>
        <v>3.9208904150364453E-2</v>
      </c>
      <c r="P58" s="10"/>
    </row>
    <row r="59" spans="1:16" x14ac:dyDescent="0.2">
      <c r="A59" s="10"/>
      <c r="B59" s="107" t="s">
        <v>56</v>
      </c>
      <c r="C59" s="24"/>
      <c r="D59" s="24"/>
      <c r="E59" s="24"/>
      <c r="F59" s="108"/>
      <c r="G59" s="109"/>
      <c r="H59" s="99">
        <f>H57+H58</f>
        <v>89.979192520000026</v>
      </c>
      <c r="I59" s="100"/>
      <c r="J59" s="100"/>
      <c r="K59" s="100"/>
      <c r="L59" s="103">
        <f>L57+L58</f>
        <v>93.507178055043909</v>
      </c>
      <c r="M59" s="104"/>
      <c r="N59" s="105">
        <f t="shared" si="2"/>
        <v>3.5279855350438822</v>
      </c>
      <c r="O59" s="106">
        <f t="shared" si="4"/>
        <v>3.9208904150364578E-2</v>
      </c>
      <c r="P59" s="10"/>
    </row>
    <row r="60" spans="1:16" ht="12.75" customHeight="1" x14ac:dyDescent="0.2">
      <c r="A60" s="10"/>
      <c r="B60" s="143" t="s">
        <v>57</v>
      </c>
      <c r="C60" s="143"/>
      <c r="D60" s="143"/>
      <c r="E60" s="24"/>
      <c r="F60" s="108"/>
      <c r="G60" s="109"/>
      <c r="H60" s="110">
        <f>ROUND(-H59*10%,2)</f>
        <v>-9</v>
      </c>
      <c r="I60" s="100"/>
      <c r="J60" s="100"/>
      <c r="K60" s="100"/>
      <c r="L60" s="111">
        <f>ROUND(-L59*10%,2)</f>
        <v>-9.35</v>
      </c>
      <c r="M60" s="104"/>
      <c r="N60" s="112">
        <f t="shared" si="2"/>
        <v>-0.34999999999999964</v>
      </c>
      <c r="O60" s="113">
        <f t="shared" si="4"/>
        <v>3.8888888888888848E-2</v>
      </c>
      <c r="P60" s="10"/>
    </row>
    <row r="61" spans="1:16" ht="13.5" customHeight="1" thickBot="1" x14ac:dyDescent="0.25">
      <c r="A61" s="10"/>
      <c r="B61" s="143" t="s">
        <v>60</v>
      </c>
      <c r="C61" s="143"/>
      <c r="D61" s="143"/>
      <c r="E61" s="114"/>
      <c r="F61" s="131"/>
      <c r="G61" s="132"/>
      <c r="H61" s="133">
        <f>H59+H60</f>
        <v>80.979192520000026</v>
      </c>
      <c r="I61" s="134"/>
      <c r="J61" s="134"/>
      <c r="K61" s="134"/>
      <c r="L61" s="135">
        <f>L59+L60</f>
        <v>84.157178055043914</v>
      </c>
      <c r="M61" s="136"/>
      <c r="N61" s="137">
        <f t="shared" si="2"/>
        <v>3.1779855350438879</v>
      </c>
      <c r="O61" s="138">
        <f t="shared" si="4"/>
        <v>3.9244470538021201E-2</v>
      </c>
      <c r="P61" s="10"/>
    </row>
    <row r="62" spans="1:16" ht="13.5" thickBot="1" x14ac:dyDescent="0.25">
      <c r="A62" s="10"/>
      <c r="B62" s="77"/>
      <c r="C62" s="78"/>
      <c r="D62" s="79"/>
      <c r="E62" s="78"/>
      <c r="F62" s="123"/>
      <c r="G62" s="124"/>
      <c r="H62" s="125"/>
      <c r="I62" s="126"/>
      <c r="J62" s="123"/>
      <c r="K62" s="81"/>
      <c r="L62" s="127"/>
      <c r="M62" s="83"/>
      <c r="N62" s="128"/>
      <c r="O62" s="86"/>
      <c r="P62" s="10"/>
    </row>
    <row r="63" spans="1:16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39"/>
      <c r="M63" s="10"/>
      <c r="N63" s="10"/>
      <c r="O63" s="10"/>
      <c r="P63" s="10"/>
    </row>
    <row r="64" spans="1:16" x14ac:dyDescent="0.2">
      <c r="A64" s="10"/>
      <c r="B64" s="15" t="s">
        <v>61</v>
      </c>
      <c r="C64" s="10"/>
      <c r="D64" s="10"/>
      <c r="E64" s="10"/>
      <c r="F64" s="140">
        <v>3.5600000000000076E-2</v>
      </c>
      <c r="G64" s="10"/>
      <c r="H64" s="10"/>
      <c r="I64" s="10"/>
      <c r="J64" s="140">
        <v>4.2054064279015257E-2</v>
      </c>
      <c r="K64" s="10"/>
      <c r="L64" s="10"/>
      <c r="M64" s="10"/>
      <c r="N64" s="10"/>
      <c r="O64" s="10"/>
      <c r="P64" s="10"/>
    </row>
    <row r="65" spans="1:16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ht="14.25" x14ac:dyDescent="0.2">
      <c r="A66" s="141" t="s">
        <v>62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x14ac:dyDescent="0.2">
      <c r="A68" s="10" t="s">
        <v>63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x14ac:dyDescent="0.2">
      <c r="A69" s="10" t="s">
        <v>64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x14ac:dyDescent="0.2">
      <c r="A71" s="10" t="s">
        <v>65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x14ac:dyDescent="0.2">
      <c r="A72" s="10" t="s">
        <v>66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x14ac:dyDescent="0.2">
      <c r="A74" s="10" t="s">
        <v>67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x14ac:dyDescent="0.2">
      <c r="A75" s="10" t="s">
        <v>68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x14ac:dyDescent="0.2">
      <c r="A76" s="10" t="s">
        <v>69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x14ac:dyDescent="0.2">
      <c r="A77" s="10" t="s">
        <v>70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x14ac:dyDescent="0.2">
      <c r="A78" s="10" t="s">
        <v>71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80" spans="1:16" ht="21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2"/>
      <c r="N80" s="3" t="s">
        <v>0</v>
      </c>
      <c r="O80" s="4" t="s">
        <v>1</v>
      </c>
    </row>
    <row r="81" spans="1:16" ht="18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2"/>
      <c r="M81" s="2"/>
      <c r="N81" s="3" t="s">
        <v>2</v>
      </c>
      <c r="O81" s="6"/>
    </row>
    <row r="82" spans="1:16" x14ac:dyDescent="0.2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2"/>
      <c r="M82" s="2"/>
      <c r="N82" s="3" t="s">
        <v>3</v>
      </c>
      <c r="O82" s="6"/>
    </row>
    <row r="83" spans="1:16" ht="18" x14ac:dyDescent="0.25">
      <c r="A83" s="5"/>
      <c r="B83" s="5"/>
      <c r="C83" s="5"/>
      <c r="D83" s="5"/>
      <c r="E83" s="5"/>
      <c r="F83" s="5"/>
      <c r="G83" s="5"/>
      <c r="H83" s="5"/>
      <c r="I83" s="7"/>
      <c r="J83" s="7"/>
      <c r="K83" s="7"/>
      <c r="L83" s="2"/>
      <c r="M83" s="2"/>
      <c r="N83" s="3" t="s">
        <v>4</v>
      </c>
      <c r="O83" s="6"/>
    </row>
    <row r="84" spans="1:16" ht="15.75" x14ac:dyDescent="0.25">
      <c r="A84" s="2"/>
      <c r="B84" s="2"/>
      <c r="C84" s="8"/>
      <c r="D84" s="8"/>
      <c r="E84" s="8"/>
      <c r="F84" s="2"/>
      <c r="G84" s="2"/>
      <c r="H84" s="2"/>
      <c r="I84" s="2"/>
      <c r="J84" s="2"/>
      <c r="K84" s="2"/>
      <c r="L84" s="2"/>
      <c r="M84" s="2"/>
      <c r="N84" s="3" t="s">
        <v>5</v>
      </c>
      <c r="O84" s="9" t="s">
        <v>72</v>
      </c>
    </row>
    <row r="85" spans="1: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4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 t="s">
        <v>6</v>
      </c>
      <c r="O86" s="9"/>
    </row>
    <row r="87" spans="1: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0"/>
    </row>
    <row r="88" spans="1:16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6" x14ac:dyDescent="0.2">
      <c r="A89" s="10"/>
      <c r="B89" s="143" t="s">
        <v>7</v>
      </c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</row>
    <row r="90" spans="1:16" x14ac:dyDescent="0.2">
      <c r="A90" s="10"/>
      <c r="B90" s="143" t="s">
        <v>8</v>
      </c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</row>
    <row r="91" spans="1:16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1:16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6" x14ac:dyDescent="0.2">
      <c r="A93" s="10"/>
      <c r="B93" s="11" t="s">
        <v>9</v>
      </c>
      <c r="C93" s="10"/>
      <c r="D93" s="143" t="s">
        <v>10</v>
      </c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0"/>
    </row>
    <row r="94" spans="1:16" ht="15.75" x14ac:dyDescent="0.25">
      <c r="A94" s="10"/>
      <c r="B94" s="12"/>
      <c r="C94" s="10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0"/>
    </row>
    <row r="95" spans="1:16" x14ac:dyDescent="0.2">
      <c r="A95" s="10"/>
      <c r="B95" s="14"/>
      <c r="C95" s="10"/>
      <c r="D95" s="15" t="s">
        <v>11</v>
      </c>
      <c r="E95" s="15"/>
      <c r="F95" s="16">
        <v>800</v>
      </c>
      <c r="G95" s="15" t="s">
        <v>12</v>
      </c>
      <c r="H95" s="10"/>
      <c r="I95" s="10"/>
      <c r="J95" s="10"/>
      <c r="K95" s="10"/>
      <c r="L95" s="10"/>
      <c r="M95" s="10"/>
      <c r="N95" s="10"/>
      <c r="O95" s="10"/>
      <c r="P95" s="10"/>
    </row>
    <row r="96" spans="1:16" x14ac:dyDescent="0.2">
      <c r="A96" s="10"/>
      <c r="B96" s="14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x14ac:dyDescent="0.2">
      <c r="A97" s="10"/>
      <c r="B97" s="14"/>
      <c r="C97" s="10"/>
      <c r="D97" s="17"/>
      <c r="E97" s="17"/>
      <c r="F97" s="143" t="s">
        <v>13</v>
      </c>
      <c r="G97" s="143"/>
      <c r="H97" s="143"/>
      <c r="I97" s="10"/>
      <c r="J97" s="143" t="s">
        <v>14</v>
      </c>
      <c r="K97" s="143"/>
      <c r="L97" s="143"/>
      <c r="M97" s="10"/>
      <c r="N97" s="143" t="s">
        <v>15</v>
      </c>
      <c r="O97" s="143"/>
      <c r="P97" s="10"/>
    </row>
    <row r="98" spans="1:16" ht="12.75" customHeight="1" x14ac:dyDescent="0.2">
      <c r="A98" s="10"/>
      <c r="B98" s="14"/>
      <c r="C98" s="10"/>
      <c r="D98" s="143" t="s">
        <v>16</v>
      </c>
      <c r="E98" s="18"/>
      <c r="F98" s="19" t="s">
        <v>17</v>
      </c>
      <c r="G98" s="19" t="s">
        <v>18</v>
      </c>
      <c r="H98" s="20" t="s">
        <v>19</v>
      </c>
      <c r="I98" s="10"/>
      <c r="J98" s="19" t="s">
        <v>17</v>
      </c>
      <c r="K98" s="21" t="s">
        <v>18</v>
      </c>
      <c r="L98" s="20" t="s">
        <v>19</v>
      </c>
      <c r="M98" s="10"/>
      <c r="N98" s="143" t="s">
        <v>20</v>
      </c>
      <c r="O98" s="143" t="s">
        <v>21</v>
      </c>
      <c r="P98" s="10"/>
    </row>
    <row r="99" spans="1:16" x14ac:dyDescent="0.2">
      <c r="A99" s="10"/>
      <c r="B99" s="14"/>
      <c r="C99" s="10"/>
      <c r="D99" s="143"/>
      <c r="E99" s="18"/>
      <c r="F99" s="22" t="s">
        <v>22</v>
      </c>
      <c r="G99" s="22"/>
      <c r="H99" s="23" t="s">
        <v>22</v>
      </c>
      <c r="I99" s="10"/>
      <c r="J99" s="22" t="s">
        <v>22</v>
      </c>
      <c r="K99" s="23"/>
      <c r="L99" s="23" t="s">
        <v>22</v>
      </c>
      <c r="M99" s="10"/>
      <c r="N99" s="143"/>
      <c r="O99" s="143"/>
      <c r="P99" s="10"/>
    </row>
    <row r="100" spans="1:16" x14ac:dyDescent="0.2">
      <c r="A100" s="10"/>
      <c r="B100" s="24" t="s">
        <v>23</v>
      </c>
      <c r="C100" s="24"/>
      <c r="D100" s="25" t="s">
        <v>24</v>
      </c>
      <c r="E100" s="26"/>
      <c r="F100" s="27">
        <v>13.8</v>
      </c>
      <c r="G100" s="28">
        <v>1</v>
      </c>
      <c r="H100" s="29">
        <f>G100*F100</f>
        <v>13.8</v>
      </c>
      <c r="I100" s="30"/>
      <c r="J100" s="31">
        <v>16.54</v>
      </c>
      <c r="K100" s="32">
        <v>1</v>
      </c>
      <c r="L100" s="29">
        <f>K100*J100</f>
        <v>16.54</v>
      </c>
      <c r="M100" s="30"/>
      <c r="N100" s="33">
        <f>L100-H100</f>
        <v>2.7399999999999984</v>
      </c>
      <c r="O100" s="34">
        <f>IF((H100)=0,"",(N100/H100))</f>
        <v>0.19855072463768103</v>
      </c>
      <c r="P100" s="10"/>
    </row>
    <row r="101" spans="1:16" x14ac:dyDescent="0.2">
      <c r="A101" s="10"/>
      <c r="B101" s="24" t="s">
        <v>25</v>
      </c>
      <c r="C101" s="24"/>
      <c r="D101" s="25" t="s">
        <v>24</v>
      </c>
      <c r="E101" s="26"/>
      <c r="F101" s="27">
        <v>1.94</v>
      </c>
      <c r="G101" s="28">
        <v>1</v>
      </c>
      <c r="H101" s="29">
        <f t="shared" ref="H101:H109" si="7">G101*F101</f>
        <v>1.94</v>
      </c>
      <c r="I101" s="30"/>
      <c r="J101" s="31">
        <v>0</v>
      </c>
      <c r="K101" s="32">
        <v>1</v>
      </c>
      <c r="L101" s="29">
        <f>K101*J101</f>
        <v>0</v>
      </c>
      <c r="M101" s="30"/>
      <c r="N101" s="33">
        <f>L101-H101</f>
        <v>-1.94</v>
      </c>
      <c r="O101" s="34">
        <f>IF((H101)=0,"",(N101/H101))</f>
        <v>-1</v>
      </c>
      <c r="P101" s="10"/>
    </row>
    <row r="102" spans="1:16" x14ac:dyDescent="0.2">
      <c r="A102" s="10"/>
      <c r="B102" s="35" t="s">
        <v>26</v>
      </c>
      <c r="C102" s="24"/>
      <c r="D102" s="25" t="s">
        <v>27</v>
      </c>
      <c r="E102" s="26"/>
      <c r="F102" s="27">
        <v>-5.0000000000000001E-4</v>
      </c>
      <c r="G102" s="28">
        <f>F95</f>
        <v>800</v>
      </c>
      <c r="H102" s="29">
        <f t="shared" si="7"/>
        <v>-0.4</v>
      </c>
      <c r="I102" s="30"/>
      <c r="J102" s="31">
        <v>0</v>
      </c>
      <c r="K102" s="32">
        <f>F95</f>
        <v>800</v>
      </c>
      <c r="L102" s="29">
        <f t="shared" ref="L102:L109" si="8">K102*J102</f>
        <v>0</v>
      </c>
      <c r="M102" s="30"/>
      <c r="N102" s="33">
        <f t="shared" ref="N102:N140" si="9">L102-H102</f>
        <v>0.4</v>
      </c>
      <c r="O102" s="34">
        <f t="shared" ref="O102:O110" si="10">IF((H102)=0,"",(N102/H102))</f>
        <v>-1</v>
      </c>
      <c r="P102" s="10"/>
    </row>
    <row r="103" spans="1:16" x14ac:dyDescent="0.2">
      <c r="A103" s="10"/>
      <c r="B103" s="35" t="s">
        <v>28</v>
      </c>
      <c r="C103" s="24"/>
      <c r="D103" s="25" t="s">
        <v>24</v>
      </c>
      <c r="E103" s="26"/>
      <c r="F103" s="27">
        <v>0.25</v>
      </c>
      <c r="G103" s="28">
        <v>1</v>
      </c>
      <c r="H103" s="29">
        <f t="shared" si="7"/>
        <v>0.25</v>
      </c>
      <c r="I103" s="30"/>
      <c r="J103" s="31">
        <v>0.25</v>
      </c>
      <c r="K103" s="32">
        <v>1</v>
      </c>
      <c r="L103" s="29">
        <f t="shared" si="8"/>
        <v>0.25</v>
      </c>
      <c r="M103" s="30"/>
      <c r="N103" s="33">
        <f t="shared" si="9"/>
        <v>0</v>
      </c>
      <c r="O103" s="34">
        <f t="shared" si="10"/>
        <v>0</v>
      </c>
      <c r="P103" s="10"/>
    </row>
    <row r="104" spans="1:16" x14ac:dyDescent="0.2">
      <c r="A104" s="10"/>
      <c r="B104" s="24" t="s">
        <v>29</v>
      </c>
      <c r="C104" s="24"/>
      <c r="D104" s="25" t="s">
        <v>27</v>
      </c>
      <c r="E104" s="26"/>
      <c r="F104" s="27">
        <v>1.8800000000000001E-2</v>
      </c>
      <c r="G104" s="28">
        <f>F95</f>
        <v>800</v>
      </c>
      <c r="H104" s="29">
        <f t="shared" si="7"/>
        <v>15.040000000000001</v>
      </c>
      <c r="I104" s="30"/>
      <c r="J104" s="31">
        <v>2.2499999999999999E-2</v>
      </c>
      <c r="K104" s="28">
        <f>F95</f>
        <v>800</v>
      </c>
      <c r="L104" s="29">
        <f t="shared" si="8"/>
        <v>18</v>
      </c>
      <c r="M104" s="30"/>
      <c r="N104" s="33">
        <f t="shared" si="9"/>
        <v>2.9599999999999991</v>
      </c>
      <c r="O104" s="34">
        <f t="shared" si="10"/>
        <v>0.1968085106382978</v>
      </c>
      <c r="P104" s="10"/>
    </row>
    <row r="105" spans="1:16" x14ac:dyDescent="0.2">
      <c r="A105" s="10"/>
      <c r="B105" s="24" t="s">
        <v>30</v>
      </c>
      <c r="C105" s="24"/>
      <c r="D105" s="25"/>
      <c r="E105" s="26"/>
      <c r="F105" s="27"/>
      <c r="G105" s="28"/>
      <c r="H105" s="29">
        <f t="shared" si="7"/>
        <v>0</v>
      </c>
      <c r="I105" s="30"/>
      <c r="J105" s="31">
        <v>0</v>
      </c>
      <c r="K105" s="28"/>
      <c r="L105" s="29">
        <f t="shared" si="8"/>
        <v>0</v>
      </c>
      <c r="M105" s="30"/>
      <c r="N105" s="33">
        <f t="shared" si="9"/>
        <v>0</v>
      </c>
      <c r="O105" s="34" t="str">
        <f t="shared" si="10"/>
        <v/>
      </c>
      <c r="P105" s="10"/>
    </row>
    <row r="106" spans="1:16" x14ac:dyDescent="0.2">
      <c r="A106" s="10"/>
      <c r="B106" s="24" t="s">
        <v>31</v>
      </c>
      <c r="C106" s="24"/>
      <c r="D106" s="25" t="s">
        <v>32</v>
      </c>
      <c r="E106" s="26"/>
      <c r="F106" s="27">
        <v>4.0000000000000002E-4</v>
      </c>
      <c r="G106" s="28">
        <f>F95</f>
        <v>800</v>
      </c>
      <c r="H106" s="29">
        <f t="shared" si="7"/>
        <v>0.32</v>
      </c>
      <c r="I106" s="30"/>
      <c r="J106" s="31">
        <v>0</v>
      </c>
      <c r="K106" s="28">
        <f>F95</f>
        <v>800</v>
      </c>
      <c r="L106" s="29">
        <f t="shared" si="8"/>
        <v>0</v>
      </c>
      <c r="M106" s="30"/>
      <c r="N106" s="33">
        <f t="shared" si="9"/>
        <v>-0.32</v>
      </c>
      <c r="O106" s="34">
        <f t="shared" si="10"/>
        <v>-1</v>
      </c>
      <c r="P106" s="10"/>
    </row>
    <row r="107" spans="1:16" x14ac:dyDescent="0.2">
      <c r="A107" s="10"/>
      <c r="B107" s="24" t="s">
        <v>33</v>
      </c>
      <c r="C107" s="24"/>
      <c r="D107" s="25" t="s">
        <v>32</v>
      </c>
      <c r="E107" s="26"/>
      <c r="F107" s="27">
        <v>2.0000000000000001E-4</v>
      </c>
      <c r="G107" s="28">
        <f>F95</f>
        <v>800</v>
      </c>
      <c r="H107" s="29">
        <f t="shared" si="7"/>
        <v>0.16</v>
      </c>
      <c r="I107" s="30"/>
      <c r="J107" s="31">
        <v>2.0000000000000001E-4</v>
      </c>
      <c r="K107" s="28">
        <f>F95</f>
        <v>800</v>
      </c>
      <c r="L107" s="29">
        <f t="shared" si="8"/>
        <v>0.16</v>
      </c>
      <c r="M107" s="30"/>
      <c r="N107" s="33">
        <f t="shared" si="9"/>
        <v>0</v>
      </c>
      <c r="O107" s="34">
        <f t="shared" si="10"/>
        <v>0</v>
      </c>
      <c r="P107" s="10"/>
    </row>
    <row r="108" spans="1:16" x14ac:dyDescent="0.2">
      <c r="A108" s="10"/>
      <c r="B108" s="36" t="s">
        <v>34</v>
      </c>
      <c r="C108" s="24"/>
      <c r="D108" s="25" t="s">
        <v>32</v>
      </c>
      <c r="E108" s="26"/>
      <c r="F108" s="27">
        <v>0</v>
      </c>
      <c r="G108" s="28">
        <f>F95</f>
        <v>800</v>
      </c>
      <c r="H108" s="29">
        <f t="shared" si="7"/>
        <v>0</v>
      </c>
      <c r="I108" s="30"/>
      <c r="J108" s="31">
        <v>5.0000000000000001E-4</v>
      </c>
      <c r="K108" s="28">
        <f>F95</f>
        <v>800</v>
      </c>
      <c r="L108" s="29">
        <f t="shared" si="8"/>
        <v>0.4</v>
      </c>
      <c r="M108" s="30"/>
      <c r="N108" s="33">
        <f t="shared" si="9"/>
        <v>0.4</v>
      </c>
      <c r="O108" s="34" t="str">
        <f t="shared" si="10"/>
        <v/>
      </c>
      <c r="P108" s="10"/>
    </row>
    <row r="109" spans="1:16" x14ac:dyDescent="0.2">
      <c r="A109" s="10"/>
      <c r="B109" s="37" t="s">
        <v>35</v>
      </c>
      <c r="C109" s="24"/>
      <c r="D109" s="25" t="s">
        <v>24</v>
      </c>
      <c r="E109" s="26"/>
      <c r="F109" s="27">
        <v>0</v>
      </c>
      <c r="G109" s="28">
        <v>1</v>
      </c>
      <c r="H109" s="29">
        <f t="shared" si="7"/>
        <v>0</v>
      </c>
      <c r="I109" s="30"/>
      <c r="J109" s="31">
        <v>1.47</v>
      </c>
      <c r="K109" s="28">
        <v>1</v>
      </c>
      <c r="L109" s="29">
        <f t="shared" si="8"/>
        <v>1.47</v>
      </c>
      <c r="M109" s="30"/>
      <c r="N109" s="33">
        <f t="shared" si="9"/>
        <v>1.47</v>
      </c>
      <c r="O109" s="34" t="str">
        <f t="shared" si="10"/>
        <v/>
      </c>
      <c r="P109" s="10"/>
    </row>
    <row r="110" spans="1:16" x14ac:dyDescent="0.2">
      <c r="A110" s="38"/>
      <c r="B110" s="39" t="s">
        <v>36</v>
      </c>
      <c r="C110" s="40"/>
      <c r="D110" s="41"/>
      <c r="E110" s="40"/>
      <c r="F110" s="42"/>
      <c r="G110" s="43"/>
      <c r="H110" s="44">
        <f>SUM(H100:H109)</f>
        <v>31.110000000000003</v>
      </c>
      <c r="I110" s="45"/>
      <c r="J110" s="46"/>
      <c r="K110" s="47"/>
      <c r="L110" s="44">
        <f>SUM(L100:L109)</f>
        <v>36.819999999999993</v>
      </c>
      <c r="M110" s="45"/>
      <c r="N110" s="48">
        <f t="shared" si="9"/>
        <v>5.7099999999999902</v>
      </c>
      <c r="O110" s="49">
        <f t="shared" si="10"/>
        <v>0.18354226936676277</v>
      </c>
      <c r="P110" s="38"/>
    </row>
    <row r="111" spans="1:16" ht="38.25" x14ac:dyDescent="0.2">
      <c r="A111" s="10"/>
      <c r="B111" s="50" t="s">
        <v>37</v>
      </c>
      <c r="C111" s="24"/>
      <c r="D111" s="25" t="s">
        <v>32</v>
      </c>
      <c r="E111" s="26"/>
      <c r="F111" s="27">
        <v>1.1999999999999999E-3</v>
      </c>
      <c r="G111" s="28">
        <f>F95</f>
        <v>800</v>
      </c>
      <c r="H111" s="29">
        <f>G111*F111</f>
        <v>0.96</v>
      </c>
      <c r="I111" s="30"/>
      <c r="J111" s="31">
        <v>0</v>
      </c>
      <c r="K111" s="28">
        <f>F95</f>
        <v>800</v>
      </c>
      <c r="L111" s="29">
        <f>K111*J111</f>
        <v>0</v>
      </c>
      <c r="M111" s="30"/>
      <c r="N111" s="33">
        <f t="shared" si="9"/>
        <v>-0.96</v>
      </c>
      <c r="O111" s="34">
        <f>IF((H111)=0,"",(N111/H111))</f>
        <v>-1</v>
      </c>
      <c r="P111" s="10"/>
    </row>
    <row r="112" spans="1:16" ht="38.25" x14ac:dyDescent="0.2">
      <c r="A112" s="10"/>
      <c r="B112" s="50" t="s">
        <v>38</v>
      </c>
      <c r="C112" s="24"/>
      <c r="D112" s="25" t="s">
        <v>32</v>
      </c>
      <c r="E112" s="26"/>
      <c r="F112" s="27">
        <v>-1.6999999999999999E-3</v>
      </c>
      <c r="G112" s="28">
        <f>F95</f>
        <v>800</v>
      </c>
      <c r="H112" s="29">
        <f>G112*F112</f>
        <v>-1.3599999999999999</v>
      </c>
      <c r="I112" s="30"/>
      <c r="J112" s="31">
        <v>-1.6999999999999999E-3</v>
      </c>
      <c r="K112" s="28">
        <f>F95</f>
        <v>800</v>
      </c>
      <c r="L112" s="29">
        <f>K112*J112</f>
        <v>-1.3599999999999999</v>
      </c>
      <c r="M112" s="30"/>
      <c r="N112" s="33">
        <f t="shared" si="9"/>
        <v>0</v>
      </c>
      <c r="O112" s="34">
        <f>IF((H112)=0,"",(N112/H112))</f>
        <v>0</v>
      </c>
      <c r="P112" s="10"/>
    </row>
    <row r="113" spans="1:16" ht="51" x14ac:dyDescent="0.2">
      <c r="A113" s="10"/>
      <c r="B113" s="50" t="s">
        <v>39</v>
      </c>
      <c r="C113" s="24"/>
      <c r="D113" s="25" t="s">
        <v>32</v>
      </c>
      <c r="E113" s="26"/>
      <c r="F113" s="27">
        <v>0</v>
      </c>
      <c r="G113" s="28">
        <f>F95</f>
        <v>800</v>
      </c>
      <c r="H113" s="29">
        <v>0</v>
      </c>
      <c r="I113" s="30"/>
      <c r="J113" s="31">
        <v>-1.2999999999999999E-3</v>
      </c>
      <c r="K113" s="28">
        <f>F95</f>
        <v>800</v>
      </c>
      <c r="L113" s="29">
        <f>K113*J113</f>
        <v>-1.04</v>
      </c>
      <c r="M113" s="30"/>
      <c r="N113" s="33">
        <f t="shared" si="9"/>
        <v>-1.04</v>
      </c>
      <c r="O113" s="34" t="str">
        <f>IF((H113)=0,"",(N113/H113))</f>
        <v/>
      </c>
      <c r="P113" s="10"/>
    </row>
    <row r="114" spans="1:16" x14ac:dyDescent="0.2">
      <c r="A114" s="10"/>
      <c r="B114" s="36" t="s">
        <v>40</v>
      </c>
      <c r="C114" s="24"/>
      <c r="D114" s="25" t="s">
        <v>27</v>
      </c>
      <c r="E114" s="26"/>
      <c r="F114" s="27">
        <v>2.0000000000000001E-4</v>
      </c>
      <c r="G114" s="28">
        <f>F95</f>
        <v>800</v>
      </c>
      <c r="H114" s="29">
        <f>G114*F114</f>
        <v>0.16</v>
      </c>
      <c r="I114" s="30"/>
      <c r="J114" s="31">
        <v>2.0000000000000001E-4</v>
      </c>
      <c r="K114" s="28">
        <f>F95</f>
        <v>800</v>
      </c>
      <c r="L114" s="29">
        <f>K114*J114</f>
        <v>0.16</v>
      </c>
      <c r="M114" s="30"/>
      <c r="N114" s="33">
        <f t="shared" si="9"/>
        <v>0</v>
      </c>
      <c r="O114" s="34">
        <f>IF((H114)=0,"",(N114/H114))</f>
        <v>0</v>
      </c>
      <c r="P114" s="10"/>
    </row>
    <row r="115" spans="1:16" x14ac:dyDescent="0.2">
      <c r="A115" s="10"/>
      <c r="B115" s="36" t="s">
        <v>41</v>
      </c>
      <c r="C115" s="24"/>
      <c r="D115" s="25"/>
      <c r="E115" s="26"/>
      <c r="F115" s="51"/>
      <c r="G115" s="52"/>
      <c r="H115" s="53"/>
      <c r="I115" s="30"/>
      <c r="J115" s="31"/>
      <c r="K115" s="28">
        <f>F95</f>
        <v>800</v>
      </c>
      <c r="L115" s="29">
        <f>K115*J115</f>
        <v>0</v>
      </c>
      <c r="M115" s="30"/>
      <c r="N115" s="33">
        <f t="shared" si="9"/>
        <v>0</v>
      </c>
      <c r="O115" s="34"/>
      <c r="P115" s="10"/>
    </row>
    <row r="116" spans="1:16" ht="25.5" x14ac:dyDescent="0.2">
      <c r="A116" s="10"/>
      <c r="B116" s="54" t="s">
        <v>42</v>
      </c>
      <c r="C116" s="55"/>
      <c r="D116" s="55"/>
      <c r="E116" s="55"/>
      <c r="F116" s="56"/>
      <c r="G116" s="57"/>
      <c r="H116" s="58">
        <f>SUM(H110:H115)</f>
        <v>30.87</v>
      </c>
      <c r="I116" s="45"/>
      <c r="J116" s="57"/>
      <c r="K116" s="59"/>
      <c r="L116" s="58">
        <f>SUM(L110:L115)</f>
        <v>34.579999999999991</v>
      </c>
      <c r="M116" s="45"/>
      <c r="N116" s="48">
        <f t="shared" si="9"/>
        <v>3.7099999999999902</v>
      </c>
      <c r="O116" s="49">
        <f t="shared" ref="O116:O140" si="11">IF((H116)=0,"",(N116/H116))</f>
        <v>0.12018140589569129</v>
      </c>
      <c r="P116" s="10"/>
    </row>
    <row r="117" spans="1:16" x14ac:dyDescent="0.2">
      <c r="A117" s="10"/>
      <c r="B117" s="30" t="s">
        <v>43</v>
      </c>
      <c r="C117" s="30"/>
      <c r="D117" s="60" t="s">
        <v>27</v>
      </c>
      <c r="E117" s="61"/>
      <c r="F117" s="31">
        <v>6.7999999999999996E-3</v>
      </c>
      <c r="G117" s="62">
        <f>F95*(1+F143)</f>
        <v>828.48</v>
      </c>
      <c r="H117" s="29">
        <f>G117*F117</f>
        <v>5.6336639999999996</v>
      </c>
      <c r="I117" s="30"/>
      <c r="J117" s="31">
        <v>6.4000000000000003E-3</v>
      </c>
      <c r="K117" s="63">
        <f>F95*(1+J143)</f>
        <v>833.64325142321218</v>
      </c>
      <c r="L117" s="29">
        <f>K117*J117</f>
        <v>5.3353168091085585</v>
      </c>
      <c r="M117" s="30"/>
      <c r="N117" s="33">
        <f t="shared" si="9"/>
        <v>-0.29834719089144102</v>
      </c>
      <c r="O117" s="34">
        <f t="shared" si="11"/>
        <v>-5.2957931266657196E-2</v>
      </c>
      <c r="P117" s="10"/>
    </row>
    <row r="118" spans="1:16" ht="25.5" x14ac:dyDescent="0.2">
      <c r="A118" s="10"/>
      <c r="B118" s="64" t="s">
        <v>44</v>
      </c>
      <c r="C118" s="30"/>
      <c r="D118" s="60" t="s">
        <v>27</v>
      </c>
      <c r="E118" s="61"/>
      <c r="F118" s="31">
        <v>5.7000000000000002E-3</v>
      </c>
      <c r="G118" s="62">
        <f>G117</f>
        <v>828.48</v>
      </c>
      <c r="H118" s="29">
        <f>G118*F118</f>
        <v>4.7223360000000003</v>
      </c>
      <c r="I118" s="30"/>
      <c r="J118" s="31">
        <v>5.4000000000000003E-3</v>
      </c>
      <c r="K118" s="63">
        <f>K117</f>
        <v>833.64325142321218</v>
      </c>
      <c r="L118" s="29">
        <f>K118*J118</f>
        <v>4.5016735576853462</v>
      </c>
      <c r="M118" s="30"/>
      <c r="N118" s="33">
        <f t="shared" si="9"/>
        <v>-0.22066244231465415</v>
      </c>
      <c r="O118" s="34">
        <f t="shared" si="11"/>
        <v>-4.6727391340780099E-2</v>
      </c>
      <c r="P118" s="10"/>
    </row>
    <row r="119" spans="1:16" ht="25.5" x14ac:dyDescent="0.2">
      <c r="A119" s="10"/>
      <c r="B119" s="54" t="s">
        <v>45</v>
      </c>
      <c r="C119" s="40"/>
      <c r="D119" s="40"/>
      <c r="E119" s="40"/>
      <c r="F119" s="65"/>
      <c r="G119" s="57"/>
      <c r="H119" s="58">
        <f>SUM(H116:H118)</f>
        <v>41.225999999999999</v>
      </c>
      <c r="I119" s="66"/>
      <c r="J119" s="67"/>
      <c r="K119" s="68"/>
      <c r="L119" s="58">
        <f>SUM(L116:L118)</f>
        <v>44.41699036679389</v>
      </c>
      <c r="M119" s="66"/>
      <c r="N119" s="48">
        <f t="shared" si="9"/>
        <v>3.1909903667938906</v>
      </c>
      <c r="O119" s="49">
        <f t="shared" si="11"/>
        <v>7.7402376335174175E-2</v>
      </c>
      <c r="P119" s="10"/>
    </row>
    <row r="120" spans="1:16" ht="25.5" x14ac:dyDescent="0.2">
      <c r="A120" s="10"/>
      <c r="B120" s="69" t="s">
        <v>46</v>
      </c>
      <c r="C120" s="24"/>
      <c r="D120" s="25" t="s">
        <v>27</v>
      </c>
      <c r="E120" s="26"/>
      <c r="F120" s="70">
        <v>5.1999999999999998E-3</v>
      </c>
      <c r="G120" s="62">
        <f>F95*(1+F143)</f>
        <v>828.48</v>
      </c>
      <c r="H120" s="71">
        <f t="shared" ref="H120:H128" si="12">G120*F120</f>
        <v>4.3080959999999999</v>
      </c>
      <c r="I120" s="30"/>
      <c r="J120" s="72">
        <v>5.1999999999999998E-3</v>
      </c>
      <c r="K120" s="63">
        <f>F95*(1+J143)</f>
        <v>833.64325142321218</v>
      </c>
      <c r="L120" s="71">
        <f t="shared" ref="L120:L128" si="13">K120*J120</f>
        <v>4.3349449074007032</v>
      </c>
      <c r="M120" s="30"/>
      <c r="N120" s="33">
        <f t="shared" si="9"/>
        <v>2.6848907400703226E-2</v>
      </c>
      <c r="O120" s="73">
        <f t="shared" si="11"/>
        <v>6.2321980291765149E-3</v>
      </c>
      <c r="P120" s="10"/>
    </row>
    <row r="121" spans="1:16" ht="25.5" x14ac:dyDescent="0.2">
      <c r="A121" s="10"/>
      <c r="B121" s="69" t="s">
        <v>47</v>
      </c>
      <c r="C121" s="24"/>
      <c r="D121" s="25" t="s">
        <v>27</v>
      </c>
      <c r="E121" s="26"/>
      <c r="F121" s="70">
        <v>1.1000000000000001E-3</v>
      </c>
      <c r="G121" s="62">
        <f>F95*(1+F143)</f>
        <v>828.48</v>
      </c>
      <c r="H121" s="71">
        <f t="shared" si="12"/>
        <v>0.91132800000000003</v>
      </c>
      <c r="I121" s="30"/>
      <c r="J121" s="72">
        <v>1.1000000000000001E-3</v>
      </c>
      <c r="K121" s="63">
        <f>F95*(1+J143)</f>
        <v>833.64325142321218</v>
      </c>
      <c r="L121" s="71">
        <f t="shared" si="13"/>
        <v>0.91700757656553344</v>
      </c>
      <c r="M121" s="30"/>
      <c r="N121" s="33">
        <f t="shared" si="9"/>
        <v>5.6795765655334174E-3</v>
      </c>
      <c r="O121" s="73">
        <f t="shared" si="11"/>
        <v>6.2321980291765609E-3</v>
      </c>
      <c r="P121" s="10"/>
    </row>
    <row r="122" spans="1:16" x14ac:dyDescent="0.2">
      <c r="A122" s="10"/>
      <c r="B122" s="24" t="s">
        <v>28</v>
      </c>
      <c r="C122" s="24"/>
      <c r="D122" s="25"/>
      <c r="E122" s="26"/>
      <c r="F122" s="70"/>
      <c r="G122" s="28">
        <v>1</v>
      </c>
      <c r="H122" s="71">
        <f t="shared" si="12"/>
        <v>0</v>
      </c>
      <c r="I122" s="30"/>
      <c r="J122" s="72">
        <v>0</v>
      </c>
      <c r="K122" s="32">
        <v>1</v>
      </c>
      <c r="L122" s="71">
        <f t="shared" si="13"/>
        <v>0</v>
      </c>
      <c r="M122" s="30"/>
      <c r="N122" s="33">
        <f t="shared" si="9"/>
        <v>0</v>
      </c>
      <c r="O122" s="73" t="str">
        <f t="shared" si="11"/>
        <v/>
      </c>
      <c r="P122" s="10"/>
    </row>
    <row r="123" spans="1:16" x14ac:dyDescent="0.2">
      <c r="A123" s="10"/>
      <c r="B123" s="24" t="s">
        <v>48</v>
      </c>
      <c r="C123" s="24"/>
      <c r="D123" s="25" t="s">
        <v>27</v>
      </c>
      <c r="E123" s="26"/>
      <c r="F123" s="70">
        <v>7.0000000000000001E-3</v>
      </c>
      <c r="G123" s="62">
        <f>F95</f>
        <v>800</v>
      </c>
      <c r="H123" s="71">
        <f t="shared" si="12"/>
        <v>5.6000000000000005</v>
      </c>
      <c r="I123" s="30"/>
      <c r="J123" s="72">
        <v>7.0000000000000001E-3</v>
      </c>
      <c r="K123" s="63">
        <f>F95</f>
        <v>800</v>
      </c>
      <c r="L123" s="71">
        <f t="shared" si="13"/>
        <v>5.6000000000000005</v>
      </c>
      <c r="M123" s="30"/>
      <c r="N123" s="33">
        <f t="shared" si="9"/>
        <v>0</v>
      </c>
      <c r="O123" s="73">
        <f t="shared" si="11"/>
        <v>0</v>
      </c>
      <c r="P123" s="10"/>
    </row>
    <row r="124" spans="1:16" x14ac:dyDescent="0.2">
      <c r="A124" s="10"/>
      <c r="B124" s="36" t="s">
        <v>49</v>
      </c>
      <c r="C124" s="24"/>
      <c r="D124" s="25" t="s">
        <v>27</v>
      </c>
      <c r="E124" s="26"/>
      <c r="F124" s="74">
        <v>7.3999999999999996E-2</v>
      </c>
      <c r="G124">
        <f>IF(G120&gt;=600,600,G120)</f>
        <v>600</v>
      </c>
      <c r="H124" s="71">
        <f>G124*F124</f>
        <v>44.4</v>
      </c>
      <c r="I124" s="30"/>
      <c r="J124" s="72">
        <v>7.3999999999999996E-2</v>
      </c>
      <c r="K124">
        <f>IF(K120&gt;=600,600,K120)</f>
        <v>600</v>
      </c>
      <c r="L124" s="71">
        <f>K124*J124</f>
        <v>44.4</v>
      </c>
      <c r="M124" s="30"/>
      <c r="N124" s="33">
        <f t="shared" si="9"/>
        <v>0</v>
      </c>
      <c r="O124" s="73">
        <f t="shared" si="11"/>
        <v>0</v>
      </c>
      <c r="P124" s="10"/>
    </row>
    <row r="125" spans="1:16" x14ac:dyDescent="0.2">
      <c r="A125" s="10"/>
      <c r="B125" s="36" t="s">
        <v>50</v>
      </c>
      <c r="C125" s="24"/>
      <c r="D125" s="25" t="s">
        <v>27</v>
      </c>
      <c r="E125" s="26"/>
      <c r="F125" s="74">
        <v>8.6999999999999994E-2</v>
      </c>
      <c r="G125">
        <f>IF(G120&gt;=600,G120-G124,0)</f>
        <v>228.48000000000002</v>
      </c>
      <c r="H125" s="71">
        <f>G125*F125</f>
        <v>19.877759999999999</v>
      </c>
      <c r="I125" s="30"/>
      <c r="J125" s="72">
        <v>8.6999999999999994E-2</v>
      </c>
      <c r="K125">
        <f>IF(K120&gt;=600,K120-K124,0)</f>
        <v>233.64325142321218</v>
      </c>
      <c r="L125" s="71">
        <f>K125*J125</f>
        <v>20.326962873819458</v>
      </c>
      <c r="M125" s="30"/>
      <c r="N125" s="33">
        <f t="shared" si="9"/>
        <v>0.44920287381945911</v>
      </c>
      <c r="O125" s="73">
        <f t="shared" si="11"/>
        <v>2.2598264282266169E-2</v>
      </c>
      <c r="P125" s="10"/>
    </row>
    <row r="126" spans="1:16" x14ac:dyDescent="0.2">
      <c r="A126" s="10"/>
      <c r="B126" s="36" t="s">
        <v>51</v>
      </c>
      <c r="C126" s="24"/>
      <c r="D126" s="25" t="s">
        <v>27</v>
      </c>
      <c r="E126" s="26"/>
      <c r="F126" s="74">
        <v>6.3E-2</v>
      </c>
      <c r="G126" s="75">
        <f>0.64*$G$120</f>
        <v>530.22720000000004</v>
      </c>
      <c r="H126" s="71">
        <f t="shared" si="12"/>
        <v>33.404313600000002</v>
      </c>
      <c r="I126" s="30"/>
      <c r="J126" s="72">
        <v>6.3E-2</v>
      </c>
      <c r="K126" s="76">
        <f>0.64*$K$120</f>
        <v>533.53168091085581</v>
      </c>
      <c r="L126" s="71">
        <f t="shared" si="13"/>
        <v>33.612495897383916</v>
      </c>
      <c r="M126" s="30"/>
      <c r="N126" s="33">
        <f t="shared" si="9"/>
        <v>0.20818229738391381</v>
      </c>
      <c r="O126" s="73">
        <f t="shared" si="11"/>
        <v>6.2321980291765011E-3</v>
      </c>
      <c r="P126" s="10"/>
    </row>
    <row r="127" spans="1:16" x14ac:dyDescent="0.2">
      <c r="A127" s="10"/>
      <c r="B127" s="36" t="s">
        <v>52</v>
      </c>
      <c r="C127" s="24"/>
      <c r="D127" s="25" t="s">
        <v>27</v>
      </c>
      <c r="E127" s="26"/>
      <c r="F127" s="74">
        <v>9.9000000000000005E-2</v>
      </c>
      <c r="G127" s="75">
        <f>0.18*$G$120</f>
        <v>149.12639999999999</v>
      </c>
      <c r="H127" s="71">
        <f t="shared" si="12"/>
        <v>14.7635136</v>
      </c>
      <c r="I127" s="30"/>
      <c r="J127" s="72">
        <v>9.9000000000000005E-2</v>
      </c>
      <c r="K127" s="76">
        <f>0.18*$K$120</f>
        <v>150.05578525617818</v>
      </c>
      <c r="L127" s="71">
        <f t="shared" si="13"/>
        <v>14.855522740361641</v>
      </c>
      <c r="M127" s="30"/>
      <c r="N127" s="33">
        <f t="shared" si="9"/>
        <v>9.2009140361641428E-2</v>
      </c>
      <c r="O127" s="73">
        <f t="shared" si="11"/>
        <v>6.2321980291765661E-3</v>
      </c>
      <c r="P127" s="10"/>
    </row>
    <row r="128" spans="1:16" ht="13.5" thickBot="1" x14ac:dyDescent="0.25">
      <c r="A128" s="10"/>
      <c r="B128" s="14" t="s">
        <v>53</v>
      </c>
      <c r="C128" s="24"/>
      <c r="D128" s="25" t="s">
        <v>27</v>
      </c>
      <c r="E128" s="26"/>
      <c r="F128" s="74">
        <v>0.11799999999999999</v>
      </c>
      <c r="G128" s="75">
        <f>0.18*$G$120</f>
        <v>149.12639999999999</v>
      </c>
      <c r="H128" s="71">
        <f t="shared" si="12"/>
        <v>17.596915199999998</v>
      </c>
      <c r="I128" s="30"/>
      <c r="J128" s="72">
        <v>0.11799999999999999</v>
      </c>
      <c r="K128" s="76">
        <f>0.18*$K$120</f>
        <v>150.05578525617818</v>
      </c>
      <c r="L128" s="71">
        <f t="shared" si="13"/>
        <v>17.706582660229024</v>
      </c>
      <c r="M128" s="30"/>
      <c r="N128" s="33">
        <f t="shared" si="9"/>
        <v>0.1096674602290264</v>
      </c>
      <c r="O128" s="73">
        <f t="shared" si="11"/>
        <v>6.2321980291765236E-3</v>
      </c>
      <c r="P128" s="10"/>
    </row>
    <row r="129" spans="1:16" ht="13.5" thickBot="1" x14ac:dyDescent="0.25">
      <c r="A129" s="10"/>
      <c r="B129" s="77"/>
      <c r="C129" s="78"/>
      <c r="D129" s="79"/>
      <c r="E129" s="78"/>
      <c r="F129" s="80"/>
      <c r="G129" s="81"/>
      <c r="H129" s="82"/>
      <c r="I129" s="83"/>
      <c r="J129" s="80"/>
      <c r="K129" s="84"/>
      <c r="L129" s="82"/>
      <c r="M129" s="83"/>
      <c r="N129" s="85"/>
      <c r="O129" s="86"/>
      <c r="P129" s="10"/>
    </row>
    <row r="130" spans="1:16" x14ac:dyDescent="0.2">
      <c r="A130" s="10"/>
      <c r="B130" s="87" t="s">
        <v>54</v>
      </c>
      <c r="C130" s="24"/>
      <c r="D130" s="24"/>
      <c r="E130" s="24"/>
      <c r="F130" s="88"/>
      <c r="G130" s="89"/>
      <c r="H130" s="90">
        <f>SUM(H119:H125)</f>
        <v>116.323184</v>
      </c>
      <c r="I130" s="91"/>
      <c r="J130" s="92"/>
      <c r="K130" s="92"/>
      <c r="L130" s="93">
        <f>SUM(L119:L125)</f>
        <v>119.99590572457957</v>
      </c>
      <c r="M130" s="94"/>
      <c r="N130" s="95">
        <f t="shared" si="9"/>
        <v>3.6727217245795742</v>
      </c>
      <c r="O130" s="96">
        <f t="shared" si="11"/>
        <v>3.1573428428330969E-2</v>
      </c>
      <c r="P130" s="10"/>
    </row>
    <row r="131" spans="1:16" x14ac:dyDescent="0.2">
      <c r="A131" s="10"/>
      <c r="B131" s="97" t="s">
        <v>55</v>
      </c>
      <c r="C131" s="24"/>
      <c r="D131" s="24"/>
      <c r="E131" s="24"/>
      <c r="F131" s="98">
        <v>0.13</v>
      </c>
      <c r="G131" s="89"/>
      <c r="H131" s="99">
        <f>H130*F131</f>
        <v>15.122013920000001</v>
      </c>
      <c r="I131" s="100"/>
      <c r="J131" s="101">
        <v>0.13</v>
      </c>
      <c r="K131" s="102"/>
      <c r="L131" s="103">
        <f>L130*J131</f>
        <v>15.599467744195344</v>
      </c>
      <c r="M131" s="104"/>
      <c r="N131" s="105">
        <f t="shared" si="9"/>
        <v>0.47745382419534366</v>
      </c>
      <c r="O131" s="106">
        <f t="shared" si="11"/>
        <v>3.1573428428330906E-2</v>
      </c>
      <c r="P131" s="10"/>
    </row>
    <row r="132" spans="1:16" x14ac:dyDescent="0.2">
      <c r="A132" s="10"/>
      <c r="B132" s="107" t="s">
        <v>56</v>
      </c>
      <c r="C132" s="24"/>
      <c r="D132" s="24"/>
      <c r="E132" s="24"/>
      <c r="F132" s="108"/>
      <c r="G132" s="109"/>
      <c r="H132" s="99">
        <f>H130+H131</f>
        <v>131.44519792</v>
      </c>
      <c r="I132" s="100"/>
      <c r="J132" s="100"/>
      <c r="K132" s="100"/>
      <c r="L132" s="103">
        <f>L130+L131</f>
        <v>135.59537346877491</v>
      </c>
      <c r="M132" s="104"/>
      <c r="N132" s="105">
        <f t="shared" si="9"/>
        <v>4.1501755487749108</v>
      </c>
      <c r="O132" s="106">
        <f t="shared" si="11"/>
        <v>3.1573428428330906E-2</v>
      </c>
      <c r="P132" s="10"/>
    </row>
    <row r="133" spans="1:16" ht="12.75" customHeight="1" x14ac:dyDescent="0.2">
      <c r="A133" s="10"/>
      <c r="B133" s="143" t="s">
        <v>57</v>
      </c>
      <c r="C133" s="143"/>
      <c r="D133" s="143"/>
      <c r="E133" s="24"/>
      <c r="F133" s="108"/>
      <c r="G133" s="109"/>
      <c r="H133" s="110">
        <f>ROUND(-H132*10%,2)</f>
        <v>-13.14</v>
      </c>
      <c r="I133" s="100"/>
      <c r="J133" s="100"/>
      <c r="K133" s="100"/>
      <c r="L133" s="111">
        <f>ROUND(-L132*10%,2)</f>
        <v>-13.56</v>
      </c>
      <c r="M133" s="104"/>
      <c r="N133" s="112">
        <f t="shared" si="9"/>
        <v>-0.41999999999999993</v>
      </c>
      <c r="O133" s="113">
        <f t="shared" si="11"/>
        <v>3.1963470319634694E-2</v>
      </c>
      <c r="P133" s="10"/>
    </row>
    <row r="134" spans="1:16" ht="13.5" customHeight="1" thickBot="1" x14ac:dyDescent="0.25">
      <c r="A134" s="10"/>
      <c r="B134" s="143" t="s">
        <v>58</v>
      </c>
      <c r="C134" s="143"/>
      <c r="D134" s="143"/>
      <c r="E134" s="114"/>
      <c r="F134" s="115"/>
      <c r="G134" s="116"/>
      <c r="H134" s="117">
        <f>SUM(H132:H133)</f>
        <v>118.30519792</v>
      </c>
      <c r="I134" s="118"/>
      <c r="J134" s="118"/>
      <c r="K134" s="118"/>
      <c r="L134" s="119">
        <f>SUM(L132:L133)</f>
        <v>122.03537346877491</v>
      </c>
      <c r="M134" s="120"/>
      <c r="N134" s="121">
        <f t="shared" si="9"/>
        <v>3.7301755487749091</v>
      </c>
      <c r="O134" s="122">
        <f t="shared" si="11"/>
        <v>3.1530106997473752E-2</v>
      </c>
      <c r="P134" s="10"/>
    </row>
    <row r="135" spans="1:16" ht="13.5" thickBot="1" x14ac:dyDescent="0.25">
      <c r="A135" s="10"/>
      <c r="B135" s="77"/>
      <c r="C135" s="78"/>
      <c r="D135" s="79"/>
      <c r="E135" s="78"/>
      <c r="F135" s="123"/>
      <c r="G135" s="124"/>
      <c r="H135" s="125"/>
      <c r="I135" s="126"/>
      <c r="J135" s="123"/>
      <c r="K135" s="81"/>
      <c r="L135" s="127"/>
      <c r="M135" s="83"/>
      <c r="N135" s="128"/>
      <c r="O135" s="86"/>
      <c r="P135" s="10"/>
    </row>
    <row r="136" spans="1:16" x14ac:dyDescent="0.2">
      <c r="A136" s="10"/>
      <c r="B136" s="87" t="s">
        <v>59</v>
      </c>
      <c r="C136" s="24"/>
      <c r="D136" s="24"/>
      <c r="E136" s="24"/>
      <c r="F136" s="88"/>
      <c r="G136" s="89"/>
      <c r="H136" s="90">
        <f>SUM(H119:H123,H126:H128)</f>
        <v>117.81016639999999</v>
      </c>
      <c r="I136" s="91"/>
      <c r="J136" s="92"/>
      <c r="K136" s="92"/>
      <c r="L136" s="129">
        <f>SUM(L119:L123,L126:L128)</f>
        <v>121.4435441487347</v>
      </c>
      <c r="M136" s="94"/>
      <c r="N136" s="95">
        <f>L136-H136</f>
        <v>3.6333777487347163</v>
      </c>
      <c r="O136" s="96">
        <f>IF((H136)=0,"",(N136/H136))</f>
        <v>3.0840952523556717E-2</v>
      </c>
      <c r="P136" s="10"/>
    </row>
    <row r="137" spans="1:16" x14ac:dyDescent="0.2">
      <c r="A137" s="10"/>
      <c r="B137" s="97" t="s">
        <v>55</v>
      </c>
      <c r="C137" s="24"/>
      <c r="D137" s="24"/>
      <c r="E137" s="24"/>
      <c r="F137" s="98">
        <v>0.13</v>
      </c>
      <c r="G137" s="109"/>
      <c r="H137" s="99">
        <f>H136*F137</f>
        <v>15.315321631999998</v>
      </c>
      <c r="I137" s="100"/>
      <c r="J137" s="130">
        <v>0.13</v>
      </c>
      <c r="K137" s="100"/>
      <c r="L137" s="103">
        <f>L136*J137</f>
        <v>15.787660739335513</v>
      </c>
      <c r="M137" s="104"/>
      <c r="N137" s="105">
        <f t="shared" si="9"/>
        <v>0.47233910733551454</v>
      </c>
      <c r="O137" s="106">
        <f t="shared" si="11"/>
        <v>3.084095252355681E-2</v>
      </c>
      <c r="P137" s="10"/>
    </row>
    <row r="138" spans="1:16" x14ac:dyDescent="0.2">
      <c r="A138" s="10"/>
      <c r="B138" s="107" t="s">
        <v>56</v>
      </c>
      <c r="C138" s="24"/>
      <c r="D138" s="24"/>
      <c r="E138" s="24"/>
      <c r="F138" s="108"/>
      <c r="G138" s="109"/>
      <c r="H138" s="99">
        <f>H136+H137</f>
        <v>133.12548803199999</v>
      </c>
      <c r="I138" s="100"/>
      <c r="J138" s="100"/>
      <c r="K138" s="100"/>
      <c r="L138" s="103">
        <f>L136+L137</f>
        <v>137.23120488807021</v>
      </c>
      <c r="M138" s="104"/>
      <c r="N138" s="105">
        <f t="shared" si="9"/>
        <v>4.1057168560702166</v>
      </c>
      <c r="O138" s="106">
        <f t="shared" si="11"/>
        <v>3.084095252355662E-2</v>
      </c>
      <c r="P138" s="10"/>
    </row>
    <row r="139" spans="1:16" ht="12.75" customHeight="1" x14ac:dyDescent="0.2">
      <c r="A139" s="10"/>
      <c r="B139" s="143" t="s">
        <v>57</v>
      </c>
      <c r="C139" s="143"/>
      <c r="D139" s="143"/>
      <c r="E139" s="24"/>
      <c r="F139" s="108"/>
      <c r="G139" s="109"/>
      <c r="H139" s="110">
        <f>ROUND(-H138*10%,2)</f>
        <v>-13.31</v>
      </c>
      <c r="I139" s="100"/>
      <c r="J139" s="100"/>
      <c r="K139" s="100"/>
      <c r="L139" s="111">
        <f>ROUND(-L138*10%,2)</f>
        <v>-13.72</v>
      </c>
      <c r="M139" s="104"/>
      <c r="N139" s="112">
        <f t="shared" si="9"/>
        <v>-0.41000000000000014</v>
      </c>
      <c r="O139" s="113">
        <f t="shared" si="11"/>
        <v>3.0803906836964698E-2</v>
      </c>
      <c r="P139" s="10"/>
    </row>
    <row r="140" spans="1:16" ht="13.5" customHeight="1" thickBot="1" x14ac:dyDescent="0.25">
      <c r="A140" s="10"/>
      <c r="B140" s="143" t="s">
        <v>60</v>
      </c>
      <c r="C140" s="143"/>
      <c r="D140" s="143"/>
      <c r="E140" s="114"/>
      <c r="F140" s="131"/>
      <c r="G140" s="132"/>
      <c r="H140" s="133">
        <f>H138+H139</f>
        <v>119.81548803199999</v>
      </c>
      <c r="I140" s="134"/>
      <c r="J140" s="134"/>
      <c r="K140" s="134"/>
      <c r="L140" s="135">
        <f>L138+L139</f>
        <v>123.51120488807021</v>
      </c>
      <c r="M140" s="136"/>
      <c r="N140" s="137">
        <f t="shared" si="9"/>
        <v>3.69571685607022</v>
      </c>
      <c r="O140" s="138">
        <f t="shared" si="11"/>
        <v>3.0845067835330087E-2</v>
      </c>
      <c r="P140" s="10"/>
    </row>
    <row r="141" spans="1:16" ht="13.5" thickBot="1" x14ac:dyDescent="0.25">
      <c r="A141" s="10"/>
      <c r="B141" s="77"/>
      <c r="C141" s="78"/>
      <c r="D141" s="79"/>
      <c r="E141" s="78"/>
      <c r="F141" s="123"/>
      <c r="G141" s="124"/>
      <c r="H141" s="125"/>
      <c r="I141" s="126"/>
      <c r="J141" s="123"/>
      <c r="K141" s="81"/>
      <c r="L141" s="127"/>
      <c r="M141" s="83"/>
      <c r="N141" s="128"/>
      <c r="O141" s="86"/>
      <c r="P141" s="10"/>
    </row>
    <row r="142" spans="1:16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39"/>
      <c r="M142" s="10"/>
      <c r="N142" s="10"/>
      <c r="O142" s="10"/>
      <c r="P142" s="10"/>
    </row>
    <row r="143" spans="1:16" x14ac:dyDescent="0.2">
      <c r="A143" s="10"/>
      <c r="B143" s="15" t="s">
        <v>61</v>
      </c>
      <c r="C143" s="10"/>
      <c r="D143" s="10"/>
      <c r="E143" s="10"/>
      <c r="F143" s="140">
        <v>3.5600000000000076E-2</v>
      </c>
      <c r="G143" s="10"/>
      <c r="H143" s="10"/>
      <c r="I143" s="10"/>
      <c r="J143" s="140">
        <v>4.2054064279015257E-2</v>
      </c>
      <c r="K143" s="10"/>
      <c r="L143" s="10"/>
      <c r="M143" s="10"/>
      <c r="N143" s="10"/>
      <c r="O143" s="10"/>
      <c r="P143" s="10"/>
    </row>
    <row r="144" spans="1:16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ht="14.25" x14ac:dyDescent="0.2">
      <c r="A145" s="141" t="s">
        <v>62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x14ac:dyDescent="0.2">
      <c r="A147" s="10" t="s">
        <v>63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x14ac:dyDescent="0.2">
      <c r="A148" s="10" t="s">
        <v>64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x14ac:dyDescent="0.2">
      <c r="A150" s="10" t="s">
        <v>65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x14ac:dyDescent="0.2">
      <c r="A151" s="10" t="s">
        <v>66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x14ac:dyDescent="0.2">
      <c r="A153" s="10" t="s">
        <v>67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x14ac:dyDescent="0.2">
      <c r="A154" s="10" t="s">
        <v>68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x14ac:dyDescent="0.2">
      <c r="A155" s="10" t="s">
        <v>69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x14ac:dyDescent="0.2">
      <c r="A156" s="10" t="s">
        <v>70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x14ac:dyDescent="0.2">
      <c r="A157" s="10" t="s">
        <v>71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9" spans="1:16" ht="21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3" t="s">
        <v>0</v>
      </c>
      <c r="O159" s="4" t="s">
        <v>1</v>
      </c>
    </row>
    <row r="160" spans="1:16" ht="18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"/>
      <c r="M160" s="2"/>
      <c r="N160" s="3" t="s">
        <v>2</v>
      </c>
      <c r="O160" s="6"/>
    </row>
    <row r="161" spans="1:16" x14ac:dyDescent="0.2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2"/>
      <c r="M161" s="2"/>
      <c r="N161" s="3" t="s">
        <v>3</v>
      </c>
      <c r="O161" s="6"/>
    </row>
    <row r="162" spans="1:16" ht="18" x14ac:dyDescent="0.25">
      <c r="A162" s="5"/>
      <c r="B162" s="5"/>
      <c r="C162" s="5"/>
      <c r="D162" s="5"/>
      <c r="E162" s="5"/>
      <c r="F162" s="5"/>
      <c r="G162" s="5"/>
      <c r="H162" s="5"/>
      <c r="I162" s="7"/>
      <c r="J162" s="7"/>
      <c r="K162" s="7"/>
      <c r="L162" s="2"/>
      <c r="M162" s="2"/>
      <c r="N162" s="3" t="s">
        <v>4</v>
      </c>
      <c r="O162" s="6"/>
    </row>
    <row r="163" spans="1:16" ht="15.75" x14ac:dyDescent="0.25">
      <c r="A163" s="2"/>
      <c r="B163" s="2"/>
      <c r="C163" s="8"/>
      <c r="D163" s="8"/>
      <c r="E163" s="8"/>
      <c r="F163" s="2"/>
      <c r="G163" s="2"/>
      <c r="H163" s="2"/>
      <c r="I163" s="2"/>
      <c r="J163" s="2"/>
      <c r="K163" s="2"/>
      <c r="L163" s="2"/>
      <c r="M163" s="2"/>
      <c r="N163" s="3" t="s">
        <v>5</v>
      </c>
      <c r="O163" s="9" t="s">
        <v>73</v>
      </c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4"/>
    </row>
    <row r="165" spans="1: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 t="s">
        <v>6</v>
      </c>
      <c r="O165" s="9"/>
    </row>
    <row r="166" spans="1: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0"/>
    </row>
    <row r="167" spans="1:16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1:16" x14ac:dyDescent="0.2">
      <c r="A168" s="10"/>
      <c r="B168" s="143" t="s">
        <v>7</v>
      </c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</row>
    <row r="169" spans="1:16" x14ac:dyDescent="0.2">
      <c r="A169" s="10"/>
      <c r="B169" s="143" t="s">
        <v>8</v>
      </c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</row>
    <row r="170" spans="1:16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6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6" x14ac:dyDescent="0.2">
      <c r="A172" s="10"/>
      <c r="B172" s="11" t="s">
        <v>9</v>
      </c>
      <c r="C172" s="10"/>
      <c r="D172" s="143" t="s">
        <v>10</v>
      </c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0"/>
    </row>
    <row r="173" spans="1:16" ht="15.75" x14ac:dyDescent="0.25">
      <c r="A173" s="10"/>
      <c r="B173" s="12"/>
      <c r="C173" s="10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0"/>
    </row>
    <row r="174" spans="1:16" x14ac:dyDescent="0.2">
      <c r="A174" s="10"/>
      <c r="B174" s="14"/>
      <c r="C174" s="10"/>
      <c r="D174" s="15" t="s">
        <v>11</v>
      </c>
      <c r="E174" s="15"/>
      <c r="F174" s="16">
        <v>1500</v>
      </c>
      <c r="G174" s="15" t="s">
        <v>12</v>
      </c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 x14ac:dyDescent="0.2">
      <c r="A175" s="10"/>
      <c r="B175" s="14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x14ac:dyDescent="0.2">
      <c r="A176" s="10"/>
      <c r="B176" s="14"/>
      <c r="C176" s="10"/>
      <c r="D176" s="17"/>
      <c r="E176" s="17"/>
      <c r="F176" s="143" t="s">
        <v>13</v>
      </c>
      <c r="G176" s="143"/>
      <c r="H176" s="143"/>
      <c r="I176" s="10"/>
      <c r="J176" s="143" t="s">
        <v>14</v>
      </c>
      <c r="K176" s="143"/>
      <c r="L176" s="143"/>
      <c r="M176" s="10"/>
      <c r="N176" s="143" t="s">
        <v>15</v>
      </c>
      <c r="O176" s="143"/>
      <c r="P176" s="10"/>
    </row>
    <row r="177" spans="1:16" ht="12.75" customHeight="1" x14ac:dyDescent="0.2">
      <c r="A177" s="10"/>
      <c r="B177" s="14"/>
      <c r="C177" s="10"/>
      <c r="D177" s="143" t="s">
        <v>16</v>
      </c>
      <c r="E177" s="18"/>
      <c r="F177" s="19" t="s">
        <v>17</v>
      </c>
      <c r="G177" s="19" t="s">
        <v>18</v>
      </c>
      <c r="H177" s="20" t="s">
        <v>19</v>
      </c>
      <c r="I177" s="10"/>
      <c r="J177" s="19" t="s">
        <v>17</v>
      </c>
      <c r="K177" s="21" t="s">
        <v>18</v>
      </c>
      <c r="L177" s="20" t="s">
        <v>19</v>
      </c>
      <c r="M177" s="10"/>
      <c r="N177" s="143" t="s">
        <v>20</v>
      </c>
      <c r="O177" s="143" t="s">
        <v>21</v>
      </c>
      <c r="P177" s="10"/>
    </row>
    <row r="178" spans="1:16" x14ac:dyDescent="0.2">
      <c r="A178" s="10"/>
      <c r="B178" s="14"/>
      <c r="C178" s="10"/>
      <c r="D178" s="143"/>
      <c r="E178" s="18"/>
      <c r="F178" s="22" t="s">
        <v>22</v>
      </c>
      <c r="G178" s="22"/>
      <c r="H178" s="23" t="s">
        <v>22</v>
      </c>
      <c r="I178" s="10"/>
      <c r="J178" s="22" t="s">
        <v>22</v>
      </c>
      <c r="K178" s="23"/>
      <c r="L178" s="23" t="s">
        <v>22</v>
      </c>
      <c r="M178" s="10"/>
      <c r="N178" s="143"/>
      <c r="O178" s="143"/>
      <c r="P178" s="10"/>
    </row>
    <row r="179" spans="1:16" x14ac:dyDescent="0.2">
      <c r="A179" s="10"/>
      <c r="B179" s="24" t="s">
        <v>23</v>
      </c>
      <c r="C179" s="24"/>
      <c r="D179" s="25" t="s">
        <v>24</v>
      </c>
      <c r="E179" s="26"/>
      <c r="F179" s="27">
        <v>13.8</v>
      </c>
      <c r="G179" s="28">
        <v>1</v>
      </c>
      <c r="H179" s="29">
        <f>G179*F179</f>
        <v>13.8</v>
      </c>
      <c r="I179" s="30"/>
      <c r="J179" s="31">
        <v>16.54</v>
      </c>
      <c r="K179" s="32">
        <v>1</v>
      </c>
      <c r="L179" s="29">
        <f>K179*J179</f>
        <v>16.54</v>
      </c>
      <c r="M179" s="30"/>
      <c r="N179" s="33">
        <f>L179-H179</f>
        <v>2.7399999999999984</v>
      </c>
      <c r="O179" s="34">
        <f>IF((H179)=0,"",(N179/H179))</f>
        <v>0.19855072463768103</v>
      </c>
      <c r="P179" s="10"/>
    </row>
    <row r="180" spans="1:16" x14ac:dyDescent="0.2">
      <c r="A180" s="10"/>
      <c r="B180" s="24" t="s">
        <v>25</v>
      </c>
      <c r="C180" s="24"/>
      <c r="D180" s="25" t="s">
        <v>24</v>
      </c>
      <c r="E180" s="26"/>
      <c r="F180" s="27">
        <v>1.94</v>
      </c>
      <c r="G180" s="28">
        <v>1</v>
      </c>
      <c r="H180" s="29">
        <f t="shared" ref="H180:H188" si="14">G180*F180</f>
        <v>1.94</v>
      </c>
      <c r="I180" s="30"/>
      <c r="J180" s="31">
        <v>0</v>
      </c>
      <c r="K180" s="32">
        <v>1</v>
      </c>
      <c r="L180" s="29">
        <f>K180*J180</f>
        <v>0</v>
      </c>
      <c r="M180" s="30"/>
      <c r="N180" s="33">
        <f>L180-H180</f>
        <v>-1.94</v>
      </c>
      <c r="O180" s="34">
        <f>IF((H180)=0,"",(N180/H180))</f>
        <v>-1</v>
      </c>
      <c r="P180" s="10"/>
    </row>
    <row r="181" spans="1:16" x14ac:dyDescent="0.2">
      <c r="A181" s="10"/>
      <c r="B181" s="35" t="s">
        <v>26</v>
      </c>
      <c r="C181" s="24"/>
      <c r="D181" s="25" t="s">
        <v>27</v>
      </c>
      <c r="E181" s="26"/>
      <c r="F181" s="27">
        <v>-5.0000000000000001E-4</v>
      </c>
      <c r="G181" s="28">
        <f>F174</f>
        <v>1500</v>
      </c>
      <c r="H181" s="29">
        <f t="shared" si="14"/>
        <v>-0.75</v>
      </c>
      <c r="I181" s="30"/>
      <c r="J181" s="31">
        <v>0</v>
      </c>
      <c r="K181" s="32">
        <f>F174</f>
        <v>1500</v>
      </c>
      <c r="L181" s="29">
        <f t="shared" ref="L181:L188" si="15">K181*J181</f>
        <v>0</v>
      </c>
      <c r="M181" s="30"/>
      <c r="N181" s="33">
        <f t="shared" ref="N181:N219" si="16">L181-H181</f>
        <v>0.75</v>
      </c>
      <c r="O181" s="34">
        <f t="shared" ref="O181:O189" si="17">IF((H181)=0,"",(N181/H181))</f>
        <v>-1</v>
      </c>
      <c r="P181" s="10"/>
    </row>
    <row r="182" spans="1:16" x14ac:dyDescent="0.2">
      <c r="A182" s="10"/>
      <c r="B182" s="35" t="s">
        <v>28</v>
      </c>
      <c r="C182" s="24"/>
      <c r="D182" s="25" t="s">
        <v>24</v>
      </c>
      <c r="E182" s="26"/>
      <c r="F182" s="27">
        <v>0.25</v>
      </c>
      <c r="G182" s="28">
        <v>1</v>
      </c>
      <c r="H182" s="29">
        <f t="shared" si="14"/>
        <v>0.25</v>
      </c>
      <c r="I182" s="30"/>
      <c r="J182" s="31">
        <v>0.25</v>
      </c>
      <c r="K182" s="32">
        <v>1</v>
      </c>
      <c r="L182" s="29">
        <f t="shared" si="15"/>
        <v>0.25</v>
      </c>
      <c r="M182" s="30"/>
      <c r="N182" s="33">
        <f t="shared" si="16"/>
        <v>0</v>
      </c>
      <c r="O182" s="34">
        <f t="shared" si="17"/>
        <v>0</v>
      </c>
      <c r="P182" s="10"/>
    </row>
    <row r="183" spans="1:16" x14ac:dyDescent="0.2">
      <c r="A183" s="10"/>
      <c r="B183" s="24" t="s">
        <v>29</v>
      </c>
      <c r="C183" s="24"/>
      <c r="D183" s="25" t="s">
        <v>27</v>
      </c>
      <c r="E183" s="26"/>
      <c r="F183" s="27">
        <v>1.8800000000000001E-2</v>
      </c>
      <c r="G183" s="28">
        <f>F174</f>
        <v>1500</v>
      </c>
      <c r="H183" s="29">
        <f t="shared" si="14"/>
        <v>28.200000000000003</v>
      </c>
      <c r="I183" s="30"/>
      <c r="J183" s="31">
        <v>2.2499999999999999E-2</v>
      </c>
      <c r="K183" s="28">
        <f>F174</f>
        <v>1500</v>
      </c>
      <c r="L183" s="29">
        <f t="shared" si="15"/>
        <v>33.75</v>
      </c>
      <c r="M183" s="30"/>
      <c r="N183" s="33">
        <f t="shared" si="16"/>
        <v>5.5499999999999972</v>
      </c>
      <c r="O183" s="34">
        <f t="shared" si="17"/>
        <v>0.19680851063829774</v>
      </c>
      <c r="P183" s="10"/>
    </row>
    <row r="184" spans="1:16" x14ac:dyDescent="0.2">
      <c r="A184" s="10"/>
      <c r="B184" s="24" t="s">
        <v>30</v>
      </c>
      <c r="C184" s="24"/>
      <c r="D184" s="25"/>
      <c r="E184" s="26"/>
      <c r="F184" s="27"/>
      <c r="G184" s="28"/>
      <c r="H184" s="29">
        <f t="shared" si="14"/>
        <v>0</v>
      </c>
      <c r="I184" s="30"/>
      <c r="J184" s="31">
        <v>0</v>
      </c>
      <c r="K184" s="28"/>
      <c r="L184" s="29">
        <f t="shared" si="15"/>
        <v>0</v>
      </c>
      <c r="M184" s="30"/>
      <c r="N184" s="33">
        <f t="shared" si="16"/>
        <v>0</v>
      </c>
      <c r="O184" s="34" t="str">
        <f t="shared" si="17"/>
        <v/>
      </c>
      <c r="P184" s="10"/>
    </row>
    <row r="185" spans="1:16" x14ac:dyDescent="0.2">
      <c r="A185" s="10"/>
      <c r="B185" s="24" t="s">
        <v>31</v>
      </c>
      <c r="C185" s="24"/>
      <c r="D185" s="25" t="s">
        <v>32</v>
      </c>
      <c r="E185" s="26"/>
      <c r="F185" s="27">
        <v>4.0000000000000002E-4</v>
      </c>
      <c r="G185" s="28">
        <f>F174</f>
        <v>1500</v>
      </c>
      <c r="H185" s="29">
        <f t="shared" si="14"/>
        <v>0.6</v>
      </c>
      <c r="I185" s="30"/>
      <c r="J185" s="31">
        <v>0</v>
      </c>
      <c r="K185" s="28">
        <f>F174</f>
        <v>1500</v>
      </c>
      <c r="L185" s="29">
        <f t="shared" si="15"/>
        <v>0</v>
      </c>
      <c r="M185" s="30"/>
      <c r="N185" s="33">
        <f t="shared" si="16"/>
        <v>-0.6</v>
      </c>
      <c r="O185" s="34">
        <f t="shared" si="17"/>
        <v>-1</v>
      </c>
      <c r="P185" s="10"/>
    </row>
    <row r="186" spans="1:16" x14ac:dyDescent="0.2">
      <c r="A186" s="10"/>
      <c r="B186" s="24" t="s">
        <v>33</v>
      </c>
      <c r="C186" s="24"/>
      <c r="D186" s="25" t="s">
        <v>32</v>
      </c>
      <c r="E186" s="26"/>
      <c r="F186" s="27">
        <v>2.0000000000000001E-4</v>
      </c>
      <c r="G186" s="28">
        <f>F174</f>
        <v>1500</v>
      </c>
      <c r="H186" s="29">
        <f t="shared" si="14"/>
        <v>0.3</v>
      </c>
      <c r="I186" s="30"/>
      <c r="J186" s="31">
        <v>2.0000000000000001E-4</v>
      </c>
      <c r="K186" s="28">
        <f>F174</f>
        <v>1500</v>
      </c>
      <c r="L186" s="29">
        <f t="shared" si="15"/>
        <v>0.3</v>
      </c>
      <c r="M186" s="30"/>
      <c r="N186" s="33">
        <f t="shared" si="16"/>
        <v>0</v>
      </c>
      <c r="O186" s="34">
        <f t="shared" si="17"/>
        <v>0</v>
      </c>
      <c r="P186" s="10"/>
    </row>
    <row r="187" spans="1:16" x14ac:dyDescent="0.2">
      <c r="A187" s="10"/>
      <c r="B187" s="36" t="s">
        <v>34</v>
      </c>
      <c r="C187" s="24"/>
      <c r="D187" s="25" t="s">
        <v>32</v>
      </c>
      <c r="E187" s="26"/>
      <c r="F187" s="27">
        <v>0</v>
      </c>
      <c r="G187" s="28">
        <f>F174</f>
        <v>1500</v>
      </c>
      <c r="H187" s="29">
        <f t="shared" si="14"/>
        <v>0</v>
      </c>
      <c r="I187" s="30"/>
      <c r="J187" s="31">
        <v>5.0000000000000001E-4</v>
      </c>
      <c r="K187" s="28">
        <f>F174</f>
        <v>1500</v>
      </c>
      <c r="L187" s="29">
        <f t="shared" si="15"/>
        <v>0.75</v>
      </c>
      <c r="M187" s="30"/>
      <c r="N187" s="33">
        <f t="shared" si="16"/>
        <v>0.75</v>
      </c>
      <c r="O187" s="34" t="str">
        <f t="shared" si="17"/>
        <v/>
      </c>
      <c r="P187" s="10"/>
    </row>
    <row r="188" spans="1:16" x14ac:dyDescent="0.2">
      <c r="A188" s="10"/>
      <c r="B188" s="37" t="s">
        <v>35</v>
      </c>
      <c r="C188" s="24"/>
      <c r="D188" s="25" t="s">
        <v>24</v>
      </c>
      <c r="E188" s="26"/>
      <c r="F188" s="27">
        <v>0</v>
      </c>
      <c r="G188" s="28">
        <v>1</v>
      </c>
      <c r="H188" s="29">
        <f t="shared" si="14"/>
        <v>0</v>
      </c>
      <c r="I188" s="30"/>
      <c r="J188" s="31">
        <v>1.47</v>
      </c>
      <c r="K188" s="28">
        <v>1</v>
      </c>
      <c r="L188" s="29">
        <f t="shared" si="15"/>
        <v>1.47</v>
      </c>
      <c r="M188" s="30"/>
      <c r="N188" s="33">
        <f t="shared" si="16"/>
        <v>1.47</v>
      </c>
      <c r="O188" s="34" t="str">
        <f t="shared" si="17"/>
        <v/>
      </c>
      <c r="P188" s="10"/>
    </row>
    <row r="189" spans="1:16" x14ac:dyDescent="0.2">
      <c r="A189" s="38"/>
      <c r="B189" s="39" t="s">
        <v>36</v>
      </c>
      <c r="C189" s="40"/>
      <c r="D189" s="41"/>
      <c r="E189" s="40"/>
      <c r="F189" s="42"/>
      <c r="G189" s="43"/>
      <c r="H189" s="44">
        <f>SUM(H179:H188)</f>
        <v>44.34</v>
      </c>
      <c r="I189" s="45"/>
      <c r="J189" s="46"/>
      <c r="K189" s="47"/>
      <c r="L189" s="44">
        <f>SUM(L179:L188)</f>
        <v>53.059999999999995</v>
      </c>
      <c r="M189" s="45"/>
      <c r="N189" s="48">
        <f t="shared" si="16"/>
        <v>8.7199999999999918</v>
      </c>
      <c r="O189" s="49">
        <f t="shared" si="17"/>
        <v>0.19666215606675669</v>
      </c>
      <c r="P189" s="38"/>
    </row>
    <row r="190" spans="1:16" ht="38.25" x14ac:dyDescent="0.2">
      <c r="A190" s="10"/>
      <c r="B190" s="50" t="s">
        <v>37</v>
      </c>
      <c r="C190" s="24"/>
      <c r="D190" s="25" t="s">
        <v>32</v>
      </c>
      <c r="E190" s="26"/>
      <c r="F190" s="27">
        <v>1.1999999999999999E-3</v>
      </c>
      <c r="G190" s="28">
        <f>F174</f>
        <v>1500</v>
      </c>
      <c r="H190" s="29">
        <f>G190*F190</f>
        <v>1.7999999999999998</v>
      </c>
      <c r="I190" s="30"/>
      <c r="J190" s="31">
        <v>0</v>
      </c>
      <c r="K190" s="28">
        <f>F174</f>
        <v>1500</v>
      </c>
      <c r="L190" s="29">
        <f>K190*J190</f>
        <v>0</v>
      </c>
      <c r="M190" s="30"/>
      <c r="N190" s="33">
        <f t="shared" si="16"/>
        <v>-1.7999999999999998</v>
      </c>
      <c r="O190" s="34">
        <f>IF((H190)=0,"",(N190/H190))</f>
        <v>-1</v>
      </c>
      <c r="P190" s="10"/>
    </row>
    <row r="191" spans="1:16" ht="38.25" x14ac:dyDescent="0.2">
      <c r="A191" s="10"/>
      <c r="B191" s="50" t="s">
        <v>38</v>
      </c>
      <c r="C191" s="24"/>
      <c r="D191" s="25" t="s">
        <v>32</v>
      </c>
      <c r="E191" s="26"/>
      <c r="F191" s="27">
        <v>-1.6999999999999999E-3</v>
      </c>
      <c r="G191" s="28">
        <f>F174</f>
        <v>1500</v>
      </c>
      <c r="H191" s="29">
        <f>G191*F191</f>
        <v>-2.5499999999999998</v>
      </c>
      <c r="I191" s="30"/>
      <c r="J191" s="31">
        <v>-1.6999999999999999E-3</v>
      </c>
      <c r="K191" s="28">
        <f>F174</f>
        <v>1500</v>
      </c>
      <c r="L191" s="29">
        <f>K191*J191</f>
        <v>-2.5499999999999998</v>
      </c>
      <c r="M191" s="30"/>
      <c r="N191" s="33">
        <f t="shared" si="16"/>
        <v>0</v>
      </c>
      <c r="O191" s="34">
        <f>IF((H191)=0,"",(N191/H191))</f>
        <v>0</v>
      </c>
      <c r="P191" s="10"/>
    </row>
    <row r="192" spans="1:16" ht="51" x14ac:dyDescent="0.2">
      <c r="A192" s="10"/>
      <c r="B192" s="50" t="s">
        <v>39</v>
      </c>
      <c r="C192" s="24"/>
      <c r="D192" s="25" t="s">
        <v>32</v>
      </c>
      <c r="E192" s="26"/>
      <c r="F192" s="27">
        <v>0</v>
      </c>
      <c r="G192" s="28">
        <f>F174</f>
        <v>1500</v>
      </c>
      <c r="H192" s="29">
        <f>G192*F192</f>
        <v>0</v>
      </c>
      <c r="I192" s="30"/>
      <c r="J192" s="31">
        <v>-1.2999999999999999E-3</v>
      </c>
      <c r="K192" s="28">
        <f>F174</f>
        <v>1500</v>
      </c>
      <c r="L192" s="29">
        <f>K192*J192</f>
        <v>-1.95</v>
      </c>
      <c r="M192" s="30"/>
      <c r="N192" s="33">
        <f t="shared" si="16"/>
        <v>-1.95</v>
      </c>
      <c r="O192" s="34" t="str">
        <f>IF((H192)=0,"",(N192/H192))</f>
        <v/>
      </c>
      <c r="P192" s="10"/>
    </row>
    <row r="193" spans="1:16" x14ac:dyDescent="0.2">
      <c r="A193" s="10"/>
      <c r="B193" s="36" t="s">
        <v>40</v>
      </c>
      <c r="C193" s="24"/>
      <c r="D193" s="25" t="s">
        <v>27</v>
      </c>
      <c r="E193" s="26"/>
      <c r="F193" s="27">
        <v>2.0000000000000001E-4</v>
      </c>
      <c r="G193" s="28">
        <f>F174</f>
        <v>1500</v>
      </c>
      <c r="H193" s="29">
        <f>G193*F193</f>
        <v>0.3</v>
      </c>
      <c r="I193" s="30"/>
      <c r="J193" s="31">
        <v>2.0000000000000001E-4</v>
      </c>
      <c r="K193" s="28">
        <f>F174</f>
        <v>1500</v>
      </c>
      <c r="L193" s="29">
        <f>K193*J193</f>
        <v>0.3</v>
      </c>
      <c r="M193" s="30"/>
      <c r="N193" s="33">
        <f t="shared" si="16"/>
        <v>0</v>
      </c>
      <c r="O193" s="34">
        <f>IF((H193)=0,"",(N193/H193))</f>
        <v>0</v>
      </c>
      <c r="P193" s="10"/>
    </row>
    <row r="194" spans="1:16" x14ac:dyDescent="0.2">
      <c r="A194" s="10"/>
      <c r="B194" s="36" t="s">
        <v>41</v>
      </c>
      <c r="C194" s="24"/>
      <c r="D194" s="25"/>
      <c r="E194" s="26"/>
      <c r="F194" s="51"/>
      <c r="G194" s="52"/>
      <c r="H194" s="53"/>
      <c r="I194" s="30"/>
      <c r="J194" s="31">
        <v>0</v>
      </c>
      <c r="K194" s="28">
        <f>F174</f>
        <v>1500</v>
      </c>
      <c r="L194" s="29">
        <f>K194*J194</f>
        <v>0</v>
      </c>
      <c r="M194" s="30"/>
      <c r="N194" s="33">
        <f t="shared" si="16"/>
        <v>0</v>
      </c>
      <c r="O194" s="34"/>
      <c r="P194" s="10"/>
    </row>
    <row r="195" spans="1:16" ht="25.5" x14ac:dyDescent="0.2">
      <c r="A195" s="10"/>
      <c r="B195" s="54" t="s">
        <v>42</v>
      </c>
      <c r="C195" s="55"/>
      <c r="D195" s="55"/>
      <c r="E195" s="55"/>
      <c r="F195" s="56"/>
      <c r="G195" s="57"/>
      <c r="H195" s="58">
        <f>SUM(H189:H194)</f>
        <v>43.89</v>
      </c>
      <c r="I195" s="45"/>
      <c r="J195" s="57"/>
      <c r="K195" s="59"/>
      <c r="L195" s="58">
        <f>SUM(L189:L194)</f>
        <v>48.859999999999992</v>
      </c>
      <c r="M195" s="45"/>
      <c r="N195" s="48">
        <f t="shared" si="16"/>
        <v>4.9699999999999918</v>
      </c>
      <c r="O195" s="49">
        <f t="shared" ref="O195:O219" si="18">IF((H195)=0,"",(N195/H195))</f>
        <v>0.11323763955342883</v>
      </c>
      <c r="P195" s="10"/>
    </row>
    <row r="196" spans="1:16" x14ac:dyDescent="0.2">
      <c r="A196" s="10"/>
      <c r="B196" s="30" t="s">
        <v>43</v>
      </c>
      <c r="C196" s="30"/>
      <c r="D196" s="60" t="s">
        <v>27</v>
      </c>
      <c r="E196" s="61"/>
      <c r="F196" s="31">
        <v>6.7999999999999996E-3</v>
      </c>
      <c r="G196" s="62">
        <f>F174*(1+F222)</f>
        <v>1553.4</v>
      </c>
      <c r="H196" s="29">
        <f>G196*F196</f>
        <v>10.56312</v>
      </c>
      <c r="I196" s="30"/>
      <c r="J196" s="31">
        <v>6.4000000000000003E-3</v>
      </c>
      <c r="K196" s="63">
        <f>F174*(1+J222)</f>
        <v>1563.081096418523</v>
      </c>
      <c r="L196" s="29">
        <f>K196*J196</f>
        <v>10.003719017078547</v>
      </c>
      <c r="M196" s="30"/>
      <c r="N196" s="33">
        <f t="shared" si="16"/>
        <v>-0.55940098292145279</v>
      </c>
      <c r="O196" s="34">
        <f t="shared" si="18"/>
        <v>-5.2957931266657279E-2</v>
      </c>
      <c r="P196" s="10"/>
    </row>
    <row r="197" spans="1:16" ht="25.5" x14ac:dyDescent="0.2">
      <c r="A197" s="10"/>
      <c r="B197" s="64" t="s">
        <v>44</v>
      </c>
      <c r="C197" s="30"/>
      <c r="D197" s="60" t="s">
        <v>27</v>
      </c>
      <c r="E197" s="61"/>
      <c r="F197" s="31">
        <v>5.7000000000000002E-3</v>
      </c>
      <c r="G197" s="62">
        <f>G196</f>
        <v>1553.4</v>
      </c>
      <c r="H197" s="29">
        <f>G197*F197</f>
        <v>8.8543800000000008</v>
      </c>
      <c r="I197" s="30"/>
      <c r="J197" s="31">
        <v>5.4000000000000003E-3</v>
      </c>
      <c r="K197" s="63">
        <f>K196</f>
        <v>1563.081096418523</v>
      </c>
      <c r="L197" s="29">
        <f>K197*J197</f>
        <v>8.4406379206600253</v>
      </c>
      <c r="M197" s="30"/>
      <c r="N197" s="33">
        <f t="shared" si="16"/>
        <v>-0.41374207933997553</v>
      </c>
      <c r="O197" s="34">
        <f t="shared" si="18"/>
        <v>-4.6727391340779988E-2</v>
      </c>
      <c r="P197" s="10"/>
    </row>
    <row r="198" spans="1:16" ht="25.5" x14ac:dyDescent="0.2">
      <c r="A198" s="10"/>
      <c r="B198" s="54" t="s">
        <v>45</v>
      </c>
      <c r="C198" s="40"/>
      <c r="D198" s="40"/>
      <c r="E198" s="40"/>
      <c r="F198" s="65"/>
      <c r="G198" s="57"/>
      <c r="H198" s="58">
        <f>SUM(H195:H197)</f>
        <v>63.307499999999997</v>
      </c>
      <c r="I198" s="66"/>
      <c r="J198" s="67"/>
      <c r="K198" s="68"/>
      <c r="L198" s="58">
        <f>SUM(L195:L197)</f>
        <v>67.304356937738561</v>
      </c>
      <c r="M198" s="66"/>
      <c r="N198" s="48">
        <f t="shared" si="16"/>
        <v>3.9968569377385634</v>
      </c>
      <c r="O198" s="49">
        <f t="shared" si="18"/>
        <v>6.3134019472235736E-2</v>
      </c>
      <c r="P198" s="10"/>
    </row>
    <row r="199" spans="1:16" ht="25.5" x14ac:dyDescent="0.2">
      <c r="A199" s="10"/>
      <c r="B199" s="69" t="s">
        <v>46</v>
      </c>
      <c r="C199" s="24"/>
      <c r="D199" s="25" t="s">
        <v>27</v>
      </c>
      <c r="E199" s="26"/>
      <c r="F199" s="70">
        <v>5.1999999999999998E-3</v>
      </c>
      <c r="G199" s="62">
        <f>F174*(1+F222)</f>
        <v>1553.4</v>
      </c>
      <c r="H199" s="71">
        <f t="shared" ref="H199:H207" si="19">G199*F199</f>
        <v>8.0776800000000009</v>
      </c>
      <c r="I199" s="30"/>
      <c r="J199" s="31">
        <v>5.1999999999999998E-3</v>
      </c>
      <c r="K199" s="63">
        <f>F174*(1+J222)</f>
        <v>1563.081096418523</v>
      </c>
      <c r="L199" s="71">
        <f t="shared" ref="L199:L207" si="20">K199*J199</f>
        <v>8.1280217013763192</v>
      </c>
      <c r="M199" s="30"/>
      <c r="N199" s="33">
        <f t="shared" si="16"/>
        <v>5.0341701376318326E-2</v>
      </c>
      <c r="O199" s="73">
        <f t="shared" si="18"/>
        <v>6.2321980291764863E-3</v>
      </c>
      <c r="P199" s="10"/>
    </row>
    <row r="200" spans="1:16" ht="25.5" x14ac:dyDescent="0.2">
      <c r="A200" s="10"/>
      <c r="B200" s="69" t="s">
        <v>47</v>
      </c>
      <c r="C200" s="24"/>
      <c r="D200" s="25" t="s">
        <v>27</v>
      </c>
      <c r="E200" s="26"/>
      <c r="F200" s="70">
        <v>1.1000000000000001E-3</v>
      </c>
      <c r="G200" s="62">
        <f>F174*(1+F222)</f>
        <v>1553.4</v>
      </c>
      <c r="H200" s="71">
        <f t="shared" si="19"/>
        <v>1.7087400000000001</v>
      </c>
      <c r="I200" s="30"/>
      <c r="J200" s="31">
        <v>1.1000000000000001E-3</v>
      </c>
      <c r="K200" s="63">
        <f>F174*(1+J222)</f>
        <v>1563.081096418523</v>
      </c>
      <c r="L200" s="71">
        <f t="shared" si="20"/>
        <v>1.7193892060603755</v>
      </c>
      <c r="M200" s="30"/>
      <c r="N200" s="33">
        <f t="shared" si="16"/>
        <v>1.0649206060375338E-2</v>
      </c>
      <c r="O200" s="73">
        <f t="shared" si="18"/>
        <v>6.2321980291766667E-3</v>
      </c>
      <c r="P200" s="10"/>
    </row>
    <row r="201" spans="1:16" x14ac:dyDescent="0.2">
      <c r="A201" s="10"/>
      <c r="B201" s="24" t="s">
        <v>28</v>
      </c>
      <c r="C201" s="24"/>
      <c r="D201" s="25"/>
      <c r="E201" s="26"/>
      <c r="F201" s="70"/>
      <c r="G201" s="28">
        <v>1</v>
      </c>
      <c r="H201" s="71">
        <f t="shared" si="19"/>
        <v>0</v>
      </c>
      <c r="I201" s="30"/>
      <c r="J201" s="31">
        <v>0</v>
      </c>
      <c r="K201" s="32">
        <v>1</v>
      </c>
      <c r="L201" s="71">
        <f t="shared" si="20"/>
        <v>0</v>
      </c>
      <c r="M201" s="30"/>
      <c r="N201" s="33">
        <f t="shared" si="16"/>
        <v>0</v>
      </c>
      <c r="O201" s="73" t="str">
        <f t="shared" si="18"/>
        <v/>
      </c>
      <c r="P201" s="10"/>
    </row>
    <row r="202" spans="1:16" x14ac:dyDescent="0.2">
      <c r="A202" s="10"/>
      <c r="B202" s="24" t="s">
        <v>48</v>
      </c>
      <c r="C202" s="24"/>
      <c r="D202" s="25" t="s">
        <v>27</v>
      </c>
      <c r="E202" s="26"/>
      <c r="F202" s="70">
        <v>7.0000000000000001E-3</v>
      </c>
      <c r="G202" s="62">
        <f>F174</f>
        <v>1500</v>
      </c>
      <c r="H202" s="71">
        <f t="shared" si="19"/>
        <v>10.5</v>
      </c>
      <c r="I202" s="30"/>
      <c r="J202" s="31">
        <v>7.0000000000000001E-3</v>
      </c>
      <c r="K202" s="63">
        <f>F174</f>
        <v>1500</v>
      </c>
      <c r="L202" s="71">
        <f t="shared" si="20"/>
        <v>10.5</v>
      </c>
      <c r="M202" s="30"/>
      <c r="N202" s="33">
        <f t="shared" si="16"/>
        <v>0</v>
      </c>
      <c r="O202" s="73">
        <f t="shared" si="18"/>
        <v>0</v>
      </c>
      <c r="P202" s="10"/>
    </row>
    <row r="203" spans="1:16" x14ac:dyDescent="0.2">
      <c r="A203" s="10"/>
      <c r="B203" s="36" t="s">
        <v>49</v>
      </c>
      <c r="C203" s="24"/>
      <c r="D203" s="25" t="s">
        <v>27</v>
      </c>
      <c r="E203" s="26"/>
      <c r="F203" s="74">
        <v>7.3999999999999996E-2</v>
      </c>
      <c r="G203">
        <f>IF(G199&gt;=600,600,G199)</f>
        <v>600</v>
      </c>
      <c r="H203" s="71">
        <f>G203*F203</f>
        <v>44.4</v>
      </c>
      <c r="I203" s="30"/>
      <c r="J203" s="31">
        <v>7.3999999999999996E-2</v>
      </c>
      <c r="K203">
        <f>IF(K199&gt;=600,600,K199)</f>
        <v>600</v>
      </c>
      <c r="L203" s="71">
        <f>K203*J203</f>
        <v>44.4</v>
      </c>
      <c r="M203" s="30"/>
      <c r="N203" s="33">
        <f t="shared" si="16"/>
        <v>0</v>
      </c>
      <c r="O203" s="73">
        <f t="shared" si="18"/>
        <v>0</v>
      </c>
      <c r="P203" s="10"/>
    </row>
    <row r="204" spans="1:16" x14ac:dyDescent="0.2">
      <c r="A204" s="10"/>
      <c r="B204" s="36" t="s">
        <v>50</v>
      </c>
      <c r="C204" s="24"/>
      <c r="D204" s="25" t="s">
        <v>27</v>
      </c>
      <c r="E204" s="26"/>
      <c r="F204" s="74">
        <v>8.6999999999999994E-2</v>
      </c>
      <c r="G204">
        <f>IF(G199&gt;=600,G199-G203,0)</f>
        <v>953.40000000000009</v>
      </c>
      <c r="H204" s="71">
        <f>G204*F204</f>
        <v>82.945800000000006</v>
      </c>
      <c r="I204" s="30"/>
      <c r="J204" s="31">
        <v>8.6999999999999994E-2</v>
      </c>
      <c r="K204">
        <f>IF(K199&gt;=600,K199-K203,0)</f>
        <v>963.08109641852298</v>
      </c>
      <c r="L204" s="71">
        <f>K204*J204</f>
        <v>83.788055388411493</v>
      </c>
      <c r="M204" s="30"/>
      <c r="N204" s="33">
        <f t="shared" si="16"/>
        <v>0.84225538841148762</v>
      </c>
      <c r="O204" s="73">
        <f t="shared" si="18"/>
        <v>1.0154286153264995E-2</v>
      </c>
      <c r="P204" s="10"/>
    </row>
    <row r="205" spans="1:16" x14ac:dyDescent="0.2">
      <c r="A205" s="10"/>
      <c r="B205" s="36" t="s">
        <v>51</v>
      </c>
      <c r="C205" s="24"/>
      <c r="D205" s="25" t="s">
        <v>27</v>
      </c>
      <c r="E205" s="26"/>
      <c r="F205" s="74">
        <v>6.3E-2</v>
      </c>
      <c r="G205" s="75">
        <f>0.64*$G$199</f>
        <v>994.17600000000004</v>
      </c>
      <c r="H205" s="71">
        <f t="shared" si="19"/>
        <v>62.633088000000001</v>
      </c>
      <c r="I205" s="30"/>
      <c r="J205" s="31">
        <v>6.3E-2</v>
      </c>
      <c r="K205" s="76">
        <f>0.64*$K$199</f>
        <v>1000.3719017078547</v>
      </c>
      <c r="L205" s="71">
        <f t="shared" si="20"/>
        <v>63.023429807594844</v>
      </c>
      <c r="M205" s="30"/>
      <c r="N205" s="33">
        <f t="shared" si="16"/>
        <v>0.39034180759484371</v>
      </c>
      <c r="O205" s="73">
        <f t="shared" si="18"/>
        <v>6.2321980291765869E-3</v>
      </c>
      <c r="P205" s="10"/>
    </row>
    <row r="206" spans="1:16" x14ac:dyDescent="0.2">
      <c r="A206" s="10"/>
      <c r="B206" s="36" t="s">
        <v>52</v>
      </c>
      <c r="C206" s="24"/>
      <c r="D206" s="25" t="s">
        <v>27</v>
      </c>
      <c r="E206" s="26"/>
      <c r="F206" s="74">
        <v>9.9000000000000005E-2</v>
      </c>
      <c r="G206" s="75">
        <f>0.18*$G$199</f>
        <v>279.61200000000002</v>
      </c>
      <c r="H206" s="71">
        <f t="shared" si="19"/>
        <v>27.681588000000005</v>
      </c>
      <c r="I206" s="30"/>
      <c r="J206" s="31">
        <v>9.9000000000000005E-2</v>
      </c>
      <c r="K206" s="76">
        <f>0.18*$K$199</f>
        <v>281.35459735533414</v>
      </c>
      <c r="L206" s="71">
        <f t="shared" si="20"/>
        <v>27.854105138178081</v>
      </c>
      <c r="M206" s="30"/>
      <c r="N206" s="33">
        <f t="shared" si="16"/>
        <v>0.17251713817807612</v>
      </c>
      <c r="O206" s="73">
        <f t="shared" si="18"/>
        <v>6.2321980291765089E-3</v>
      </c>
      <c r="P206" s="10"/>
    </row>
    <row r="207" spans="1:16" ht="13.5" thickBot="1" x14ac:dyDescent="0.25">
      <c r="A207" s="10"/>
      <c r="B207" s="14" t="s">
        <v>53</v>
      </c>
      <c r="C207" s="24"/>
      <c r="D207" s="25" t="s">
        <v>27</v>
      </c>
      <c r="E207" s="26"/>
      <c r="F207" s="74">
        <v>0.11799999999999999</v>
      </c>
      <c r="G207" s="75">
        <f>0.18*$G$199</f>
        <v>279.61200000000002</v>
      </c>
      <c r="H207" s="71">
        <f t="shared" si="19"/>
        <v>32.994216000000002</v>
      </c>
      <c r="I207" s="30"/>
      <c r="J207" s="31">
        <v>0.11799999999999999</v>
      </c>
      <c r="K207" s="76">
        <f>0.18*$K$199</f>
        <v>281.35459735533414</v>
      </c>
      <c r="L207" s="71">
        <f t="shared" si="20"/>
        <v>33.199842487929423</v>
      </c>
      <c r="M207" s="30"/>
      <c r="N207" s="33">
        <f t="shared" si="16"/>
        <v>0.20562648792942184</v>
      </c>
      <c r="O207" s="73">
        <f t="shared" si="18"/>
        <v>6.2321980291764421E-3</v>
      </c>
      <c r="P207" s="10"/>
    </row>
    <row r="208" spans="1:16" ht="13.5" thickBot="1" x14ac:dyDescent="0.25">
      <c r="A208" s="10"/>
      <c r="B208" s="77"/>
      <c r="C208" s="78"/>
      <c r="D208" s="79"/>
      <c r="E208" s="78"/>
      <c r="F208" s="80"/>
      <c r="G208" s="81"/>
      <c r="H208" s="82"/>
      <c r="I208" s="83"/>
      <c r="J208" s="80"/>
      <c r="K208" s="84"/>
      <c r="L208" s="82"/>
      <c r="M208" s="83"/>
      <c r="N208" s="85"/>
      <c r="O208" s="86"/>
      <c r="P208" s="10"/>
    </row>
    <row r="209" spans="1:16" x14ac:dyDescent="0.2">
      <c r="A209" s="10"/>
      <c r="B209" s="87" t="s">
        <v>54</v>
      </c>
      <c r="C209" s="24"/>
      <c r="D209" s="24"/>
      <c r="E209" s="24"/>
      <c r="F209" s="88"/>
      <c r="G209" s="89"/>
      <c r="H209" s="90">
        <f>SUM(H198:H204)</f>
        <v>210.93972000000002</v>
      </c>
      <c r="I209" s="91"/>
      <c r="J209" s="92"/>
      <c r="K209" s="92"/>
      <c r="L209" s="93">
        <f>SUM(L198:L204)</f>
        <v>215.83982323358674</v>
      </c>
      <c r="M209" s="94"/>
      <c r="N209" s="95">
        <f t="shared" si="16"/>
        <v>4.9001032335867194</v>
      </c>
      <c r="O209" s="96">
        <f t="shared" si="18"/>
        <v>2.3229874551775827E-2</v>
      </c>
      <c r="P209" s="10"/>
    </row>
    <row r="210" spans="1:16" x14ac:dyDescent="0.2">
      <c r="A210" s="10"/>
      <c r="B210" s="97" t="s">
        <v>55</v>
      </c>
      <c r="C210" s="24"/>
      <c r="D210" s="24"/>
      <c r="E210" s="24"/>
      <c r="F210" s="98">
        <v>0.13</v>
      </c>
      <c r="G210" s="89"/>
      <c r="H210" s="99">
        <f>H209*F210</f>
        <v>27.422163600000005</v>
      </c>
      <c r="I210" s="100"/>
      <c r="J210" s="101">
        <v>0.13</v>
      </c>
      <c r="K210" s="102"/>
      <c r="L210" s="103">
        <f>L209*J210</f>
        <v>28.059177020366278</v>
      </c>
      <c r="M210" s="104"/>
      <c r="N210" s="105">
        <f t="shared" si="16"/>
        <v>0.63701342036627295</v>
      </c>
      <c r="O210" s="106">
        <f t="shared" si="18"/>
        <v>2.3229874551775807E-2</v>
      </c>
      <c r="P210" s="10"/>
    </row>
    <row r="211" spans="1:16" x14ac:dyDescent="0.2">
      <c r="A211" s="10"/>
      <c r="B211" s="107" t="s">
        <v>56</v>
      </c>
      <c r="C211" s="24"/>
      <c r="D211" s="24"/>
      <c r="E211" s="24"/>
      <c r="F211" s="108"/>
      <c r="G211" s="109"/>
      <c r="H211" s="99">
        <f>H209+H210</f>
        <v>238.36188360000003</v>
      </c>
      <c r="I211" s="100"/>
      <c r="J211" s="100"/>
      <c r="K211" s="100"/>
      <c r="L211" s="103">
        <f>L209+L210</f>
        <v>243.89900025395303</v>
      </c>
      <c r="M211" s="104"/>
      <c r="N211" s="105">
        <f t="shared" si="16"/>
        <v>5.5371166539530066</v>
      </c>
      <c r="O211" s="106">
        <f t="shared" si="18"/>
        <v>2.3229874551775886E-2</v>
      </c>
      <c r="P211" s="10"/>
    </row>
    <row r="212" spans="1:16" ht="12.75" customHeight="1" x14ac:dyDescent="0.2">
      <c r="A212" s="10"/>
      <c r="B212" s="143" t="s">
        <v>57</v>
      </c>
      <c r="C212" s="143"/>
      <c r="D212" s="143"/>
      <c r="E212" s="24"/>
      <c r="F212" s="108"/>
      <c r="G212" s="109"/>
      <c r="H212" s="110">
        <f>ROUND(-H211*10%,2)</f>
        <v>-23.84</v>
      </c>
      <c r="I212" s="100"/>
      <c r="J212" s="100"/>
      <c r="K212" s="100"/>
      <c r="L212" s="111">
        <f>ROUND(-L211*10%,2)</f>
        <v>-24.39</v>
      </c>
      <c r="M212" s="104"/>
      <c r="N212" s="112">
        <f t="shared" si="16"/>
        <v>-0.55000000000000071</v>
      </c>
      <c r="O212" s="113">
        <f t="shared" si="18"/>
        <v>2.3070469798657747E-2</v>
      </c>
      <c r="P212" s="10"/>
    </row>
    <row r="213" spans="1:16" ht="13.5" customHeight="1" thickBot="1" x14ac:dyDescent="0.25">
      <c r="A213" s="10"/>
      <c r="B213" s="143" t="s">
        <v>58</v>
      </c>
      <c r="C213" s="143"/>
      <c r="D213" s="143"/>
      <c r="E213" s="114"/>
      <c r="F213" s="115"/>
      <c r="G213" s="116"/>
      <c r="H213" s="117">
        <f>SUM(H211:H212)</f>
        <v>214.52188360000002</v>
      </c>
      <c r="I213" s="118"/>
      <c r="J213" s="118"/>
      <c r="K213" s="118"/>
      <c r="L213" s="119">
        <f>SUM(L211:L212)</f>
        <v>219.50900025395305</v>
      </c>
      <c r="M213" s="120"/>
      <c r="N213" s="121">
        <f t="shared" si="16"/>
        <v>4.9871166539530236</v>
      </c>
      <c r="O213" s="122">
        <f t="shared" si="18"/>
        <v>2.3247589338027903E-2</v>
      </c>
      <c r="P213" s="10"/>
    </row>
    <row r="214" spans="1:16" ht="13.5" thickBot="1" x14ac:dyDescent="0.25">
      <c r="A214" s="10"/>
      <c r="B214" s="77"/>
      <c r="C214" s="78"/>
      <c r="D214" s="79"/>
      <c r="E214" s="78"/>
      <c r="F214" s="123"/>
      <c r="G214" s="124"/>
      <c r="H214" s="125"/>
      <c r="I214" s="126"/>
      <c r="J214" s="123"/>
      <c r="K214" s="81"/>
      <c r="L214" s="127"/>
      <c r="M214" s="83"/>
      <c r="N214" s="128"/>
      <c r="O214" s="86"/>
      <c r="P214" s="10"/>
    </row>
    <row r="215" spans="1:16" x14ac:dyDescent="0.2">
      <c r="A215" s="10"/>
      <c r="B215" s="87" t="s">
        <v>59</v>
      </c>
      <c r="C215" s="24"/>
      <c r="D215" s="24"/>
      <c r="E215" s="24"/>
      <c r="F215" s="88"/>
      <c r="G215" s="89"/>
      <c r="H215" s="90">
        <f>SUM(H198:H202,H205:H207)</f>
        <v>206.90281200000001</v>
      </c>
      <c r="I215" s="91"/>
      <c r="J215" s="92"/>
      <c r="K215" s="92"/>
      <c r="L215" s="129">
        <f>SUM(L198:L202,L205:L207)</f>
        <v>211.72914527887761</v>
      </c>
      <c r="M215" s="94"/>
      <c r="N215" s="95">
        <f>L215-H215</f>
        <v>4.8263332788775983</v>
      </c>
      <c r="O215" s="96">
        <f>IF((H215)=0,"",(N215/H215))</f>
        <v>2.3326571699168585E-2</v>
      </c>
      <c r="P215" s="10"/>
    </row>
    <row r="216" spans="1:16" x14ac:dyDescent="0.2">
      <c r="A216" s="10"/>
      <c r="B216" s="97" t="s">
        <v>55</v>
      </c>
      <c r="C216" s="24"/>
      <c r="D216" s="24"/>
      <c r="E216" s="24"/>
      <c r="F216" s="98">
        <v>0.13</v>
      </c>
      <c r="G216" s="109"/>
      <c r="H216" s="99">
        <f>H215*F216</f>
        <v>26.897365560000001</v>
      </c>
      <c r="I216" s="100"/>
      <c r="J216" s="130">
        <v>0.13</v>
      </c>
      <c r="K216" s="100"/>
      <c r="L216" s="103">
        <f>L215*J216</f>
        <v>27.52478888625409</v>
      </c>
      <c r="M216" s="104"/>
      <c r="N216" s="105">
        <f t="shared" si="16"/>
        <v>0.62742332625408892</v>
      </c>
      <c r="O216" s="106">
        <f t="shared" si="18"/>
        <v>2.3326571699168627E-2</v>
      </c>
      <c r="P216" s="10"/>
    </row>
    <row r="217" spans="1:16" x14ac:dyDescent="0.2">
      <c r="A217" s="10"/>
      <c r="B217" s="107" t="s">
        <v>56</v>
      </c>
      <c r="C217" s="24"/>
      <c r="D217" s="24"/>
      <c r="E217" s="24"/>
      <c r="F217" s="108"/>
      <c r="G217" s="109"/>
      <c r="H217" s="99">
        <f>H215+H216</f>
        <v>233.80017756000001</v>
      </c>
      <c r="I217" s="100"/>
      <c r="J217" s="100"/>
      <c r="K217" s="100"/>
      <c r="L217" s="103">
        <f>L215+L216</f>
        <v>239.25393416513171</v>
      </c>
      <c r="M217" s="104"/>
      <c r="N217" s="105">
        <f t="shared" si="16"/>
        <v>5.4537566051317015</v>
      </c>
      <c r="O217" s="106">
        <f t="shared" si="18"/>
        <v>2.3326571699168651E-2</v>
      </c>
      <c r="P217" s="10"/>
    </row>
    <row r="218" spans="1:16" ht="12.75" customHeight="1" x14ac:dyDescent="0.2">
      <c r="A218" s="10"/>
      <c r="B218" s="143" t="s">
        <v>57</v>
      </c>
      <c r="C218" s="143"/>
      <c r="D218" s="143"/>
      <c r="E218" s="24"/>
      <c r="F218" s="108"/>
      <c r="G218" s="109"/>
      <c r="H218" s="110">
        <f>ROUND(-H217*10%,2)</f>
        <v>-23.38</v>
      </c>
      <c r="I218" s="100"/>
      <c r="J218" s="100"/>
      <c r="K218" s="100"/>
      <c r="L218" s="111">
        <f>ROUND(-L217*10%,2)</f>
        <v>-23.93</v>
      </c>
      <c r="M218" s="104"/>
      <c r="N218" s="112">
        <f t="shared" si="16"/>
        <v>-0.55000000000000071</v>
      </c>
      <c r="O218" s="113">
        <f t="shared" si="18"/>
        <v>2.3524379811804993E-2</v>
      </c>
      <c r="P218" s="10"/>
    </row>
    <row r="219" spans="1:16" ht="13.5" customHeight="1" thickBot="1" x14ac:dyDescent="0.25">
      <c r="A219" s="10"/>
      <c r="B219" s="143" t="s">
        <v>60</v>
      </c>
      <c r="C219" s="143"/>
      <c r="D219" s="143"/>
      <c r="E219" s="114"/>
      <c r="F219" s="131"/>
      <c r="G219" s="132"/>
      <c r="H219" s="133">
        <f>H217+H218</f>
        <v>210.42017756000001</v>
      </c>
      <c r="I219" s="134"/>
      <c r="J219" s="134"/>
      <c r="K219" s="134"/>
      <c r="L219" s="135">
        <f>L217+L218</f>
        <v>215.3239341651317</v>
      </c>
      <c r="M219" s="136"/>
      <c r="N219" s="137">
        <f t="shared" si="16"/>
        <v>4.9037566051316901</v>
      </c>
      <c r="O219" s="138">
        <f t="shared" si="18"/>
        <v>2.3304593038533172E-2</v>
      </c>
      <c r="P219" s="10"/>
    </row>
    <row r="220" spans="1:16" ht="13.5" thickBot="1" x14ac:dyDescent="0.25">
      <c r="A220" s="10"/>
      <c r="B220" s="77"/>
      <c r="C220" s="78"/>
      <c r="D220" s="79"/>
      <c r="E220" s="78"/>
      <c r="F220" s="123"/>
      <c r="G220" s="124"/>
      <c r="H220" s="125"/>
      <c r="I220" s="126"/>
      <c r="J220" s="123"/>
      <c r="K220" s="81"/>
      <c r="L220" s="127"/>
      <c r="M220" s="83"/>
      <c r="N220" s="128"/>
      <c r="O220" s="86"/>
      <c r="P220" s="10"/>
    </row>
    <row r="221" spans="1:16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39"/>
      <c r="M221" s="10"/>
      <c r="N221" s="10"/>
      <c r="O221" s="10"/>
      <c r="P221" s="10"/>
    </row>
    <row r="222" spans="1:16" x14ac:dyDescent="0.2">
      <c r="A222" s="10"/>
      <c r="B222" s="15" t="s">
        <v>61</v>
      </c>
      <c r="C222" s="10"/>
      <c r="D222" s="10"/>
      <c r="E222" s="10"/>
      <c r="F222" s="140">
        <v>3.5600000000000076E-2</v>
      </c>
      <c r="G222" s="10"/>
      <c r="H222" s="10"/>
      <c r="I222" s="10"/>
      <c r="J222" s="140">
        <v>4.2054064279015257E-2</v>
      </c>
      <c r="K222" s="10"/>
      <c r="L222" s="10"/>
      <c r="M222" s="10"/>
      <c r="N222" s="10"/>
      <c r="O222" s="10"/>
      <c r="P222" s="10"/>
    </row>
    <row r="223" spans="1:16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ht="14.25" x14ac:dyDescent="0.2">
      <c r="A224" s="141" t="s">
        <v>62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x14ac:dyDescent="0.2">
      <c r="A226" s="10" t="s">
        <v>63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 x14ac:dyDescent="0.2">
      <c r="A227" s="10" t="s">
        <v>64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 x14ac:dyDescent="0.2">
      <c r="A229" s="10" t="s">
        <v>65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 x14ac:dyDescent="0.2">
      <c r="A230" s="10" t="s">
        <v>66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x14ac:dyDescent="0.2">
      <c r="A232" s="10" t="s">
        <v>67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 x14ac:dyDescent="0.2">
      <c r="A233" s="10" t="s">
        <v>68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 x14ac:dyDescent="0.2">
      <c r="A234" s="10" t="s">
        <v>69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 x14ac:dyDescent="0.2">
      <c r="A235" s="10" t="s">
        <v>70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 x14ac:dyDescent="0.2">
      <c r="A236" s="10" t="s">
        <v>71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8" spans="1:16" ht="21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2"/>
      <c r="N238" s="3" t="s">
        <v>0</v>
      </c>
      <c r="O238" s="4" t="s">
        <v>1</v>
      </c>
    </row>
    <row r="239" spans="1:16" ht="18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2"/>
      <c r="M239" s="2"/>
      <c r="N239" s="3" t="s">
        <v>2</v>
      </c>
      <c r="O239" s="6"/>
    </row>
    <row r="240" spans="1:16" x14ac:dyDescent="0.2">
      <c r="A240" s="143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2"/>
      <c r="M240" s="2"/>
      <c r="N240" s="3" t="s">
        <v>3</v>
      </c>
      <c r="O240" s="6"/>
    </row>
    <row r="241" spans="1:16" ht="18" x14ac:dyDescent="0.25">
      <c r="A241" s="5"/>
      <c r="B241" s="5"/>
      <c r="C241" s="5"/>
      <c r="D241" s="5"/>
      <c r="E241" s="5"/>
      <c r="F241" s="5"/>
      <c r="G241" s="5"/>
      <c r="H241" s="5"/>
      <c r="I241" s="7"/>
      <c r="J241" s="7"/>
      <c r="K241" s="7"/>
      <c r="L241" s="2"/>
      <c r="M241" s="2"/>
      <c r="N241" s="3" t="s">
        <v>4</v>
      </c>
      <c r="O241" s="6"/>
    </row>
    <row r="242" spans="1:16" ht="15.75" x14ac:dyDescent="0.25">
      <c r="A242" s="2"/>
      <c r="B242" s="2"/>
      <c r="C242" s="8"/>
      <c r="D242" s="8"/>
      <c r="E242" s="8"/>
      <c r="F242" s="2"/>
      <c r="G242" s="2"/>
      <c r="H242" s="2"/>
      <c r="I242" s="2"/>
      <c r="J242" s="2"/>
      <c r="K242" s="2"/>
      <c r="L242" s="2"/>
      <c r="M242" s="2"/>
      <c r="N242" s="3" t="s">
        <v>5</v>
      </c>
      <c r="O242" s="9" t="s">
        <v>74</v>
      </c>
    </row>
    <row r="243" spans="1: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4"/>
    </row>
    <row r="244" spans="1: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 t="s">
        <v>6</v>
      </c>
      <c r="O244" s="9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10"/>
    </row>
    <row r="246" spans="1:16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6" x14ac:dyDescent="0.2">
      <c r="A247" s="10"/>
      <c r="B247" s="143" t="s">
        <v>7</v>
      </c>
      <c r="C247" s="143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  <c r="N247" s="143"/>
      <c r="O247" s="143"/>
    </row>
    <row r="248" spans="1:16" x14ac:dyDescent="0.2">
      <c r="A248" s="10"/>
      <c r="B248" s="143" t="s">
        <v>8</v>
      </c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  <c r="N248" s="143"/>
      <c r="O248" s="143"/>
    </row>
    <row r="249" spans="1:16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6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6" x14ac:dyDescent="0.2">
      <c r="A251" s="10"/>
      <c r="B251" s="11" t="s">
        <v>9</v>
      </c>
      <c r="C251" s="10"/>
      <c r="D251" s="143" t="s">
        <v>10</v>
      </c>
      <c r="E251" s="143"/>
      <c r="F251" s="143"/>
      <c r="G251" s="143"/>
      <c r="H251" s="143"/>
      <c r="I251" s="143"/>
      <c r="J251" s="143"/>
      <c r="K251" s="143"/>
      <c r="L251" s="143"/>
      <c r="M251" s="143"/>
      <c r="N251" s="143"/>
      <c r="O251" s="143"/>
      <c r="P251" s="10"/>
    </row>
    <row r="252" spans="1:16" ht="15.75" x14ac:dyDescent="0.25">
      <c r="A252" s="10"/>
      <c r="B252" s="12"/>
      <c r="C252" s="10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0"/>
    </row>
    <row r="253" spans="1:16" x14ac:dyDescent="0.2">
      <c r="A253" s="10"/>
      <c r="B253" s="14"/>
      <c r="C253" s="10"/>
      <c r="D253" s="15" t="s">
        <v>11</v>
      </c>
      <c r="E253" s="15"/>
      <c r="F253" s="16">
        <v>2000</v>
      </c>
      <c r="G253" s="15" t="s">
        <v>12</v>
      </c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1:16" x14ac:dyDescent="0.2">
      <c r="A254" s="10"/>
      <c r="B254" s="14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1:16" x14ac:dyDescent="0.2">
      <c r="A255" s="10"/>
      <c r="B255" s="14"/>
      <c r="C255" s="10"/>
      <c r="D255" s="17"/>
      <c r="E255" s="17"/>
      <c r="F255" s="143" t="s">
        <v>13</v>
      </c>
      <c r="G255" s="143"/>
      <c r="H255" s="143"/>
      <c r="I255" s="10"/>
      <c r="J255" s="143" t="s">
        <v>14</v>
      </c>
      <c r="K255" s="143"/>
      <c r="L255" s="143"/>
      <c r="M255" s="10"/>
      <c r="N255" s="143" t="s">
        <v>15</v>
      </c>
      <c r="O255" s="143"/>
      <c r="P255" s="10"/>
    </row>
    <row r="256" spans="1:16" ht="12.75" customHeight="1" x14ac:dyDescent="0.2">
      <c r="A256" s="10"/>
      <c r="B256" s="14"/>
      <c r="C256" s="10"/>
      <c r="D256" s="143" t="s">
        <v>16</v>
      </c>
      <c r="E256" s="18"/>
      <c r="F256" s="19" t="s">
        <v>17</v>
      </c>
      <c r="G256" s="19" t="s">
        <v>18</v>
      </c>
      <c r="H256" s="20" t="s">
        <v>19</v>
      </c>
      <c r="I256" s="10"/>
      <c r="J256" s="19" t="s">
        <v>17</v>
      </c>
      <c r="K256" s="21" t="s">
        <v>18</v>
      </c>
      <c r="L256" s="20" t="s">
        <v>19</v>
      </c>
      <c r="M256" s="10"/>
      <c r="N256" s="143" t="s">
        <v>20</v>
      </c>
      <c r="O256" s="143" t="s">
        <v>21</v>
      </c>
      <c r="P256" s="10"/>
    </row>
    <row r="257" spans="1:16" x14ac:dyDescent="0.2">
      <c r="A257" s="10"/>
      <c r="B257" s="14"/>
      <c r="C257" s="10"/>
      <c r="D257" s="143"/>
      <c r="E257" s="18"/>
      <c r="F257" s="22" t="s">
        <v>22</v>
      </c>
      <c r="G257" s="22"/>
      <c r="H257" s="23" t="s">
        <v>22</v>
      </c>
      <c r="I257" s="10"/>
      <c r="J257" s="22" t="s">
        <v>22</v>
      </c>
      <c r="K257" s="23"/>
      <c r="L257" s="23" t="s">
        <v>22</v>
      </c>
      <c r="M257" s="10"/>
      <c r="N257" s="143"/>
      <c r="O257" s="143"/>
      <c r="P257" s="10"/>
    </row>
    <row r="258" spans="1:16" x14ac:dyDescent="0.2">
      <c r="A258" s="10"/>
      <c r="B258" s="24" t="s">
        <v>23</v>
      </c>
      <c r="C258" s="24"/>
      <c r="D258" s="25" t="s">
        <v>24</v>
      </c>
      <c r="E258" s="26"/>
      <c r="F258" s="27">
        <v>13.8</v>
      </c>
      <c r="G258" s="28">
        <v>1</v>
      </c>
      <c r="H258" s="29">
        <f>G258*F258</f>
        <v>13.8</v>
      </c>
      <c r="I258" s="30"/>
      <c r="J258" s="31">
        <v>16.54</v>
      </c>
      <c r="K258" s="32">
        <v>1</v>
      </c>
      <c r="L258" s="29">
        <f>K258*J258</f>
        <v>16.54</v>
      </c>
      <c r="M258" s="30"/>
      <c r="N258" s="33">
        <f>L258-H258</f>
        <v>2.7399999999999984</v>
      </c>
      <c r="O258" s="34">
        <f>IF((H258)=0,"",(N258/H258))</f>
        <v>0.19855072463768103</v>
      </c>
      <c r="P258" s="10"/>
    </row>
    <row r="259" spans="1:16" x14ac:dyDescent="0.2">
      <c r="A259" s="10"/>
      <c r="B259" s="24" t="s">
        <v>25</v>
      </c>
      <c r="C259" s="24"/>
      <c r="D259" s="25" t="s">
        <v>24</v>
      </c>
      <c r="E259" s="26"/>
      <c r="F259" s="27">
        <v>1.94</v>
      </c>
      <c r="G259" s="28">
        <v>1</v>
      </c>
      <c r="H259" s="29">
        <f t="shared" ref="H259:H267" si="21">G259*F259</f>
        <v>1.94</v>
      </c>
      <c r="I259" s="30"/>
      <c r="J259" s="31">
        <v>0</v>
      </c>
      <c r="K259" s="32">
        <v>1</v>
      </c>
      <c r="L259" s="29">
        <f>K259*J259</f>
        <v>0</v>
      </c>
      <c r="M259" s="30"/>
      <c r="N259" s="33">
        <f>L259-H259</f>
        <v>-1.94</v>
      </c>
      <c r="O259" s="34">
        <f>IF((H259)=0,"",(N259/H259))</f>
        <v>-1</v>
      </c>
      <c r="P259" s="10"/>
    </row>
    <row r="260" spans="1:16" x14ac:dyDescent="0.2">
      <c r="A260" s="10"/>
      <c r="B260" s="35" t="s">
        <v>26</v>
      </c>
      <c r="C260" s="24"/>
      <c r="D260" s="25" t="s">
        <v>27</v>
      </c>
      <c r="E260" s="26"/>
      <c r="F260" s="27">
        <v>-5.0000000000000001E-4</v>
      </c>
      <c r="G260" s="28">
        <f>F253</f>
        <v>2000</v>
      </c>
      <c r="H260" s="29">
        <f t="shared" si="21"/>
        <v>-1</v>
      </c>
      <c r="I260" s="30"/>
      <c r="J260" s="31">
        <v>0</v>
      </c>
      <c r="K260" s="32">
        <f>F253</f>
        <v>2000</v>
      </c>
      <c r="L260" s="29">
        <f t="shared" ref="L260:L267" si="22">K260*J260</f>
        <v>0</v>
      </c>
      <c r="M260" s="30"/>
      <c r="N260" s="33">
        <f t="shared" ref="N260:N298" si="23">L260-H260</f>
        <v>1</v>
      </c>
      <c r="O260" s="34">
        <f t="shared" ref="O260:O268" si="24">IF((H260)=0,"",(N260/H260))</f>
        <v>-1</v>
      </c>
      <c r="P260" s="10"/>
    </row>
    <row r="261" spans="1:16" x14ac:dyDescent="0.2">
      <c r="A261" s="10"/>
      <c r="B261" s="35" t="s">
        <v>28</v>
      </c>
      <c r="C261" s="24"/>
      <c r="D261" s="25" t="s">
        <v>24</v>
      </c>
      <c r="E261" s="26"/>
      <c r="F261" s="27">
        <v>0.25</v>
      </c>
      <c r="G261" s="28">
        <v>1</v>
      </c>
      <c r="H261" s="29">
        <f t="shared" si="21"/>
        <v>0.25</v>
      </c>
      <c r="I261" s="30"/>
      <c r="J261" s="31">
        <v>0.25</v>
      </c>
      <c r="K261" s="32">
        <v>1</v>
      </c>
      <c r="L261" s="29">
        <f t="shared" si="22"/>
        <v>0.25</v>
      </c>
      <c r="M261" s="30"/>
      <c r="N261" s="33">
        <f t="shared" si="23"/>
        <v>0</v>
      </c>
      <c r="O261" s="34">
        <f t="shared" si="24"/>
        <v>0</v>
      </c>
      <c r="P261" s="10"/>
    </row>
    <row r="262" spans="1:16" x14ac:dyDescent="0.2">
      <c r="A262" s="10"/>
      <c r="B262" s="24" t="s">
        <v>29</v>
      </c>
      <c r="C262" s="24"/>
      <c r="D262" s="25" t="s">
        <v>27</v>
      </c>
      <c r="E262" s="26"/>
      <c r="F262" s="27">
        <v>1.8800000000000001E-2</v>
      </c>
      <c r="G262" s="28">
        <f>F253</f>
        <v>2000</v>
      </c>
      <c r="H262" s="29">
        <f t="shared" si="21"/>
        <v>37.6</v>
      </c>
      <c r="I262" s="30"/>
      <c r="J262" s="31">
        <v>2.2499999999999999E-2</v>
      </c>
      <c r="K262" s="28">
        <f>F253</f>
        <v>2000</v>
      </c>
      <c r="L262" s="29">
        <f t="shared" si="22"/>
        <v>45</v>
      </c>
      <c r="M262" s="30"/>
      <c r="N262" s="33">
        <f t="shared" si="23"/>
        <v>7.3999999999999986</v>
      </c>
      <c r="O262" s="34">
        <f t="shared" si="24"/>
        <v>0.19680851063829782</v>
      </c>
      <c r="P262" s="10"/>
    </row>
    <row r="263" spans="1:16" x14ac:dyDescent="0.2">
      <c r="A263" s="10"/>
      <c r="B263" s="24" t="s">
        <v>30</v>
      </c>
      <c r="C263" s="24"/>
      <c r="D263" s="25"/>
      <c r="E263" s="26"/>
      <c r="F263" s="27"/>
      <c r="G263" s="28"/>
      <c r="H263" s="29">
        <f t="shared" si="21"/>
        <v>0</v>
      </c>
      <c r="I263" s="30"/>
      <c r="J263" s="31">
        <v>0</v>
      </c>
      <c r="K263" s="28"/>
      <c r="L263" s="29">
        <f t="shared" si="22"/>
        <v>0</v>
      </c>
      <c r="M263" s="30"/>
      <c r="N263" s="33">
        <f t="shared" si="23"/>
        <v>0</v>
      </c>
      <c r="O263" s="34" t="str">
        <f t="shared" si="24"/>
        <v/>
      </c>
      <c r="P263" s="10"/>
    </row>
    <row r="264" spans="1:16" x14ac:dyDescent="0.2">
      <c r="A264" s="10"/>
      <c r="B264" s="24" t="s">
        <v>31</v>
      </c>
      <c r="C264" s="24"/>
      <c r="D264" s="25" t="s">
        <v>32</v>
      </c>
      <c r="E264" s="26"/>
      <c r="F264" s="27">
        <v>4.0000000000000002E-4</v>
      </c>
      <c r="G264" s="28">
        <f>F253</f>
        <v>2000</v>
      </c>
      <c r="H264" s="29">
        <f t="shared" si="21"/>
        <v>0.8</v>
      </c>
      <c r="I264" s="30"/>
      <c r="J264" s="31">
        <v>0</v>
      </c>
      <c r="K264" s="28">
        <f>F253</f>
        <v>2000</v>
      </c>
      <c r="L264" s="29">
        <f t="shared" si="22"/>
        <v>0</v>
      </c>
      <c r="M264" s="30"/>
      <c r="N264" s="33">
        <f t="shared" si="23"/>
        <v>-0.8</v>
      </c>
      <c r="O264" s="34">
        <f t="shared" si="24"/>
        <v>-1</v>
      </c>
      <c r="P264" s="10"/>
    </row>
    <row r="265" spans="1:16" x14ac:dyDescent="0.2">
      <c r="A265" s="10"/>
      <c r="B265" s="24" t="s">
        <v>33</v>
      </c>
      <c r="C265" s="24"/>
      <c r="D265" s="25" t="s">
        <v>32</v>
      </c>
      <c r="E265" s="26"/>
      <c r="F265" s="27">
        <v>2.0000000000000001E-4</v>
      </c>
      <c r="G265" s="28">
        <f>F253</f>
        <v>2000</v>
      </c>
      <c r="H265" s="29">
        <f t="shared" si="21"/>
        <v>0.4</v>
      </c>
      <c r="I265" s="30"/>
      <c r="J265" s="31">
        <v>2.0000000000000001E-4</v>
      </c>
      <c r="K265" s="28">
        <f>F253</f>
        <v>2000</v>
      </c>
      <c r="L265" s="29">
        <f t="shared" si="22"/>
        <v>0.4</v>
      </c>
      <c r="M265" s="30"/>
      <c r="N265" s="33">
        <f t="shared" si="23"/>
        <v>0</v>
      </c>
      <c r="O265" s="34">
        <f t="shared" si="24"/>
        <v>0</v>
      </c>
      <c r="P265" s="10"/>
    </row>
    <row r="266" spans="1:16" x14ac:dyDescent="0.2">
      <c r="A266" s="10"/>
      <c r="B266" s="36" t="s">
        <v>34</v>
      </c>
      <c r="C266" s="24"/>
      <c r="D266" s="25" t="s">
        <v>32</v>
      </c>
      <c r="E266" s="26"/>
      <c r="F266" s="27">
        <v>0</v>
      </c>
      <c r="G266" s="28">
        <f>F253</f>
        <v>2000</v>
      </c>
      <c r="H266" s="29">
        <f t="shared" si="21"/>
        <v>0</v>
      </c>
      <c r="I266" s="30"/>
      <c r="J266" s="31">
        <v>5.0000000000000001E-4</v>
      </c>
      <c r="K266" s="28">
        <f>F253</f>
        <v>2000</v>
      </c>
      <c r="L266" s="29">
        <f t="shared" si="22"/>
        <v>1</v>
      </c>
      <c r="M266" s="30"/>
      <c r="N266" s="33">
        <f t="shared" si="23"/>
        <v>1</v>
      </c>
      <c r="O266" s="34" t="str">
        <f t="shared" si="24"/>
        <v/>
      </c>
      <c r="P266" s="10"/>
    </row>
    <row r="267" spans="1:16" x14ac:dyDescent="0.2">
      <c r="A267" s="10"/>
      <c r="B267" s="37" t="s">
        <v>35</v>
      </c>
      <c r="C267" s="24"/>
      <c r="D267" s="25" t="s">
        <v>24</v>
      </c>
      <c r="E267" s="26"/>
      <c r="F267" s="27">
        <v>0</v>
      </c>
      <c r="G267" s="28">
        <v>1</v>
      </c>
      <c r="H267" s="29">
        <f t="shared" si="21"/>
        <v>0</v>
      </c>
      <c r="I267" s="30"/>
      <c r="J267" s="31">
        <v>1.47</v>
      </c>
      <c r="K267" s="28">
        <v>1</v>
      </c>
      <c r="L267" s="29">
        <f t="shared" si="22"/>
        <v>1.47</v>
      </c>
      <c r="M267" s="30"/>
      <c r="N267" s="33">
        <f t="shared" si="23"/>
        <v>1.47</v>
      </c>
      <c r="O267" s="34" t="str">
        <f t="shared" si="24"/>
        <v/>
      </c>
      <c r="P267" s="10"/>
    </row>
    <row r="268" spans="1:16" x14ac:dyDescent="0.2">
      <c r="A268" s="38"/>
      <c r="B268" s="39" t="s">
        <v>36</v>
      </c>
      <c r="C268" s="40"/>
      <c r="D268" s="41"/>
      <c r="E268" s="40"/>
      <c r="F268" s="42"/>
      <c r="G268" s="43"/>
      <c r="H268" s="44">
        <f>SUM(H258:H267)</f>
        <v>53.79</v>
      </c>
      <c r="I268" s="45"/>
      <c r="J268" s="46"/>
      <c r="K268" s="47"/>
      <c r="L268" s="44">
        <f>SUM(L258:L267)</f>
        <v>64.66</v>
      </c>
      <c r="M268" s="45"/>
      <c r="N268" s="48">
        <f t="shared" si="23"/>
        <v>10.869999999999997</v>
      </c>
      <c r="O268" s="49">
        <f t="shared" si="24"/>
        <v>0.20208217140732473</v>
      </c>
      <c r="P268" s="38"/>
    </row>
    <row r="269" spans="1:16" ht="38.25" x14ac:dyDescent="0.2">
      <c r="A269" s="10"/>
      <c r="B269" s="50" t="s">
        <v>37</v>
      </c>
      <c r="C269" s="24"/>
      <c r="D269" s="25" t="s">
        <v>32</v>
      </c>
      <c r="E269" s="26"/>
      <c r="F269" s="27">
        <v>1.1999999999999999E-3</v>
      </c>
      <c r="G269" s="28">
        <f>F253</f>
        <v>2000</v>
      </c>
      <c r="H269" s="29">
        <f>G269*F269</f>
        <v>2.4</v>
      </c>
      <c r="I269" s="30"/>
      <c r="J269" s="31">
        <v>0</v>
      </c>
      <c r="K269" s="28">
        <f>F253</f>
        <v>2000</v>
      </c>
      <c r="L269" s="29">
        <f>K269*J269</f>
        <v>0</v>
      </c>
      <c r="M269" s="30"/>
      <c r="N269" s="33">
        <f t="shared" si="23"/>
        <v>-2.4</v>
      </c>
      <c r="O269" s="34">
        <f>IF((H269)=0,"",(N269/H269))</f>
        <v>-1</v>
      </c>
      <c r="P269" s="10"/>
    </row>
    <row r="270" spans="1:16" ht="38.25" x14ac:dyDescent="0.2">
      <c r="A270" s="10"/>
      <c r="B270" s="50" t="s">
        <v>38</v>
      </c>
      <c r="C270" s="24"/>
      <c r="D270" s="25" t="s">
        <v>32</v>
      </c>
      <c r="E270" s="26"/>
      <c r="F270" s="27">
        <v>-1.6999999999999999E-3</v>
      </c>
      <c r="G270" s="28">
        <f>F253</f>
        <v>2000</v>
      </c>
      <c r="H270" s="29">
        <f>G270*F270</f>
        <v>-3.4</v>
      </c>
      <c r="I270" s="30"/>
      <c r="J270" s="31">
        <v>-1.6999999999999999E-3</v>
      </c>
      <c r="K270" s="28">
        <f>F253</f>
        <v>2000</v>
      </c>
      <c r="L270" s="29">
        <f>K270*J270</f>
        <v>-3.4</v>
      </c>
      <c r="M270" s="30"/>
      <c r="N270" s="33">
        <f t="shared" si="23"/>
        <v>0</v>
      </c>
      <c r="O270" s="34">
        <f>IF((H270)=0,"",(N270/H270))</f>
        <v>0</v>
      </c>
      <c r="P270" s="10"/>
    </row>
    <row r="271" spans="1:16" ht="51" x14ac:dyDescent="0.2">
      <c r="A271" s="10"/>
      <c r="B271" s="50" t="s">
        <v>39</v>
      </c>
      <c r="C271" s="24"/>
      <c r="D271" s="25" t="s">
        <v>32</v>
      </c>
      <c r="E271" s="26"/>
      <c r="F271" s="27">
        <v>0</v>
      </c>
      <c r="G271" s="28">
        <f>F253</f>
        <v>2000</v>
      </c>
      <c r="H271" s="29">
        <f>G271*F271</f>
        <v>0</v>
      </c>
      <c r="I271" s="30"/>
      <c r="J271" s="31">
        <v>-1.2999999999999999E-3</v>
      </c>
      <c r="K271" s="28">
        <f>F253</f>
        <v>2000</v>
      </c>
      <c r="L271" s="29">
        <f>K271*J271</f>
        <v>-2.6</v>
      </c>
      <c r="M271" s="30"/>
      <c r="N271" s="33">
        <f t="shared" si="23"/>
        <v>-2.6</v>
      </c>
      <c r="O271" s="34" t="str">
        <f>IF((H271)=0,"",(N271/H271))</f>
        <v/>
      </c>
      <c r="P271" s="10"/>
    </row>
    <row r="272" spans="1:16" x14ac:dyDescent="0.2">
      <c r="A272" s="10"/>
      <c r="B272" s="36" t="s">
        <v>40</v>
      </c>
      <c r="C272" s="24"/>
      <c r="D272" s="25" t="s">
        <v>27</v>
      </c>
      <c r="E272" s="26"/>
      <c r="F272" s="27">
        <v>2.0000000000000001E-4</v>
      </c>
      <c r="G272" s="28">
        <f>F253</f>
        <v>2000</v>
      </c>
      <c r="H272" s="29">
        <f>G272*F272</f>
        <v>0.4</v>
      </c>
      <c r="I272" s="30"/>
      <c r="J272" s="31">
        <v>2.0000000000000001E-4</v>
      </c>
      <c r="K272" s="28">
        <f>F253</f>
        <v>2000</v>
      </c>
      <c r="L272" s="29">
        <f>K272*J272</f>
        <v>0.4</v>
      </c>
      <c r="M272" s="30"/>
      <c r="N272" s="33">
        <f t="shared" si="23"/>
        <v>0</v>
      </c>
      <c r="O272" s="34">
        <f>IF((H272)=0,"",(N272/H272))</f>
        <v>0</v>
      </c>
      <c r="P272" s="10"/>
    </row>
    <row r="273" spans="1:16" x14ac:dyDescent="0.2">
      <c r="A273" s="10"/>
      <c r="B273" s="36" t="s">
        <v>41</v>
      </c>
      <c r="C273" s="24"/>
      <c r="D273" s="25"/>
      <c r="E273" s="26"/>
      <c r="F273" s="51"/>
      <c r="G273" s="52"/>
      <c r="H273" s="53"/>
      <c r="I273" s="30"/>
      <c r="J273" s="31"/>
      <c r="K273" s="28">
        <f>F253</f>
        <v>2000</v>
      </c>
      <c r="L273" s="29">
        <f>K273*J273</f>
        <v>0</v>
      </c>
      <c r="M273" s="30"/>
      <c r="N273" s="33">
        <f t="shared" si="23"/>
        <v>0</v>
      </c>
      <c r="O273" s="34"/>
      <c r="P273" s="10"/>
    </row>
    <row r="274" spans="1:16" ht="25.5" x14ac:dyDescent="0.2">
      <c r="A274" s="10"/>
      <c r="B274" s="54" t="s">
        <v>42</v>
      </c>
      <c r="C274" s="55"/>
      <c r="D274" s="55"/>
      <c r="E274" s="55"/>
      <c r="F274" s="56"/>
      <c r="G274" s="57"/>
      <c r="H274" s="58">
        <f>SUM(H268:H273)</f>
        <v>53.19</v>
      </c>
      <c r="I274" s="45"/>
      <c r="J274" s="57"/>
      <c r="K274" s="59"/>
      <c r="L274" s="58">
        <f>SUM(L268:L273)</f>
        <v>59.059999999999995</v>
      </c>
      <c r="M274" s="45"/>
      <c r="N274" s="48">
        <f t="shared" si="23"/>
        <v>5.8699999999999974</v>
      </c>
      <c r="O274" s="49">
        <f t="shared" ref="O274:O298" si="25">IF((H274)=0,"",(N274/H274))</f>
        <v>0.11035909005452148</v>
      </c>
      <c r="P274" s="10"/>
    </row>
    <row r="275" spans="1:16" x14ac:dyDescent="0.2">
      <c r="A275" s="10"/>
      <c r="B275" s="30" t="s">
        <v>43</v>
      </c>
      <c r="C275" s="30"/>
      <c r="D275" s="60" t="s">
        <v>27</v>
      </c>
      <c r="E275" s="61"/>
      <c r="F275" s="31">
        <v>6.7999999999999996E-3</v>
      </c>
      <c r="G275" s="62">
        <f>F253*(1+F301)</f>
        <v>2071.2000000000003</v>
      </c>
      <c r="H275" s="29">
        <f>G275*F275</f>
        <v>14.084160000000001</v>
      </c>
      <c r="I275" s="30"/>
      <c r="J275" s="31">
        <v>6.4000000000000003E-3</v>
      </c>
      <c r="K275" s="63">
        <f>F253*(1+J301)</f>
        <v>2084.1081285580303</v>
      </c>
      <c r="L275" s="29">
        <f>K275*J275</f>
        <v>13.338292022771395</v>
      </c>
      <c r="M275" s="30"/>
      <c r="N275" s="33">
        <f t="shared" si="23"/>
        <v>-0.74586797722860609</v>
      </c>
      <c r="O275" s="34">
        <f t="shared" si="25"/>
        <v>-5.2957931266657439E-2</v>
      </c>
      <c r="P275" s="10"/>
    </row>
    <row r="276" spans="1:16" ht="25.5" x14ac:dyDescent="0.2">
      <c r="A276" s="10"/>
      <c r="B276" s="64" t="s">
        <v>44</v>
      </c>
      <c r="C276" s="30"/>
      <c r="D276" s="60" t="s">
        <v>27</v>
      </c>
      <c r="E276" s="61"/>
      <c r="F276" s="31">
        <v>5.7000000000000002E-3</v>
      </c>
      <c r="G276" s="62">
        <f>G275</f>
        <v>2071.2000000000003</v>
      </c>
      <c r="H276" s="29">
        <f>G276*F276</f>
        <v>11.805840000000002</v>
      </c>
      <c r="I276" s="30"/>
      <c r="J276" s="31">
        <v>5.4000000000000003E-3</v>
      </c>
      <c r="K276" s="63">
        <f>K275</f>
        <v>2084.1081285580303</v>
      </c>
      <c r="L276" s="29">
        <f>K276*J276</f>
        <v>11.254183894213364</v>
      </c>
      <c r="M276" s="30"/>
      <c r="N276" s="33">
        <f t="shared" si="23"/>
        <v>-0.5516561057866376</v>
      </c>
      <c r="O276" s="34">
        <f t="shared" si="25"/>
        <v>-4.6727391340780286E-2</v>
      </c>
      <c r="P276" s="10"/>
    </row>
    <row r="277" spans="1:16" ht="25.5" x14ac:dyDescent="0.2">
      <c r="A277" s="10"/>
      <c r="B277" s="54" t="s">
        <v>45</v>
      </c>
      <c r="C277" s="40"/>
      <c r="D277" s="40"/>
      <c r="E277" s="40"/>
      <c r="F277" s="65"/>
      <c r="G277" s="57"/>
      <c r="H277" s="58">
        <f>SUM(H274:H276)</f>
        <v>79.08</v>
      </c>
      <c r="I277" s="66"/>
      <c r="J277" s="67"/>
      <c r="K277" s="68"/>
      <c r="L277" s="58">
        <f>SUM(L274:L276)</f>
        <v>83.652475916984756</v>
      </c>
      <c r="M277" s="66"/>
      <c r="N277" s="48">
        <f t="shared" si="23"/>
        <v>4.5724759169847573</v>
      </c>
      <c r="O277" s="49">
        <f t="shared" si="25"/>
        <v>5.7820889187971139E-2</v>
      </c>
      <c r="P277" s="10"/>
    </row>
    <row r="278" spans="1:16" ht="25.5" x14ac:dyDescent="0.2">
      <c r="A278" s="10"/>
      <c r="B278" s="69" t="s">
        <v>46</v>
      </c>
      <c r="C278" s="24"/>
      <c r="D278" s="25" t="s">
        <v>27</v>
      </c>
      <c r="E278" s="26"/>
      <c r="F278" s="70">
        <v>5.1999999999999998E-3</v>
      </c>
      <c r="G278" s="62">
        <f>F253*(1+F301)</f>
        <v>2071.2000000000003</v>
      </c>
      <c r="H278" s="71">
        <f t="shared" ref="H278:H286" si="26">G278*F278</f>
        <v>10.770240000000001</v>
      </c>
      <c r="I278" s="30"/>
      <c r="J278" s="31">
        <v>5.1999999999999998E-3</v>
      </c>
      <c r="K278" s="63">
        <f>F253*(1+J301)</f>
        <v>2084.1081285580303</v>
      </c>
      <c r="L278" s="71">
        <f t="shared" ref="L278:L286" si="27">K278*J278</f>
        <v>10.837362268501757</v>
      </c>
      <c r="M278" s="30"/>
      <c r="N278" s="33">
        <f t="shared" si="23"/>
        <v>6.71222685017554E-2</v>
      </c>
      <c r="O278" s="73">
        <f t="shared" si="25"/>
        <v>6.2321980291762669E-3</v>
      </c>
      <c r="P278" s="10"/>
    </row>
    <row r="279" spans="1:16" ht="25.5" x14ac:dyDescent="0.2">
      <c r="A279" s="10"/>
      <c r="B279" s="69" t="s">
        <v>47</v>
      </c>
      <c r="C279" s="24"/>
      <c r="D279" s="25" t="s">
        <v>27</v>
      </c>
      <c r="E279" s="26"/>
      <c r="F279" s="70">
        <v>1.1000000000000001E-3</v>
      </c>
      <c r="G279" s="62">
        <f>F253*(1+F301)</f>
        <v>2071.2000000000003</v>
      </c>
      <c r="H279" s="71">
        <f t="shared" si="26"/>
        <v>2.2783200000000003</v>
      </c>
      <c r="I279" s="30"/>
      <c r="J279" s="31">
        <v>1.1000000000000001E-3</v>
      </c>
      <c r="K279" s="63">
        <f>F253*(1+J301)</f>
        <v>2084.1081285580303</v>
      </c>
      <c r="L279" s="71">
        <f t="shared" si="27"/>
        <v>2.2925189414138334</v>
      </c>
      <c r="M279" s="30"/>
      <c r="N279" s="33">
        <f t="shared" si="23"/>
        <v>1.4198941413833044E-2</v>
      </c>
      <c r="O279" s="73">
        <f t="shared" si="25"/>
        <v>6.2321980291763415E-3</v>
      </c>
      <c r="P279" s="10"/>
    </row>
    <row r="280" spans="1:16" x14ac:dyDescent="0.2">
      <c r="A280" s="10"/>
      <c r="B280" s="24" t="s">
        <v>28</v>
      </c>
      <c r="C280" s="24"/>
      <c r="D280" s="25"/>
      <c r="E280" s="26"/>
      <c r="F280" s="70"/>
      <c r="G280" s="28">
        <v>1</v>
      </c>
      <c r="H280" s="71">
        <f t="shared" si="26"/>
        <v>0</v>
      </c>
      <c r="I280" s="30"/>
      <c r="J280" s="31">
        <v>0</v>
      </c>
      <c r="K280" s="32">
        <v>1</v>
      </c>
      <c r="L280" s="71">
        <f t="shared" si="27"/>
        <v>0</v>
      </c>
      <c r="M280" s="30"/>
      <c r="N280" s="33">
        <f t="shared" si="23"/>
        <v>0</v>
      </c>
      <c r="O280" s="73" t="str">
        <f t="shared" si="25"/>
        <v/>
      </c>
      <c r="P280" s="10"/>
    </row>
    <row r="281" spans="1:16" x14ac:dyDescent="0.2">
      <c r="A281" s="10"/>
      <c r="B281" s="24" t="s">
        <v>48</v>
      </c>
      <c r="C281" s="24"/>
      <c r="D281" s="25" t="s">
        <v>27</v>
      </c>
      <c r="E281" s="26"/>
      <c r="F281" s="70">
        <v>7.0000000000000001E-3</v>
      </c>
      <c r="G281" s="62">
        <f>F253</f>
        <v>2000</v>
      </c>
      <c r="H281" s="71">
        <f t="shared" si="26"/>
        <v>14</v>
      </c>
      <c r="I281" s="30"/>
      <c r="J281" s="31">
        <v>7.0000000000000001E-3</v>
      </c>
      <c r="K281" s="63">
        <f>F253</f>
        <v>2000</v>
      </c>
      <c r="L281" s="71">
        <f t="shared" si="27"/>
        <v>14</v>
      </c>
      <c r="M281" s="30"/>
      <c r="N281" s="33">
        <f t="shared" si="23"/>
        <v>0</v>
      </c>
      <c r="O281" s="73">
        <f t="shared" si="25"/>
        <v>0</v>
      </c>
      <c r="P281" s="10"/>
    </row>
    <row r="282" spans="1:16" x14ac:dyDescent="0.2">
      <c r="A282" s="10"/>
      <c r="B282" s="36" t="s">
        <v>49</v>
      </c>
      <c r="C282" s="24"/>
      <c r="D282" s="25" t="s">
        <v>27</v>
      </c>
      <c r="E282" s="26"/>
      <c r="F282" s="74">
        <v>7.3999999999999996E-2</v>
      </c>
      <c r="G282">
        <f>IF(G278&gt;=600,600,G278)</f>
        <v>600</v>
      </c>
      <c r="H282" s="71">
        <f>G282*F282</f>
        <v>44.4</v>
      </c>
      <c r="I282" s="30"/>
      <c r="J282" s="31">
        <v>7.3999999999999996E-2</v>
      </c>
      <c r="K282">
        <f>IF(K278&gt;=600,600,K278)</f>
        <v>600</v>
      </c>
      <c r="L282" s="71">
        <f>K282*J282</f>
        <v>44.4</v>
      </c>
      <c r="M282" s="30"/>
      <c r="N282" s="33">
        <f t="shared" si="23"/>
        <v>0</v>
      </c>
      <c r="O282" s="73">
        <f t="shared" si="25"/>
        <v>0</v>
      </c>
      <c r="P282" s="10"/>
    </row>
    <row r="283" spans="1:16" x14ac:dyDescent="0.2">
      <c r="A283" s="10"/>
      <c r="B283" s="36" t="s">
        <v>50</v>
      </c>
      <c r="C283" s="24"/>
      <c r="D283" s="25" t="s">
        <v>27</v>
      </c>
      <c r="E283" s="26"/>
      <c r="F283" s="74">
        <v>8.6999999999999994E-2</v>
      </c>
      <c r="G283">
        <f>IF(G278&gt;=600,G278-G282,0)</f>
        <v>1471.2000000000003</v>
      </c>
      <c r="H283" s="71">
        <f>G283*F283</f>
        <v>127.99440000000001</v>
      </c>
      <c r="I283" s="30"/>
      <c r="J283" s="31">
        <v>8.6999999999999994E-2</v>
      </c>
      <c r="K283">
        <f>IF(K278&gt;=600,K278-K282,0)</f>
        <v>1484.1081285580303</v>
      </c>
      <c r="L283" s="71">
        <f>K283*J283</f>
        <v>129.11740718454863</v>
      </c>
      <c r="M283" s="30"/>
      <c r="N283" s="33">
        <f t="shared" si="23"/>
        <v>1.1230071845486123</v>
      </c>
      <c r="O283" s="73">
        <f t="shared" si="25"/>
        <v>8.7738774864260637E-3</v>
      </c>
      <c r="P283" s="10"/>
    </row>
    <row r="284" spans="1:16" x14ac:dyDescent="0.2">
      <c r="A284" s="10"/>
      <c r="B284" s="36" t="s">
        <v>51</v>
      </c>
      <c r="C284" s="24"/>
      <c r="D284" s="25" t="s">
        <v>27</v>
      </c>
      <c r="E284" s="26"/>
      <c r="F284" s="74">
        <v>6.3E-2</v>
      </c>
      <c r="G284" s="75">
        <f>0.64*$G$278</f>
        <v>1325.5680000000002</v>
      </c>
      <c r="H284" s="71">
        <f t="shared" si="26"/>
        <v>83.510784000000015</v>
      </c>
      <c r="I284" s="30"/>
      <c r="J284" s="31">
        <v>6.3E-2</v>
      </c>
      <c r="K284" s="76">
        <f>0.64*$K$278</f>
        <v>1333.8292022771395</v>
      </c>
      <c r="L284" s="71">
        <f t="shared" si="27"/>
        <v>84.031239743459793</v>
      </c>
      <c r="M284" s="30"/>
      <c r="N284" s="33">
        <f t="shared" si="23"/>
        <v>0.52045574345977741</v>
      </c>
      <c r="O284" s="73">
        <f t="shared" si="25"/>
        <v>6.2321980291764152E-3</v>
      </c>
      <c r="P284" s="10"/>
    </row>
    <row r="285" spans="1:16" x14ac:dyDescent="0.2">
      <c r="A285" s="10"/>
      <c r="B285" s="36" t="s">
        <v>52</v>
      </c>
      <c r="C285" s="24"/>
      <c r="D285" s="25" t="s">
        <v>27</v>
      </c>
      <c r="E285" s="26"/>
      <c r="F285" s="74">
        <v>9.9000000000000005E-2</v>
      </c>
      <c r="G285" s="75">
        <f>0.18*$G$278</f>
        <v>372.81600000000003</v>
      </c>
      <c r="H285" s="71">
        <f t="shared" si="26"/>
        <v>36.908784000000004</v>
      </c>
      <c r="I285" s="30"/>
      <c r="J285" s="31">
        <v>9.9000000000000005E-2</v>
      </c>
      <c r="K285" s="76">
        <f>0.18*$K$278</f>
        <v>375.13946314044546</v>
      </c>
      <c r="L285" s="71">
        <f t="shared" si="27"/>
        <v>37.138806850904103</v>
      </c>
      <c r="M285" s="30"/>
      <c r="N285" s="33">
        <f t="shared" si="23"/>
        <v>0.23002285090409913</v>
      </c>
      <c r="O285" s="73">
        <f t="shared" si="25"/>
        <v>6.2321980291764447E-3</v>
      </c>
      <c r="P285" s="10"/>
    </row>
    <row r="286" spans="1:16" ht="13.5" thickBot="1" x14ac:dyDescent="0.25">
      <c r="A286" s="10"/>
      <c r="B286" s="14" t="s">
        <v>53</v>
      </c>
      <c r="C286" s="24"/>
      <c r="D286" s="25" t="s">
        <v>27</v>
      </c>
      <c r="E286" s="26"/>
      <c r="F286" s="74">
        <v>0.11799999999999999</v>
      </c>
      <c r="G286" s="75">
        <f>0.18*$G$278</f>
        <v>372.81600000000003</v>
      </c>
      <c r="H286" s="71">
        <f t="shared" si="26"/>
        <v>43.992288000000002</v>
      </c>
      <c r="I286" s="30"/>
      <c r="J286" s="31">
        <v>0.11799999999999999</v>
      </c>
      <c r="K286" s="76">
        <f>0.18*$K$278</f>
        <v>375.13946314044546</v>
      </c>
      <c r="L286" s="71">
        <f t="shared" si="27"/>
        <v>44.266456650572565</v>
      </c>
      <c r="M286" s="30"/>
      <c r="N286" s="33">
        <f t="shared" si="23"/>
        <v>0.27416865057256246</v>
      </c>
      <c r="O286" s="73">
        <f t="shared" si="25"/>
        <v>6.2321980291764421E-3</v>
      </c>
      <c r="P286" s="10"/>
    </row>
    <row r="287" spans="1:16" ht="13.5" thickBot="1" x14ac:dyDescent="0.25">
      <c r="A287" s="10"/>
      <c r="B287" s="77"/>
      <c r="C287" s="78"/>
      <c r="D287" s="79"/>
      <c r="E287" s="78"/>
      <c r="F287" s="80"/>
      <c r="G287" s="81"/>
      <c r="H287" s="82"/>
      <c r="I287" s="83"/>
      <c r="J287" s="80"/>
      <c r="K287" s="84"/>
      <c r="L287" s="82"/>
      <c r="M287" s="83"/>
      <c r="N287" s="85"/>
      <c r="O287" s="86"/>
      <c r="P287" s="10"/>
    </row>
    <row r="288" spans="1:16" x14ac:dyDescent="0.2">
      <c r="A288" s="10"/>
      <c r="B288" s="87" t="s">
        <v>54</v>
      </c>
      <c r="C288" s="24"/>
      <c r="D288" s="24"/>
      <c r="E288" s="24"/>
      <c r="F288" s="88"/>
      <c r="G288" s="89"/>
      <c r="H288" s="90">
        <f>SUM(H277:H283)</f>
        <v>278.52296000000001</v>
      </c>
      <c r="I288" s="91"/>
      <c r="J288" s="92"/>
      <c r="K288" s="92"/>
      <c r="L288" s="93">
        <f>SUM(L277:L283)</f>
        <v>284.29976431144894</v>
      </c>
      <c r="M288" s="94"/>
      <c r="N288" s="95">
        <f t="shared" si="23"/>
        <v>5.7768043114489274</v>
      </c>
      <c r="O288" s="96">
        <f t="shared" si="25"/>
        <v>2.0740854942260155E-2</v>
      </c>
      <c r="P288" s="10"/>
    </row>
    <row r="289" spans="1:16" x14ac:dyDescent="0.2">
      <c r="A289" s="10"/>
      <c r="B289" s="97" t="s">
        <v>55</v>
      </c>
      <c r="C289" s="24"/>
      <c r="D289" s="24"/>
      <c r="E289" s="24"/>
      <c r="F289" s="98">
        <v>0.13</v>
      </c>
      <c r="G289" s="89"/>
      <c r="H289" s="99">
        <f>H288*F289</f>
        <v>36.207984800000006</v>
      </c>
      <c r="I289" s="100"/>
      <c r="J289" s="101">
        <v>0.13</v>
      </c>
      <c r="K289" s="102"/>
      <c r="L289" s="103">
        <f>L288*J289</f>
        <v>36.958969360488361</v>
      </c>
      <c r="M289" s="104"/>
      <c r="N289" s="105">
        <f t="shared" si="23"/>
        <v>0.75098456048835516</v>
      </c>
      <c r="O289" s="106">
        <f t="shared" si="25"/>
        <v>2.0740854942260002E-2</v>
      </c>
      <c r="P289" s="10"/>
    </row>
    <row r="290" spans="1:16" x14ac:dyDescent="0.2">
      <c r="A290" s="10"/>
      <c r="B290" s="107" t="s">
        <v>56</v>
      </c>
      <c r="C290" s="24"/>
      <c r="D290" s="24"/>
      <c r="E290" s="24"/>
      <c r="F290" s="108"/>
      <c r="G290" s="109"/>
      <c r="H290" s="99">
        <f>H288+H289</f>
        <v>314.73094480000003</v>
      </c>
      <c r="I290" s="100"/>
      <c r="J290" s="100"/>
      <c r="K290" s="100"/>
      <c r="L290" s="103">
        <f>L288+L289</f>
        <v>321.25873367193731</v>
      </c>
      <c r="M290" s="104"/>
      <c r="N290" s="105">
        <f t="shared" si="23"/>
        <v>6.5277888719372754</v>
      </c>
      <c r="O290" s="106">
        <f t="shared" si="25"/>
        <v>2.0740854942260113E-2</v>
      </c>
      <c r="P290" s="10"/>
    </row>
    <row r="291" spans="1:16" ht="12.75" customHeight="1" x14ac:dyDescent="0.2">
      <c r="A291" s="10"/>
      <c r="B291" s="143" t="s">
        <v>57</v>
      </c>
      <c r="C291" s="143"/>
      <c r="D291" s="143"/>
      <c r="E291" s="24"/>
      <c r="F291" s="108"/>
      <c r="G291" s="109"/>
      <c r="H291" s="110">
        <f>ROUND(-H290*10%,2)</f>
        <v>-31.47</v>
      </c>
      <c r="I291" s="100"/>
      <c r="J291" s="100"/>
      <c r="K291" s="100"/>
      <c r="L291" s="111">
        <f>ROUND(-L290*10%,2)</f>
        <v>-32.130000000000003</v>
      </c>
      <c r="M291" s="104"/>
      <c r="N291" s="112">
        <f t="shared" si="23"/>
        <v>-0.66000000000000369</v>
      </c>
      <c r="O291" s="113">
        <f t="shared" si="25"/>
        <v>2.0972354623451026E-2</v>
      </c>
      <c r="P291" s="10"/>
    </row>
    <row r="292" spans="1:16" ht="13.5" customHeight="1" thickBot="1" x14ac:dyDescent="0.25">
      <c r="A292" s="10"/>
      <c r="B292" s="143" t="s">
        <v>58</v>
      </c>
      <c r="C292" s="143"/>
      <c r="D292" s="143"/>
      <c r="E292" s="114"/>
      <c r="F292" s="115"/>
      <c r="G292" s="116"/>
      <c r="H292" s="117">
        <f>SUM(H290:H291)</f>
        <v>283.26094480000006</v>
      </c>
      <c r="I292" s="118"/>
      <c r="J292" s="118"/>
      <c r="K292" s="118"/>
      <c r="L292" s="119">
        <f>SUM(L290:L291)</f>
        <v>289.12873367193731</v>
      </c>
      <c r="M292" s="120"/>
      <c r="N292" s="121">
        <f t="shared" si="23"/>
        <v>5.8677888719372504</v>
      </c>
      <c r="O292" s="122">
        <f t="shared" si="25"/>
        <v>2.0715135565477535E-2</v>
      </c>
      <c r="P292" s="10"/>
    </row>
    <row r="293" spans="1:16" ht="13.5" thickBot="1" x14ac:dyDescent="0.25">
      <c r="A293" s="10"/>
      <c r="B293" s="77"/>
      <c r="C293" s="78"/>
      <c r="D293" s="79"/>
      <c r="E293" s="78"/>
      <c r="F293" s="123"/>
      <c r="G293" s="124"/>
      <c r="H293" s="125"/>
      <c r="I293" s="126"/>
      <c r="J293" s="123"/>
      <c r="K293" s="81"/>
      <c r="L293" s="127"/>
      <c r="M293" s="83"/>
      <c r="N293" s="128"/>
      <c r="O293" s="86"/>
      <c r="P293" s="10"/>
    </row>
    <row r="294" spans="1:16" x14ac:dyDescent="0.2">
      <c r="A294" s="10"/>
      <c r="B294" s="87" t="s">
        <v>59</v>
      </c>
      <c r="C294" s="24"/>
      <c r="D294" s="24"/>
      <c r="E294" s="24"/>
      <c r="F294" s="88"/>
      <c r="G294" s="89"/>
      <c r="H294" s="90">
        <f>SUM(H277:H281,H284:H286)</f>
        <v>270.54041599999999</v>
      </c>
      <c r="I294" s="91"/>
      <c r="J294" s="92"/>
      <c r="K294" s="92"/>
      <c r="L294" s="129">
        <f>SUM(L277:L281,L284:L286)</f>
        <v>276.2188603718368</v>
      </c>
      <c r="M294" s="94"/>
      <c r="N294" s="95">
        <f>L294-H294</f>
        <v>5.6784443718368038</v>
      </c>
      <c r="O294" s="96">
        <f>IF((H294)=0,"",(N294/H294))</f>
        <v>2.0989264583066228E-2</v>
      </c>
      <c r="P294" s="10"/>
    </row>
    <row r="295" spans="1:16" x14ac:dyDescent="0.2">
      <c r="A295" s="10"/>
      <c r="B295" s="97" t="s">
        <v>55</v>
      </c>
      <c r="C295" s="24"/>
      <c r="D295" s="24"/>
      <c r="E295" s="24"/>
      <c r="F295" s="98">
        <v>0.13</v>
      </c>
      <c r="G295" s="109"/>
      <c r="H295" s="99">
        <f>H294*F295</f>
        <v>35.170254079999999</v>
      </c>
      <c r="I295" s="100"/>
      <c r="J295" s="130">
        <v>0.13</v>
      </c>
      <c r="K295" s="100"/>
      <c r="L295" s="103">
        <f>L294*J295</f>
        <v>35.908451848338785</v>
      </c>
      <c r="M295" s="104"/>
      <c r="N295" s="105">
        <f t="shared" si="23"/>
        <v>0.73819776833878592</v>
      </c>
      <c r="O295" s="106">
        <f t="shared" si="25"/>
        <v>2.0989264583066269E-2</v>
      </c>
      <c r="P295" s="10"/>
    </row>
    <row r="296" spans="1:16" x14ac:dyDescent="0.2">
      <c r="A296" s="10"/>
      <c r="B296" s="107" t="s">
        <v>56</v>
      </c>
      <c r="C296" s="24"/>
      <c r="D296" s="24"/>
      <c r="E296" s="24"/>
      <c r="F296" s="108"/>
      <c r="G296" s="109"/>
      <c r="H296" s="99">
        <f>H294+H295</f>
        <v>305.71067008</v>
      </c>
      <c r="I296" s="100"/>
      <c r="J296" s="100"/>
      <c r="K296" s="100"/>
      <c r="L296" s="103">
        <f>L294+L295</f>
        <v>312.12731222017555</v>
      </c>
      <c r="M296" s="104"/>
      <c r="N296" s="105">
        <f t="shared" si="23"/>
        <v>6.4166421401755542</v>
      </c>
      <c r="O296" s="106">
        <f t="shared" si="25"/>
        <v>2.0989264583066117E-2</v>
      </c>
      <c r="P296" s="10"/>
    </row>
    <row r="297" spans="1:16" ht="12.75" customHeight="1" x14ac:dyDescent="0.2">
      <c r="A297" s="10"/>
      <c r="B297" s="143" t="s">
        <v>57</v>
      </c>
      <c r="C297" s="143"/>
      <c r="D297" s="143"/>
      <c r="E297" s="24"/>
      <c r="F297" s="108"/>
      <c r="G297" s="109"/>
      <c r="H297" s="110">
        <f>ROUND(-H296*10%,2)</f>
        <v>-30.57</v>
      </c>
      <c r="I297" s="100"/>
      <c r="J297" s="100"/>
      <c r="K297" s="100"/>
      <c r="L297" s="111">
        <f>ROUND(-L296*10%,2)</f>
        <v>-31.21</v>
      </c>
      <c r="M297" s="104"/>
      <c r="N297" s="112">
        <f t="shared" si="23"/>
        <v>-0.64000000000000057</v>
      </c>
      <c r="O297" s="113">
        <f t="shared" si="25"/>
        <v>2.0935557736342838E-2</v>
      </c>
      <c r="P297" s="10"/>
    </row>
    <row r="298" spans="1:16" ht="13.5" customHeight="1" thickBot="1" x14ac:dyDescent="0.25">
      <c r="A298" s="10"/>
      <c r="B298" s="143" t="s">
        <v>60</v>
      </c>
      <c r="C298" s="143"/>
      <c r="D298" s="143"/>
      <c r="E298" s="114"/>
      <c r="F298" s="131"/>
      <c r="G298" s="132"/>
      <c r="H298" s="133">
        <f>H296+H297</f>
        <v>275.14067008000001</v>
      </c>
      <c r="I298" s="134"/>
      <c r="J298" s="134"/>
      <c r="K298" s="134"/>
      <c r="L298" s="135">
        <f>L296+L297</f>
        <v>280.91731222017557</v>
      </c>
      <c r="M298" s="136"/>
      <c r="N298" s="137">
        <f t="shared" si="23"/>
        <v>5.7766421401755679</v>
      </c>
      <c r="O298" s="138">
        <f t="shared" si="25"/>
        <v>2.0995231779060323E-2</v>
      </c>
      <c r="P298" s="10"/>
    </row>
    <row r="299" spans="1:16" ht="13.5" thickBot="1" x14ac:dyDescent="0.25">
      <c r="A299" s="10"/>
      <c r="B299" s="77"/>
      <c r="C299" s="78"/>
      <c r="D299" s="79"/>
      <c r="E299" s="78"/>
      <c r="F299" s="123"/>
      <c r="G299" s="124"/>
      <c r="H299" s="125"/>
      <c r="I299" s="126"/>
      <c r="J299" s="123"/>
      <c r="K299" s="81"/>
      <c r="L299" s="127"/>
      <c r="M299" s="83"/>
      <c r="N299" s="128"/>
      <c r="O299" s="86"/>
      <c r="P299" s="10"/>
    </row>
    <row r="300" spans="1:16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39"/>
      <c r="M300" s="10"/>
      <c r="N300" s="10"/>
      <c r="O300" s="10"/>
      <c r="P300" s="10"/>
    </row>
    <row r="301" spans="1:16" x14ac:dyDescent="0.2">
      <c r="A301" s="10"/>
      <c r="B301" s="15" t="s">
        <v>61</v>
      </c>
      <c r="C301" s="10"/>
      <c r="D301" s="10"/>
      <c r="E301" s="10"/>
      <c r="F301" s="140">
        <v>3.5600000000000076E-2</v>
      </c>
      <c r="G301" s="10"/>
      <c r="H301" s="10"/>
      <c r="I301" s="10"/>
      <c r="J301" s="140">
        <v>4.2054064279015257E-2</v>
      </c>
      <c r="K301" s="10"/>
      <c r="L301" s="10"/>
      <c r="M301" s="10"/>
      <c r="N301" s="10"/>
      <c r="O301" s="10"/>
      <c r="P301" s="10"/>
    </row>
    <row r="302" spans="1:16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 ht="14.25" x14ac:dyDescent="0.2">
      <c r="A303" s="141" t="s">
        <v>62</v>
      </c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1:16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1:16" x14ac:dyDescent="0.2">
      <c r="A305" s="10" t="s">
        <v>63</v>
      </c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1:16" x14ac:dyDescent="0.2">
      <c r="A306" s="10" t="s">
        <v>64</v>
      </c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1:16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1:16" x14ac:dyDescent="0.2">
      <c r="A308" s="10" t="s">
        <v>65</v>
      </c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 x14ac:dyDescent="0.2">
      <c r="A309" s="10" t="s">
        <v>66</v>
      </c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1:16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1:16" x14ac:dyDescent="0.2">
      <c r="A311" s="10" t="s">
        <v>67</v>
      </c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1:16" x14ac:dyDescent="0.2">
      <c r="A312" s="10" t="s">
        <v>68</v>
      </c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1:16" x14ac:dyDescent="0.2">
      <c r="A313" s="10" t="s">
        <v>69</v>
      </c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 x14ac:dyDescent="0.2">
      <c r="A314" s="10" t="s">
        <v>70</v>
      </c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 x14ac:dyDescent="0.2">
      <c r="A315" s="10" t="s">
        <v>71</v>
      </c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7" spans="1:16" ht="21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2"/>
      <c r="N317" s="3" t="s">
        <v>0</v>
      </c>
      <c r="O317" s="4" t="s">
        <v>1</v>
      </c>
    </row>
    <row r="318" spans="1:16" ht="18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2"/>
      <c r="M318" s="2"/>
      <c r="N318" s="3" t="s">
        <v>2</v>
      </c>
      <c r="O318" s="6"/>
    </row>
    <row r="319" spans="1:16" x14ac:dyDescent="0.2">
      <c r="A319" s="143"/>
      <c r="B319" s="143"/>
      <c r="C319" s="143"/>
      <c r="D319" s="143"/>
      <c r="E319" s="143"/>
      <c r="F319" s="143"/>
      <c r="G319" s="143"/>
      <c r="H319" s="143"/>
      <c r="I319" s="143"/>
      <c r="J319" s="143"/>
      <c r="K319" s="143"/>
      <c r="L319" s="2"/>
      <c r="M319" s="2"/>
      <c r="N319" s="3" t="s">
        <v>3</v>
      </c>
      <c r="O319" s="6"/>
    </row>
    <row r="320" spans="1:16" ht="18" x14ac:dyDescent="0.25">
      <c r="A320" s="5"/>
      <c r="B320" s="5"/>
      <c r="C320" s="5"/>
      <c r="D320" s="5"/>
      <c r="E320" s="5"/>
      <c r="F320" s="5"/>
      <c r="G320" s="5"/>
      <c r="H320" s="5"/>
      <c r="I320" s="7"/>
      <c r="J320" s="7"/>
      <c r="K320" s="7"/>
      <c r="L320" s="2"/>
      <c r="M320" s="2"/>
      <c r="N320" s="3" t="s">
        <v>4</v>
      </c>
      <c r="O320" s="6"/>
    </row>
    <row r="321" spans="1:16" ht="15.75" x14ac:dyDescent="0.25">
      <c r="A321" s="2"/>
      <c r="B321" s="2"/>
      <c r="C321" s="8"/>
      <c r="D321" s="8"/>
      <c r="E321" s="8"/>
      <c r="F321" s="2"/>
      <c r="G321" s="2"/>
      <c r="H321" s="2"/>
      <c r="I321" s="2"/>
      <c r="J321" s="2"/>
      <c r="K321" s="2"/>
      <c r="L321" s="2"/>
      <c r="M321" s="2"/>
      <c r="N321" s="3" t="s">
        <v>5</v>
      </c>
      <c r="O321" s="9" t="s">
        <v>75</v>
      </c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4"/>
    </row>
    <row r="323" spans="1: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 t="s">
        <v>6</v>
      </c>
      <c r="O323" s="9"/>
    </row>
    <row r="324" spans="1: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10"/>
    </row>
    <row r="325" spans="1:16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6" x14ac:dyDescent="0.2">
      <c r="A326" s="10"/>
      <c r="B326" s="143" t="s">
        <v>7</v>
      </c>
      <c r="C326" s="143"/>
      <c r="D326" s="143"/>
      <c r="E326" s="143"/>
      <c r="F326" s="143"/>
      <c r="G326" s="143"/>
      <c r="H326" s="143"/>
      <c r="I326" s="143"/>
      <c r="J326" s="143"/>
      <c r="K326" s="143"/>
      <c r="L326" s="143"/>
      <c r="M326" s="143"/>
      <c r="N326" s="143"/>
      <c r="O326" s="143"/>
    </row>
    <row r="327" spans="1:16" x14ac:dyDescent="0.2">
      <c r="A327" s="10"/>
      <c r="B327" s="143" t="s">
        <v>8</v>
      </c>
      <c r="C327" s="143"/>
      <c r="D327" s="143"/>
      <c r="E327" s="143"/>
      <c r="F327" s="143"/>
      <c r="G327" s="143"/>
      <c r="H327" s="143"/>
      <c r="I327" s="143"/>
      <c r="J327" s="143"/>
      <c r="K327" s="143"/>
      <c r="L327" s="143"/>
      <c r="M327" s="143"/>
      <c r="N327" s="143"/>
      <c r="O327" s="143"/>
    </row>
    <row r="328" spans="1:16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6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6" x14ac:dyDescent="0.2">
      <c r="A330" s="10"/>
      <c r="B330" s="11" t="s">
        <v>9</v>
      </c>
      <c r="C330" s="10"/>
      <c r="D330" s="143" t="s">
        <v>76</v>
      </c>
      <c r="E330" s="143"/>
      <c r="F330" s="143"/>
      <c r="G330" s="143"/>
      <c r="H330" s="143"/>
      <c r="I330" s="143"/>
      <c r="J330" s="143"/>
      <c r="K330" s="143"/>
      <c r="L330" s="143"/>
      <c r="M330" s="143"/>
      <c r="N330" s="143"/>
      <c r="O330" s="143"/>
      <c r="P330" s="10"/>
    </row>
    <row r="331" spans="1:16" ht="15.75" x14ac:dyDescent="0.25">
      <c r="A331" s="10"/>
      <c r="B331" s="12"/>
      <c r="C331" s="10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0"/>
    </row>
    <row r="332" spans="1:16" x14ac:dyDescent="0.2">
      <c r="A332" s="10"/>
      <c r="B332" s="14"/>
      <c r="C332" s="10"/>
      <c r="D332" s="15" t="s">
        <v>11</v>
      </c>
      <c r="E332" s="15"/>
      <c r="F332" s="16">
        <v>1000</v>
      </c>
      <c r="G332" s="15" t="s">
        <v>12</v>
      </c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1:16" x14ac:dyDescent="0.2">
      <c r="A333" s="10"/>
      <c r="B333" s="14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1:16" x14ac:dyDescent="0.2">
      <c r="A334" s="10"/>
      <c r="B334" s="14"/>
      <c r="C334" s="10"/>
      <c r="D334" s="17"/>
      <c r="E334" s="17"/>
      <c r="F334" s="143" t="s">
        <v>13</v>
      </c>
      <c r="G334" s="143"/>
      <c r="H334" s="143"/>
      <c r="I334" s="10"/>
      <c r="J334" s="143" t="s">
        <v>14</v>
      </c>
      <c r="K334" s="143"/>
      <c r="L334" s="143"/>
      <c r="M334" s="10"/>
      <c r="N334" s="143" t="s">
        <v>15</v>
      </c>
      <c r="O334" s="143"/>
      <c r="P334" s="10"/>
    </row>
    <row r="335" spans="1:16" ht="12.75" customHeight="1" x14ac:dyDescent="0.2">
      <c r="A335" s="10"/>
      <c r="B335" s="14"/>
      <c r="C335" s="10"/>
      <c r="D335" s="143" t="s">
        <v>16</v>
      </c>
      <c r="E335" s="18"/>
      <c r="F335" s="19" t="s">
        <v>17</v>
      </c>
      <c r="G335" s="19" t="s">
        <v>18</v>
      </c>
      <c r="H335" s="20" t="s">
        <v>19</v>
      </c>
      <c r="I335" s="10"/>
      <c r="J335" s="19" t="s">
        <v>17</v>
      </c>
      <c r="K335" s="21" t="s">
        <v>18</v>
      </c>
      <c r="L335" s="20" t="s">
        <v>19</v>
      </c>
      <c r="M335" s="10"/>
      <c r="N335" s="143" t="s">
        <v>20</v>
      </c>
      <c r="O335" s="143" t="s">
        <v>21</v>
      </c>
      <c r="P335" s="10"/>
    </row>
    <row r="336" spans="1:16" x14ac:dyDescent="0.2">
      <c r="A336" s="10"/>
      <c r="B336" s="14"/>
      <c r="C336" s="10"/>
      <c r="D336" s="143"/>
      <c r="E336" s="18"/>
      <c r="F336" s="22" t="s">
        <v>22</v>
      </c>
      <c r="G336" s="22"/>
      <c r="H336" s="23" t="s">
        <v>22</v>
      </c>
      <c r="I336" s="10"/>
      <c r="J336" s="22" t="s">
        <v>22</v>
      </c>
      <c r="K336" s="23"/>
      <c r="L336" s="23" t="s">
        <v>22</v>
      </c>
      <c r="M336" s="10"/>
      <c r="N336" s="143"/>
      <c r="O336" s="143"/>
      <c r="P336" s="10"/>
    </row>
    <row r="337" spans="1:16" x14ac:dyDescent="0.2">
      <c r="A337" s="10"/>
      <c r="B337" s="24" t="s">
        <v>23</v>
      </c>
      <c r="C337" s="24"/>
      <c r="D337" s="25" t="s">
        <v>24</v>
      </c>
      <c r="E337" s="26"/>
      <c r="F337" s="27">
        <v>23.71</v>
      </c>
      <c r="G337" s="28">
        <v>1</v>
      </c>
      <c r="H337" s="29">
        <f>G337*F337</f>
        <v>23.71</v>
      </c>
      <c r="I337" s="30"/>
      <c r="J337" s="31">
        <v>28.42</v>
      </c>
      <c r="K337" s="32">
        <v>1</v>
      </c>
      <c r="L337" s="29">
        <f>K337*J337</f>
        <v>28.42</v>
      </c>
      <c r="M337" s="30"/>
      <c r="N337" s="33">
        <f>L337-H337</f>
        <v>4.7100000000000009</v>
      </c>
      <c r="O337" s="34">
        <f>IF((H337)=0,"",(N337/H337))</f>
        <v>0.19865035849852386</v>
      </c>
      <c r="P337" s="10"/>
    </row>
    <row r="338" spans="1:16" x14ac:dyDescent="0.2">
      <c r="A338" s="10"/>
      <c r="B338" s="24" t="s">
        <v>25</v>
      </c>
      <c r="C338" s="24"/>
      <c r="D338" s="25" t="s">
        <v>24</v>
      </c>
      <c r="E338" s="26"/>
      <c r="F338" s="27">
        <v>5.94</v>
      </c>
      <c r="G338" s="28">
        <v>1</v>
      </c>
      <c r="H338" s="29">
        <f t="shared" ref="H338:H346" si="28">G338*F338</f>
        <v>5.94</v>
      </c>
      <c r="I338" s="30"/>
      <c r="J338" s="31">
        <v>5.94</v>
      </c>
      <c r="K338" s="32">
        <v>1</v>
      </c>
      <c r="L338" s="29">
        <f>K338*J338</f>
        <v>5.94</v>
      </c>
      <c r="M338" s="30"/>
      <c r="N338" s="33">
        <f>L338-H338</f>
        <v>0</v>
      </c>
      <c r="O338" s="34">
        <f>IF((H338)=0,"",(N338/H338))</f>
        <v>0</v>
      </c>
      <c r="P338" s="10"/>
    </row>
    <row r="339" spans="1:16" x14ac:dyDescent="0.2">
      <c r="A339" s="10"/>
      <c r="B339" s="35" t="s">
        <v>26</v>
      </c>
      <c r="C339" s="24"/>
      <c r="D339" s="25" t="s">
        <v>27</v>
      </c>
      <c r="E339" s="26"/>
      <c r="F339" s="27">
        <v>-2.9999999999999997E-4</v>
      </c>
      <c r="G339" s="28">
        <f>F332</f>
        <v>1000</v>
      </c>
      <c r="H339" s="29">
        <f t="shared" si="28"/>
        <v>-0.3</v>
      </c>
      <c r="I339" s="30"/>
      <c r="J339" s="31">
        <v>0</v>
      </c>
      <c r="K339" s="32">
        <f>F332</f>
        <v>1000</v>
      </c>
      <c r="L339" s="29">
        <f t="shared" ref="L339:L346" si="29">K339*J339</f>
        <v>0</v>
      </c>
      <c r="M339" s="30"/>
      <c r="N339" s="33">
        <f t="shared" ref="N339:N377" si="30">L339-H339</f>
        <v>0.3</v>
      </c>
      <c r="O339" s="34">
        <f t="shared" ref="O339:O347" si="31">IF((H339)=0,"",(N339/H339))</f>
        <v>-1</v>
      </c>
      <c r="P339" s="10"/>
    </row>
    <row r="340" spans="1:16" x14ac:dyDescent="0.2">
      <c r="A340" s="10"/>
      <c r="B340" s="35" t="s">
        <v>28</v>
      </c>
      <c r="C340" s="24"/>
      <c r="D340" s="25" t="s">
        <v>24</v>
      </c>
      <c r="E340" s="26"/>
      <c r="F340" s="27">
        <v>0.25</v>
      </c>
      <c r="G340" s="28">
        <v>1</v>
      </c>
      <c r="H340" s="29">
        <f t="shared" si="28"/>
        <v>0.25</v>
      </c>
      <c r="I340" s="30"/>
      <c r="J340" s="31">
        <v>0.25</v>
      </c>
      <c r="K340" s="32">
        <v>1</v>
      </c>
      <c r="L340" s="29">
        <f t="shared" si="29"/>
        <v>0.25</v>
      </c>
      <c r="M340" s="30"/>
      <c r="N340" s="33">
        <f t="shared" si="30"/>
        <v>0</v>
      </c>
      <c r="O340" s="34">
        <f t="shared" si="31"/>
        <v>0</v>
      </c>
      <c r="P340" s="10"/>
    </row>
    <row r="341" spans="1:16" x14ac:dyDescent="0.2">
      <c r="A341" s="10"/>
      <c r="B341" s="24" t="s">
        <v>29</v>
      </c>
      <c r="C341" s="24"/>
      <c r="D341" s="25" t="s">
        <v>27</v>
      </c>
      <c r="E341" s="26"/>
      <c r="F341" s="27">
        <v>1.66E-2</v>
      </c>
      <c r="G341" s="28">
        <f>F332</f>
        <v>1000</v>
      </c>
      <c r="H341" s="29">
        <f t="shared" si="28"/>
        <v>16.600000000000001</v>
      </c>
      <c r="I341" s="30"/>
      <c r="J341" s="31">
        <v>1.9900000000000001E-2</v>
      </c>
      <c r="K341" s="28">
        <f>F332</f>
        <v>1000</v>
      </c>
      <c r="L341" s="29">
        <f t="shared" si="29"/>
        <v>19.900000000000002</v>
      </c>
      <c r="M341" s="30"/>
      <c r="N341" s="33">
        <f t="shared" si="30"/>
        <v>3.3000000000000007</v>
      </c>
      <c r="O341" s="34">
        <f t="shared" si="31"/>
        <v>0.1987951807228916</v>
      </c>
      <c r="P341" s="10"/>
    </row>
    <row r="342" spans="1:16" x14ac:dyDescent="0.2">
      <c r="A342" s="10"/>
      <c r="B342" s="24" t="s">
        <v>30</v>
      </c>
      <c r="C342" s="24"/>
      <c r="D342" s="25"/>
      <c r="E342" s="26"/>
      <c r="F342" s="27"/>
      <c r="G342" s="28"/>
      <c r="H342" s="29">
        <f t="shared" si="28"/>
        <v>0</v>
      </c>
      <c r="I342" s="30"/>
      <c r="J342" s="31"/>
      <c r="K342" s="28"/>
      <c r="L342" s="29">
        <f t="shared" si="29"/>
        <v>0</v>
      </c>
      <c r="M342" s="30"/>
      <c r="N342" s="33">
        <f t="shared" si="30"/>
        <v>0</v>
      </c>
      <c r="O342" s="34" t="str">
        <f t="shared" si="31"/>
        <v/>
      </c>
      <c r="P342" s="10"/>
    </row>
    <row r="343" spans="1:16" x14ac:dyDescent="0.2">
      <c r="A343" s="10"/>
      <c r="B343" s="24" t="s">
        <v>31</v>
      </c>
      <c r="C343" s="24"/>
      <c r="D343" s="25" t="s">
        <v>32</v>
      </c>
      <c r="E343" s="26"/>
      <c r="F343" s="27">
        <v>1E-4</v>
      </c>
      <c r="G343" s="28">
        <f>F332</f>
        <v>1000</v>
      </c>
      <c r="H343" s="29">
        <f t="shared" si="28"/>
        <v>0.1</v>
      </c>
      <c r="I343" s="30"/>
      <c r="J343" s="31">
        <v>0</v>
      </c>
      <c r="K343" s="28">
        <f>F332</f>
        <v>1000</v>
      </c>
      <c r="L343" s="29">
        <f t="shared" si="29"/>
        <v>0</v>
      </c>
      <c r="M343" s="30"/>
      <c r="N343" s="33">
        <f t="shared" si="30"/>
        <v>-0.1</v>
      </c>
      <c r="O343" s="34">
        <f t="shared" si="31"/>
        <v>-1</v>
      </c>
      <c r="P343" s="10"/>
    </row>
    <row r="344" spans="1:16" x14ac:dyDescent="0.2">
      <c r="A344" s="10"/>
      <c r="B344" s="24" t="s">
        <v>33</v>
      </c>
      <c r="C344" s="24"/>
      <c r="D344" s="25" t="s">
        <v>32</v>
      </c>
      <c r="E344" s="26"/>
      <c r="F344" s="27">
        <v>2.0000000000000001E-4</v>
      </c>
      <c r="G344" s="28">
        <f>F332</f>
        <v>1000</v>
      </c>
      <c r="H344" s="29">
        <f t="shared" si="28"/>
        <v>0.2</v>
      </c>
      <c r="I344" s="30"/>
      <c r="J344" s="31">
        <v>2.0000000000000001E-4</v>
      </c>
      <c r="K344" s="28">
        <f>F332</f>
        <v>1000</v>
      </c>
      <c r="L344" s="29">
        <f t="shared" si="29"/>
        <v>0.2</v>
      </c>
      <c r="M344" s="30"/>
      <c r="N344" s="33">
        <f t="shared" si="30"/>
        <v>0</v>
      </c>
      <c r="O344" s="34">
        <f t="shared" si="31"/>
        <v>0</v>
      </c>
      <c r="P344" s="10"/>
    </row>
    <row r="345" spans="1:16" x14ac:dyDescent="0.2">
      <c r="A345" s="10"/>
      <c r="B345" s="36" t="s">
        <v>34</v>
      </c>
      <c r="C345" s="24"/>
      <c r="D345" s="25" t="s">
        <v>32</v>
      </c>
      <c r="E345" s="26"/>
      <c r="F345" s="27">
        <v>0</v>
      </c>
      <c r="G345" s="28">
        <f>F332</f>
        <v>1000</v>
      </c>
      <c r="H345" s="29">
        <f t="shared" si="28"/>
        <v>0</v>
      </c>
      <c r="I345" s="30"/>
      <c r="J345" s="31">
        <v>5.0000000000000001E-4</v>
      </c>
      <c r="K345" s="28">
        <f>F332</f>
        <v>1000</v>
      </c>
      <c r="L345" s="29">
        <f t="shared" si="29"/>
        <v>0.5</v>
      </c>
      <c r="M345" s="30"/>
      <c r="N345" s="33">
        <f t="shared" si="30"/>
        <v>0.5</v>
      </c>
      <c r="O345" s="34" t="str">
        <f t="shared" si="31"/>
        <v/>
      </c>
      <c r="P345" s="10"/>
    </row>
    <row r="346" spans="1:16" x14ac:dyDescent="0.2">
      <c r="A346" s="10"/>
      <c r="B346" s="37" t="s">
        <v>35</v>
      </c>
      <c r="C346" s="24"/>
      <c r="D346" s="25" t="s">
        <v>24</v>
      </c>
      <c r="E346" s="26"/>
      <c r="F346" s="27">
        <v>0</v>
      </c>
      <c r="G346" s="28">
        <v>1</v>
      </c>
      <c r="H346" s="29">
        <f t="shared" si="28"/>
        <v>0</v>
      </c>
      <c r="I346" s="30"/>
      <c r="J346" s="31">
        <v>4.66</v>
      </c>
      <c r="K346" s="28">
        <v>1</v>
      </c>
      <c r="L346" s="29">
        <f t="shared" si="29"/>
        <v>4.66</v>
      </c>
      <c r="M346" s="30"/>
      <c r="N346" s="33">
        <f t="shared" si="30"/>
        <v>4.66</v>
      </c>
      <c r="O346" s="34" t="str">
        <f t="shared" si="31"/>
        <v/>
      </c>
      <c r="P346" s="10"/>
    </row>
    <row r="347" spans="1:16" x14ac:dyDescent="0.2">
      <c r="A347" s="38"/>
      <c r="B347" s="39" t="s">
        <v>36</v>
      </c>
      <c r="C347" s="40"/>
      <c r="D347" s="41"/>
      <c r="E347" s="40"/>
      <c r="F347" s="42"/>
      <c r="G347" s="43"/>
      <c r="H347" s="44">
        <f>SUM(H337:H346)</f>
        <v>46.500000000000007</v>
      </c>
      <c r="I347" s="45"/>
      <c r="J347" s="46"/>
      <c r="K347" s="47"/>
      <c r="L347" s="44">
        <f>SUM(L337:L346)</f>
        <v>59.870000000000005</v>
      </c>
      <c r="M347" s="45"/>
      <c r="N347" s="48">
        <f t="shared" si="30"/>
        <v>13.369999999999997</v>
      </c>
      <c r="O347" s="49">
        <f t="shared" si="31"/>
        <v>0.28752688172043001</v>
      </c>
      <c r="P347" s="38"/>
    </row>
    <row r="348" spans="1:16" ht="38.25" x14ac:dyDescent="0.2">
      <c r="A348" s="10"/>
      <c r="B348" s="50" t="s">
        <v>37</v>
      </c>
      <c r="C348" s="24"/>
      <c r="D348" s="25" t="s">
        <v>32</v>
      </c>
      <c r="E348" s="26"/>
      <c r="F348" s="27">
        <v>1.1999999999999999E-3</v>
      </c>
      <c r="G348" s="28">
        <f>F332</f>
        <v>1000</v>
      </c>
      <c r="H348" s="29">
        <f>G348*F348</f>
        <v>1.2</v>
      </c>
      <c r="I348" s="30"/>
      <c r="J348" s="31">
        <v>0</v>
      </c>
      <c r="K348" s="28">
        <f>F332</f>
        <v>1000</v>
      </c>
      <c r="L348" s="29">
        <f>K348*J348</f>
        <v>0</v>
      </c>
      <c r="M348" s="30"/>
      <c r="N348" s="33">
        <f t="shared" si="30"/>
        <v>-1.2</v>
      </c>
      <c r="O348" s="34">
        <f>IF((H348)=0,"",(N348/H348))</f>
        <v>-1</v>
      </c>
      <c r="P348" s="10"/>
    </row>
    <row r="349" spans="1:16" ht="38.25" x14ac:dyDescent="0.2">
      <c r="A349" s="10"/>
      <c r="B349" s="50" t="s">
        <v>38</v>
      </c>
      <c r="C349" s="24"/>
      <c r="D349" s="25" t="s">
        <v>32</v>
      </c>
      <c r="E349" s="26"/>
      <c r="F349" s="27">
        <v>-1.6000000000000001E-3</v>
      </c>
      <c r="G349" s="28">
        <f>F332</f>
        <v>1000</v>
      </c>
      <c r="H349" s="29">
        <f>G349*F349</f>
        <v>-1.6</v>
      </c>
      <c r="I349" s="30"/>
      <c r="J349" s="31">
        <v>-1.6000000000000001E-3</v>
      </c>
      <c r="K349" s="28">
        <f>F332</f>
        <v>1000</v>
      </c>
      <c r="L349" s="29">
        <f>K349*J349</f>
        <v>-1.6</v>
      </c>
      <c r="M349" s="30"/>
      <c r="N349" s="33">
        <f t="shared" si="30"/>
        <v>0</v>
      </c>
      <c r="O349" s="34">
        <f>IF((H349)=0,"",(N349/H349))</f>
        <v>0</v>
      </c>
      <c r="P349" s="10"/>
    </row>
    <row r="350" spans="1:16" ht="51" x14ac:dyDescent="0.2">
      <c r="A350" s="10"/>
      <c r="B350" s="50" t="s">
        <v>39</v>
      </c>
      <c r="C350" s="24"/>
      <c r="D350" s="25" t="s">
        <v>32</v>
      </c>
      <c r="E350" s="26"/>
      <c r="F350" s="27">
        <v>0</v>
      </c>
      <c r="G350" s="28">
        <f>F332</f>
        <v>1000</v>
      </c>
      <c r="H350" s="29">
        <f>G350*F350</f>
        <v>0</v>
      </c>
      <c r="I350" s="30"/>
      <c r="J350" s="31">
        <v>-1.1999999999999999E-3</v>
      </c>
      <c r="K350" s="28">
        <f>F332</f>
        <v>1000</v>
      </c>
      <c r="L350" s="29">
        <f>K350*J350</f>
        <v>-1.2</v>
      </c>
      <c r="M350" s="30"/>
      <c r="N350" s="33">
        <f t="shared" si="30"/>
        <v>-1.2</v>
      </c>
      <c r="O350" s="34" t="str">
        <f>IF((H350)=0,"",(N350/H350))</f>
        <v/>
      </c>
      <c r="P350" s="10"/>
    </row>
    <row r="351" spans="1:16" x14ac:dyDescent="0.2">
      <c r="A351" s="10"/>
      <c r="B351" s="36" t="s">
        <v>40</v>
      </c>
      <c r="C351" s="24"/>
      <c r="D351" s="25" t="s">
        <v>27</v>
      </c>
      <c r="E351" s="26"/>
      <c r="F351" s="27">
        <v>2.0000000000000001E-4</v>
      </c>
      <c r="G351" s="28">
        <f>F332</f>
        <v>1000</v>
      </c>
      <c r="H351" s="29">
        <f>G351*F351</f>
        <v>0.2</v>
      </c>
      <c r="I351" s="30"/>
      <c r="J351" s="31">
        <v>2.0000000000000001E-4</v>
      </c>
      <c r="K351" s="28">
        <f>F332</f>
        <v>1000</v>
      </c>
      <c r="L351" s="29">
        <f>K351*J351</f>
        <v>0.2</v>
      </c>
      <c r="M351" s="30"/>
      <c r="N351" s="33">
        <f t="shared" si="30"/>
        <v>0</v>
      </c>
      <c r="O351" s="34">
        <f>IF((H351)=0,"",(N351/H351))</f>
        <v>0</v>
      </c>
      <c r="P351" s="10"/>
    </row>
    <row r="352" spans="1:16" x14ac:dyDescent="0.2">
      <c r="A352" s="10"/>
      <c r="B352" s="36" t="s">
        <v>41</v>
      </c>
      <c r="C352" s="24"/>
      <c r="D352" s="25"/>
      <c r="E352" s="26"/>
      <c r="F352" s="51"/>
      <c r="G352" s="52"/>
      <c r="H352" s="53"/>
      <c r="I352" s="30"/>
      <c r="J352" s="31"/>
      <c r="K352" s="28">
        <f>F332</f>
        <v>1000</v>
      </c>
      <c r="L352" s="29">
        <f>K352*J352</f>
        <v>0</v>
      </c>
      <c r="M352" s="30"/>
      <c r="N352" s="33">
        <f t="shared" si="30"/>
        <v>0</v>
      </c>
      <c r="O352" s="34"/>
      <c r="P352" s="10"/>
    </row>
    <row r="353" spans="1:16" ht="25.5" x14ac:dyDescent="0.2">
      <c r="A353" s="10"/>
      <c r="B353" s="54" t="s">
        <v>42</v>
      </c>
      <c r="C353" s="55"/>
      <c r="D353" s="55"/>
      <c r="E353" s="55"/>
      <c r="F353" s="56"/>
      <c r="G353" s="57"/>
      <c r="H353" s="58">
        <f>SUM(H347:H352)</f>
        <v>46.300000000000011</v>
      </c>
      <c r="I353" s="45"/>
      <c r="J353" s="57"/>
      <c r="K353" s="59"/>
      <c r="L353" s="58">
        <f>SUM(L347:L352)</f>
        <v>57.27</v>
      </c>
      <c r="M353" s="45"/>
      <c r="N353" s="48">
        <f t="shared" si="30"/>
        <v>10.969999999999992</v>
      </c>
      <c r="O353" s="49">
        <f t="shared" ref="O353:O377" si="32">IF((H353)=0,"",(N353/H353))</f>
        <v>0.23693304535637125</v>
      </c>
      <c r="P353" s="10"/>
    </row>
    <row r="354" spans="1:16" x14ac:dyDescent="0.2">
      <c r="A354" s="10"/>
      <c r="B354" s="30" t="s">
        <v>43</v>
      </c>
      <c r="C354" s="30"/>
      <c r="D354" s="60" t="s">
        <v>27</v>
      </c>
      <c r="E354" s="61"/>
      <c r="F354" s="31">
        <v>6.3E-3</v>
      </c>
      <c r="G354" s="62">
        <f>F332*(1+F380)</f>
        <v>1035.6000000000001</v>
      </c>
      <c r="H354" s="29">
        <f>G354*F354</f>
        <v>6.524280000000001</v>
      </c>
      <c r="I354" s="30"/>
      <c r="J354" s="31">
        <v>6.0000000000000001E-3</v>
      </c>
      <c r="K354" s="63">
        <f>F332*(1+J380)</f>
        <v>1042.0540642790152</v>
      </c>
      <c r="L354" s="29">
        <f>K354*J354</f>
        <v>6.2523243856740915</v>
      </c>
      <c r="M354" s="30"/>
      <c r="N354" s="33">
        <f t="shared" si="30"/>
        <v>-0.27195561432590942</v>
      </c>
      <c r="O354" s="34">
        <f t="shared" si="32"/>
        <v>-4.1683620924593885E-2</v>
      </c>
      <c r="P354" s="10"/>
    </row>
    <row r="355" spans="1:16" ht="25.5" x14ac:dyDescent="0.2">
      <c r="A355" s="10"/>
      <c r="B355" s="64" t="s">
        <v>44</v>
      </c>
      <c r="C355" s="30"/>
      <c r="D355" s="60" t="s">
        <v>27</v>
      </c>
      <c r="E355" s="61"/>
      <c r="F355" s="31">
        <v>5.0000000000000001E-3</v>
      </c>
      <c r="G355" s="62">
        <f>G354</f>
        <v>1035.6000000000001</v>
      </c>
      <c r="H355" s="29">
        <f>G355*F355</f>
        <v>5.1780000000000008</v>
      </c>
      <c r="I355" s="30"/>
      <c r="J355" s="31">
        <v>4.7000000000000002E-3</v>
      </c>
      <c r="K355" s="63">
        <f>K354</f>
        <v>1042.0540642790152</v>
      </c>
      <c r="L355" s="29">
        <f>K355*J355</f>
        <v>4.8976541021113711</v>
      </c>
      <c r="M355" s="30"/>
      <c r="N355" s="33">
        <f t="shared" si="30"/>
        <v>-0.28034589788862974</v>
      </c>
      <c r="O355" s="34">
        <f t="shared" si="32"/>
        <v>-5.4141733852574293E-2</v>
      </c>
      <c r="P355" s="10"/>
    </row>
    <row r="356" spans="1:16" ht="25.5" x14ac:dyDescent="0.2">
      <c r="A356" s="10"/>
      <c r="B356" s="54" t="s">
        <v>45</v>
      </c>
      <c r="C356" s="40"/>
      <c r="D356" s="40"/>
      <c r="E356" s="40"/>
      <c r="F356" s="65"/>
      <c r="G356" s="57"/>
      <c r="H356" s="58">
        <f>SUM(H353:H355)</f>
        <v>58.002280000000013</v>
      </c>
      <c r="I356" s="66"/>
      <c r="J356" s="67"/>
      <c r="K356" s="68"/>
      <c r="L356" s="58">
        <f>SUM(L353:L355)</f>
        <v>68.419978487785471</v>
      </c>
      <c r="M356" s="66"/>
      <c r="N356" s="48">
        <f t="shared" si="30"/>
        <v>10.417698487785458</v>
      </c>
      <c r="O356" s="49">
        <f t="shared" si="32"/>
        <v>0.17960843069937002</v>
      </c>
      <c r="P356" s="10"/>
    </row>
    <row r="357" spans="1:16" ht="25.5" x14ac:dyDescent="0.2">
      <c r="A357" s="10"/>
      <c r="B357" s="69" t="s">
        <v>46</v>
      </c>
      <c r="C357" s="24"/>
      <c r="D357" s="25" t="s">
        <v>27</v>
      </c>
      <c r="E357" s="26"/>
      <c r="F357" s="70">
        <v>5.1999999999999998E-3</v>
      </c>
      <c r="G357" s="62">
        <f>F332*(1+F380)</f>
        <v>1035.6000000000001</v>
      </c>
      <c r="H357" s="71">
        <f t="shared" ref="H357:H365" si="33">G357*F357</f>
        <v>5.3851200000000006</v>
      </c>
      <c r="I357" s="30"/>
      <c r="J357" s="72">
        <v>5.1999999999999998E-3</v>
      </c>
      <c r="K357" s="63">
        <f>F332*(1+J380)</f>
        <v>1042.0540642790152</v>
      </c>
      <c r="L357" s="71">
        <f t="shared" ref="L357:L365" si="34">K357*J357</f>
        <v>5.4186811342508783</v>
      </c>
      <c r="M357" s="30"/>
      <c r="N357" s="33">
        <f t="shared" si="30"/>
        <v>3.35611342508777E-2</v>
      </c>
      <c r="O357" s="73">
        <f t="shared" si="32"/>
        <v>6.2321980291762669E-3</v>
      </c>
      <c r="P357" s="10"/>
    </row>
    <row r="358" spans="1:16" ht="25.5" x14ac:dyDescent="0.2">
      <c r="A358" s="10"/>
      <c r="B358" s="69" t="s">
        <v>47</v>
      </c>
      <c r="C358" s="24"/>
      <c r="D358" s="25" t="s">
        <v>27</v>
      </c>
      <c r="E358" s="26"/>
      <c r="F358" s="70">
        <v>1.1000000000000001E-3</v>
      </c>
      <c r="G358" s="62">
        <f>F332*(1+F380)</f>
        <v>1035.6000000000001</v>
      </c>
      <c r="H358" s="71">
        <f t="shared" si="33"/>
        <v>1.1391600000000002</v>
      </c>
      <c r="I358" s="30"/>
      <c r="J358" s="72">
        <v>1.1000000000000001E-3</v>
      </c>
      <c r="K358" s="63">
        <f>F332*(1+J380)</f>
        <v>1042.0540642790152</v>
      </c>
      <c r="L358" s="71">
        <f t="shared" si="34"/>
        <v>1.1462594707069167</v>
      </c>
      <c r="M358" s="30"/>
      <c r="N358" s="33">
        <f t="shared" si="30"/>
        <v>7.0994707069165219E-3</v>
      </c>
      <c r="O358" s="73">
        <f t="shared" si="32"/>
        <v>6.2321980291763415E-3</v>
      </c>
      <c r="P358" s="10"/>
    </row>
    <row r="359" spans="1:16" x14ac:dyDescent="0.2">
      <c r="A359" s="10"/>
      <c r="B359" s="24" t="s">
        <v>28</v>
      </c>
      <c r="C359" s="24"/>
      <c r="D359" s="25"/>
      <c r="E359" s="26"/>
      <c r="F359" s="70"/>
      <c r="G359" s="28">
        <v>1</v>
      </c>
      <c r="H359" s="71">
        <f t="shared" si="33"/>
        <v>0</v>
      </c>
      <c r="I359" s="30"/>
      <c r="J359" s="72"/>
      <c r="K359" s="32">
        <v>1</v>
      </c>
      <c r="L359" s="71">
        <f t="shared" si="34"/>
        <v>0</v>
      </c>
      <c r="M359" s="30"/>
      <c r="N359" s="33">
        <f t="shared" si="30"/>
        <v>0</v>
      </c>
      <c r="O359" s="73" t="str">
        <f t="shared" si="32"/>
        <v/>
      </c>
      <c r="P359" s="10"/>
    </row>
    <row r="360" spans="1:16" x14ac:dyDescent="0.2">
      <c r="A360" s="10"/>
      <c r="B360" s="24" t="s">
        <v>48</v>
      </c>
      <c r="C360" s="24"/>
      <c r="D360" s="25" t="s">
        <v>27</v>
      </c>
      <c r="E360" s="26"/>
      <c r="F360" s="70">
        <v>7.0000000000000001E-3</v>
      </c>
      <c r="G360" s="62">
        <f>F332</f>
        <v>1000</v>
      </c>
      <c r="H360" s="71">
        <f t="shared" si="33"/>
        <v>7</v>
      </c>
      <c r="I360" s="30"/>
      <c r="J360" s="72">
        <v>7.0000000000000001E-3</v>
      </c>
      <c r="K360" s="63">
        <f>F332</f>
        <v>1000</v>
      </c>
      <c r="L360" s="71">
        <f t="shared" si="34"/>
        <v>7</v>
      </c>
      <c r="M360" s="30"/>
      <c r="N360" s="33">
        <f t="shared" si="30"/>
        <v>0</v>
      </c>
      <c r="O360" s="73">
        <f t="shared" si="32"/>
        <v>0</v>
      </c>
      <c r="P360" s="10"/>
    </row>
    <row r="361" spans="1:16" x14ac:dyDescent="0.2">
      <c r="A361" s="10"/>
      <c r="B361" s="36" t="s">
        <v>49</v>
      </c>
      <c r="C361" s="24"/>
      <c r="D361" s="25" t="s">
        <v>27</v>
      </c>
      <c r="E361" s="26"/>
      <c r="F361" s="74">
        <v>7.3999999999999996E-2</v>
      </c>
      <c r="G361">
        <f>IF(G357&gt;=750,750,G357)</f>
        <v>750</v>
      </c>
      <c r="H361" s="71">
        <f>G361*F361</f>
        <v>55.5</v>
      </c>
      <c r="I361" s="30"/>
      <c r="J361" s="70">
        <v>7.3999999999999996E-2</v>
      </c>
      <c r="K361">
        <f>IF(K357&gt;=750,750,K357)</f>
        <v>750</v>
      </c>
      <c r="L361" s="71">
        <f>K361*J361</f>
        <v>55.5</v>
      </c>
      <c r="M361" s="30"/>
      <c r="N361" s="33">
        <f t="shared" si="30"/>
        <v>0</v>
      </c>
      <c r="O361" s="73">
        <f t="shared" si="32"/>
        <v>0</v>
      </c>
      <c r="P361" s="10"/>
    </row>
    <row r="362" spans="1:16" x14ac:dyDescent="0.2">
      <c r="A362" s="10"/>
      <c r="B362" s="36" t="s">
        <v>50</v>
      </c>
      <c r="C362" s="24"/>
      <c r="D362" s="25" t="s">
        <v>27</v>
      </c>
      <c r="E362" s="26"/>
      <c r="F362" s="74">
        <v>8.6999999999999994E-2</v>
      </c>
      <c r="G362">
        <f>IF(G357&gt;=750,G357-G361,0)</f>
        <v>285.60000000000014</v>
      </c>
      <c r="H362" s="71">
        <f>G362*F362</f>
        <v>24.847200000000011</v>
      </c>
      <c r="I362" s="30"/>
      <c r="J362" s="70">
        <v>8.6999999999999994E-2</v>
      </c>
      <c r="K362">
        <f>IF(K357&gt;=750,K357-K361,0)</f>
        <v>292.05406427901517</v>
      </c>
      <c r="L362" s="71">
        <f>K362*J362</f>
        <v>25.408703592274318</v>
      </c>
      <c r="M362" s="30"/>
      <c r="N362" s="33">
        <f t="shared" si="30"/>
        <v>0.56150359227430613</v>
      </c>
      <c r="O362" s="73">
        <f t="shared" si="32"/>
        <v>2.259826428226544E-2</v>
      </c>
      <c r="P362" s="10"/>
    </row>
    <row r="363" spans="1:16" x14ac:dyDescent="0.2">
      <c r="A363" s="10"/>
      <c r="B363" s="36" t="s">
        <v>51</v>
      </c>
      <c r="C363" s="24"/>
      <c r="D363" s="25" t="s">
        <v>27</v>
      </c>
      <c r="E363" s="26"/>
      <c r="F363" s="74">
        <v>6.3E-2</v>
      </c>
      <c r="G363" s="75">
        <f>0.64*$G$357</f>
        <v>662.78400000000011</v>
      </c>
      <c r="H363" s="71">
        <f t="shared" si="33"/>
        <v>41.755392000000008</v>
      </c>
      <c r="I363" s="30"/>
      <c r="J363" s="70">
        <v>6.3E-2</v>
      </c>
      <c r="K363" s="76">
        <f>0.64*$K$357</f>
        <v>666.91460113856976</v>
      </c>
      <c r="L363" s="71">
        <f t="shared" si="34"/>
        <v>42.015619871729896</v>
      </c>
      <c r="M363" s="30"/>
      <c r="N363" s="33">
        <f t="shared" si="30"/>
        <v>0.2602278717298887</v>
      </c>
      <c r="O363" s="73">
        <f t="shared" si="32"/>
        <v>6.2321980291764152E-3</v>
      </c>
      <c r="P363" s="10"/>
    </row>
    <row r="364" spans="1:16" x14ac:dyDescent="0.2">
      <c r="A364" s="10"/>
      <c r="B364" s="36" t="s">
        <v>52</v>
      </c>
      <c r="C364" s="24"/>
      <c r="D364" s="25" t="s">
        <v>27</v>
      </c>
      <c r="E364" s="26"/>
      <c r="F364" s="74">
        <v>9.9000000000000005E-2</v>
      </c>
      <c r="G364" s="75">
        <f>0.18*$G$357</f>
        <v>186.40800000000002</v>
      </c>
      <c r="H364" s="71">
        <f t="shared" si="33"/>
        <v>18.454392000000002</v>
      </c>
      <c r="I364" s="30"/>
      <c r="J364" s="70">
        <v>9.9000000000000005E-2</v>
      </c>
      <c r="K364" s="76">
        <f>0.18*$K$357</f>
        <v>187.56973157022273</v>
      </c>
      <c r="L364" s="71">
        <f t="shared" si="34"/>
        <v>18.569403425452052</v>
      </c>
      <c r="M364" s="30"/>
      <c r="N364" s="33">
        <f t="shared" si="30"/>
        <v>0.11501142545204956</v>
      </c>
      <c r="O364" s="73">
        <f t="shared" si="32"/>
        <v>6.2321980291764447E-3</v>
      </c>
      <c r="P364" s="10"/>
    </row>
    <row r="365" spans="1:16" ht="13.5" thickBot="1" x14ac:dyDescent="0.25">
      <c r="A365" s="10"/>
      <c r="B365" s="14" t="s">
        <v>53</v>
      </c>
      <c r="C365" s="24"/>
      <c r="D365" s="25" t="s">
        <v>27</v>
      </c>
      <c r="E365" s="26"/>
      <c r="F365" s="74">
        <v>0.11799999999999999</v>
      </c>
      <c r="G365" s="75">
        <f>0.18*$G$357</f>
        <v>186.40800000000002</v>
      </c>
      <c r="H365" s="71">
        <f t="shared" si="33"/>
        <v>21.996144000000001</v>
      </c>
      <c r="I365" s="30"/>
      <c r="J365" s="70">
        <v>0.11799999999999999</v>
      </c>
      <c r="K365" s="76">
        <f>0.18*$K$357</f>
        <v>187.56973157022273</v>
      </c>
      <c r="L365" s="71">
        <f t="shared" si="34"/>
        <v>22.133228325286282</v>
      </c>
      <c r="M365" s="30"/>
      <c r="N365" s="33">
        <f t="shared" si="30"/>
        <v>0.13708432528628123</v>
      </c>
      <c r="O365" s="73">
        <f t="shared" si="32"/>
        <v>6.2321980291764421E-3</v>
      </c>
      <c r="P365" s="10"/>
    </row>
    <row r="366" spans="1:16" ht="13.5" thickBot="1" x14ac:dyDescent="0.25">
      <c r="A366" s="10"/>
      <c r="B366" s="77"/>
      <c r="C366" s="78"/>
      <c r="D366" s="79"/>
      <c r="E366" s="78"/>
      <c r="F366" s="80"/>
      <c r="G366" s="81"/>
      <c r="H366" s="82"/>
      <c r="I366" s="83"/>
      <c r="J366" s="80"/>
      <c r="K366" s="84"/>
      <c r="L366" s="82"/>
      <c r="M366" s="83"/>
      <c r="N366" s="85"/>
      <c r="O366" s="86"/>
      <c r="P366" s="10"/>
    </row>
    <row r="367" spans="1:16" x14ac:dyDescent="0.2">
      <c r="A367" s="10"/>
      <c r="B367" s="87" t="s">
        <v>54</v>
      </c>
      <c r="C367" s="24"/>
      <c r="D367" s="24"/>
      <c r="E367" s="24"/>
      <c r="F367" s="88"/>
      <c r="G367" s="89"/>
      <c r="H367" s="90">
        <f>SUM(H356:H362)</f>
        <v>151.87376000000003</v>
      </c>
      <c r="I367" s="91"/>
      <c r="J367" s="92"/>
      <c r="K367" s="92"/>
      <c r="L367" s="93">
        <f>SUM(L356:L362)</f>
        <v>162.89362268501759</v>
      </c>
      <c r="M367" s="94"/>
      <c r="N367" s="95">
        <f t="shared" si="30"/>
        <v>11.019862685017557</v>
      </c>
      <c r="O367" s="96">
        <f t="shared" si="32"/>
        <v>7.2559359069121324E-2</v>
      </c>
      <c r="P367" s="10"/>
    </row>
    <row r="368" spans="1:16" x14ac:dyDescent="0.2">
      <c r="A368" s="10"/>
      <c r="B368" s="97" t="s">
        <v>55</v>
      </c>
      <c r="C368" s="24"/>
      <c r="D368" s="24"/>
      <c r="E368" s="24"/>
      <c r="F368" s="98">
        <v>0.13</v>
      </c>
      <c r="G368" s="89"/>
      <c r="H368" s="99">
        <f>H367*F368</f>
        <v>19.743588800000005</v>
      </c>
      <c r="I368" s="100"/>
      <c r="J368" s="101">
        <v>0.13</v>
      </c>
      <c r="K368" s="102"/>
      <c r="L368" s="103">
        <f>L367*J368</f>
        <v>21.176170949052288</v>
      </c>
      <c r="M368" s="104"/>
      <c r="N368" s="105">
        <f t="shared" si="30"/>
        <v>1.4325821490522834</v>
      </c>
      <c r="O368" s="106">
        <f t="shared" si="32"/>
        <v>7.2559359069121365E-2</v>
      </c>
      <c r="P368" s="10"/>
    </row>
    <row r="369" spans="1:16" x14ac:dyDescent="0.2">
      <c r="A369" s="10"/>
      <c r="B369" s="107" t="s">
        <v>56</v>
      </c>
      <c r="C369" s="24"/>
      <c r="D369" s="24"/>
      <c r="E369" s="24"/>
      <c r="F369" s="108"/>
      <c r="G369" s="109"/>
      <c r="H369" s="99">
        <f>H367+H368</f>
        <v>171.61734880000003</v>
      </c>
      <c r="I369" s="100"/>
      <c r="J369" s="100"/>
      <c r="K369" s="100"/>
      <c r="L369" s="103">
        <f>L367+L368</f>
        <v>184.06979363406987</v>
      </c>
      <c r="M369" s="104"/>
      <c r="N369" s="105">
        <f t="shared" si="30"/>
        <v>12.452444834069837</v>
      </c>
      <c r="O369" s="106">
        <f t="shared" si="32"/>
        <v>7.255935906912131E-2</v>
      </c>
      <c r="P369" s="10"/>
    </row>
    <row r="370" spans="1:16" ht="12.75" customHeight="1" x14ac:dyDescent="0.2">
      <c r="A370" s="10"/>
      <c r="B370" s="143" t="s">
        <v>57</v>
      </c>
      <c r="C370" s="143"/>
      <c r="D370" s="143"/>
      <c r="E370" s="24"/>
      <c r="F370" s="108"/>
      <c r="G370" s="109"/>
      <c r="H370" s="110">
        <f>ROUND(-H369*10%,2)</f>
        <v>-17.16</v>
      </c>
      <c r="I370" s="100"/>
      <c r="J370" s="100"/>
      <c r="K370" s="100"/>
      <c r="L370" s="111">
        <f>ROUND(-L369*10%,2)</f>
        <v>-18.41</v>
      </c>
      <c r="M370" s="104"/>
      <c r="N370" s="112">
        <f t="shared" si="30"/>
        <v>-1.25</v>
      </c>
      <c r="O370" s="113">
        <f t="shared" si="32"/>
        <v>7.2843822843822847E-2</v>
      </c>
      <c r="P370" s="10"/>
    </row>
    <row r="371" spans="1:16" ht="13.5" customHeight="1" thickBot="1" x14ac:dyDescent="0.25">
      <c r="A371" s="10"/>
      <c r="B371" s="143" t="s">
        <v>58</v>
      </c>
      <c r="C371" s="143"/>
      <c r="D371" s="143"/>
      <c r="E371" s="114"/>
      <c r="F371" s="115"/>
      <c r="G371" s="116"/>
      <c r="H371" s="117">
        <f>SUM(H369:H370)</f>
        <v>154.45734880000003</v>
      </c>
      <c r="I371" s="118"/>
      <c r="J371" s="118"/>
      <c r="K371" s="118"/>
      <c r="L371" s="119">
        <f>SUM(L369:L370)</f>
        <v>165.65979363406987</v>
      </c>
      <c r="M371" s="120"/>
      <c r="N371" s="121">
        <f t="shared" si="30"/>
        <v>11.202444834069837</v>
      </c>
      <c r="O371" s="122">
        <f t="shared" si="32"/>
        <v>7.2527755533182081E-2</v>
      </c>
      <c r="P371" s="10"/>
    </row>
    <row r="372" spans="1:16" ht="13.5" thickBot="1" x14ac:dyDescent="0.25">
      <c r="A372" s="10"/>
      <c r="B372" s="77"/>
      <c r="C372" s="78"/>
      <c r="D372" s="79"/>
      <c r="E372" s="78"/>
      <c r="F372" s="123"/>
      <c r="G372" s="124"/>
      <c r="H372" s="125"/>
      <c r="I372" s="126"/>
      <c r="J372" s="123"/>
      <c r="K372" s="81"/>
      <c r="L372" s="127"/>
      <c r="M372" s="83"/>
      <c r="N372" s="128"/>
      <c r="O372" s="86"/>
      <c r="P372" s="10"/>
    </row>
    <row r="373" spans="1:16" x14ac:dyDescent="0.2">
      <c r="A373" s="10"/>
      <c r="B373" s="87" t="s">
        <v>59</v>
      </c>
      <c r="C373" s="24"/>
      <c r="D373" s="24"/>
      <c r="E373" s="24"/>
      <c r="F373" s="88"/>
      <c r="G373" s="89"/>
      <c r="H373" s="90">
        <f>SUM(H356:H360,H363:H365)</f>
        <v>153.73248800000005</v>
      </c>
      <c r="I373" s="91"/>
      <c r="J373" s="92"/>
      <c r="K373" s="92"/>
      <c r="L373" s="129">
        <f>SUM(L356:L360,L363:L365)</f>
        <v>164.70317071521151</v>
      </c>
      <c r="M373" s="94"/>
      <c r="N373" s="95">
        <f>L373-H373</f>
        <v>10.970682715211467</v>
      </c>
      <c r="O373" s="96">
        <f>IF((H373)=0,"",(N373/H373))</f>
        <v>7.1362162012309743E-2</v>
      </c>
      <c r="P373" s="10"/>
    </row>
    <row r="374" spans="1:16" x14ac:dyDescent="0.2">
      <c r="A374" s="10"/>
      <c r="B374" s="97" t="s">
        <v>55</v>
      </c>
      <c r="C374" s="24"/>
      <c r="D374" s="24"/>
      <c r="E374" s="24"/>
      <c r="F374" s="98">
        <v>0.13</v>
      </c>
      <c r="G374" s="109"/>
      <c r="H374" s="99">
        <f>H373*F374</f>
        <v>19.985223440000006</v>
      </c>
      <c r="I374" s="100"/>
      <c r="J374" s="130">
        <v>0.13</v>
      </c>
      <c r="K374" s="100"/>
      <c r="L374" s="103">
        <f>L373*J374</f>
        <v>21.411412192977497</v>
      </c>
      <c r="M374" s="104"/>
      <c r="N374" s="105">
        <f t="shared" si="30"/>
        <v>1.4261887529774917</v>
      </c>
      <c r="O374" s="106">
        <f t="shared" si="32"/>
        <v>7.1362162012309799E-2</v>
      </c>
      <c r="P374" s="10"/>
    </row>
    <row r="375" spans="1:16" x14ac:dyDescent="0.2">
      <c r="A375" s="10"/>
      <c r="B375" s="107" t="s">
        <v>56</v>
      </c>
      <c r="C375" s="24"/>
      <c r="D375" s="24"/>
      <c r="E375" s="24"/>
      <c r="F375" s="108"/>
      <c r="G375" s="109"/>
      <c r="H375" s="99">
        <f>H373+H374</f>
        <v>173.71771144000004</v>
      </c>
      <c r="I375" s="100"/>
      <c r="J375" s="100"/>
      <c r="K375" s="100"/>
      <c r="L375" s="103">
        <f>L373+L374</f>
        <v>186.11458290818902</v>
      </c>
      <c r="M375" s="104"/>
      <c r="N375" s="105">
        <f t="shared" si="30"/>
        <v>12.396871468188976</v>
      </c>
      <c r="O375" s="106">
        <f t="shared" si="32"/>
        <v>7.1362162012309854E-2</v>
      </c>
      <c r="P375" s="10"/>
    </row>
    <row r="376" spans="1:16" ht="12.75" customHeight="1" x14ac:dyDescent="0.2">
      <c r="A376" s="10"/>
      <c r="B376" s="143" t="s">
        <v>57</v>
      </c>
      <c r="C376" s="143"/>
      <c r="D376" s="143"/>
      <c r="E376" s="24"/>
      <c r="F376" s="108"/>
      <c r="G376" s="109"/>
      <c r="H376" s="110">
        <f>ROUND(-H375*10%,2)</f>
        <v>-17.37</v>
      </c>
      <c r="I376" s="100"/>
      <c r="J376" s="100"/>
      <c r="K376" s="100"/>
      <c r="L376" s="111">
        <f>ROUND(-L375*10%,2)</f>
        <v>-18.61</v>
      </c>
      <c r="M376" s="104"/>
      <c r="N376" s="112">
        <f t="shared" si="30"/>
        <v>-1.2399999999999984</v>
      </c>
      <c r="O376" s="113">
        <f t="shared" si="32"/>
        <v>7.1387449625791508E-2</v>
      </c>
      <c r="P376" s="10"/>
    </row>
    <row r="377" spans="1:16" ht="13.5" customHeight="1" thickBot="1" x14ac:dyDescent="0.25">
      <c r="A377" s="10"/>
      <c r="B377" s="143" t="s">
        <v>60</v>
      </c>
      <c r="C377" s="143"/>
      <c r="D377" s="143"/>
      <c r="E377" s="114"/>
      <c r="F377" s="131"/>
      <c r="G377" s="132"/>
      <c r="H377" s="133">
        <f>H375+H376</f>
        <v>156.34771144000004</v>
      </c>
      <c r="I377" s="134"/>
      <c r="J377" s="134"/>
      <c r="K377" s="134"/>
      <c r="L377" s="135">
        <f>L375+L376</f>
        <v>167.50458290818904</v>
      </c>
      <c r="M377" s="136"/>
      <c r="N377" s="137">
        <f t="shared" si="30"/>
        <v>11.156871468188996</v>
      </c>
      <c r="O377" s="138">
        <f t="shared" si="32"/>
        <v>7.1359352595772113E-2</v>
      </c>
      <c r="P377" s="10"/>
    </row>
    <row r="378" spans="1:16" ht="13.5" thickBot="1" x14ac:dyDescent="0.25">
      <c r="A378" s="10"/>
      <c r="B378" s="77"/>
      <c r="C378" s="78"/>
      <c r="D378" s="79"/>
      <c r="E378" s="78"/>
      <c r="F378" s="123"/>
      <c r="G378" s="124"/>
      <c r="H378" s="125"/>
      <c r="I378" s="126"/>
      <c r="J378" s="123"/>
      <c r="K378" s="81"/>
      <c r="L378" s="127"/>
      <c r="M378" s="83"/>
      <c r="N378" s="128"/>
      <c r="O378" s="86"/>
      <c r="P378" s="10"/>
    </row>
    <row r="379" spans="1:16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39"/>
      <c r="M379" s="10"/>
      <c r="N379" s="10"/>
      <c r="O379" s="10"/>
      <c r="P379" s="10"/>
    </row>
    <row r="380" spans="1:16" x14ac:dyDescent="0.2">
      <c r="A380" s="10"/>
      <c r="B380" s="15" t="s">
        <v>61</v>
      </c>
      <c r="C380" s="10"/>
      <c r="D380" s="10"/>
      <c r="E380" s="10"/>
      <c r="F380" s="140">
        <v>3.5600000000000076E-2</v>
      </c>
      <c r="G380" s="10"/>
      <c r="H380" s="10"/>
      <c r="I380" s="10"/>
      <c r="J380" s="140">
        <v>4.2054064279015257E-2</v>
      </c>
      <c r="K380" s="10"/>
      <c r="L380" s="10"/>
      <c r="M380" s="10"/>
      <c r="N380" s="10"/>
      <c r="O380" s="10"/>
      <c r="P380" s="10"/>
    </row>
    <row r="381" spans="1:16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1:16" ht="14.25" x14ac:dyDescent="0.2">
      <c r="A382" s="141" t="s">
        <v>62</v>
      </c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1:16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1:16" x14ac:dyDescent="0.2">
      <c r="A384" s="10" t="s">
        <v>63</v>
      </c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1:16" x14ac:dyDescent="0.2">
      <c r="A385" s="10" t="s">
        <v>64</v>
      </c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1:16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1:16" x14ac:dyDescent="0.2">
      <c r="A387" s="10" t="s">
        <v>65</v>
      </c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1:16" x14ac:dyDescent="0.2">
      <c r="A388" s="10" t="s">
        <v>66</v>
      </c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1:16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1:16" x14ac:dyDescent="0.2">
      <c r="A390" s="10" t="s">
        <v>67</v>
      </c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1:16" x14ac:dyDescent="0.2">
      <c r="A391" s="10" t="s">
        <v>68</v>
      </c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1:16" x14ac:dyDescent="0.2">
      <c r="A392" s="10" t="s">
        <v>69</v>
      </c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 x14ac:dyDescent="0.2">
      <c r="A393" s="10" t="s">
        <v>70</v>
      </c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1:16" x14ac:dyDescent="0.2">
      <c r="A394" s="10" t="s">
        <v>71</v>
      </c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6" spans="1:16" ht="21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2"/>
      <c r="N396" s="3" t="s">
        <v>0</v>
      </c>
      <c r="O396" s="4" t="s">
        <v>1</v>
      </c>
    </row>
    <row r="397" spans="1:16" ht="18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2"/>
      <c r="M397" s="2"/>
      <c r="N397" s="3" t="s">
        <v>2</v>
      </c>
      <c r="O397" s="6"/>
    </row>
    <row r="398" spans="1:16" x14ac:dyDescent="0.2">
      <c r="A398" s="143"/>
      <c r="B398" s="143"/>
      <c r="C398" s="143"/>
      <c r="D398" s="143"/>
      <c r="E398" s="143"/>
      <c r="F398" s="143"/>
      <c r="G398" s="143"/>
      <c r="H398" s="143"/>
      <c r="I398" s="143"/>
      <c r="J398" s="143"/>
      <c r="K398" s="143"/>
      <c r="L398" s="2"/>
      <c r="M398" s="2"/>
      <c r="N398" s="3" t="s">
        <v>3</v>
      </c>
      <c r="O398" s="6"/>
    </row>
    <row r="399" spans="1:16" ht="18" x14ac:dyDescent="0.25">
      <c r="A399" s="5"/>
      <c r="B399" s="5"/>
      <c r="C399" s="5"/>
      <c r="D399" s="5"/>
      <c r="E399" s="5"/>
      <c r="F399" s="5"/>
      <c r="G399" s="5"/>
      <c r="H399" s="5"/>
      <c r="I399" s="7"/>
      <c r="J399" s="7"/>
      <c r="K399" s="7"/>
      <c r="L399" s="2"/>
      <c r="M399" s="2"/>
      <c r="N399" s="3" t="s">
        <v>4</v>
      </c>
      <c r="O399" s="6"/>
    </row>
    <row r="400" spans="1:16" ht="15.75" x14ac:dyDescent="0.25">
      <c r="A400" s="2"/>
      <c r="B400" s="2"/>
      <c r="C400" s="8"/>
      <c r="D400" s="8"/>
      <c r="E400" s="8"/>
      <c r="F400" s="2"/>
      <c r="G400" s="2"/>
      <c r="H400" s="2"/>
      <c r="I400" s="2"/>
      <c r="J400" s="2"/>
      <c r="K400" s="2"/>
      <c r="L400" s="2"/>
      <c r="M400" s="2"/>
      <c r="N400" s="3" t="s">
        <v>5</v>
      </c>
      <c r="O400" s="9" t="s">
        <v>77</v>
      </c>
    </row>
    <row r="401" spans="1: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4"/>
    </row>
    <row r="402" spans="1: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 t="s">
        <v>6</v>
      </c>
      <c r="O402" s="9"/>
    </row>
    <row r="403" spans="1: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10"/>
    </row>
    <row r="404" spans="1:16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1:16" x14ac:dyDescent="0.2">
      <c r="A405" s="10"/>
      <c r="B405" s="143" t="s">
        <v>7</v>
      </c>
      <c r="C405" s="143"/>
      <c r="D405" s="143"/>
      <c r="E405" s="143"/>
      <c r="F405" s="143"/>
      <c r="G405" s="143"/>
      <c r="H405" s="143"/>
      <c r="I405" s="143"/>
      <c r="J405" s="143"/>
      <c r="K405" s="143"/>
      <c r="L405" s="143"/>
      <c r="M405" s="143"/>
      <c r="N405" s="143"/>
      <c r="O405" s="143"/>
    </row>
    <row r="406" spans="1:16" x14ac:dyDescent="0.2">
      <c r="A406" s="10"/>
      <c r="B406" s="143" t="s">
        <v>8</v>
      </c>
      <c r="C406" s="143"/>
      <c r="D406" s="143"/>
      <c r="E406" s="143"/>
      <c r="F406" s="143"/>
      <c r="G406" s="143"/>
      <c r="H406" s="143"/>
      <c r="I406" s="143"/>
      <c r="J406" s="143"/>
      <c r="K406" s="143"/>
      <c r="L406" s="143"/>
      <c r="M406" s="143"/>
      <c r="N406" s="143"/>
      <c r="O406" s="143"/>
    </row>
    <row r="407" spans="1:16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1:16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1:16" x14ac:dyDescent="0.2">
      <c r="A409" s="10"/>
      <c r="B409" s="11" t="s">
        <v>9</v>
      </c>
      <c r="C409" s="10"/>
      <c r="D409" s="143" t="s">
        <v>76</v>
      </c>
      <c r="E409" s="143"/>
      <c r="F409" s="143"/>
      <c r="G409" s="143"/>
      <c r="H409" s="143"/>
      <c r="I409" s="143"/>
      <c r="J409" s="143"/>
      <c r="K409" s="143"/>
      <c r="L409" s="143"/>
      <c r="M409" s="143"/>
      <c r="N409" s="143"/>
      <c r="O409" s="143"/>
      <c r="P409" s="10"/>
    </row>
    <row r="410" spans="1:16" ht="15.75" x14ac:dyDescent="0.25">
      <c r="A410" s="10"/>
      <c r="B410" s="12"/>
      <c r="C410" s="10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0"/>
    </row>
    <row r="411" spans="1:16" x14ac:dyDescent="0.2">
      <c r="A411" s="10"/>
      <c r="B411" s="14"/>
      <c r="C411" s="10"/>
      <c r="D411" s="15" t="s">
        <v>11</v>
      </c>
      <c r="E411" s="15"/>
      <c r="F411" s="16">
        <v>2000</v>
      </c>
      <c r="G411" s="15" t="s">
        <v>12</v>
      </c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1:16" x14ac:dyDescent="0.2">
      <c r="A412" s="10"/>
      <c r="B412" s="14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1:16" x14ac:dyDescent="0.2">
      <c r="A413" s="10"/>
      <c r="B413" s="14"/>
      <c r="C413" s="10"/>
      <c r="D413" s="17"/>
      <c r="E413" s="17"/>
      <c r="F413" s="143" t="s">
        <v>13</v>
      </c>
      <c r="G413" s="143"/>
      <c r="H413" s="143"/>
      <c r="I413" s="10"/>
      <c r="J413" s="143" t="s">
        <v>14</v>
      </c>
      <c r="K413" s="143"/>
      <c r="L413" s="143"/>
      <c r="M413" s="10"/>
      <c r="N413" s="143" t="s">
        <v>15</v>
      </c>
      <c r="O413" s="143"/>
      <c r="P413" s="10"/>
    </row>
    <row r="414" spans="1:16" ht="12.75" customHeight="1" x14ac:dyDescent="0.2">
      <c r="A414" s="10"/>
      <c r="B414" s="14"/>
      <c r="C414" s="10"/>
      <c r="D414" s="143" t="s">
        <v>16</v>
      </c>
      <c r="E414" s="18"/>
      <c r="F414" s="19" t="s">
        <v>17</v>
      </c>
      <c r="G414" s="19" t="s">
        <v>18</v>
      </c>
      <c r="H414" s="20" t="s">
        <v>19</v>
      </c>
      <c r="I414" s="10"/>
      <c r="J414" s="19" t="s">
        <v>17</v>
      </c>
      <c r="K414" s="21" t="s">
        <v>18</v>
      </c>
      <c r="L414" s="20" t="s">
        <v>19</v>
      </c>
      <c r="M414" s="10"/>
      <c r="N414" s="143" t="s">
        <v>20</v>
      </c>
      <c r="O414" s="143" t="s">
        <v>21</v>
      </c>
      <c r="P414" s="10"/>
    </row>
    <row r="415" spans="1:16" x14ac:dyDescent="0.2">
      <c r="A415" s="10"/>
      <c r="B415" s="14"/>
      <c r="C415" s="10"/>
      <c r="D415" s="143"/>
      <c r="E415" s="18"/>
      <c r="F415" s="22" t="s">
        <v>22</v>
      </c>
      <c r="G415" s="22"/>
      <c r="H415" s="23" t="s">
        <v>22</v>
      </c>
      <c r="I415" s="10"/>
      <c r="J415" s="22" t="s">
        <v>22</v>
      </c>
      <c r="K415" s="23"/>
      <c r="L415" s="23" t="s">
        <v>22</v>
      </c>
      <c r="M415" s="10"/>
      <c r="N415" s="143"/>
      <c r="O415" s="143"/>
      <c r="P415" s="10"/>
    </row>
    <row r="416" spans="1:16" x14ac:dyDescent="0.2">
      <c r="A416" s="10"/>
      <c r="B416" s="24" t="s">
        <v>23</v>
      </c>
      <c r="C416" s="24"/>
      <c r="D416" s="25" t="s">
        <v>24</v>
      </c>
      <c r="E416" s="26"/>
      <c r="F416" s="27">
        <v>23.71</v>
      </c>
      <c r="G416" s="28">
        <v>1</v>
      </c>
      <c r="H416" s="29">
        <f>G416*F416</f>
        <v>23.71</v>
      </c>
      <c r="I416" s="30"/>
      <c r="J416" s="31">
        <v>28.42</v>
      </c>
      <c r="K416" s="32">
        <v>1</v>
      </c>
      <c r="L416" s="29">
        <f>K416*J416</f>
        <v>28.42</v>
      </c>
      <c r="M416" s="30"/>
      <c r="N416" s="33">
        <f>L416-H416</f>
        <v>4.7100000000000009</v>
      </c>
      <c r="O416" s="34">
        <f>IF((H416)=0,"",(N416/H416))</f>
        <v>0.19865035849852386</v>
      </c>
      <c r="P416" s="10"/>
    </row>
    <row r="417" spans="1:16" x14ac:dyDescent="0.2">
      <c r="A417" s="10"/>
      <c r="B417" s="24" t="s">
        <v>25</v>
      </c>
      <c r="C417" s="24"/>
      <c r="D417" s="25" t="s">
        <v>24</v>
      </c>
      <c r="E417" s="26"/>
      <c r="F417" s="27">
        <v>5.94</v>
      </c>
      <c r="G417" s="28">
        <v>1</v>
      </c>
      <c r="H417" s="29">
        <f t="shared" ref="H417:H425" si="35">G417*F417</f>
        <v>5.94</v>
      </c>
      <c r="I417" s="30"/>
      <c r="J417" s="31">
        <v>5.94</v>
      </c>
      <c r="K417" s="32">
        <v>1</v>
      </c>
      <c r="L417" s="29">
        <f>K417*J417</f>
        <v>5.94</v>
      </c>
      <c r="M417" s="30"/>
      <c r="N417" s="33">
        <f>L417-H417</f>
        <v>0</v>
      </c>
      <c r="O417" s="34">
        <f>IF((H417)=0,"",(N417/H417))</f>
        <v>0</v>
      </c>
      <c r="P417" s="10"/>
    </row>
    <row r="418" spans="1:16" x14ac:dyDescent="0.2">
      <c r="A418" s="10"/>
      <c r="B418" s="35" t="s">
        <v>26</v>
      </c>
      <c r="C418" s="24"/>
      <c r="D418" s="25" t="s">
        <v>27</v>
      </c>
      <c r="E418" s="26"/>
      <c r="F418" s="27">
        <v>-2.9999999999999997E-4</v>
      </c>
      <c r="G418" s="28">
        <f>F411</f>
        <v>2000</v>
      </c>
      <c r="H418" s="29">
        <f t="shared" si="35"/>
        <v>-0.6</v>
      </c>
      <c r="I418" s="30"/>
      <c r="J418" s="31">
        <v>0</v>
      </c>
      <c r="K418" s="32">
        <f>F411</f>
        <v>2000</v>
      </c>
      <c r="L418" s="29">
        <f t="shared" ref="L418:L425" si="36">K418*J418</f>
        <v>0</v>
      </c>
      <c r="M418" s="30"/>
      <c r="N418" s="33">
        <f t="shared" ref="N418:N456" si="37">L418-H418</f>
        <v>0.6</v>
      </c>
      <c r="O418" s="34">
        <f t="shared" ref="O418:O426" si="38">IF((H418)=0,"",(N418/H418))</f>
        <v>-1</v>
      </c>
      <c r="P418" s="10"/>
    </row>
    <row r="419" spans="1:16" x14ac:dyDescent="0.2">
      <c r="A419" s="10"/>
      <c r="B419" s="35" t="s">
        <v>28</v>
      </c>
      <c r="C419" s="24"/>
      <c r="D419" s="25" t="s">
        <v>24</v>
      </c>
      <c r="E419" s="26"/>
      <c r="F419" s="27">
        <v>0.25</v>
      </c>
      <c r="G419" s="28">
        <v>1</v>
      </c>
      <c r="H419" s="29">
        <f t="shared" si="35"/>
        <v>0.25</v>
      </c>
      <c r="I419" s="30"/>
      <c r="J419" s="31">
        <v>0.25</v>
      </c>
      <c r="K419" s="32">
        <v>1</v>
      </c>
      <c r="L419" s="29">
        <f t="shared" si="36"/>
        <v>0.25</v>
      </c>
      <c r="M419" s="30"/>
      <c r="N419" s="33">
        <f t="shared" si="37"/>
        <v>0</v>
      </c>
      <c r="O419" s="34">
        <f t="shared" si="38"/>
        <v>0</v>
      </c>
      <c r="P419" s="10"/>
    </row>
    <row r="420" spans="1:16" x14ac:dyDescent="0.2">
      <c r="A420" s="10"/>
      <c r="B420" s="24" t="s">
        <v>29</v>
      </c>
      <c r="C420" s="24"/>
      <c r="D420" s="25" t="s">
        <v>27</v>
      </c>
      <c r="E420" s="26"/>
      <c r="F420" s="27">
        <v>1.66E-2</v>
      </c>
      <c r="G420" s="28">
        <f>F411</f>
        <v>2000</v>
      </c>
      <c r="H420" s="29">
        <f t="shared" si="35"/>
        <v>33.200000000000003</v>
      </c>
      <c r="I420" s="30"/>
      <c r="J420" s="31">
        <v>1.9900000000000001E-2</v>
      </c>
      <c r="K420" s="28">
        <f>F411</f>
        <v>2000</v>
      </c>
      <c r="L420" s="29">
        <f t="shared" si="36"/>
        <v>39.800000000000004</v>
      </c>
      <c r="M420" s="30"/>
      <c r="N420" s="33">
        <f t="shared" si="37"/>
        <v>6.6000000000000014</v>
      </c>
      <c r="O420" s="34">
        <f t="shared" si="38"/>
        <v>0.1987951807228916</v>
      </c>
      <c r="P420" s="10"/>
    </row>
    <row r="421" spans="1:16" x14ac:dyDescent="0.2">
      <c r="A421" s="10"/>
      <c r="B421" s="24" t="s">
        <v>30</v>
      </c>
      <c r="C421" s="24"/>
      <c r="D421" s="25"/>
      <c r="E421" s="26"/>
      <c r="F421" s="27"/>
      <c r="G421" s="28"/>
      <c r="H421" s="29">
        <f t="shared" si="35"/>
        <v>0</v>
      </c>
      <c r="I421" s="30"/>
      <c r="J421" s="31">
        <v>0</v>
      </c>
      <c r="K421" s="28"/>
      <c r="L421" s="29">
        <f t="shared" si="36"/>
        <v>0</v>
      </c>
      <c r="M421" s="30"/>
      <c r="N421" s="33">
        <f t="shared" si="37"/>
        <v>0</v>
      </c>
      <c r="O421" s="34" t="str">
        <f t="shared" si="38"/>
        <v/>
      </c>
      <c r="P421" s="10"/>
    </row>
    <row r="422" spans="1:16" x14ac:dyDescent="0.2">
      <c r="A422" s="10"/>
      <c r="B422" s="24" t="s">
        <v>31</v>
      </c>
      <c r="C422" s="24"/>
      <c r="D422" s="25" t="s">
        <v>32</v>
      </c>
      <c r="E422" s="26"/>
      <c r="F422" s="27">
        <v>1E-4</v>
      </c>
      <c r="G422" s="28">
        <f>F411</f>
        <v>2000</v>
      </c>
      <c r="H422" s="29">
        <f t="shared" si="35"/>
        <v>0.2</v>
      </c>
      <c r="I422" s="30"/>
      <c r="J422" s="31">
        <v>0</v>
      </c>
      <c r="K422" s="28">
        <f>F411</f>
        <v>2000</v>
      </c>
      <c r="L422" s="29">
        <f t="shared" si="36"/>
        <v>0</v>
      </c>
      <c r="M422" s="30"/>
      <c r="N422" s="33">
        <f t="shared" si="37"/>
        <v>-0.2</v>
      </c>
      <c r="O422" s="34">
        <f t="shared" si="38"/>
        <v>-1</v>
      </c>
      <c r="P422" s="10"/>
    </row>
    <row r="423" spans="1:16" x14ac:dyDescent="0.2">
      <c r="A423" s="10"/>
      <c r="B423" s="24" t="s">
        <v>33</v>
      </c>
      <c r="C423" s="24"/>
      <c r="D423" s="25" t="s">
        <v>32</v>
      </c>
      <c r="E423" s="26"/>
      <c r="F423" s="27">
        <v>2.0000000000000001E-4</v>
      </c>
      <c r="G423" s="28">
        <f>F411</f>
        <v>2000</v>
      </c>
      <c r="H423" s="29">
        <f t="shared" si="35"/>
        <v>0.4</v>
      </c>
      <c r="I423" s="30"/>
      <c r="J423" s="31">
        <v>2.0000000000000001E-4</v>
      </c>
      <c r="K423" s="28">
        <f>F411</f>
        <v>2000</v>
      </c>
      <c r="L423" s="29">
        <f t="shared" si="36"/>
        <v>0.4</v>
      </c>
      <c r="M423" s="30"/>
      <c r="N423" s="33">
        <f t="shared" si="37"/>
        <v>0</v>
      </c>
      <c r="O423" s="34">
        <f t="shared" si="38"/>
        <v>0</v>
      </c>
      <c r="P423" s="10"/>
    </row>
    <row r="424" spans="1:16" x14ac:dyDescent="0.2">
      <c r="A424" s="10"/>
      <c r="B424" s="36" t="s">
        <v>34</v>
      </c>
      <c r="C424" s="24"/>
      <c r="D424" s="25" t="s">
        <v>32</v>
      </c>
      <c r="E424" s="26"/>
      <c r="F424" s="27">
        <v>0</v>
      </c>
      <c r="G424" s="28">
        <f>F411</f>
        <v>2000</v>
      </c>
      <c r="H424" s="29">
        <f t="shared" si="35"/>
        <v>0</v>
      </c>
      <c r="I424" s="30"/>
      <c r="J424" s="31">
        <v>5.0000000000000001E-4</v>
      </c>
      <c r="K424" s="28">
        <f>F411</f>
        <v>2000</v>
      </c>
      <c r="L424" s="29">
        <f t="shared" si="36"/>
        <v>1</v>
      </c>
      <c r="M424" s="30"/>
      <c r="N424" s="33">
        <f t="shared" si="37"/>
        <v>1</v>
      </c>
      <c r="O424" s="34" t="str">
        <f t="shared" si="38"/>
        <v/>
      </c>
      <c r="P424" s="10"/>
    </row>
    <row r="425" spans="1:16" x14ac:dyDescent="0.2">
      <c r="A425" s="10"/>
      <c r="B425" s="37" t="s">
        <v>35</v>
      </c>
      <c r="C425" s="24"/>
      <c r="D425" s="25" t="s">
        <v>24</v>
      </c>
      <c r="E425" s="26"/>
      <c r="F425" s="27">
        <v>0</v>
      </c>
      <c r="G425" s="28">
        <v>1</v>
      </c>
      <c r="H425" s="29">
        <f t="shared" si="35"/>
        <v>0</v>
      </c>
      <c r="I425" s="30"/>
      <c r="J425" s="31">
        <v>4.66</v>
      </c>
      <c r="K425" s="28">
        <v>1</v>
      </c>
      <c r="L425" s="29">
        <f t="shared" si="36"/>
        <v>4.66</v>
      </c>
      <c r="M425" s="30"/>
      <c r="N425" s="33">
        <f t="shared" si="37"/>
        <v>4.66</v>
      </c>
      <c r="O425" s="34" t="str">
        <f t="shared" si="38"/>
        <v/>
      </c>
      <c r="P425" s="10"/>
    </row>
    <row r="426" spans="1:16" x14ac:dyDescent="0.2">
      <c r="A426" s="38"/>
      <c r="B426" s="39" t="s">
        <v>36</v>
      </c>
      <c r="C426" s="40"/>
      <c r="D426" s="41"/>
      <c r="E426" s="40"/>
      <c r="F426" s="42"/>
      <c r="G426" s="43"/>
      <c r="H426" s="44">
        <f>SUM(H416:H425)</f>
        <v>63.1</v>
      </c>
      <c r="I426" s="45"/>
      <c r="J426" s="46"/>
      <c r="K426" s="47"/>
      <c r="L426" s="44">
        <f>SUM(L416:L425)</f>
        <v>80.47</v>
      </c>
      <c r="M426" s="45"/>
      <c r="N426" s="48">
        <f t="shared" si="37"/>
        <v>17.369999999999997</v>
      </c>
      <c r="O426" s="49">
        <f t="shared" si="38"/>
        <v>0.2752773375594294</v>
      </c>
      <c r="P426" s="38"/>
    </row>
    <row r="427" spans="1:16" ht="38.25" x14ac:dyDescent="0.2">
      <c r="A427" s="10"/>
      <c r="B427" s="50" t="s">
        <v>37</v>
      </c>
      <c r="C427" s="24"/>
      <c r="D427" s="25" t="s">
        <v>32</v>
      </c>
      <c r="E427" s="26"/>
      <c r="F427" s="27">
        <v>1.1999999999999999E-3</v>
      </c>
      <c r="G427" s="28">
        <f>F411</f>
        <v>2000</v>
      </c>
      <c r="H427" s="29">
        <f>G427*F427</f>
        <v>2.4</v>
      </c>
      <c r="I427" s="30"/>
      <c r="J427" s="31">
        <v>0</v>
      </c>
      <c r="K427" s="28">
        <f>F411</f>
        <v>2000</v>
      </c>
      <c r="L427" s="29">
        <f>K427*J427</f>
        <v>0</v>
      </c>
      <c r="M427" s="30"/>
      <c r="N427" s="33">
        <f t="shared" si="37"/>
        <v>-2.4</v>
      </c>
      <c r="O427" s="34">
        <f>IF((H427)=0,"",(N427/H427))</f>
        <v>-1</v>
      </c>
      <c r="P427" s="10"/>
    </row>
    <row r="428" spans="1:16" ht="38.25" x14ac:dyDescent="0.2">
      <c r="A428" s="10"/>
      <c r="B428" s="50" t="s">
        <v>38</v>
      </c>
      <c r="C428" s="24"/>
      <c r="D428" s="25" t="s">
        <v>32</v>
      </c>
      <c r="E428" s="26"/>
      <c r="F428" s="27">
        <v>-1.6000000000000001E-3</v>
      </c>
      <c r="G428" s="28">
        <f>F411</f>
        <v>2000</v>
      </c>
      <c r="H428" s="29">
        <f>G428*F428</f>
        <v>-3.2</v>
      </c>
      <c r="I428" s="30"/>
      <c r="J428" s="31">
        <v>-1.6000000000000001E-3</v>
      </c>
      <c r="K428" s="28">
        <f>F411</f>
        <v>2000</v>
      </c>
      <c r="L428" s="29">
        <f>K428*J428</f>
        <v>-3.2</v>
      </c>
      <c r="M428" s="30"/>
      <c r="N428" s="33">
        <f t="shared" si="37"/>
        <v>0</v>
      </c>
      <c r="O428" s="34">
        <f>IF((H428)=0,"",(N428/H428))</f>
        <v>0</v>
      </c>
      <c r="P428" s="10"/>
    </row>
    <row r="429" spans="1:16" ht="51" x14ac:dyDescent="0.2">
      <c r="A429" s="10"/>
      <c r="B429" s="50" t="s">
        <v>39</v>
      </c>
      <c r="C429" s="24"/>
      <c r="D429" s="25" t="s">
        <v>32</v>
      </c>
      <c r="E429" s="26"/>
      <c r="F429" s="27">
        <v>0</v>
      </c>
      <c r="G429" s="28">
        <f>F411</f>
        <v>2000</v>
      </c>
      <c r="H429" s="29">
        <f>G429*F429</f>
        <v>0</v>
      </c>
      <c r="I429" s="30"/>
      <c r="J429" s="31">
        <v>-1.1999999999999999E-3</v>
      </c>
      <c r="K429" s="28">
        <f>F411</f>
        <v>2000</v>
      </c>
      <c r="L429" s="29">
        <f>K429*J429</f>
        <v>-2.4</v>
      </c>
      <c r="M429" s="30"/>
      <c r="N429" s="33">
        <f t="shared" si="37"/>
        <v>-2.4</v>
      </c>
      <c r="O429" s="34" t="str">
        <f>IF((H429)=0,"",(N429/H429))</f>
        <v/>
      </c>
      <c r="P429" s="10"/>
    </row>
    <row r="430" spans="1:16" x14ac:dyDescent="0.2">
      <c r="A430" s="10"/>
      <c r="B430" s="36" t="s">
        <v>40</v>
      </c>
      <c r="C430" s="24"/>
      <c r="D430" s="25" t="s">
        <v>27</v>
      </c>
      <c r="E430" s="26"/>
      <c r="F430" s="27">
        <v>2.0000000000000001E-4</v>
      </c>
      <c r="G430" s="28">
        <f>F411</f>
        <v>2000</v>
      </c>
      <c r="H430" s="29">
        <f>G430*F430</f>
        <v>0.4</v>
      </c>
      <c r="I430" s="30"/>
      <c r="J430" s="31">
        <v>2.0000000000000001E-4</v>
      </c>
      <c r="K430" s="28">
        <f>F411</f>
        <v>2000</v>
      </c>
      <c r="L430" s="29">
        <f>K430*J430</f>
        <v>0.4</v>
      </c>
      <c r="M430" s="30"/>
      <c r="N430" s="33">
        <f t="shared" si="37"/>
        <v>0</v>
      </c>
      <c r="O430" s="34">
        <f>IF((H430)=0,"",(N430/H430))</f>
        <v>0</v>
      </c>
      <c r="P430" s="10"/>
    </row>
    <row r="431" spans="1:16" x14ac:dyDescent="0.2">
      <c r="A431" s="10"/>
      <c r="B431" s="36" t="s">
        <v>41</v>
      </c>
      <c r="C431" s="24"/>
      <c r="D431" s="25"/>
      <c r="E431" s="26"/>
      <c r="F431" s="51"/>
      <c r="G431" s="52"/>
      <c r="H431" s="53"/>
      <c r="I431" s="30"/>
      <c r="J431" s="31"/>
      <c r="K431" s="28">
        <f>F411</f>
        <v>2000</v>
      </c>
      <c r="L431" s="29">
        <f>K431*J431</f>
        <v>0</v>
      </c>
      <c r="M431" s="30"/>
      <c r="N431" s="33">
        <f t="shared" si="37"/>
        <v>0</v>
      </c>
      <c r="O431" s="34"/>
      <c r="P431" s="10"/>
    </row>
    <row r="432" spans="1:16" ht="25.5" x14ac:dyDescent="0.2">
      <c r="A432" s="10"/>
      <c r="B432" s="54" t="s">
        <v>42</v>
      </c>
      <c r="C432" s="55"/>
      <c r="D432" s="55"/>
      <c r="E432" s="55"/>
      <c r="F432" s="56"/>
      <c r="G432" s="57"/>
      <c r="H432" s="58">
        <f>SUM(H426:H431)</f>
        <v>62.699999999999996</v>
      </c>
      <c r="I432" s="45"/>
      <c r="J432" s="57"/>
      <c r="K432" s="59"/>
      <c r="L432" s="58">
        <f>SUM(L426:L431)</f>
        <v>75.27</v>
      </c>
      <c r="M432" s="45"/>
      <c r="N432" s="48">
        <f t="shared" si="37"/>
        <v>12.57</v>
      </c>
      <c r="O432" s="49">
        <f t="shared" ref="O432:O456" si="39">IF((H432)=0,"",(N432/H432))</f>
        <v>0.20047846889952156</v>
      </c>
      <c r="P432" s="10"/>
    </row>
    <row r="433" spans="1:16" x14ac:dyDescent="0.2">
      <c r="A433" s="10"/>
      <c r="B433" s="30" t="s">
        <v>43</v>
      </c>
      <c r="C433" s="30"/>
      <c r="D433" s="60" t="s">
        <v>27</v>
      </c>
      <c r="E433" s="61"/>
      <c r="F433" s="31">
        <v>6.3E-3</v>
      </c>
      <c r="G433" s="62">
        <f>F411*(1+F459)</f>
        <v>2071.2000000000003</v>
      </c>
      <c r="H433" s="29">
        <f>G433*F433</f>
        <v>13.048560000000002</v>
      </c>
      <c r="I433" s="30"/>
      <c r="J433" s="31">
        <v>6.0000000000000001E-3</v>
      </c>
      <c r="K433" s="63">
        <f>F411*(1+J459)</f>
        <v>2084.1081285580303</v>
      </c>
      <c r="L433" s="29">
        <f>K433*J433</f>
        <v>12.504648771348183</v>
      </c>
      <c r="M433" s="30"/>
      <c r="N433" s="33">
        <f t="shared" si="37"/>
        <v>-0.54391122865181885</v>
      </c>
      <c r="O433" s="34">
        <f t="shared" si="39"/>
        <v>-4.1683620924593885E-2</v>
      </c>
      <c r="P433" s="10"/>
    </row>
    <row r="434" spans="1:16" ht="25.5" x14ac:dyDescent="0.2">
      <c r="A434" s="10"/>
      <c r="B434" s="64" t="s">
        <v>44</v>
      </c>
      <c r="C434" s="30"/>
      <c r="D434" s="60" t="s">
        <v>27</v>
      </c>
      <c r="E434" s="61"/>
      <c r="F434" s="31">
        <v>5.0000000000000001E-3</v>
      </c>
      <c r="G434" s="62">
        <f>G433</f>
        <v>2071.2000000000003</v>
      </c>
      <c r="H434" s="29">
        <f>G434*F434</f>
        <v>10.356000000000002</v>
      </c>
      <c r="I434" s="30"/>
      <c r="J434" s="31">
        <v>4.7000000000000002E-3</v>
      </c>
      <c r="K434" s="63">
        <f>K433</f>
        <v>2084.1081285580303</v>
      </c>
      <c r="L434" s="29">
        <f>K434*J434</f>
        <v>9.7953082042227422</v>
      </c>
      <c r="M434" s="30"/>
      <c r="N434" s="33">
        <f t="shared" si="37"/>
        <v>-0.56069179577725947</v>
      </c>
      <c r="O434" s="34">
        <f t="shared" si="39"/>
        <v>-5.4141733852574293E-2</v>
      </c>
      <c r="P434" s="10"/>
    </row>
    <row r="435" spans="1:16" ht="25.5" x14ac:dyDescent="0.2">
      <c r="A435" s="10"/>
      <c r="B435" s="54" t="s">
        <v>45</v>
      </c>
      <c r="C435" s="40"/>
      <c r="D435" s="40"/>
      <c r="E435" s="40"/>
      <c r="F435" s="65"/>
      <c r="G435" s="57"/>
      <c r="H435" s="58">
        <f>SUM(H432:H434)</f>
        <v>86.104559999999992</v>
      </c>
      <c r="I435" s="66"/>
      <c r="J435" s="67"/>
      <c r="K435" s="68"/>
      <c r="L435" s="58">
        <f>SUM(L432:L434)</f>
        <v>97.569956975570932</v>
      </c>
      <c r="M435" s="66"/>
      <c r="N435" s="48">
        <f t="shared" si="37"/>
        <v>11.46539697557094</v>
      </c>
      <c r="O435" s="49">
        <f t="shared" si="39"/>
        <v>0.1331566757390194</v>
      </c>
      <c r="P435" s="10"/>
    </row>
    <row r="436" spans="1:16" ht="25.5" x14ac:dyDescent="0.2">
      <c r="A436" s="10"/>
      <c r="B436" s="69" t="s">
        <v>46</v>
      </c>
      <c r="C436" s="24"/>
      <c r="D436" s="25" t="s">
        <v>27</v>
      </c>
      <c r="E436" s="26"/>
      <c r="F436" s="70">
        <v>5.1999999999999998E-3</v>
      </c>
      <c r="G436" s="62">
        <f>F411*(1+F459)</f>
        <v>2071.2000000000003</v>
      </c>
      <c r="H436" s="71">
        <f t="shared" ref="H436:H444" si="40">G436*F436</f>
        <v>10.770240000000001</v>
      </c>
      <c r="I436" s="30"/>
      <c r="J436" s="31">
        <v>5.1999999999999998E-3</v>
      </c>
      <c r="K436" s="63">
        <f>F411*(1+J459)</f>
        <v>2084.1081285580303</v>
      </c>
      <c r="L436" s="71">
        <f t="shared" ref="L436:L444" si="41">K436*J436</f>
        <v>10.837362268501757</v>
      </c>
      <c r="M436" s="30"/>
      <c r="N436" s="33">
        <f t="shared" si="37"/>
        <v>6.71222685017554E-2</v>
      </c>
      <c r="O436" s="73">
        <f t="shared" si="39"/>
        <v>6.2321980291762669E-3</v>
      </c>
      <c r="P436" s="10"/>
    </row>
    <row r="437" spans="1:16" ht="25.5" x14ac:dyDescent="0.2">
      <c r="A437" s="10"/>
      <c r="B437" s="69" t="s">
        <v>47</v>
      </c>
      <c r="C437" s="24"/>
      <c r="D437" s="25" t="s">
        <v>27</v>
      </c>
      <c r="E437" s="26"/>
      <c r="F437" s="70">
        <v>1.1000000000000001E-3</v>
      </c>
      <c r="G437" s="62">
        <f>F411*(1+F459)</f>
        <v>2071.2000000000003</v>
      </c>
      <c r="H437" s="71">
        <f t="shared" si="40"/>
        <v>2.2783200000000003</v>
      </c>
      <c r="I437" s="30"/>
      <c r="J437" s="31">
        <v>1.1000000000000001E-3</v>
      </c>
      <c r="K437" s="63">
        <f>F411*(1+J459)</f>
        <v>2084.1081285580303</v>
      </c>
      <c r="L437" s="71">
        <f t="shared" si="41"/>
        <v>2.2925189414138334</v>
      </c>
      <c r="M437" s="30"/>
      <c r="N437" s="33">
        <f t="shared" si="37"/>
        <v>1.4198941413833044E-2</v>
      </c>
      <c r="O437" s="73">
        <f t="shared" si="39"/>
        <v>6.2321980291763415E-3</v>
      </c>
      <c r="P437" s="10"/>
    </row>
    <row r="438" spans="1:16" x14ac:dyDescent="0.2">
      <c r="A438" s="10"/>
      <c r="B438" s="24" t="s">
        <v>28</v>
      </c>
      <c r="C438" s="24"/>
      <c r="D438" s="25"/>
      <c r="E438" s="26"/>
      <c r="F438" s="70"/>
      <c r="G438" s="28">
        <v>1</v>
      </c>
      <c r="H438" s="71">
        <f t="shared" si="40"/>
        <v>0</v>
      </c>
      <c r="I438" s="30"/>
      <c r="J438" s="31">
        <v>0</v>
      </c>
      <c r="K438" s="32">
        <v>1</v>
      </c>
      <c r="L438" s="71">
        <f t="shared" si="41"/>
        <v>0</v>
      </c>
      <c r="M438" s="30"/>
      <c r="N438" s="33">
        <f t="shared" si="37"/>
        <v>0</v>
      </c>
      <c r="O438" s="73" t="str">
        <f t="shared" si="39"/>
        <v/>
      </c>
      <c r="P438" s="10"/>
    </row>
    <row r="439" spans="1:16" x14ac:dyDescent="0.2">
      <c r="A439" s="10"/>
      <c r="B439" s="24" t="s">
        <v>48</v>
      </c>
      <c r="C439" s="24"/>
      <c r="D439" s="25" t="s">
        <v>27</v>
      </c>
      <c r="E439" s="26"/>
      <c r="F439" s="70">
        <v>7.0000000000000001E-3</v>
      </c>
      <c r="G439" s="62">
        <f>F411</f>
        <v>2000</v>
      </c>
      <c r="H439" s="71">
        <f t="shared" si="40"/>
        <v>14</v>
      </c>
      <c r="I439" s="30"/>
      <c r="J439" s="31">
        <v>7.0000000000000001E-3</v>
      </c>
      <c r="K439" s="63">
        <f>F411</f>
        <v>2000</v>
      </c>
      <c r="L439" s="71">
        <f t="shared" si="41"/>
        <v>14</v>
      </c>
      <c r="M439" s="30"/>
      <c r="N439" s="33">
        <f t="shared" si="37"/>
        <v>0</v>
      </c>
      <c r="O439" s="73">
        <f t="shared" si="39"/>
        <v>0</v>
      </c>
      <c r="P439" s="10"/>
    </row>
    <row r="440" spans="1:16" x14ac:dyDescent="0.2">
      <c r="A440" s="10"/>
      <c r="B440" s="36" t="s">
        <v>49</v>
      </c>
      <c r="C440" s="24"/>
      <c r="D440" s="25" t="s">
        <v>27</v>
      </c>
      <c r="E440" s="26"/>
      <c r="F440" s="74">
        <v>7.3999999999999996E-2</v>
      </c>
      <c r="G440">
        <f>IF(G436&gt;=750,750,G436)</f>
        <v>750</v>
      </c>
      <c r="H440" s="71">
        <f>G440*F440</f>
        <v>55.5</v>
      </c>
      <c r="I440" s="30"/>
      <c r="J440" s="31">
        <v>7.3999999999999996E-2</v>
      </c>
      <c r="K440">
        <f>IF(K436&gt;=750,750,K436)</f>
        <v>750</v>
      </c>
      <c r="L440" s="71">
        <f>K440*J440</f>
        <v>55.5</v>
      </c>
      <c r="M440" s="30"/>
      <c r="N440" s="33">
        <f t="shared" si="37"/>
        <v>0</v>
      </c>
      <c r="O440" s="73">
        <f t="shared" si="39"/>
        <v>0</v>
      </c>
      <c r="P440" s="10"/>
    </row>
    <row r="441" spans="1:16" x14ac:dyDescent="0.2">
      <c r="A441" s="10"/>
      <c r="B441" s="36" t="s">
        <v>50</v>
      </c>
      <c r="C441" s="24"/>
      <c r="D441" s="25" t="s">
        <v>27</v>
      </c>
      <c r="E441" s="26"/>
      <c r="F441" s="74">
        <v>8.6999999999999994E-2</v>
      </c>
      <c r="G441">
        <f>IF(G436&gt;=750,G436-G440,0)</f>
        <v>1321.2000000000003</v>
      </c>
      <c r="H441" s="71">
        <f>G441*F441</f>
        <v>114.94440000000002</v>
      </c>
      <c r="I441" s="30"/>
      <c r="J441" s="31">
        <v>8.6999999999999994E-2</v>
      </c>
      <c r="K441">
        <f>IF(K436&gt;=750,K436-K440,0)</f>
        <v>1334.1081285580303</v>
      </c>
      <c r="L441" s="71">
        <f>K441*J441</f>
        <v>116.06740718454863</v>
      </c>
      <c r="M441" s="30"/>
      <c r="N441" s="33">
        <f t="shared" si="37"/>
        <v>1.1230071845486123</v>
      </c>
      <c r="O441" s="73">
        <f t="shared" si="39"/>
        <v>9.7700034499167612E-3</v>
      </c>
      <c r="P441" s="10"/>
    </row>
    <row r="442" spans="1:16" x14ac:dyDescent="0.2">
      <c r="A442" s="10"/>
      <c r="B442" s="36" t="s">
        <v>51</v>
      </c>
      <c r="C442" s="24"/>
      <c r="D442" s="25" t="s">
        <v>27</v>
      </c>
      <c r="E442" s="26"/>
      <c r="F442" s="74">
        <v>6.3E-2</v>
      </c>
      <c r="G442" s="75">
        <f>0.64*$G$436</f>
        <v>1325.5680000000002</v>
      </c>
      <c r="H442" s="71">
        <f t="shared" si="40"/>
        <v>83.510784000000015</v>
      </c>
      <c r="I442" s="30"/>
      <c r="J442" s="31">
        <v>6.3E-2</v>
      </c>
      <c r="K442" s="76">
        <f>0.64*$K$436</f>
        <v>1333.8292022771395</v>
      </c>
      <c r="L442" s="71">
        <f t="shared" si="41"/>
        <v>84.031239743459793</v>
      </c>
      <c r="M442" s="30"/>
      <c r="N442" s="33">
        <f t="shared" si="37"/>
        <v>0.52045574345977741</v>
      </c>
      <c r="O442" s="73">
        <f t="shared" si="39"/>
        <v>6.2321980291764152E-3</v>
      </c>
      <c r="P442" s="10"/>
    </row>
    <row r="443" spans="1:16" x14ac:dyDescent="0.2">
      <c r="A443" s="10"/>
      <c r="B443" s="36" t="s">
        <v>52</v>
      </c>
      <c r="C443" s="24"/>
      <c r="D443" s="25" t="s">
        <v>27</v>
      </c>
      <c r="E443" s="26"/>
      <c r="F443" s="74">
        <v>9.9000000000000005E-2</v>
      </c>
      <c r="G443" s="75">
        <f>0.18*$G$436</f>
        <v>372.81600000000003</v>
      </c>
      <c r="H443" s="71">
        <f t="shared" si="40"/>
        <v>36.908784000000004</v>
      </c>
      <c r="I443" s="30"/>
      <c r="J443" s="31">
        <v>9.9000000000000005E-2</v>
      </c>
      <c r="K443" s="76">
        <f>0.18*$K$436</f>
        <v>375.13946314044546</v>
      </c>
      <c r="L443" s="71">
        <f t="shared" si="41"/>
        <v>37.138806850904103</v>
      </c>
      <c r="M443" s="30"/>
      <c r="N443" s="33">
        <f t="shared" si="37"/>
        <v>0.23002285090409913</v>
      </c>
      <c r="O443" s="73">
        <f t="shared" si="39"/>
        <v>6.2321980291764447E-3</v>
      </c>
      <c r="P443" s="10"/>
    </row>
    <row r="444" spans="1:16" ht="13.5" thickBot="1" x14ac:dyDescent="0.25">
      <c r="A444" s="10"/>
      <c r="B444" s="14" t="s">
        <v>53</v>
      </c>
      <c r="C444" s="24"/>
      <c r="D444" s="25" t="s">
        <v>27</v>
      </c>
      <c r="E444" s="26"/>
      <c r="F444" s="74">
        <v>0.11799999999999999</v>
      </c>
      <c r="G444" s="75">
        <f>0.18*$G$436</f>
        <v>372.81600000000003</v>
      </c>
      <c r="H444" s="71">
        <f t="shared" si="40"/>
        <v>43.992288000000002</v>
      </c>
      <c r="I444" s="30"/>
      <c r="J444" s="31">
        <v>0.11799999999999999</v>
      </c>
      <c r="K444" s="76">
        <f>0.18*$K$436</f>
        <v>375.13946314044546</v>
      </c>
      <c r="L444" s="71">
        <f t="shared" si="41"/>
        <v>44.266456650572565</v>
      </c>
      <c r="M444" s="30"/>
      <c r="N444" s="33">
        <f t="shared" si="37"/>
        <v>0.27416865057256246</v>
      </c>
      <c r="O444" s="73">
        <f t="shared" si="39"/>
        <v>6.2321980291764421E-3</v>
      </c>
      <c r="P444" s="10"/>
    </row>
    <row r="445" spans="1:16" ht="13.5" thickBot="1" x14ac:dyDescent="0.25">
      <c r="A445" s="10"/>
      <c r="B445" s="77"/>
      <c r="C445" s="78"/>
      <c r="D445" s="79"/>
      <c r="E445" s="78"/>
      <c r="F445" s="80"/>
      <c r="G445" s="81"/>
      <c r="H445" s="82"/>
      <c r="I445" s="83"/>
      <c r="J445" s="80"/>
      <c r="K445" s="84"/>
      <c r="L445" s="82"/>
      <c r="M445" s="83"/>
      <c r="N445" s="85"/>
      <c r="O445" s="86"/>
      <c r="P445" s="10"/>
    </row>
    <row r="446" spans="1:16" x14ac:dyDescent="0.2">
      <c r="A446" s="10"/>
      <c r="B446" s="87" t="s">
        <v>54</v>
      </c>
      <c r="C446" s="24"/>
      <c r="D446" s="24"/>
      <c r="E446" s="24"/>
      <c r="F446" s="88"/>
      <c r="G446" s="89"/>
      <c r="H446" s="90">
        <f>SUM(H435:H441)</f>
        <v>283.59752000000003</v>
      </c>
      <c r="I446" s="91"/>
      <c r="J446" s="92"/>
      <c r="K446" s="92"/>
      <c r="L446" s="93">
        <f>SUM(L435:L441)</f>
        <v>296.26724537003514</v>
      </c>
      <c r="M446" s="94"/>
      <c r="N446" s="95">
        <f t="shared" si="37"/>
        <v>12.66972537003511</v>
      </c>
      <c r="O446" s="96">
        <f t="shared" si="39"/>
        <v>4.4675021735151664E-2</v>
      </c>
      <c r="P446" s="10"/>
    </row>
    <row r="447" spans="1:16" x14ac:dyDescent="0.2">
      <c r="A447" s="10"/>
      <c r="B447" s="97" t="s">
        <v>55</v>
      </c>
      <c r="C447" s="24"/>
      <c r="D447" s="24"/>
      <c r="E447" s="24"/>
      <c r="F447" s="98">
        <v>0.13</v>
      </c>
      <c r="G447" s="89"/>
      <c r="H447" s="99">
        <f>H446*F447</f>
        <v>36.867677600000007</v>
      </c>
      <c r="I447" s="100"/>
      <c r="J447" s="101">
        <v>0.13</v>
      </c>
      <c r="K447" s="102"/>
      <c r="L447" s="103">
        <f>L446*J447</f>
        <v>38.514741898104567</v>
      </c>
      <c r="M447" s="104"/>
      <c r="N447" s="105">
        <f t="shared" si="37"/>
        <v>1.64706429810456</v>
      </c>
      <c r="O447" s="106">
        <f t="shared" si="39"/>
        <v>4.4675021735151546E-2</v>
      </c>
      <c r="P447" s="10"/>
    </row>
    <row r="448" spans="1:16" x14ac:dyDescent="0.2">
      <c r="A448" s="10"/>
      <c r="B448" s="107" t="s">
        <v>56</v>
      </c>
      <c r="C448" s="24"/>
      <c r="D448" s="24"/>
      <c r="E448" s="24"/>
      <c r="F448" s="108"/>
      <c r="G448" s="109"/>
      <c r="H448" s="99">
        <f>H446+H447</f>
        <v>320.46519760000001</v>
      </c>
      <c r="I448" s="100"/>
      <c r="J448" s="100"/>
      <c r="K448" s="100"/>
      <c r="L448" s="103">
        <f>L446+L447</f>
        <v>334.78198726813969</v>
      </c>
      <c r="M448" s="104"/>
      <c r="N448" s="105">
        <f t="shared" si="37"/>
        <v>14.316789668139677</v>
      </c>
      <c r="O448" s="106">
        <f t="shared" si="39"/>
        <v>4.4675021735151678E-2</v>
      </c>
      <c r="P448" s="10"/>
    </row>
    <row r="449" spans="1:16" ht="12.75" customHeight="1" x14ac:dyDescent="0.2">
      <c r="A449" s="10"/>
      <c r="B449" s="143" t="s">
        <v>57</v>
      </c>
      <c r="C449" s="143"/>
      <c r="D449" s="143"/>
      <c r="E449" s="24"/>
      <c r="F449" s="108"/>
      <c r="G449" s="109"/>
      <c r="H449" s="110">
        <f>ROUND(-H448*10%,2)</f>
        <v>-32.049999999999997</v>
      </c>
      <c r="I449" s="100"/>
      <c r="J449" s="100"/>
      <c r="K449" s="100"/>
      <c r="L449" s="111">
        <f>ROUND(-L448*10%,2)</f>
        <v>-33.479999999999997</v>
      </c>
      <c r="M449" s="104"/>
      <c r="N449" s="112">
        <f t="shared" si="37"/>
        <v>-1.4299999999999997</v>
      </c>
      <c r="O449" s="113">
        <f t="shared" si="39"/>
        <v>4.4617784711388449E-2</v>
      </c>
      <c r="P449" s="10"/>
    </row>
    <row r="450" spans="1:16" ht="13.5" customHeight="1" thickBot="1" x14ac:dyDescent="0.25">
      <c r="A450" s="10"/>
      <c r="B450" s="143" t="s">
        <v>58</v>
      </c>
      <c r="C450" s="143"/>
      <c r="D450" s="143"/>
      <c r="E450" s="114"/>
      <c r="F450" s="115"/>
      <c r="G450" s="116"/>
      <c r="H450" s="117">
        <f>SUM(H448:H449)</f>
        <v>288.4151976</v>
      </c>
      <c r="I450" s="118"/>
      <c r="J450" s="118"/>
      <c r="K450" s="118"/>
      <c r="L450" s="119">
        <f>SUM(L448:L449)</f>
        <v>301.30198726813967</v>
      </c>
      <c r="M450" s="120"/>
      <c r="N450" s="121">
        <f t="shared" si="37"/>
        <v>12.88678966813967</v>
      </c>
      <c r="O450" s="122">
        <f t="shared" si="39"/>
        <v>4.4681382171865375E-2</v>
      </c>
      <c r="P450" s="10"/>
    </row>
    <row r="451" spans="1:16" ht="13.5" thickBot="1" x14ac:dyDescent="0.25">
      <c r="A451" s="10"/>
      <c r="B451" s="77"/>
      <c r="C451" s="78"/>
      <c r="D451" s="79"/>
      <c r="E451" s="78"/>
      <c r="F451" s="123"/>
      <c r="G451" s="124"/>
      <c r="H451" s="125"/>
      <c r="I451" s="126"/>
      <c r="J451" s="123"/>
      <c r="K451" s="81"/>
      <c r="L451" s="127"/>
      <c r="M451" s="83"/>
      <c r="N451" s="128"/>
      <c r="O451" s="86"/>
      <c r="P451" s="10"/>
    </row>
    <row r="452" spans="1:16" x14ac:dyDescent="0.2">
      <c r="A452" s="10"/>
      <c r="B452" s="87" t="s">
        <v>59</v>
      </c>
      <c r="C452" s="24"/>
      <c r="D452" s="24"/>
      <c r="E452" s="24"/>
      <c r="F452" s="88"/>
      <c r="G452" s="89"/>
      <c r="H452" s="90">
        <f>SUM(H435:H439,H442:H444)</f>
        <v>277.564976</v>
      </c>
      <c r="I452" s="91"/>
      <c r="J452" s="92"/>
      <c r="K452" s="92"/>
      <c r="L452" s="129">
        <f>SUM(L435:L439,L442:L444)</f>
        <v>290.13634143042299</v>
      </c>
      <c r="M452" s="94"/>
      <c r="N452" s="95">
        <f>L452-H452</f>
        <v>12.571365430422986</v>
      </c>
      <c r="O452" s="96">
        <f>IF((H452)=0,"",(N452/H452))</f>
        <v>4.5291612838152126E-2</v>
      </c>
      <c r="P452" s="10"/>
    </row>
    <row r="453" spans="1:16" x14ac:dyDescent="0.2">
      <c r="A453" s="10"/>
      <c r="B453" s="97" t="s">
        <v>55</v>
      </c>
      <c r="C453" s="24"/>
      <c r="D453" s="24"/>
      <c r="E453" s="24"/>
      <c r="F453" s="98">
        <v>0.13</v>
      </c>
      <c r="G453" s="109"/>
      <c r="H453" s="99">
        <f>H452*F453</f>
        <v>36.083446880000004</v>
      </c>
      <c r="I453" s="100"/>
      <c r="J453" s="130">
        <v>0.13</v>
      </c>
      <c r="K453" s="100"/>
      <c r="L453" s="103">
        <f>L452*J453</f>
        <v>37.717724385954988</v>
      </c>
      <c r="M453" s="104"/>
      <c r="N453" s="105">
        <f t="shared" si="37"/>
        <v>1.6342775059549837</v>
      </c>
      <c r="O453" s="106">
        <f t="shared" si="39"/>
        <v>4.5291612838151994E-2</v>
      </c>
      <c r="P453" s="10"/>
    </row>
    <row r="454" spans="1:16" x14ac:dyDescent="0.2">
      <c r="A454" s="10"/>
      <c r="B454" s="107" t="s">
        <v>56</v>
      </c>
      <c r="C454" s="24"/>
      <c r="D454" s="24"/>
      <c r="E454" s="24"/>
      <c r="F454" s="108"/>
      <c r="G454" s="109"/>
      <c r="H454" s="99">
        <f>H452+H453</f>
        <v>313.64842288</v>
      </c>
      <c r="I454" s="100"/>
      <c r="J454" s="100"/>
      <c r="K454" s="100"/>
      <c r="L454" s="103">
        <f>L452+L453</f>
        <v>327.85406581637795</v>
      </c>
      <c r="M454" s="104"/>
      <c r="N454" s="105">
        <f t="shared" si="37"/>
        <v>14.205642936377956</v>
      </c>
      <c r="O454" s="106">
        <f t="shared" si="39"/>
        <v>4.5291612838152064E-2</v>
      </c>
      <c r="P454" s="10"/>
    </row>
    <row r="455" spans="1:16" ht="12.75" customHeight="1" x14ac:dyDescent="0.2">
      <c r="A455" s="10"/>
      <c r="B455" s="143" t="s">
        <v>57</v>
      </c>
      <c r="C455" s="143"/>
      <c r="D455" s="143"/>
      <c r="E455" s="24"/>
      <c r="F455" s="108"/>
      <c r="G455" s="109"/>
      <c r="H455" s="110">
        <f>ROUND(-H454*10%,2)</f>
        <v>-31.36</v>
      </c>
      <c r="I455" s="100"/>
      <c r="J455" s="100"/>
      <c r="K455" s="100"/>
      <c r="L455" s="111">
        <f>ROUND(-L454*10%,2)</f>
        <v>-32.79</v>
      </c>
      <c r="M455" s="104"/>
      <c r="N455" s="112">
        <f t="shared" si="37"/>
        <v>-1.4299999999999997</v>
      </c>
      <c r="O455" s="113">
        <f t="shared" si="39"/>
        <v>4.5599489795918359E-2</v>
      </c>
      <c r="P455" s="10"/>
    </row>
    <row r="456" spans="1:16" ht="13.5" customHeight="1" thickBot="1" x14ac:dyDescent="0.25">
      <c r="A456" s="10"/>
      <c r="B456" s="143" t="s">
        <v>60</v>
      </c>
      <c r="C456" s="143"/>
      <c r="D456" s="143"/>
      <c r="E456" s="114"/>
      <c r="F456" s="131"/>
      <c r="G456" s="132"/>
      <c r="H456" s="133">
        <f>H454+H455</f>
        <v>282.28842287999998</v>
      </c>
      <c r="I456" s="134"/>
      <c r="J456" s="134"/>
      <c r="K456" s="134"/>
      <c r="L456" s="135">
        <f>L454+L455</f>
        <v>295.06406581637793</v>
      </c>
      <c r="M456" s="136"/>
      <c r="N456" s="137">
        <f t="shared" si="37"/>
        <v>12.775642936377949</v>
      </c>
      <c r="O456" s="138">
        <f t="shared" si="39"/>
        <v>4.525741015531777E-2</v>
      </c>
      <c r="P456" s="10"/>
    </row>
    <row r="457" spans="1:16" ht="13.5" thickBot="1" x14ac:dyDescent="0.25">
      <c r="A457" s="10"/>
      <c r="B457" s="77"/>
      <c r="C457" s="78"/>
      <c r="D457" s="79"/>
      <c r="E457" s="78"/>
      <c r="F457" s="123"/>
      <c r="G457" s="124"/>
      <c r="H457" s="125"/>
      <c r="I457" s="126"/>
      <c r="J457" s="123"/>
      <c r="K457" s="81"/>
      <c r="L457" s="127"/>
      <c r="M457" s="83"/>
      <c r="N457" s="128"/>
      <c r="O457" s="86"/>
      <c r="P457" s="10"/>
    </row>
    <row r="458" spans="1:16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39"/>
      <c r="M458" s="10"/>
      <c r="N458" s="10"/>
      <c r="O458" s="10"/>
      <c r="P458" s="10"/>
    </row>
    <row r="459" spans="1:16" x14ac:dyDescent="0.2">
      <c r="A459" s="10"/>
      <c r="B459" s="15" t="s">
        <v>61</v>
      </c>
      <c r="C459" s="10"/>
      <c r="D459" s="10"/>
      <c r="E459" s="10"/>
      <c r="F459" s="140">
        <v>3.5600000000000076E-2</v>
      </c>
      <c r="G459" s="10"/>
      <c r="H459" s="10"/>
      <c r="I459" s="10"/>
      <c r="J459" s="140">
        <v>4.2054064279015257E-2</v>
      </c>
      <c r="K459" s="10"/>
      <c r="L459" s="10"/>
      <c r="M459" s="10"/>
      <c r="N459" s="10"/>
      <c r="O459" s="10"/>
      <c r="P459" s="10"/>
    </row>
    <row r="460" spans="1:16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1:16" ht="14.25" x14ac:dyDescent="0.2">
      <c r="A461" s="141" t="s">
        <v>62</v>
      </c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1:16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1:16" x14ac:dyDescent="0.2">
      <c r="A463" s="10" t="s">
        <v>63</v>
      </c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1:16" x14ac:dyDescent="0.2">
      <c r="A464" s="10" t="s">
        <v>64</v>
      </c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1:16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1:16" x14ac:dyDescent="0.2">
      <c r="A466" s="10" t="s">
        <v>65</v>
      </c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1:16" x14ac:dyDescent="0.2">
      <c r="A467" s="10" t="s">
        <v>66</v>
      </c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1:16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1:16" x14ac:dyDescent="0.2">
      <c r="A469" s="10" t="s">
        <v>67</v>
      </c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1:16" x14ac:dyDescent="0.2">
      <c r="A470" s="10" t="s">
        <v>68</v>
      </c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1:16" x14ac:dyDescent="0.2">
      <c r="A471" s="10" t="s">
        <v>69</v>
      </c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1:16" x14ac:dyDescent="0.2">
      <c r="A472" s="10" t="s">
        <v>70</v>
      </c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1:16" x14ac:dyDescent="0.2">
      <c r="A473" s="10" t="s">
        <v>71</v>
      </c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</row>
    <row r="475" spans="1:16" ht="21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2"/>
      <c r="N475" s="3" t="s">
        <v>0</v>
      </c>
      <c r="O475" s="4" t="s">
        <v>1</v>
      </c>
    </row>
    <row r="476" spans="1:16" ht="18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2"/>
      <c r="M476" s="2"/>
      <c r="N476" s="3" t="s">
        <v>2</v>
      </c>
      <c r="O476" s="6"/>
    </row>
    <row r="477" spans="1:16" x14ac:dyDescent="0.2">
      <c r="A477" s="143"/>
      <c r="B477" s="143"/>
      <c r="C477" s="143"/>
      <c r="D477" s="143"/>
      <c r="E477" s="143"/>
      <c r="F477" s="143"/>
      <c r="G477" s="143"/>
      <c r="H477" s="143"/>
      <c r="I477" s="143"/>
      <c r="J477" s="143"/>
      <c r="K477" s="143"/>
      <c r="L477" s="2"/>
      <c r="M477" s="2"/>
      <c r="N477" s="3" t="s">
        <v>3</v>
      </c>
      <c r="O477" s="6"/>
    </row>
    <row r="478" spans="1:16" ht="18" x14ac:dyDescent="0.25">
      <c r="A478" s="5"/>
      <c r="B478" s="5"/>
      <c r="C478" s="5"/>
      <c r="D478" s="5"/>
      <c r="E478" s="5"/>
      <c r="F478" s="5"/>
      <c r="G478" s="5"/>
      <c r="H478" s="5"/>
      <c r="I478" s="7"/>
      <c r="J478" s="7"/>
      <c r="K478" s="7"/>
      <c r="L478" s="2"/>
      <c r="M478" s="2"/>
      <c r="N478" s="3" t="s">
        <v>4</v>
      </c>
      <c r="O478" s="6"/>
    </row>
    <row r="479" spans="1:16" ht="15.75" x14ac:dyDescent="0.25">
      <c r="A479" s="2"/>
      <c r="B479" s="2"/>
      <c r="C479" s="8"/>
      <c r="D479" s="8"/>
      <c r="E479" s="8"/>
      <c r="F479" s="2"/>
      <c r="G479" s="2"/>
      <c r="H479" s="2"/>
      <c r="I479" s="2"/>
      <c r="J479" s="2"/>
      <c r="K479" s="2"/>
      <c r="L479" s="2"/>
      <c r="M479" s="2"/>
      <c r="N479" s="3" t="s">
        <v>5</v>
      </c>
      <c r="O479" s="9" t="s">
        <v>78</v>
      </c>
    </row>
    <row r="480" spans="1: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4"/>
    </row>
    <row r="481" spans="1: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 t="s">
        <v>6</v>
      </c>
      <c r="O481" s="9"/>
    </row>
    <row r="482" spans="1: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10"/>
    </row>
    <row r="483" spans="1:16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1:16" x14ac:dyDescent="0.2">
      <c r="A484" s="10"/>
      <c r="B484" s="143" t="s">
        <v>7</v>
      </c>
      <c r="C484" s="143"/>
      <c r="D484" s="143"/>
      <c r="E484" s="143"/>
      <c r="F484" s="143"/>
      <c r="G484" s="143"/>
      <c r="H484" s="143"/>
      <c r="I484" s="143"/>
      <c r="J484" s="143"/>
      <c r="K484" s="143"/>
      <c r="L484" s="143"/>
      <c r="M484" s="143"/>
      <c r="N484" s="143"/>
      <c r="O484" s="143"/>
    </row>
    <row r="485" spans="1:16" x14ac:dyDescent="0.2">
      <c r="A485" s="10"/>
      <c r="B485" s="143" t="s">
        <v>8</v>
      </c>
      <c r="C485" s="143"/>
      <c r="D485" s="143"/>
      <c r="E485" s="143"/>
      <c r="F485" s="143"/>
      <c r="G485" s="143"/>
      <c r="H485" s="143"/>
      <c r="I485" s="143"/>
      <c r="J485" s="143"/>
      <c r="K485" s="143"/>
      <c r="L485" s="143"/>
      <c r="M485" s="143"/>
      <c r="N485" s="143"/>
      <c r="O485" s="143"/>
    </row>
    <row r="486" spans="1:16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1:16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1:16" x14ac:dyDescent="0.2">
      <c r="A488" s="10"/>
      <c r="B488" s="11" t="s">
        <v>9</v>
      </c>
      <c r="C488" s="10"/>
      <c r="D488" s="143" t="s">
        <v>76</v>
      </c>
      <c r="E488" s="143"/>
      <c r="F488" s="143"/>
      <c r="G488" s="143"/>
      <c r="H488" s="143"/>
      <c r="I488" s="143"/>
      <c r="J488" s="143"/>
      <c r="K488" s="143"/>
      <c r="L488" s="143"/>
      <c r="M488" s="143"/>
      <c r="N488" s="143"/>
      <c r="O488" s="143"/>
      <c r="P488" s="10"/>
    </row>
    <row r="489" spans="1:16" ht="15.75" x14ac:dyDescent="0.25">
      <c r="A489" s="10"/>
      <c r="B489" s="12"/>
      <c r="C489" s="10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0"/>
    </row>
    <row r="490" spans="1:16" x14ac:dyDescent="0.2">
      <c r="A490" s="10"/>
      <c r="B490" s="14"/>
      <c r="C490" s="10"/>
      <c r="D490" s="15" t="s">
        <v>11</v>
      </c>
      <c r="E490" s="15"/>
      <c r="F490" s="16">
        <v>5000</v>
      </c>
      <c r="G490" s="15" t="s">
        <v>12</v>
      </c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1:16" x14ac:dyDescent="0.2">
      <c r="A491" s="10"/>
      <c r="B491" s="14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1:16" x14ac:dyDescent="0.2">
      <c r="A492" s="10"/>
      <c r="B492" s="14"/>
      <c r="C492" s="10"/>
      <c r="D492" s="17"/>
      <c r="E492" s="17"/>
      <c r="F492" s="143" t="s">
        <v>13</v>
      </c>
      <c r="G492" s="143"/>
      <c r="H492" s="143"/>
      <c r="I492" s="10"/>
      <c r="J492" s="143" t="s">
        <v>14</v>
      </c>
      <c r="K492" s="143"/>
      <c r="L492" s="143"/>
      <c r="M492" s="10"/>
      <c r="N492" s="143" t="s">
        <v>15</v>
      </c>
      <c r="O492" s="143"/>
      <c r="P492" s="10"/>
    </row>
    <row r="493" spans="1:16" ht="12.75" customHeight="1" x14ac:dyDescent="0.2">
      <c r="A493" s="10"/>
      <c r="B493" s="14"/>
      <c r="C493" s="10"/>
      <c r="D493" s="143" t="s">
        <v>16</v>
      </c>
      <c r="E493" s="18"/>
      <c r="F493" s="19" t="s">
        <v>17</v>
      </c>
      <c r="G493" s="19" t="s">
        <v>18</v>
      </c>
      <c r="H493" s="20" t="s">
        <v>19</v>
      </c>
      <c r="I493" s="10"/>
      <c r="J493" s="19" t="s">
        <v>17</v>
      </c>
      <c r="K493" s="21" t="s">
        <v>18</v>
      </c>
      <c r="L493" s="20" t="s">
        <v>19</v>
      </c>
      <c r="M493" s="10"/>
      <c r="N493" s="143" t="s">
        <v>20</v>
      </c>
      <c r="O493" s="143" t="s">
        <v>21</v>
      </c>
      <c r="P493" s="10"/>
    </row>
    <row r="494" spans="1:16" x14ac:dyDescent="0.2">
      <c r="A494" s="10"/>
      <c r="B494" s="14"/>
      <c r="C494" s="10"/>
      <c r="D494" s="143"/>
      <c r="E494" s="18"/>
      <c r="F494" s="22" t="s">
        <v>22</v>
      </c>
      <c r="G494" s="22"/>
      <c r="H494" s="23" t="s">
        <v>22</v>
      </c>
      <c r="I494" s="10"/>
      <c r="J494" s="22" t="s">
        <v>22</v>
      </c>
      <c r="K494" s="23"/>
      <c r="L494" s="23" t="s">
        <v>22</v>
      </c>
      <c r="M494" s="10"/>
      <c r="N494" s="143"/>
      <c r="O494" s="143"/>
      <c r="P494" s="10"/>
    </row>
    <row r="495" spans="1:16" x14ac:dyDescent="0.2">
      <c r="A495" s="10"/>
      <c r="B495" s="24" t="s">
        <v>23</v>
      </c>
      <c r="C495" s="24"/>
      <c r="D495" s="25" t="s">
        <v>24</v>
      </c>
      <c r="E495" s="26"/>
      <c r="F495" s="27">
        <v>23.71</v>
      </c>
      <c r="G495" s="28">
        <v>1</v>
      </c>
      <c r="H495" s="29">
        <f>G495*F495</f>
        <v>23.71</v>
      </c>
      <c r="I495" s="30"/>
      <c r="J495" s="31">
        <v>28.42</v>
      </c>
      <c r="K495" s="32">
        <v>1</v>
      </c>
      <c r="L495" s="29">
        <f>K495*J495</f>
        <v>28.42</v>
      </c>
      <c r="M495" s="30"/>
      <c r="N495" s="33">
        <f>L495-H495</f>
        <v>4.7100000000000009</v>
      </c>
      <c r="O495" s="34">
        <f>IF((H495)=0,"",(N495/H495))</f>
        <v>0.19865035849852386</v>
      </c>
      <c r="P495" s="10"/>
    </row>
    <row r="496" spans="1:16" x14ac:dyDescent="0.2">
      <c r="A496" s="10"/>
      <c r="B496" s="24" t="s">
        <v>25</v>
      </c>
      <c r="C496" s="24"/>
      <c r="D496" s="25" t="s">
        <v>24</v>
      </c>
      <c r="E496" s="26"/>
      <c r="F496" s="27">
        <v>5.94</v>
      </c>
      <c r="G496" s="28">
        <v>1</v>
      </c>
      <c r="H496" s="29">
        <f t="shared" ref="H496:H504" si="42">G496*F496</f>
        <v>5.94</v>
      </c>
      <c r="I496" s="30"/>
      <c r="J496" s="31">
        <v>5.94</v>
      </c>
      <c r="K496" s="32">
        <v>1</v>
      </c>
      <c r="L496" s="29">
        <f>K496*J496</f>
        <v>5.94</v>
      </c>
      <c r="M496" s="30"/>
      <c r="N496" s="33">
        <f>L496-H496</f>
        <v>0</v>
      </c>
      <c r="O496" s="34">
        <f>IF((H496)=0,"",(N496/H496))</f>
        <v>0</v>
      </c>
      <c r="P496" s="10"/>
    </row>
    <row r="497" spans="1:16" x14ac:dyDescent="0.2">
      <c r="A497" s="10"/>
      <c r="B497" s="35" t="s">
        <v>26</v>
      </c>
      <c r="C497" s="24"/>
      <c r="D497" s="25" t="s">
        <v>27</v>
      </c>
      <c r="E497" s="26"/>
      <c r="F497" s="27">
        <v>-2.9999999999999997E-4</v>
      </c>
      <c r="G497" s="28">
        <f>F490</f>
        <v>5000</v>
      </c>
      <c r="H497" s="29">
        <f t="shared" si="42"/>
        <v>-1.4999999999999998</v>
      </c>
      <c r="I497" s="30"/>
      <c r="J497" s="31">
        <v>0</v>
      </c>
      <c r="K497" s="32">
        <f>F490</f>
        <v>5000</v>
      </c>
      <c r="L497" s="29">
        <f t="shared" ref="L497:L504" si="43">K497*J497</f>
        <v>0</v>
      </c>
      <c r="M497" s="30"/>
      <c r="N497" s="33">
        <f t="shared" ref="N497:N535" si="44">L497-H497</f>
        <v>1.4999999999999998</v>
      </c>
      <c r="O497" s="34">
        <f t="shared" ref="O497:O505" si="45">IF((H497)=0,"",(N497/H497))</f>
        <v>-1</v>
      </c>
      <c r="P497" s="10"/>
    </row>
    <row r="498" spans="1:16" x14ac:dyDescent="0.2">
      <c r="A498" s="10"/>
      <c r="B498" s="35" t="s">
        <v>28</v>
      </c>
      <c r="C498" s="24"/>
      <c r="D498" s="25" t="s">
        <v>24</v>
      </c>
      <c r="E498" s="26"/>
      <c r="F498" s="27">
        <v>0.25</v>
      </c>
      <c r="G498" s="28">
        <v>1</v>
      </c>
      <c r="H498" s="29">
        <f t="shared" si="42"/>
        <v>0.25</v>
      </c>
      <c r="I498" s="30"/>
      <c r="J498" s="31">
        <v>0.25</v>
      </c>
      <c r="K498" s="32">
        <v>1</v>
      </c>
      <c r="L498" s="29">
        <f t="shared" si="43"/>
        <v>0.25</v>
      </c>
      <c r="M498" s="30"/>
      <c r="N498" s="33">
        <f t="shared" si="44"/>
        <v>0</v>
      </c>
      <c r="O498" s="34">
        <f t="shared" si="45"/>
        <v>0</v>
      </c>
      <c r="P498" s="10"/>
    </row>
    <row r="499" spans="1:16" x14ac:dyDescent="0.2">
      <c r="A499" s="10"/>
      <c r="B499" s="24" t="s">
        <v>29</v>
      </c>
      <c r="C499" s="24"/>
      <c r="D499" s="25" t="s">
        <v>27</v>
      </c>
      <c r="E499" s="26"/>
      <c r="F499" s="27">
        <v>1.66E-2</v>
      </c>
      <c r="G499" s="28">
        <f>F490</f>
        <v>5000</v>
      </c>
      <c r="H499" s="29">
        <f t="shared" si="42"/>
        <v>83</v>
      </c>
      <c r="I499" s="30"/>
      <c r="J499" s="31">
        <v>1.9900000000000001E-2</v>
      </c>
      <c r="K499" s="28">
        <f>F490</f>
        <v>5000</v>
      </c>
      <c r="L499" s="29">
        <f t="shared" si="43"/>
        <v>99.5</v>
      </c>
      <c r="M499" s="30"/>
      <c r="N499" s="33">
        <f t="shared" si="44"/>
        <v>16.5</v>
      </c>
      <c r="O499" s="34">
        <f t="shared" si="45"/>
        <v>0.19879518072289157</v>
      </c>
      <c r="P499" s="10"/>
    </row>
    <row r="500" spans="1:16" x14ac:dyDescent="0.2">
      <c r="A500" s="10"/>
      <c r="B500" s="24" t="s">
        <v>30</v>
      </c>
      <c r="C500" s="24"/>
      <c r="D500" s="25"/>
      <c r="E500" s="26"/>
      <c r="F500" s="27"/>
      <c r="G500" s="28"/>
      <c r="H500" s="29">
        <f t="shared" si="42"/>
        <v>0</v>
      </c>
      <c r="I500" s="30"/>
      <c r="J500" s="31">
        <v>0</v>
      </c>
      <c r="K500" s="28"/>
      <c r="L500" s="29">
        <f t="shared" si="43"/>
        <v>0</v>
      </c>
      <c r="M500" s="30"/>
      <c r="N500" s="33">
        <f t="shared" si="44"/>
        <v>0</v>
      </c>
      <c r="O500" s="34" t="str">
        <f t="shared" si="45"/>
        <v/>
      </c>
      <c r="P500" s="10"/>
    </row>
    <row r="501" spans="1:16" x14ac:dyDescent="0.2">
      <c r="A501" s="10"/>
      <c r="B501" s="24" t="s">
        <v>31</v>
      </c>
      <c r="C501" s="24"/>
      <c r="D501" s="25" t="s">
        <v>32</v>
      </c>
      <c r="E501" s="26"/>
      <c r="F501" s="27">
        <v>1E-4</v>
      </c>
      <c r="G501" s="28">
        <f>F490</f>
        <v>5000</v>
      </c>
      <c r="H501" s="29">
        <f t="shared" si="42"/>
        <v>0.5</v>
      </c>
      <c r="I501" s="30"/>
      <c r="J501" s="31">
        <v>0</v>
      </c>
      <c r="K501" s="28">
        <f>F490</f>
        <v>5000</v>
      </c>
      <c r="L501" s="29">
        <f t="shared" si="43"/>
        <v>0</v>
      </c>
      <c r="M501" s="30"/>
      <c r="N501" s="33">
        <f t="shared" si="44"/>
        <v>-0.5</v>
      </c>
      <c r="O501" s="34">
        <f t="shared" si="45"/>
        <v>-1</v>
      </c>
      <c r="P501" s="10"/>
    </row>
    <row r="502" spans="1:16" x14ac:dyDescent="0.2">
      <c r="A502" s="10"/>
      <c r="B502" s="24" t="s">
        <v>33</v>
      </c>
      <c r="C502" s="24"/>
      <c r="D502" s="25" t="s">
        <v>32</v>
      </c>
      <c r="E502" s="26"/>
      <c r="F502" s="27">
        <v>2.0000000000000001E-4</v>
      </c>
      <c r="G502" s="28">
        <f>F490</f>
        <v>5000</v>
      </c>
      <c r="H502" s="29">
        <f t="shared" si="42"/>
        <v>1</v>
      </c>
      <c r="I502" s="30"/>
      <c r="J502" s="31">
        <v>2.0000000000000001E-4</v>
      </c>
      <c r="K502" s="28">
        <f>F490</f>
        <v>5000</v>
      </c>
      <c r="L502" s="29">
        <f t="shared" si="43"/>
        <v>1</v>
      </c>
      <c r="M502" s="30"/>
      <c r="N502" s="33">
        <f t="shared" si="44"/>
        <v>0</v>
      </c>
      <c r="O502" s="34">
        <f t="shared" si="45"/>
        <v>0</v>
      </c>
      <c r="P502" s="10"/>
    </row>
    <row r="503" spans="1:16" x14ac:dyDescent="0.2">
      <c r="A503" s="10"/>
      <c r="B503" s="36" t="s">
        <v>34</v>
      </c>
      <c r="C503" s="24"/>
      <c r="D503" s="25" t="s">
        <v>32</v>
      </c>
      <c r="E503" s="26"/>
      <c r="F503" s="27">
        <v>0</v>
      </c>
      <c r="G503" s="28">
        <f>F490</f>
        <v>5000</v>
      </c>
      <c r="H503" s="29">
        <f t="shared" si="42"/>
        <v>0</v>
      </c>
      <c r="I503" s="30"/>
      <c r="J503" s="31">
        <v>5.0000000000000001E-4</v>
      </c>
      <c r="K503" s="28">
        <f>F490</f>
        <v>5000</v>
      </c>
      <c r="L503" s="29">
        <f t="shared" si="43"/>
        <v>2.5</v>
      </c>
      <c r="M503" s="30"/>
      <c r="N503" s="33">
        <f t="shared" si="44"/>
        <v>2.5</v>
      </c>
      <c r="O503" s="34" t="str">
        <f t="shared" si="45"/>
        <v/>
      </c>
      <c r="P503" s="10"/>
    </row>
    <row r="504" spans="1:16" x14ac:dyDescent="0.2">
      <c r="A504" s="10"/>
      <c r="B504" s="37" t="s">
        <v>35</v>
      </c>
      <c r="C504" s="24"/>
      <c r="D504" s="25" t="s">
        <v>24</v>
      </c>
      <c r="E504" s="26"/>
      <c r="F504" s="27">
        <v>0</v>
      </c>
      <c r="G504" s="28">
        <v>1</v>
      </c>
      <c r="H504" s="29">
        <f t="shared" si="42"/>
        <v>0</v>
      </c>
      <c r="I504" s="30"/>
      <c r="J504" s="31">
        <v>4.66</v>
      </c>
      <c r="K504" s="28">
        <v>1</v>
      </c>
      <c r="L504" s="29">
        <f t="shared" si="43"/>
        <v>4.66</v>
      </c>
      <c r="M504" s="30"/>
      <c r="N504" s="33">
        <f t="shared" si="44"/>
        <v>4.66</v>
      </c>
      <c r="O504" s="34" t="str">
        <f t="shared" si="45"/>
        <v/>
      </c>
      <c r="P504" s="10"/>
    </row>
    <row r="505" spans="1:16" x14ac:dyDescent="0.2">
      <c r="A505" s="38"/>
      <c r="B505" s="39" t="s">
        <v>36</v>
      </c>
      <c r="C505" s="40"/>
      <c r="D505" s="41"/>
      <c r="E505" s="40"/>
      <c r="F505" s="42"/>
      <c r="G505" s="43"/>
      <c r="H505" s="44">
        <f>SUM(H495:H504)</f>
        <v>112.9</v>
      </c>
      <c r="I505" s="45"/>
      <c r="J505" s="46"/>
      <c r="K505" s="47"/>
      <c r="L505" s="44">
        <f>SUM(L495:L504)</f>
        <v>142.27000000000001</v>
      </c>
      <c r="M505" s="45"/>
      <c r="N505" s="48">
        <f t="shared" si="44"/>
        <v>29.370000000000005</v>
      </c>
      <c r="O505" s="49">
        <f t="shared" si="45"/>
        <v>0.26014171833480959</v>
      </c>
      <c r="P505" s="38"/>
    </row>
    <row r="506" spans="1:16" ht="38.25" x14ac:dyDescent="0.2">
      <c r="A506" s="10"/>
      <c r="B506" s="50" t="s">
        <v>37</v>
      </c>
      <c r="C506" s="24"/>
      <c r="D506" s="25" t="s">
        <v>32</v>
      </c>
      <c r="E506" s="26"/>
      <c r="F506" s="27">
        <v>1.1999999999999999E-3</v>
      </c>
      <c r="G506" s="28">
        <f>F490</f>
        <v>5000</v>
      </c>
      <c r="H506" s="29">
        <f>G506*F506</f>
        <v>5.9999999999999991</v>
      </c>
      <c r="I506" s="30"/>
      <c r="J506" s="31">
        <v>0</v>
      </c>
      <c r="K506" s="28">
        <f>F490</f>
        <v>5000</v>
      </c>
      <c r="L506" s="29">
        <f>K506*J506</f>
        <v>0</v>
      </c>
      <c r="M506" s="30"/>
      <c r="N506" s="33">
        <f t="shared" si="44"/>
        <v>-5.9999999999999991</v>
      </c>
      <c r="O506" s="34">
        <f>IF((H506)=0,"",(N506/H506))</f>
        <v>-1</v>
      </c>
      <c r="P506" s="10"/>
    </row>
    <row r="507" spans="1:16" ht="38.25" x14ac:dyDescent="0.2">
      <c r="A507" s="10"/>
      <c r="B507" s="50" t="s">
        <v>38</v>
      </c>
      <c r="C507" s="24"/>
      <c r="D507" s="25" t="s">
        <v>32</v>
      </c>
      <c r="E507" s="26"/>
      <c r="F507" s="27">
        <v>-1.6000000000000001E-3</v>
      </c>
      <c r="G507" s="28">
        <f>F490</f>
        <v>5000</v>
      </c>
      <c r="H507" s="29">
        <f>G507*F507</f>
        <v>-8</v>
      </c>
      <c r="I507" s="30"/>
      <c r="J507" s="31">
        <v>-1.6000000000000001E-3</v>
      </c>
      <c r="K507" s="28">
        <f>F490</f>
        <v>5000</v>
      </c>
      <c r="L507" s="29">
        <f>K507*J507</f>
        <v>-8</v>
      </c>
      <c r="M507" s="30"/>
      <c r="N507" s="33">
        <f t="shared" si="44"/>
        <v>0</v>
      </c>
      <c r="O507" s="34">
        <f>IF((H507)=0,"",(N507/H507))</f>
        <v>0</v>
      </c>
      <c r="P507" s="10"/>
    </row>
    <row r="508" spans="1:16" ht="51" x14ac:dyDescent="0.2">
      <c r="A508" s="10"/>
      <c r="B508" s="50" t="s">
        <v>39</v>
      </c>
      <c r="C508" s="24"/>
      <c r="D508" s="25" t="s">
        <v>32</v>
      </c>
      <c r="E508" s="26"/>
      <c r="F508" s="27">
        <v>0</v>
      </c>
      <c r="G508" s="28">
        <f>F490</f>
        <v>5000</v>
      </c>
      <c r="H508" s="29">
        <f>G508*F508</f>
        <v>0</v>
      </c>
      <c r="I508" s="30"/>
      <c r="J508" s="31">
        <v>-1.1999999999999999E-3</v>
      </c>
      <c r="K508" s="28">
        <f>F490</f>
        <v>5000</v>
      </c>
      <c r="L508" s="29">
        <f>K508*J508</f>
        <v>-5.9999999999999991</v>
      </c>
      <c r="M508" s="30"/>
      <c r="N508" s="33">
        <f t="shared" si="44"/>
        <v>-5.9999999999999991</v>
      </c>
      <c r="O508" s="34" t="str">
        <f>IF((H508)=0,"",(N508/H508))</f>
        <v/>
      </c>
      <c r="P508" s="10"/>
    </row>
    <row r="509" spans="1:16" x14ac:dyDescent="0.2">
      <c r="A509" s="10"/>
      <c r="B509" s="36" t="s">
        <v>40</v>
      </c>
      <c r="C509" s="24"/>
      <c r="D509" s="25" t="s">
        <v>27</v>
      </c>
      <c r="E509" s="26"/>
      <c r="F509" s="27">
        <v>2.0000000000000001E-4</v>
      </c>
      <c r="G509" s="28">
        <f>F490</f>
        <v>5000</v>
      </c>
      <c r="H509" s="29">
        <f>G509*F509</f>
        <v>1</v>
      </c>
      <c r="I509" s="30"/>
      <c r="J509" s="31">
        <v>2.0000000000000001E-4</v>
      </c>
      <c r="K509" s="28">
        <f>F490</f>
        <v>5000</v>
      </c>
      <c r="L509" s="29">
        <f>K509*J509</f>
        <v>1</v>
      </c>
      <c r="M509" s="30"/>
      <c r="N509" s="33">
        <f t="shared" si="44"/>
        <v>0</v>
      </c>
      <c r="O509" s="34">
        <f>IF((H509)=0,"",(N509/H509))</f>
        <v>0</v>
      </c>
      <c r="P509" s="10"/>
    </row>
    <row r="510" spans="1:16" x14ac:dyDescent="0.2">
      <c r="A510" s="10"/>
      <c r="B510" s="36" t="s">
        <v>41</v>
      </c>
      <c r="C510" s="24"/>
      <c r="D510" s="25"/>
      <c r="E510" s="26"/>
      <c r="F510" s="51"/>
      <c r="G510" s="52"/>
      <c r="H510" s="53"/>
      <c r="I510" s="30"/>
      <c r="J510" s="31"/>
      <c r="K510" s="28">
        <f>F490</f>
        <v>5000</v>
      </c>
      <c r="L510" s="29">
        <f>K510*J510</f>
        <v>0</v>
      </c>
      <c r="M510" s="30"/>
      <c r="N510" s="33">
        <f t="shared" si="44"/>
        <v>0</v>
      </c>
      <c r="O510" s="34"/>
      <c r="P510" s="10"/>
    </row>
    <row r="511" spans="1:16" ht="25.5" x14ac:dyDescent="0.2">
      <c r="A511" s="10"/>
      <c r="B511" s="54" t="s">
        <v>42</v>
      </c>
      <c r="C511" s="55"/>
      <c r="D511" s="55"/>
      <c r="E511" s="55"/>
      <c r="F511" s="56"/>
      <c r="G511" s="57"/>
      <c r="H511" s="58">
        <f>SUM(H505:H510)</f>
        <v>111.9</v>
      </c>
      <c r="I511" s="45"/>
      <c r="J511" s="57"/>
      <c r="K511" s="59"/>
      <c r="L511" s="58">
        <f>SUM(L505:L510)</f>
        <v>129.27000000000001</v>
      </c>
      <c r="M511" s="45"/>
      <c r="N511" s="48">
        <f t="shared" si="44"/>
        <v>17.370000000000005</v>
      </c>
      <c r="O511" s="49">
        <f t="shared" ref="O511:O535" si="46">IF((H511)=0,"",(N511/H511))</f>
        <v>0.15522788203753354</v>
      </c>
      <c r="P511" s="10"/>
    </row>
    <row r="512" spans="1:16" x14ac:dyDescent="0.2">
      <c r="A512" s="10"/>
      <c r="B512" s="30" t="s">
        <v>43</v>
      </c>
      <c r="C512" s="30"/>
      <c r="D512" s="60" t="s">
        <v>27</v>
      </c>
      <c r="E512" s="61"/>
      <c r="F512" s="31">
        <v>6.3E-3</v>
      </c>
      <c r="G512" s="62">
        <f>F490*(1+F538)</f>
        <v>5178</v>
      </c>
      <c r="H512" s="29">
        <f>G512*F512</f>
        <v>32.621400000000001</v>
      </c>
      <c r="I512" s="30"/>
      <c r="J512" s="31">
        <v>6.0000000000000001E-3</v>
      </c>
      <c r="K512" s="63">
        <f>F490*(1+J538)</f>
        <v>5210.2703213950763</v>
      </c>
      <c r="L512" s="29">
        <f>K512*J512</f>
        <v>31.26162192837046</v>
      </c>
      <c r="M512" s="30"/>
      <c r="N512" s="33">
        <f t="shared" si="44"/>
        <v>-1.3597780716295418</v>
      </c>
      <c r="O512" s="34">
        <f t="shared" si="46"/>
        <v>-4.1683620924593726E-2</v>
      </c>
      <c r="P512" s="10"/>
    </row>
    <row r="513" spans="1:16" ht="25.5" x14ac:dyDescent="0.2">
      <c r="A513" s="10"/>
      <c r="B513" s="64" t="s">
        <v>44</v>
      </c>
      <c r="C513" s="30"/>
      <c r="D513" s="60" t="s">
        <v>27</v>
      </c>
      <c r="E513" s="61"/>
      <c r="F513" s="31">
        <v>5.0000000000000001E-3</v>
      </c>
      <c r="G513" s="62">
        <f>G512</f>
        <v>5178</v>
      </c>
      <c r="H513" s="29">
        <f>G513*F513</f>
        <v>25.89</v>
      </c>
      <c r="I513" s="30"/>
      <c r="J513" s="31">
        <v>4.7000000000000002E-3</v>
      </c>
      <c r="K513" s="63">
        <f>K512</f>
        <v>5210.2703213950763</v>
      </c>
      <c r="L513" s="29">
        <f>K513*J513</f>
        <v>24.488270510556859</v>
      </c>
      <c r="M513" s="30"/>
      <c r="N513" s="33">
        <f t="shared" si="44"/>
        <v>-1.4017294894431416</v>
      </c>
      <c r="O513" s="34">
        <f t="shared" si="46"/>
        <v>-5.414173385257403E-2</v>
      </c>
      <c r="P513" s="10"/>
    </row>
    <row r="514" spans="1:16" ht="25.5" x14ac:dyDescent="0.2">
      <c r="A514" s="10"/>
      <c r="B514" s="54" t="s">
        <v>45</v>
      </c>
      <c r="C514" s="40"/>
      <c r="D514" s="40"/>
      <c r="E514" s="40"/>
      <c r="F514" s="65"/>
      <c r="G514" s="57"/>
      <c r="H514" s="58">
        <f>SUM(H511:H513)</f>
        <v>170.41140000000001</v>
      </c>
      <c r="I514" s="66"/>
      <c r="J514" s="67"/>
      <c r="K514" s="68"/>
      <c r="L514" s="58">
        <f>SUM(L511:L513)</f>
        <v>185.01989243892734</v>
      </c>
      <c r="M514" s="66"/>
      <c r="N514" s="48">
        <f t="shared" si="44"/>
        <v>14.608492438927328</v>
      </c>
      <c r="O514" s="49">
        <f t="shared" si="46"/>
        <v>8.5724854316831661E-2</v>
      </c>
      <c r="P514" s="10"/>
    </row>
    <row r="515" spans="1:16" ht="25.5" x14ac:dyDescent="0.2">
      <c r="A515" s="10"/>
      <c r="B515" s="69" t="s">
        <v>46</v>
      </c>
      <c r="C515" s="24"/>
      <c r="D515" s="25" t="s">
        <v>27</v>
      </c>
      <c r="E515" s="26"/>
      <c r="F515" s="70">
        <v>5.1999999999999998E-3</v>
      </c>
      <c r="G515" s="62">
        <f>F490*(1+F538)</f>
        <v>5178</v>
      </c>
      <c r="H515" s="71">
        <f t="shared" ref="H515:H523" si="47">G515*F515</f>
        <v>26.925599999999999</v>
      </c>
      <c r="I515" s="30"/>
      <c r="J515" s="31">
        <v>5.1999999999999998E-3</v>
      </c>
      <c r="K515" s="63">
        <f>F490*(1+J538)</f>
        <v>5210.2703213950763</v>
      </c>
      <c r="L515" s="71">
        <f t="shared" ref="L515:L523" si="48">K515*J515</f>
        <v>27.093405671254395</v>
      </c>
      <c r="M515" s="30"/>
      <c r="N515" s="33">
        <f t="shared" si="44"/>
        <v>0.16780567125439561</v>
      </c>
      <c r="O515" s="73">
        <f t="shared" si="46"/>
        <v>6.2321980291765314E-3</v>
      </c>
      <c r="P515" s="10"/>
    </row>
    <row r="516" spans="1:16" ht="25.5" x14ac:dyDescent="0.2">
      <c r="A516" s="10"/>
      <c r="B516" s="69" t="s">
        <v>47</v>
      </c>
      <c r="C516" s="24"/>
      <c r="D516" s="25" t="s">
        <v>27</v>
      </c>
      <c r="E516" s="26"/>
      <c r="F516" s="70">
        <v>1.1000000000000001E-3</v>
      </c>
      <c r="G516" s="62">
        <f>F490*(1+F538)</f>
        <v>5178</v>
      </c>
      <c r="H516" s="71">
        <f t="shared" si="47"/>
        <v>5.6958000000000002</v>
      </c>
      <c r="I516" s="30"/>
      <c r="J516" s="31">
        <v>1.1000000000000001E-3</v>
      </c>
      <c r="K516" s="63">
        <f>F490*(1+J538)</f>
        <v>5210.2703213950763</v>
      </c>
      <c r="L516" s="71">
        <f t="shared" si="48"/>
        <v>5.7312973535345844</v>
      </c>
      <c r="M516" s="30"/>
      <c r="N516" s="33">
        <f t="shared" si="44"/>
        <v>3.5497353534584164E-2</v>
      </c>
      <c r="O516" s="73">
        <f t="shared" si="46"/>
        <v>6.2321980291766147E-3</v>
      </c>
      <c r="P516" s="10"/>
    </row>
    <row r="517" spans="1:16" x14ac:dyDescent="0.2">
      <c r="A517" s="10"/>
      <c r="B517" s="24" t="s">
        <v>28</v>
      </c>
      <c r="C517" s="24"/>
      <c r="D517" s="25"/>
      <c r="E517" s="26"/>
      <c r="F517" s="70"/>
      <c r="G517" s="28">
        <v>1</v>
      </c>
      <c r="H517" s="71">
        <f t="shared" si="47"/>
        <v>0</v>
      </c>
      <c r="I517" s="30"/>
      <c r="J517" s="31">
        <v>0</v>
      </c>
      <c r="K517" s="32">
        <v>1</v>
      </c>
      <c r="L517" s="71">
        <f t="shared" si="48"/>
        <v>0</v>
      </c>
      <c r="M517" s="30"/>
      <c r="N517" s="33">
        <f t="shared" si="44"/>
        <v>0</v>
      </c>
      <c r="O517" s="73" t="str">
        <f t="shared" si="46"/>
        <v/>
      </c>
      <c r="P517" s="10"/>
    </row>
    <row r="518" spans="1:16" x14ac:dyDescent="0.2">
      <c r="A518" s="10"/>
      <c r="B518" s="24" t="s">
        <v>48</v>
      </c>
      <c r="C518" s="24"/>
      <c r="D518" s="25" t="s">
        <v>27</v>
      </c>
      <c r="E518" s="26"/>
      <c r="F518" s="70">
        <v>7.0000000000000001E-3</v>
      </c>
      <c r="G518" s="62">
        <f>F490</f>
        <v>5000</v>
      </c>
      <c r="H518" s="71">
        <f t="shared" si="47"/>
        <v>35</v>
      </c>
      <c r="I518" s="30"/>
      <c r="J518" s="31">
        <v>7.0000000000000001E-3</v>
      </c>
      <c r="K518" s="63">
        <f>F490</f>
        <v>5000</v>
      </c>
      <c r="L518" s="71">
        <f t="shared" si="48"/>
        <v>35</v>
      </c>
      <c r="M518" s="30"/>
      <c r="N518" s="33">
        <f t="shared" si="44"/>
        <v>0</v>
      </c>
      <c r="O518" s="73">
        <f t="shared" si="46"/>
        <v>0</v>
      </c>
      <c r="P518" s="10"/>
    </row>
    <row r="519" spans="1:16" x14ac:dyDescent="0.2">
      <c r="A519" s="10"/>
      <c r="B519" s="36" t="s">
        <v>49</v>
      </c>
      <c r="C519" s="24"/>
      <c r="D519" s="25" t="s">
        <v>27</v>
      </c>
      <c r="E519" s="26"/>
      <c r="F519" s="74">
        <v>7.3999999999999996E-2</v>
      </c>
      <c r="G519">
        <f>IF(G515&gt;=750,750,G515)</f>
        <v>750</v>
      </c>
      <c r="H519" s="71">
        <f>G519*F519</f>
        <v>55.5</v>
      </c>
      <c r="I519" s="30"/>
      <c r="J519" s="31">
        <v>7.3999999999999996E-2</v>
      </c>
      <c r="K519">
        <f>IF(K515&gt;=750,750,K515)</f>
        <v>750</v>
      </c>
      <c r="L519" s="71">
        <f>K519*J519</f>
        <v>55.5</v>
      </c>
      <c r="M519" s="30"/>
      <c r="N519" s="33">
        <f t="shared" si="44"/>
        <v>0</v>
      </c>
      <c r="O519" s="73">
        <f t="shared" si="46"/>
        <v>0</v>
      </c>
      <c r="P519" s="10"/>
    </row>
    <row r="520" spans="1:16" x14ac:dyDescent="0.2">
      <c r="A520" s="10"/>
      <c r="B520" s="36" t="s">
        <v>50</v>
      </c>
      <c r="C520" s="24"/>
      <c r="D520" s="25" t="s">
        <v>27</v>
      </c>
      <c r="E520" s="26"/>
      <c r="F520" s="74">
        <v>8.6999999999999994E-2</v>
      </c>
      <c r="G520">
        <f>IF(G515&gt;=750,G515-G519,0)</f>
        <v>4428</v>
      </c>
      <c r="H520" s="71">
        <f>G520*F520</f>
        <v>385.23599999999999</v>
      </c>
      <c r="I520" s="30"/>
      <c r="J520" s="31">
        <v>8.6999999999999994E-2</v>
      </c>
      <c r="K520">
        <f>IF(K515&gt;=750,K515-K519,0)</f>
        <v>4460.2703213950763</v>
      </c>
      <c r="L520" s="71">
        <f>K520*J520</f>
        <v>388.04351796137161</v>
      </c>
      <c r="M520" s="30"/>
      <c r="N520" s="33">
        <f t="shared" si="44"/>
        <v>2.8075179613716159</v>
      </c>
      <c r="O520" s="73">
        <f t="shared" si="46"/>
        <v>7.28778712625927E-3</v>
      </c>
      <c r="P520" s="10"/>
    </row>
    <row r="521" spans="1:16" x14ac:dyDescent="0.2">
      <c r="A521" s="10"/>
      <c r="B521" s="36" t="s">
        <v>51</v>
      </c>
      <c r="C521" s="24"/>
      <c r="D521" s="25" t="s">
        <v>27</v>
      </c>
      <c r="E521" s="26"/>
      <c r="F521" s="74">
        <v>6.3E-2</v>
      </c>
      <c r="G521" s="75">
        <f>0.64*$G$515</f>
        <v>3313.92</v>
      </c>
      <c r="H521" s="71">
        <f t="shared" si="47"/>
        <v>208.77696</v>
      </c>
      <c r="I521" s="30"/>
      <c r="J521" s="31">
        <v>6.3E-2</v>
      </c>
      <c r="K521" s="76">
        <f>0.64*$K$515</f>
        <v>3334.5730056928487</v>
      </c>
      <c r="L521" s="71">
        <f t="shared" si="48"/>
        <v>210.07809935864947</v>
      </c>
      <c r="M521" s="30"/>
      <c r="N521" s="33">
        <f t="shared" si="44"/>
        <v>1.3011393586494648</v>
      </c>
      <c r="O521" s="73">
        <f t="shared" si="46"/>
        <v>6.2321980291765184E-3</v>
      </c>
      <c r="P521" s="10"/>
    </row>
    <row r="522" spans="1:16" x14ac:dyDescent="0.2">
      <c r="A522" s="10"/>
      <c r="B522" s="36" t="s">
        <v>52</v>
      </c>
      <c r="C522" s="24"/>
      <c r="D522" s="25" t="s">
        <v>27</v>
      </c>
      <c r="E522" s="26"/>
      <c r="F522" s="74">
        <v>9.9000000000000005E-2</v>
      </c>
      <c r="G522" s="75">
        <f>0.18*$G$515</f>
        <v>932.04</v>
      </c>
      <c r="H522" s="71">
        <f t="shared" si="47"/>
        <v>92.271960000000007</v>
      </c>
      <c r="I522" s="30"/>
      <c r="J522" s="31">
        <v>9.9000000000000005E-2</v>
      </c>
      <c r="K522" s="76">
        <f>0.18*$K$515</f>
        <v>937.84865785111367</v>
      </c>
      <c r="L522" s="71">
        <f t="shared" si="48"/>
        <v>92.847017127260258</v>
      </c>
      <c r="M522" s="30"/>
      <c r="N522" s="33">
        <f t="shared" si="44"/>
        <v>0.57505712726025138</v>
      </c>
      <c r="O522" s="73">
        <f t="shared" si="46"/>
        <v>6.2321980291764837E-3</v>
      </c>
      <c r="P522" s="10"/>
    </row>
    <row r="523" spans="1:16" ht="13.5" thickBot="1" x14ac:dyDescent="0.25">
      <c r="A523" s="10"/>
      <c r="B523" s="14" t="s">
        <v>53</v>
      </c>
      <c r="C523" s="24"/>
      <c r="D523" s="25" t="s">
        <v>27</v>
      </c>
      <c r="E523" s="26"/>
      <c r="F523" s="74">
        <v>0.11799999999999999</v>
      </c>
      <c r="G523" s="75">
        <f>0.18*$G$515</f>
        <v>932.04</v>
      </c>
      <c r="H523" s="71">
        <f t="shared" si="47"/>
        <v>109.98071999999999</v>
      </c>
      <c r="I523" s="30"/>
      <c r="J523" s="31">
        <v>0.11799999999999999</v>
      </c>
      <c r="K523" s="76">
        <f>0.18*$K$515</f>
        <v>937.84865785111367</v>
      </c>
      <c r="L523" s="71">
        <f t="shared" si="48"/>
        <v>110.66614162643141</v>
      </c>
      <c r="M523" s="30"/>
      <c r="N523" s="33">
        <f t="shared" si="44"/>
        <v>0.68542162643142035</v>
      </c>
      <c r="O523" s="73">
        <f t="shared" si="46"/>
        <v>6.2321980291765722E-3</v>
      </c>
      <c r="P523" s="10"/>
    </row>
    <row r="524" spans="1:16" ht="13.5" thickBot="1" x14ac:dyDescent="0.25">
      <c r="A524" s="10"/>
      <c r="B524" s="77"/>
      <c r="C524" s="78"/>
      <c r="D524" s="79"/>
      <c r="E524" s="78"/>
      <c r="F524" s="80"/>
      <c r="G524" s="81"/>
      <c r="H524" s="82"/>
      <c r="I524" s="83"/>
      <c r="J524" s="80"/>
      <c r="K524" s="84"/>
      <c r="L524" s="82"/>
      <c r="M524" s="83"/>
      <c r="N524" s="85"/>
      <c r="O524" s="86"/>
      <c r="P524" s="10"/>
    </row>
    <row r="525" spans="1:16" x14ac:dyDescent="0.2">
      <c r="A525" s="10"/>
      <c r="B525" s="87" t="s">
        <v>54</v>
      </c>
      <c r="C525" s="24"/>
      <c r="D525" s="24"/>
      <c r="E525" s="24"/>
      <c r="F525" s="88"/>
      <c r="G525" s="89"/>
      <c r="H525" s="90">
        <f>SUM(H514:H520)</f>
        <v>678.76880000000006</v>
      </c>
      <c r="I525" s="91"/>
      <c r="J525" s="92"/>
      <c r="K525" s="92"/>
      <c r="L525" s="93">
        <f>SUM(L514:L520)</f>
        <v>696.38811342508802</v>
      </c>
      <c r="M525" s="94"/>
      <c r="N525" s="95">
        <f t="shared" si="44"/>
        <v>17.619313425087967</v>
      </c>
      <c r="O525" s="96">
        <f t="shared" si="46"/>
        <v>2.5957753840612541E-2</v>
      </c>
      <c r="P525" s="10"/>
    </row>
    <row r="526" spans="1:16" x14ac:dyDescent="0.2">
      <c r="A526" s="10"/>
      <c r="B526" s="97" t="s">
        <v>55</v>
      </c>
      <c r="C526" s="24"/>
      <c r="D526" s="24"/>
      <c r="E526" s="24"/>
      <c r="F526" s="98">
        <v>0.13</v>
      </c>
      <c r="G526" s="89"/>
      <c r="H526" s="99">
        <f>H525*F526</f>
        <v>88.239944000000008</v>
      </c>
      <c r="I526" s="100"/>
      <c r="J526" s="101">
        <v>0.13</v>
      </c>
      <c r="K526" s="102"/>
      <c r="L526" s="103">
        <f>L525*J526</f>
        <v>90.530454745261451</v>
      </c>
      <c r="M526" s="104"/>
      <c r="N526" s="105">
        <f t="shared" si="44"/>
        <v>2.290510745261443</v>
      </c>
      <c r="O526" s="106">
        <f t="shared" si="46"/>
        <v>2.5957753840612625E-2</v>
      </c>
      <c r="P526" s="10"/>
    </row>
    <row r="527" spans="1:16" x14ac:dyDescent="0.2">
      <c r="A527" s="10"/>
      <c r="B527" s="107" t="s">
        <v>56</v>
      </c>
      <c r="C527" s="24"/>
      <c r="D527" s="24"/>
      <c r="E527" s="24"/>
      <c r="F527" s="108"/>
      <c r="G527" s="109"/>
      <c r="H527" s="99">
        <f>H525+H526</f>
        <v>767.00874400000009</v>
      </c>
      <c r="I527" s="100"/>
      <c r="J527" s="100"/>
      <c r="K527" s="100"/>
      <c r="L527" s="103">
        <f>L525+L526</f>
        <v>786.91856817034943</v>
      </c>
      <c r="M527" s="104"/>
      <c r="N527" s="105">
        <f t="shared" si="44"/>
        <v>19.909824170349339</v>
      </c>
      <c r="O527" s="106">
        <f t="shared" si="46"/>
        <v>2.5957753840612455E-2</v>
      </c>
      <c r="P527" s="10"/>
    </row>
    <row r="528" spans="1:16" ht="12.75" customHeight="1" x14ac:dyDescent="0.2">
      <c r="A528" s="10"/>
      <c r="B528" s="143" t="s">
        <v>57</v>
      </c>
      <c r="C528" s="143"/>
      <c r="D528" s="143"/>
      <c r="E528" s="24"/>
      <c r="F528" s="108"/>
      <c r="G528" s="109"/>
      <c r="H528" s="110">
        <f>ROUND(-H527*10%,2)</f>
        <v>-76.7</v>
      </c>
      <c r="I528" s="100"/>
      <c r="J528" s="100"/>
      <c r="K528" s="100"/>
      <c r="L528" s="111">
        <f>ROUND(-L527*10%,2)</f>
        <v>-78.69</v>
      </c>
      <c r="M528" s="104"/>
      <c r="N528" s="112">
        <f t="shared" si="44"/>
        <v>-1.9899999999999949</v>
      </c>
      <c r="O528" s="113">
        <f t="shared" si="46"/>
        <v>2.5945241199478421E-2</v>
      </c>
      <c r="P528" s="10"/>
    </row>
    <row r="529" spans="1:16" ht="13.5" customHeight="1" thickBot="1" x14ac:dyDescent="0.25">
      <c r="A529" s="10"/>
      <c r="B529" s="143" t="s">
        <v>58</v>
      </c>
      <c r="C529" s="143"/>
      <c r="D529" s="143"/>
      <c r="E529" s="114"/>
      <c r="F529" s="115"/>
      <c r="G529" s="116"/>
      <c r="H529" s="117">
        <f>SUM(H527:H528)</f>
        <v>690.30874400000005</v>
      </c>
      <c r="I529" s="118"/>
      <c r="J529" s="118"/>
      <c r="K529" s="118"/>
      <c r="L529" s="119">
        <f>SUM(L527:L528)</f>
        <v>708.22856817034949</v>
      </c>
      <c r="M529" s="120"/>
      <c r="N529" s="121">
        <f t="shared" si="44"/>
        <v>17.919824170349443</v>
      </c>
      <c r="O529" s="122">
        <f t="shared" si="46"/>
        <v>2.5959144116461375E-2</v>
      </c>
      <c r="P529" s="10"/>
    </row>
    <row r="530" spans="1:16" ht="13.5" thickBot="1" x14ac:dyDescent="0.25">
      <c r="A530" s="10"/>
      <c r="B530" s="77"/>
      <c r="C530" s="78"/>
      <c r="D530" s="79"/>
      <c r="E530" s="78"/>
      <c r="F530" s="123"/>
      <c r="G530" s="124"/>
      <c r="H530" s="125"/>
      <c r="I530" s="126"/>
      <c r="J530" s="123"/>
      <c r="K530" s="81"/>
      <c r="L530" s="127"/>
      <c r="M530" s="83"/>
      <c r="N530" s="128"/>
      <c r="O530" s="86"/>
      <c r="P530" s="10"/>
    </row>
    <row r="531" spans="1:16" x14ac:dyDescent="0.2">
      <c r="A531" s="10"/>
      <c r="B531" s="87" t="s">
        <v>59</v>
      </c>
      <c r="C531" s="24"/>
      <c r="D531" s="24"/>
      <c r="E531" s="24"/>
      <c r="F531" s="88"/>
      <c r="G531" s="89"/>
      <c r="H531" s="90">
        <f>SUM(H514:H518,H521:H523)</f>
        <v>649.06244000000004</v>
      </c>
      <c r="I531" s="91"/>
      <c r="J531" s="92"/>
      <c r="K531" s="92"/>
      <c r="L531" s="129">
        <f>SUM(L514:L518,L521:L523)</f>
        <v>666.43585357605753</v>
      </c>
      <c r="M531" s="94"/>
      <c r="N531" s="95">
        <f>L531-H531</f>
        <v>17.373413576057487</v>
      </c>
      <c r="O531" s="96">
        <f>IF((H531)=0,"",(N531/H531))</f>
        <v>2.6766937208779921E-2</v>
      </c>
      <c r="P531" s="10"/>
    </row>
    <row r="532" spans="1:16" x14ac:dyDescent="0.2">
      <c r="A532" s="10"/>
      <c r="B532" s="97" t="s">
        <v>55</v>
      </c>
      <c r="C532" s="24"/>
      <c r="D532" s="24"/>
      <c r="E532" s="24"/>
      <c r="F532" s="98">
        <v>0.13</v>
      </c>
      <c r="G532" s="109"/>
      <c r="H532" s="99">
        <f>H531*F532</f>
        <v>84.378117200000005</v>
      </c>
      <c r="I532" s="100"/>
      <c r="J532" s="130">
        <v>0.13</v>
      </c>
      <c r="K532" s="100"/>
      <c r="L532" s="103">
        <f>L531*J532</f>
        <v>86.636660964887483</v>
      </c>
      <c r="M532" s="104"/>
      <c r="N532" s="105">
        <f t="shared" si="44"/>
        <v>2.2585437648874773</v>
      </c>
      <c r="O532" s="106">
        <f t="shared" si="46"/>
        <v>2.676693720877997E-2</v>
      </c>
      <c r="P532" s="10"/>
    </row>
    <row r="533" spans="1:16" x14ac:dyDescent="0.2">
      <c r="A533" s="10"/>
      <c r="B533" s="107" t="s">
        <v>56</v>
      </c>
      <c r="C533" s="24"/>
      <c r="D533" s="24"/>
      <c r="E533" s="24"/>
      <c r="F533" s="108"/>
      <c r="G533" s="109"/>
      <c r="H533" s="99">
        <f>H531+H532</f>
        <v>733.44055720000006</v>
      </c>
      <c r="I533" s="100"/>
      <c r="J533" s="100"/>
      <c r="K533" s="100"/>
      <c r="L533" s="103">
        <f>L531+L532</f>
        <v>753.07251454094501</v>
      </c>
      <c r="M533" s="104"/>
      <c r="N533" s="105">
        <f t="shared" si="44"/>
        <v>19.63195734094495</v>
      </c>
      <c r="O533" s="106">
        <f t="shared" si="46"/>
        <v>2.6766937208779908E-2</v>
      </c>
      <c r="P533" s="10"/>
    </row>
    <row r="534" spans="1:16" ht="12.75" customHeight="1" x14ac:dyDescent="0.2">
      <c r="A534" s="10"/>
      <c r="B534" s="143" t="s">
        <v>57</v>
      </c>
      <c r="C534" s="143"/>
      <c r="D534" s="143"/>
      <c r="E534" s="24"/>
      <c r="F534" s="108"/>
      <c r="G534" s="109"/>
      <c r="H534" s="110">
        <f>ROUND(-H533*10%,2)</f>
        <v>-73.34</v>
      </c>
      <c r="I534" s="100"/>
      <c r="J534" s="100"/>
      <c r="K534" s="100"/>
      <c r="L534" s="111">
        <f>ROUND(-L533*10%,2)</f>
        <v>-75.31</v>
      </c>
      <c r="M534" s="104"/>
      <c r="N534" s="112">
        <f t="shared" si="44"/>
        <v>-1.9699999999999989</v>
      </c>
      <c r="O534" s="113">
        <f t="shared" si="46"/>
        <v>2.6861194436869358E-2</v>
      </c>
      <c r="P534" s="10"/>
    </row>
    <row r="535" spans="1:16" ht="13.5" customHeight="1" thickBot="1" x14ac:dyDescent="0.25">
      <c r="A535" s="10"/>
      <c r="B535" s="143" t="s">
        <v>60</v>
      </c>
      <c r="C535" s="143"/>
      <c r="D535" s="143"/>
      <c r="E535" s="114"/>
      <c r="F535" s="131"/>
      <c r="G535" s="132"/>
      <c r="H535" s="133">
        <f>H533+H534</f>
        <v>660.10055720000003</v>
      </c>
      <c r="I535" s="134"/>
      <c r="J535" s="134"/>
      <c r="K535" s="134"/>
      <c r="L535" s="135">
        <f>L533+L534</f>
        <v>677.76251454094495</v>
      </c>
      <c r="M535" s="136"/>
      <c r="N535" s="137">
        <f t="shared" si="44"/>
        <v>17.661957340944923</v>
      </c>
      <c r="O535" s="138">
        <f t="shared" si="46"/>
        <v>2.6756464826909136E-2</v>
      </c>
      <c r="P535" s="10"/>
    </row>
    <row r="536" spans="1:16" ht="13.5" thickBot="1" x14ac:dyDescent="0.25">
      <c r="A536" s="10"/>
      <c r="B536" s="77"/>
      <c r="C536" s="78"/>
      <c r="D536" s="79"/>
      <c r="E536" s="78"/>
      <c r="F536" s="123"/>
      <c r="G536" s="124"/>
      <c r="H536" s="125"/>
      <c r="I536" s="126"/>
      <c r="J536" s="123"/>
      <c r="K536" s="81"/>
      <c r="L536" s="127"/>
      <c r="M536" s="83"/>
      <c r="N536" s="128"/>
      <c r="O536" s="86"/>
      <c r="P536" s="10"/>
    </row>
    <row r="537" spans="1:16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39"/>
      <c r="M537" s="10"/>
      <c r="N537" s="10"/>
      <c r="O537" s="10"/>
      <c r="P537" s="10"/>
    </row>
    <row r="538" spans="1:16" x14ac:dyDescent="0.2">
      <c r="A538" s="10"/>
      <c r="B538" s="15" t="s">
        <v>61</v>
      </c>
      <c r="C538" s="10"/>
      <c r="D538" s="10"/>
      <c r="E538" s="10"/>
      <c r="F538" s="140">
        <v>3.5600000000000076E-2</v>
      </c>
      <c r="G538" s="10"/>
      <c r="H538" s="10"/>
      <c r="I538" s="10"/>
      <c r="J538" s="140">
        <v>4.2054064279015257E-2</v>
      </c>
      <c r="K538" s="10"/>
      <c r="L538" s="10"/>
      <c r="M538" s="10"/>
      <c r="N538" s="10"/>
      <c r="O538" s="10"/>
      <c r="P538" s="10"/>
    </row>
    <row r="539" spans="1:16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1:16" ht="14.25" x14ac:dyDescent="0.2">
      <c r="A540" s="141" t="s">
        <v>62</v>
      </c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1:16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1:16" x14ac:dyDescent="0.2">
      <c r="A542" s="10" t="s">
        <v>63</v>
      </c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1:16" x14ac:dyDescent="0.2">
      <c r="A543" s="10" t="s">
        <v>64</v>
      </c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1:16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1:16" x14ac:dyDescent="0.2">
      <c r="A545" s="10" t="s">
        <v>65</v>
      </c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1:16" x14ac:dyDescent="0.2">
      <c r="A546" s="10" t="s">
        <v>66</v>
      </c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1:16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1:16" x14ac:dyDescent="0.2">
      <c r="A548" s="10" t="s">
        <v>67</v>
      </c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1:16" x14ac:dyDescent="0.2">
      <c r="A549" s="10" t="s">
        <v>68</v>
      </c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1:16" x14ac:dyDescent="0.2">
      <c r="A550" s="10" t="s">
        <v>69</v>
      </c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1:16" x14ac:dyDescent="0.2">
      <c r="A551" s="10" t="s">
        <v>70</v>
      </c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1:16" x14ac:dyDescent="0.2">
      <c r="A552" s="10" t="s">
        <v>71</v>
      </c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</row>
    <row r="554" spans="1:16" ht="21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2"/>
      <c r="N554" s="3" t="s">
        <v>0</v>
      </c>
      <c r="O554" s="4" t="s">
        <v>1</v>
      </c>
    </row>
    <row r="555" spans="1:16" ht="18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2"/>
      <c r="M555" s="2"/>
      <c r="N555" s="3" t="s">
        <v>2</v>
      </c>
      <c r="O555" s="6"/>
    </row>
    <row r="556" spans="1:16" x14ac:dyDescent="0.2">
      <c r="A556" s="143"/>
      <c r="B556" s="143"/>
      <c r="C556" s="143"/>
      <c r="D556" s="143"/>
      <c r="E556" s="143"/>
      <c r="F556" s="143"/>
      <c r="G556" s="143"/>
      <c r="H556" s="143"/>
      <c r="I556" s="143"/>
      <c r="J556" s="143"/>
      <c r="K556" s="143"/>
      <c r="L556" s="2"/>
      <c r="M556" s="2"/>
      <c r="N556" s="3" t="s">
        <v>3</v>
      </c>
      <c r="O556" s="6"/>
    </row>
    <row r="557" spans="1:16" ht="18" x14ac:dyDescent="0.25">
      <c r="A557" s="5"/>
      <c r="B557" s="5"/>
      <c r="C557" s="5"/>
      <c r="D557" s="5"/>
      <c r="E557" s="5"/>
      <c r="F557" s="5"/>
      <c r="G557" s="5"/>
      <c r="H557" s="5"/>
      <c r="I557" s="7"/>
      <c r="J557" s="7"/>
      <c r="K557" s="7"/>
      <c r="L557" s="2"/>
      <c r="M557" s="2"/>
      <c r="N557" s="3" t="s">
        <v>4</v>
      </c>
      <c r="O557" s="6"/>
    </row>
    <row r="558" spans="1:16" ht="15.75" x14ac:dyDescent="0.25">
      <c r="A558" s="2"/>
      <c r="B558" s="2"/>
      <c r="C558" s="8"/>
      <c r="D558" s="8"/>
      <c r="E558" s="8"/>
      <c r="F558" s="2"/>
      <c r="G558" s="2"/>
      <c r="H558" s="2"/>
      <c r="I558" s="2"/>
      <c r="J558" s="2"/>
      <c r="K558" s="2"/>
      <c r="L558" s="2"/>
      <c r="M558" s="2"/>
      <c r="N558" s="3" t="s">
        <v>5</v>
      </c>
      <c r="O558" s="9" t="s">
        <v>79</v>
      </c>
    </row>
    <row r="559" spans="1: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4"/>
    </row>
    <row r="560" spans="1: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 t="s">
        <v>6</v>
      </c>
      <c r="O560" s="9"/>
    </row>
    <row r="561" spans="1: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10"/>
    </row>
    <row r="562" spans="1:16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1:16" x14ac:dyDescent="0.2">
      <c r="A563" s="10"/>
      <c r="B563" s="143" t="s">
        <v>7</v>
      </c>
      <c r="C563" s="143"/>
      <c r="D563" s="143"/>
      <c r="E563" s="143"/>
      <c r="F563" s="143"/>
      <c r="G563" s="143"/>
      <c r="H563" s="143"/>
      <c r="I563" s="143"/>
      <c r="J563" s="143"/>
      <c r="K563" s="143"/>
      <c r="L563" s="143"/>
      <c r="M563" s="143"/>
      <c r="N563" s="143"/>
      <c r="O563" s="143"/>
    </row>
    <row r="564" spans="1:16" x14ac:dyDescent="0.2">
      <c r="A564" s="10"/>
      <c r="B564" s="143" t="s">
        <v>8</v>
      </c>
      <c r="C564" s="143"/>
      <c r="D564" s="143"/>
      <c r="E564" s="143"/>
      <c r="F564" s="143"/>
      <c r="G564" s="143"/>
      <c r="H564" s="143"/>
      <c r="I564" s="143"/>
      <c r="J564" s="143"/>
      <c r="K564" s="143"/>
      <c r="L564" s="143"/>
      <c r="M564" s="143"/>
      <c r="N564" s="143"/>
      <c r="O564" s="143"/>
    </row>
    <row r="565" spans="1:16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1:16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1:16" x14ac:dyDescent="0.2">
      <c r="A567" s="10"/>
      <c r="B567" s="11" t="s">
        <v>9</v>
      </c>
      <c r="C567" s="10"/>
      <c r="D567" s="143" t="s">
        <v>76</v>
      </c>
      <c r="E567" s="143"/>
      <c r="F567" s="143"/>
      <c r="G567" s="143"/>
      <c r="H567" s="143"/>
      <c r="I567" s="143"/>
      <c r="J567" s="143"/>
      <c r="K567" s="143"/>
      <c r="L567" s="143"/>
      <c r="M567" s="143"/>
      <c r="N567" s="143"/>
      <c r="O567" s="143"/>
      <c r="P567" s="10"/>
    </row>
    <row r="568" spans="1:16" ht="15.75" x14ac:dyDescent="0.25">
      <c r="A568" s="10"/>
      <c r="B568" s="12"/>
      <c r="C568" s="10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0"/>
    </row>
    <row r="569" spans="1:16" x14ac:dyDescent="0.2">
      <c r="A569" s="10"/>
      <c r="B569" s="14"/>
      <c r="C569" s="10"/>
      <c r="D569" s="15" t="s">
        <v>11</v>
      </c>
      <c r="E569" s="15"/>
      <c r="F569" s="16">
        <v>10000</v>
      </c>
      <c r="G569" s="15" t="s">
        <v>12</v>
      </c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1:16" x14ac:dyDescent="0.2">
      <c r="A570" s="10"/>
      <c r="B570" s="14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1:16" x14ac:dyDescent="0.2">
      <c r="A571" s="10"/>
      <c r="B571" s="14"/>
      <c r="C571" s="10"/>
      <c r="D571" s="17"/>
      <c r="E571" s="17"/>
      <c r="F571" s="143" t="s">
        <v>13</v>
      </c>
      <c r="G571" s="143"/>
      <c r="H571" s="143"/>
      <c r="I571" s="10"/>
      <c r="J571" s="143" t="s">
        <v>14</v>
      </c>
      <c r="K571" s="143"/>
      <c r="L571" s="143"/>
      <c r="M571" s="10"/>
      <c r="N571" s="143" t="s">
        <v>15</v>
      </c>
      <c r="O571" s="143"/>
      <c r="P571" s="10"/>
    </row>
    <row r="572" spans="1:16" ht="12.75" customHeight="1" x14ac:dyDescent="0.2">
      <c r="A572" s="10"/>
      <c r="B572" s="14"/>
      <c r="C572" s="10"/>
      <c r="D572" s="143" t="s">
        <v>16</v>
      </c>
      <c r="E572" s="18"/>
      <c r="F572" s="19" t="s">
        <v>17</v>
      </c>
      <c r="G572" s="19" t="s">
        <v>18</v>
      </c>
      <c r="H572" s="20" t="s">
        <v>19</v>
      </c>
      <c r="I572" s="10"/>
      <c r="J572" s="19" t="s">
        <v>17</v>
      </c>
      <c r="K572" s="21" t="s">
        <v>18</v>
      </c>
      <c r="L572" s="20" t="s">
        <v>19</v>
      </c>
      <c r="M572" s="10"/>
      <c r="N572" s="143" t="s">
        <v>20</v>
      </c>
      <c r="O572" s="143" t="s">
        <v>21</v>
      </c>
      <c r="P572" s="10"/>
    </row>
    <row r="573" spans="1:16" x14ac:dyDescent="0.2">
      <c r="A573" s="10"/>
      <c r="B573" s="14"/>
      <c r="C573" s="10"/>
      <c r="D573" s="143"/>
      <c r="E573" s="18"/>
      <c r="F573" s="22" t="s">
        <v>22</v>
      </c>
      <c r="G573" s="22"/>
      <c r="H573" s="23" t="s">
        <v>22</v>
      </c>
      <c r="I573" s="10"/>
      <c r="J573" s="22" t="s">
        <v>22</v>
      </c>
      <c r="K573" s="23"/>
      <c r="L573" s="23" t="s">
        <v>22</v>
      </c>
      <c r="M573" s="10"/>
      <c r="N573" s="143"/>
      <c r="O573" s="143"/>
      <c r="P573" s="10"/>
    </row>
    <row r="574" spans="1:16" x14ac:dyDescent="0.2">
      <c r="A574" s="10"/>
      <c r="B574" s="24" t="s">
        <v>23</v>
      </c>
      <c r="C574" s="24"/>
      <c r="D574" s="25" t="s">
        <v>24</v>
      </c>
      <c r="E574" s="26"/>
      <c r="F574" s="27">
        <v>23.71</v>
      </c>
      <c r="G574" s="28">
        <v>1</v>
      </c>
      <c r="H574" s="29">
        <f>G574*F574</f>
        <v>23.71</v>
      </c>
      <c r="I574" s="30"/>
      <c r="J574" s="31">
        <v>28.42</v>
      </c>
      <c r="K574" s="32">
        <v>1</v>
      </c>
      <c r="L574" s="29">
        <f>K574*J574</f>
        <v>28.42</v>
      </c>
      <c r="M574" s="30"/>
      <c r="N574" s="33">
        <f>L574-H574</f>
        <v>4.7100000000000009</v>
      </c>
      <c r="O574" s="34">
        <f>IF((H574)=0,"",(N574/H574))</f>
        <v>0.19865035849852386</v>
      </c>
      <c r="P574" s="10"/>
    </row>
    <row r="575" spans="1:16" x14ac:dyDescent="0.2">
      <c r="A575" s="10"/>
      <c r="B575" s="24" t="s">
        <v>25</v>
      </c>
      <c r="C575" s="24"/>
      <c r="D575" s="25" t="s">
        <v>24</v>
      </c>
      <c r="E575" s="26"/>
      <c r="F575" s="27">
        <v>5.94</v>
      </c>
      <c r="G575" s="28">
        <v>1</v>
      </c>
      <c r="H575" s="29">
        <f t="shared" ref="H575:H583" si="49">G575*F575</f>
        <v>5.94</v>
      </c>
      <c r="I575" s="30"/>
      <c r="J575" s="31">
        <v>5.94</v>
      </c>
      <c r="K575" s="32">
        <v>1</v>
      </c>
      <c r="L575" s="29">
        <f>K575*J575</f>
        <v>5.94</v>
      </c>
      <c r="M575" s="30"/>
      <c r="N575" s="33">
        <f>L575-H575</f>
        <v>0</v>
      </c>
      <c r="O575" s="34">
        <f>IF((H575)=0,"",(N575/H575))</f>
        <v>0</v>
      </c>
      <c r="P575" s="10"/>
    </row>
    <row r="576" spans="1:16" x14ac:dyDescent="0.2">
      <c r="A576" s="10"/>
      <c r="B576" s="35" t="s">
        <v>26</v>
      </c>
      <c r="C576" s="24"/>
      <c r="D576" s="25" t="s">
        <v>27</v>
      </c>
      <c r="E576" s="26"/>
      <c r="F576" s="27">
        <v>-2.9999999999999997E-4</v>
      </c>
      <c r="G576" s="28">
        <f>F569</f>
        <v>10000</v>
      </c>
      <c r="H576" s="29">
        <f t="shared" si="49"/>
        <v>-2.9999999999999996</v>
      </c>
      <c r="I576" s="30"/>
      <c r="J576" s="31">
        <v>0</v>
      </c>
      <c r="K576" s="32">
        <f>F569</f>
        <v>10000</v>
      </c>
      <c r="L576" s="29">
        <f t="shared" ref="L576:L583" si="50">K576*J576</f>
        <v>0</v>
      </c>
      <c r="M576" s="30"/>
      <c r="N576" s="33">
        <f t="shared" ref="N576:N614" si="51">L576-H576</f>
        <v>2.9999999999999996</v>
      </c>
      <c r="O576" s="34">
        <f t="shared" ref="O576:O584" si="52">IF((H576)=0,"",(N576/H576))</f>
        <v>-1</v>
      </c>
      <c r="P576" s="10"/>
    </row>
    <row r="577" spans="1:16" x14ac:dyDescent="0.2">
      <c r="A577" s="10"/>
      <c r="B577" s="35" t="s">
        <v>28</v>
      </c>
      <c r="C577" s="24"/>
      <c r="D577" s="25" t="s">
        <v>24</v>
      </c>
      <c r="E577" s="26"/>
      <c r="F577" s="27">
        <v>0.25</v>
      </c>
      <c r="G577" s="28">
        <v>1</v>
      </c>
      <c r="H577" s="29">
        <f t="shared" si="49"/>
        <v>0.25</v>
      </c>
      <c r="I577" s="30"/>
      <c r="J577" s="31">
        <v>0.25</v>
      </c>
      <c r="K577" s="32">
        <v>1</v>
      </c>
      <c r="L577" s="29">
        <f t="shared" si="50"/>
        <v>0.25</v>
      </c>
      <c r="M577" s="30"/>
      <c r="N577" s="33">
        <f t="shared" si="51"/>
        <v>0</v>
      </c>
      <c r="O577" s="34">
        <f t="shared" si="52"/>
        <v>0</v>
      </c>
      <c r="P577" s="10"/>
    </row>
    <row r="578" spans="1:16" x14ac:dyDescent="0.2">
      <c r="A578" s="10"/>
      <c r="B578" s="24" t="s">
        <v>29</v>
      </c>
      <c r="C578" s="24"/>
      <c r="D578" s="25" t="s">
        <v>27</v>
      </c>
      <c r="E578" s="26"/>
      <c r="F578" s="27">
        <v>1.66E-2</v>
      </c>
      <c r="G578" s="28">
        <f>F569</f>
        <v>10000</v>
      </c>
      <c r="H578" s="29">
        <f t="shared" si="49"/>
        <v>166</v>
      </c>
      <c r="I578" s="30"/>
      <c r="J578" s="31">
        <v>1.9900000000000001E-2</v>
      </c>
      <c r="K578" s="28">
        <f>F569</f>
        <v>10000</v>
      </c>
      <c r="L578" s="29">
        <f t="shared" si="50"/>
        <v>199</v>
      </c>
      <c r="M578" s="30"/>
      <c r="N578" s="33">
        <f t="shared" si="51"/>
        <v>33</v>
      </c>
      <c r="O578" s="34">
        <f t="shared" si="52"/>
        <v>0.19879518072289157</v>
      </c>
      <c r="P578" s="10"/>
    </row>
    <row r="579" spans="1:16" x14ac:dyDescent="0.2">
      <c r="A579" s="10"/>
      <c r="B579" s="24" t="s">
        <v>30</v>
      </c>
      <c r="C579" s="24"/>
      <c r="D579" s="25"/>
      <c r="E579" s="26"/>
      <c r="F579" s="27"/>
      <c r="G579" s="28"/>
      <c r="H579" s="29">
        <f t="shared" si="49"/>
        <v>0</v>
      </c>
      <c r="I579" s="30"/>
      <c r="J579" s="31">
        <v>0</v>
      </c>
      <c r="K579" s="28"/>
      <c r="L579" s="29">
        <f t="shared" si="50"/>
        <v>0</v>
      </c>
      <c r="M579" s="30"/>
      <c r="N579" s="33">
        <f t="shared" si="51"/>
        <v>0</v>
      </c>
      <c r="O579" s="34" t="str">
        <f t="shared" si="52"/>
        <v/>
      </c>
      <c r="P579" s="10"/>
    </row>
    <row r="580" spans="1:16" x14ac:dyDescent="0.2">
      <c r="A580" s="10"/>
      <c r="B580" s="24" t="s">
        <v>31</v>
      </c>
      <c r="C580" s="24"/>
      <c r="D580" s="25" t="s">
        <v>32</v>
      </c>
      <c r="E580" s="26"/>
      <c r="F580" s="27">
        <v>1E-4</v>
      </c>
      <c r="G580" s="28">
        <f>F569</f>
        <v>10000</v>
      </c>
      <c r="H580" s="29">
        <f t="shared" si="49"/>
        <v>1</v>
      </c>
      <c r="I580" s="30"/>
      <c r="J580" s="31">
        <v>0</v>
      </c>
      <c r="K580" s="28">
        <f>F569</f>
        <v>10000</v>
      </c>
      <c r="L580" s="29">
        <f t="shared" si="50"/>
        <v>0</v>
      </c>
      <c r="M580" s="30"/>
      <c r="N580" s="33">
        <f t="shared" si="51"/>
        <v>-1</v>
      </c>
      <c r="O580" s="34">
        <f t="shared" si="52"/>
        <v>-1</v>
      </c>
      <c r="P580" s="10"/>
    </row>
    <row r="581" spans="1:16" x14ac:dyDescent="0.2">
      <c r="A581" s="10"/>
      <c r="B581" s="24" t="s">
        <v>33</v>
      </c>
      <c r="C581" s="24"/>
      <c r="D581" s="25" t="s">
        <v>32</v>
      </c>
      <c r="E581" s="26"/>
      <c r="F581" s="27">
        <v>2.0000000000000001E-4</v>
      </c>
      <c r="G581" s="28">
        <f>F569</f>
        <v>10000</v>
      </c>
      <c r="H581" s="29">
        <f t="shared" si="49"/>
        <v>2</v>
      </c>
      <c r="I581" s="30"/>
      <c r="J581" s="31">
        <v>2.0000000000000001E-4</v>
      </c>
      <c r="K581" s="28">
        <f>F569</f>
        <v>10000</v>
      </c>
      <c r="L581" s="29">
        <f t="shared" si="50"/>
        <v>2</v>
      </c>
      <c r="M581" s="30"/>
      <c r="N581" s="33">
        <f t="shared" si="51"/>
        <v>0</v>
      </c>
      <c r="O581" s="34">
        <f t="shared" si="52"/>
        <v>0</v>
      </c>
      <c r="P581" s="10"/>
    </row>
    <row r="582" spans="1:16" x14ac:dyDescent="0.2">
      <c r="A582" s="10"/>
      <c r="B582" s="36" t="s">
        <v>34</v>
      </c>
      <c r="C582" s="24"/>
      <c r="D582" s="25" t="s">
        <v>32</v>
      </c>
      <c r="E582" s="26"/>
      <c r="F582" s="27">
        <v>0</v>
      </c>
      <c r="G582" s="28">
        <f>F569</f>
        <v>10000</v>
      </c>
      <c r="H582" s="29">
        <f t="shared" si="49"/>
        <v>0</v>
      </c>
      <c r="I582" s="30"/>
      <c r="J582" s="31">
        <v>5.0000000000000001E-4</v>
      </c>
      <c r="K582" s="28">
        <f>F569</f>
        <v>10000</v>
      </c>
      <c r="L582" s="29">
        <f t="shared" si="50"/>
        <v>5</v>
      </c>
      <c r="M582" s="30"/>
      <c r="N582" s="33">
        <f t="shared" si="51"/>
        <v>5</v>
      </c>
      <c r="O582" s="34" t="str">
        <f t="shared" si="52"/>
        <v/>
      </c>
      <c r="P582" s="10"/>
    </row>
    <row r="583" spans="1:16" x14ac:dyDescent="0.2">
      <c r="A583" s="10"/>
      <c r="B583" s="37" t="s">
        <v>35</v>
      </c>
      <c r="C583" s="24"/>
      <c r="D583" s="25" t="s">
        <v>24</v>
      </c>
      <c r="E583" s="26"/>
      <c r="F583" s="27">
        <v>0</v>
      </c>
      <c r="G583" s="28">
        <v>1</v>
      </c>
      <c r="H583" s="29">
        <f t="shared" si="49"/>
        <v>0</v>
      </c>
      <c r="I583" s="30"/>
      <c r="J583" s="31">
        <v>4.66</v>
      </c>
      <c r="K583" s="28">
        <v>1</v>
      </c>
      <c r="L583" s="29">
        <f t="shared" si="50"/>
        <v>4.66</v>
      </c>
      <c r="M583" s="30"/>
      <c r="N583" s="33">
        <f t="shared" si="51"/>
        <v>4.66</v>
      </c>
      <c r="O583" s="34" t="str">
        <f t="shared" si="52"/>
        <v/>
      </c>
      <c r="P583" s="10"/>
    </row>
    <row r="584" spans="1:16" x14ac:dyDescent="0.2">
      <c r="A584" s="38"/>
      <c r="B584" s="39" t="s">
        <v>36</v>
      </c>
      <c r="C584" s="40"/>
      <c r="D584" s="41"/>
      <c r="E584" s="40"/>
      <c r="F584" s="42"/>
      <c r="G584" s="43"/>
      <c r="H584" s="44">
        <f>SUM(H574:H583)</f>
        <v>195.9</v>
      </c>
      <c r="I584" s="45"/>
      <c r="J584" s="46"/>
      <c r="K584" s="47"/>
      <c r="L584" s="44">
        <f>SUM(L574:L583)</f>
        <v>245.27</v>
      </c>
      <c r="M584" s="45"/>
      <c r="N584" s="48">
        <f t="shared" si="51"/>
        <v>49.370000000000005</v>
      </c>
      <c r="O584" s="49">
        <f t="shared" si="52"/>
        <v>0.25201633486472691</v>
      </c>
      <c r="P584" s="38"/>
    </row>
    <row r="585" spans="1:16" ht="38.25" x14ac:dyDescent="0.2">
      <c r="A585" s="10"/>
      <c r="B585" s="50" t="s">
        <v>37</v>
      </c>
      <c r="C585" s="24"/>
      <c r="D585" s="25" t="s">
        <v>32</v>
      </c>
      <c r="E585" s="26"/>
      <c r="F585" s="27">
        <v>1.1999999999999999E-3</v>
      </c>
      <c r="G585" s="28">
        <f>F569</f>
        <v>10000</v>
      </c>
      <c r="H585" s="29">
        <f>G585*F585</f>
        <v>11.999999999999998</v>
      </c>
      <c r="I585" s="30"/>
      <c r="J585" s="31">
        <v>0</v>
      </c>
      <c r="K585" s="28">
        <f>F569</f>
        <v>10000</v>
      </c>
      <c r="L585" s="29">
        <f>K585*J585</f>
        <v>0</v>
      </c>
      <c r="M585" s="30"/>
      <c r="N585" s="33">
        <f t="shared" si="51"/>
        <v>-11.999999999999998</v>
      </c>
      <c r="O585" s="34">
        <f>IF((H585)=0,"",(N585/H585))</f>
        <v>-1</v>
      </c>
      <c r="P585" s="10"/>
    </row>
    <row r="586" spans="1:16" ht="38.25" x14ac:dyDescent="0.2">
      <c r="A586" s="10"/>
      <c r="B586" s="50" t="s">
        <v>38</v>
      </c>
      <c r="C586" s="24"/>
      <c r="D586" s="25" t="s">
        <v>32</v>
      </c>
      <c r="E586" s="26"/>
      <c r="F586" s="27">
        <v>-1.6000000000000001E-3</v>
      </c>
      <c r="G586" s="28">
        <f>F569</f>
        <v>10000</v>
      </c>
      <c r="H586" s="29">
        <f>G586*F586</f>
        <v>-16</v>
      </c>
      <c r="I586" s="30"/>
      <c r="J586" s="31">
        <v>-1.6000000000000001E-3</v>
      </c>
      <c r="K586" s="28">
        <f>F569</f>
        <v>10000</v>
      </c>
      <c r="L586" s="29">
        <f>K586*J586</f>
        <v>-16</v>
      </c>
      <c r="M586" s="30"/>
      <c r="N586" s="33">
        <f t="shared" si="51"/>
        <v>0</v>
      </c>
      <c r="O586" s="34">
        <f>IF((H586)=0,"",(N586/H586))</f>
        <v>0</v>
      </c>
      <c r="P586" s="10"/>
    </row>
    <row r="587" spans="1:16" ht="51" x14ac:dyDescent="0.2">
      <c r="A587" s="10"/>
      <c r="B587" s="50" t="s">
        <v>39</v>
      </c>
      <c r="C587" s="24"/>
      <c r="D587" s="25" t="s">
        <v>32</v>
      </c>
      <c r="E587" s="26"/>
      <c r="F587" s="27">
        <v>0</v>
      </c>
      <c r="G587" s="28">
        <f>F569</f>
        <v>10000</v>
      </c>
      <c r="H587" s="29">
        <f>G587*F587</f>
        <v>0</v>
      </c>
      <c r="I587" s="30"/>
      <c r="J587" s="31">
        <v>-1.1999999999999999E-3</v>
      </c>
      <c r="K587" s="28">
        <f>F569</f>
        <v>10000</v>
      </c>
      <c r="L587" s="29">
        <f>K587*J587</f>
        <v>-11.999999999999998</v>
      </c>
      <c r="M587" s="30"/>
      <c r="N587" s="33">
        <f t="shared" si="51"/>
        <v>-11.999999999999998</v>
      </c>
      <c r="O587" s="34" t="str">
        <f>IF((H587)=0,"",(N587/H587))</f>
        <v/>
      </c>
      <c r="P587" s="10"/>
    </row>
    <row r="588" spans="1:16" x14ac:dyDescent="0.2">
      <c r="A588" s="10"/>
      <c r="B588" s="36" t="s">
        <v>40</v>
      </c>
      <c r="C588" s="24"/>
      <c r="D588" s="25" t="s">
        <v>27</v>
      </c>
      <c r="E588" s="26"/>
      <c r="F588" s="27">
        <v>2.0000000000000001E-4</v>
      </c>
      <c r="G588" s="28">
        <f>F569</f>
        <v>10000</v>
      </c>
      <c r="H588" s="29">
        <f>G588*F588</f>
        <v>2</v>
      </c>
      <c r="I588" s="30"/>
      <c r="J588" s="31">
        <v>2.0000000000000001E-4</v>
      </c>
      <c r="K588" s="28">
        <f>F569</f>
        <v>10000</v>
      </c>
      <c r="L588" s="29">
        <f>K588*J588</f>
        <v>2</v>
      </c>
      <c r="M588" s="30"/>
      <c r="N588" s="33">
        <f t="shared" si="51"/>
        <v>0</v>
      </c>
      <c r="O588" s="34">
        <f>IF((H588)=0,"",(N588/H588))</f>
        <v>0</v>
      </c>
      <c r="P588" s="10"/>
    </row>
    <row r="589" spans="1:16" x14ac:dyDescent="0.2">
      <c r="A589" s="10"/>
      <c r="B589" s="36" t="s">
        <v>41</v>
      </c>
      <c r="C589" s="24"/>
      <c r="D589" s="25"/>
      <c r="E589" s="26"/>
      <c r="F589" s="51"/>
      <c r="G589" s="52"/>
      <c r="H589" s="53"/>
      <c r="I589" s="30"/>
      <c r="J589" s="31"/>
      <c r="K589" s="28">
        <f>F569</f>
        <v>10000</v>
      </c>
      <c r="L589" s="29">
        <f>K589*J589</f>
        <v>0</v>
      </c>
      <c r="M589" s="30"/>
      <c r="N589" s="33">
        <f t="shared" si="51"/>
        <v>0</v>
      </c>
      <c r="O589" s="34"/>
      <c r="P589" s="10"/>
    </row>
    <row r="590" spans="1:16" ht="25.5" x14ac:dyDescent="0.2">
      <c r="A590" s="10"/>
      <c r="B590" s="54" t="s">
        <v>42</v>
      </c>
      <c r="C590" s="55"/>
      <c r="D590" s="55"/>
      <c r="E590" s="55"/>
      <c r="F590" s="56"/>
      <c r="G590" s="57"/>
      <c r="H590" s="58">
        <f>SUM(H584:H589)</f>
        <v>193.9</v>
      </c>
      <c r="I590" s="45"/>
      <c r="J590" s="57"/>
      <c r="K590" s="59"/>
      <c r="L590" s="58">
        <f>SUM(L584:L589)</f>
        <v>219.27</v>
      </c>
      <c r="M590" s="45"/>
      <c r="N590" s="48">
        <f t="shared" si="51"/>
        <v>25.370000000000005</v>
      </c>
      <c r="O590" s="49">
        <f t="shared" ref="O590:O614" si="53">IF((H590)=0,"",(N590/H590))</f>
        <v>0.13084063950489946</v>
      </c>
      <c r="P590" s="10"/>
    </row>
    <row r="591" spans="1:16" x14ac:dyDescent="0.2">
      <c r="A591" s="10"/>
      <c r="B591" s="30" t="s">
        <v>43</v>
      </c>
      <c r="C591" s="30"/>
      <c r="D591" s="60" t="s">
        <v>27</v>
      </c>
      <c r="E591" s="61"/>
      <c r="F591" s="31">
        <v>6.3E-3</v>
      </c>
      <c r="G591" s="62">
        <f>F569*(1+F617)</f>
        <v>10356</v>
      </c>
      <c r="H591" s="29">
        <f>G591*F591</f>
        <v>65.242800000000003</v>
      </c>
      <c r="I591" s="30"/>
      <c r="J591" s="31">
        <v>6.0000000000000001E-3</v>
      </c>
      <c r="K591" s="63">
        <f>F569*(1+J617)</f>
        <v>10420.540642790153</v>
      </c>
      <c r="L591" s="29">
        <f>K591*J591</f>
        <v>62.523243856740919</v>
      </c>
      <c r="M591" s="30"/>
      <c r="N591" s="33">
        <f t="shared" si="51"/>
        <v>-2.7195561432590836</v>
      </c>
      <c r="O591" s="34">
        <f t="shared" si="53"/>
        <v>-4.1683620924593726E-2</v>
      </c>
      <c r="P591" s="10"/>
    </row>
    <row r="592" spans="1:16" ht="25.5" x14ac:dyDescent="0.2">
      <c r="A592" s="10"/>
      <c r="B592" s="64" t="s">
        <v>44</v>
      </c>
      <c r="C592" s="30"/>
      <c r="D592" s="60" t="s">
        <v>27</v>
      </c>
      <c r="E592" s="61"/>
      <c r="F592" s="31">
        <v>5.0000000000000001E-3</v>
      </c>
      <c r="G592" s="62">
        <f>G591</f>
        <v>10356</v>
      </c>
      <c r="H592" s="29">
        <f>G592*F592</f>
        <v>51.78</v>
      </c>
      <c r="I592" s="30"/>
      <c r="J592" s="31">
        <v>4.7000000000000002E-3</v>
      </c>
      <c r="K592" s="63">
        <f>K591</f>
        <v>10420.540642790153</v>
      </c>
      <c r="L592" s="29">
        <f>K592*J592</f>
        <v>48.976541021113718</v>
      </c>
      <c r="M592" s="30"/>
      <c r="N592" s="33">
        <f t="shared" si="51"/>
        <v>-2.8034589788862831</v>
      </c>
      <c r="O592" s="34">
        <f t="shared" si="53"/>
        <v>-5.414173385257403E-2</v>
      </c>
      <c r="P592" s="10"/>
    </row>
    <row r="593" spans="1:16" ht="25.5" x14ac:dyDescent="0.2">
      <c r="A593" s="10"/>
      <c r="B593" s="54" t="s">
        <v>45</v>
      </c>
      <c r="C593" s="40"/>
      <c r="D593" s="40"/>
      <c r="E593" s="40"/>
      <c r="F593" s="65"/>
      <c r="G593" s="57"/>
      <c r="H593" s="58">
        <f>SUM(H590:H592)</f>
        <v>310.92280000000005</v>
      </c>
      <c r="I593" s="66"/>
      <c r="J593" s="67"/>
      <c r="K593" s="68"/>
      <c r="L593" s="58">
        <f>SUM(L590:L592)</f>
        <v>330.76978487785459</v>
      </c>
      <c r="M593" s="66"/>
      <c r="N593" s="48">
        <f t="shared" si="51"/>
        <v>19.846984877854538</v>
      </c>
      <c r="O593" s="49">
        <f t="shared" si="53"/>
        <v>6.3832516875103842E-2</v>
      </c>
      <c r="P593" s="10"/>
    </row>
    <row r="594" spans="1:16" ht="25.5" x14ac:dyDescent="0.2">
      <c r="A594" s="10"/>
      <c r="B594" s="69" t="s">
        <v>46</v>
      </c>
      <c r="C594" s="24"/>
      <c r="D594" s="25" t="s">
        <v>27</v>
      </c>
      <c r="E594" s="26"/>
      <c r="F594" s="70">
        <v>5.1999999999999998E-3</v>
      </c>
      <c r="G594" s="62">
        <f>F569*(1+F617)</f>
        <v>10356</v>
      </c>
      <c r="H594" s="71">
        <f t="shared" ref="H594:H602" si="54">G594*F594</f>
        <v>53.851199999999999</v>
      </c>
      <c r="I594" s="30"/>
      <c r="J594" s="31">
        <v>5.1999999999999998E-3</v>
      </c>
      <c r="K594" s="63">
        <f>F569*(1+J617)</f>
        <v>10420.540642790153</v>
      </c>
      <c r="L594" s="71">
        <f t="shared" ref="L594:L602" si="55">K594*J594</f>
        <v>54.18681134250879</v>
      </c>
      <c r="M594" s="30"/>
      <c r="N594" s="33">
        <f t="shared" si="51"/>
        <v>0.33561134250879121</v>
      </c>
      <c r="O594" s="73">
        <f t="shared" si="53"/>
        <v>6.2321980291765314E-3</v>
      </c>
      <c r="P594" s="10"/>
    </row>
    <row r="595" spans="1:16" ht="25.5" x14ac:dyDescent="0.2">
      <c r="A595" s="10"/>
      <c r="B595" s="69" t="s">
        <v>47</v>
      </c>
      <c r="C595" s="24"/>
      <c r="D595" s="25" t="s">
        <v>27</v>
      </c>
      <c r="E595" s="26"/>
      <c r="F595" s="70">
        <v>1.1000000000000001E-3</v>
      </c>
      <c r="G595" s="62">
        <f>F569*(1+F617)</f>
        <v>10356</v>
      </c>
      <c r="H595" s="71">
        <f t="shared" si="54"/>
        <v>11.3916</v>
      </c>
      <c r="I595" s="30"/>
      <c r="J595" s="31">
        <v>1.1000000000000001E-3</v>
      </c>
      <c r="K595" s="63">
        <f>F569*(1+J617)</f>
        <v>10420.540642790153</v>
      </c>
      <c r="L595" s="71">
        <f t="shared" si="55"/>
        <v>11.462594707069169</v>
      </c>
      <c r="M595" s="30"/>
      <c r="N595" s="33">
        <f t="shared" si="51"/>
        <v>7.0994707069168328E-2</v>
      </c>
      <c r="O595" s="73">
        <f t="shared" si="53"/>
        <v>6.2321980291766147E-3</v>
      </c>
      <c r="P595" s="10"/>
    </row>
    <row r="596" spans="1:16" x14ac:dyDescent="0.2">
      <c r="A596" s="10"/>
      <c r="B596" s="24" t="s">
        <v>28</v>
      </c>
      <c r="C596" s="24"/>
      <c r="D596" s="25"/>
      <c r="E596" s="26"/>
      <c r="F596" s="70"/>
      <c r="G596" s="28">
        <v>1</v>
      </c>
      <c r="H596" s="71">
        <f t="shared" si="54"/>
        <v>0</v>
      </c>
      <c r="I596" s="30"/>
      <c r="J596" s="31">
        <v>0</v>
      </c>
      <c r="K596" s="32">
        <v>1</v>
      </c>
      <c r="L596" s="71">
        <f t="shared" si="55"/>
        <v>0</v>
      </c>
      <c r="M596" s="30"/>
      <c r="N596" s="33">
        <f t="shared" si="51"/>
        <v>0</v>
      </c>
      <c r="O596" s="73" t="str">
        <f t="shared" si="53"/>
        <v/>
      </c>
      <c r="P596" s="10"/>
    </row>
    <row r="597" spans="1:16" x14ac:dyDescent="0.2">
      <c r="A597" s="10"/>
      <c r="B597" s="24" t="s">
        <v>48</v>
      </c>
      <c r="C597" s="24"/>
      <c r="D597" s="25" t="s">
        <v>27</v>
      </c>
      <c r="E597" s="26"/>
      <c r="F597" s="70">
        <v>7.0000000000000001E-3</v>
      </c>
      <c r="G597" s="62">
        <f>F569</f>
        <v>10000</v>
      </c>
      <c r="H597" s="71">
        <f t="shared" si="54"/>
        <v>70</v>
      </c>
      <c r="I597" s="30"/>
      <c r="J597" s="31">
        <v>7.0000000000000001E-3</v>
      </c>
      <c r="K597" s="63">
        <f>F569</f>
        <v>10000</v>
      </c>
      <c r="L597" s="71">
        <f t="shared" si="55"/>
        <v>70</v>
      </c>
      <c r="M597" s="30"/>
      <c r="N597" s="33">
        <f t="shared" si="51"/>
        <v>0</v>
      </c>
      <c r="O597" s="73">
        <f t="shared" si="53"/>
        <v>0</v>
      </c>
      <c r="P597" s="10"/>
    </row>
    <row r="598" spans="1:16" x14ac:dyDescent="0.2">
      <c r="A598" s="10"/>
      <c r="B598" s="36" t="s">
        <v>49</v>
      </c>
      <c r="C598" s="24"/>
      <c r="D598" s="25" t="s">
        <v>27</v>
      </c>
      <c r="E598" s="26"/>
      <c r="F598" s="74">
        <v>7.3999999999999996E-2</v>
      </c>
      <c r="G598">
        <f>IF(G594&gt;=750,750,G594)</f>
        <v>750</v>
      </c>
      <c r="H598" s="71">
        <f>G598*F598</f>
        <v>55.5</v>
      </c>
      <c r="I598" s="30"/>
      <c r="J598" s="31">
        <v>7.3999999999999996E-2</v>
      </c>
      <c r="K598">
        <f>IF(K594&gt;=750,750,K594)</f>
        <v>750</v>
      </c>
      <c r="L598" s="71">
        <f>K598*J598</f>
        <v>55.5</v>
      </c>
      <c r="M598" s="30"/>
      <c r="N598" s="33">
        <f t="shared" si="51"/>
        <v>0</v>
      </c>
      <c r="O598" s="73">
        <f t="shared" si="53"/>
        <v>0</v>
      </c>
      <c r="P598" s="10"/>
    </row>
    <row r="599" spans="1:16" x14ac:dyDescent="0.2">
      <c r="A599" s="10"/>
      <c r="B599" s="36" t="s">
        <v>50</v>
      </c>
      <c r="C599" s="24"/>
      <c r="D599" s="25" t="s">
        <v>27</v>
      </c>
      <c r="E599" s="26"/>
      <c r="F599" s="74">
        <v>8.6999999999999994E-2</v>
      </c>
      <c r="G599">
        <f>IF(G594&gt;=750,G594-G598,0)</f>
        <v>9606</v>
      </c>
      <c r="H599" s="71">
        <f>G599*F599</f>
        <v>835.72199999999998</v>
      </c>
      <c r="I599" s="30"/>
      <c r="J599" s="31">
        <v>8.6999999999999994E-2</v>
      </c>
      <c r="K599">
        <f>IF(K594&gt;=750,K594-K598,0)</f>
        <v>9670.5406427901526</v>
      </c>
      <c r="L599" s="71">
        <f>K599*J599</f>
        <v>841.33703592274321</v>
      </c>
      <c r="M599" s="30"/>
      <c r="N599" s="33">
        <f t="shared" si="51"/>
        <v>5.6150359227432318</v>
      </c>
      <c r="O599" s="73">
        <f t="shared" si="53"/>
        <v>6.7187843837343423E-3</v>
      </c>
      <c r="P599" s="10"/>
    </row>
    <row r="600" spans="1:16" x14ac:dyDescent="0.2">
      <c r="A600" s="10"/>
      <c r="B600" s="36" t="s">
        <v>51</v>
      </c>
      <c r="C600" s="24"/>
      <c r="D600" s="25" t="s">
        <v>27</v>
      </c>
      <c r="E600" s="26"/>
      <c r="F600" s="74">
        <v>6.3E-2</v>
      </c>
      <c r="G600" s="75">
        <f>0.64*$G$594</f>
        <v>6627.84</v>
      </c>
      <c r="H600" s="71">
        <f t="shared" si="54"/>
        <v>417.55392000000001</v>
      </c>
      <c r="I600" s="30"/>
      <c r="J600" s="31">
        <v>6.3E-2</v>
      </c>
      <c r="K600" s="76">
        <f>0.64*$K$594</f>
        <v>6669.1460113856974</v>
      </c>
      <c r="L600" s="71">
        <f t="shared" si="55"/>
        <v>420.15619871729893</v>
      </c>
      <c r="M600" s="30"/>
      <c r="N600" s="33">
        <f t="shared" si="51"/>
        <v>2.6022787172989297</v>
      </c>
      <c r="O600" s="73">
        <f t="shared" si="53"/>
        <v>6.2321980291765184E-3</v>
      </c>
      <c r="P600" s="10"/>
    </row>
    <row r="601" spans="1:16" x14ac:dyDescent="0.2">
      <c r="A601" s="10"/>
      <c r="B601" s="36" t="s">
        <v>52</v>
      </c>
      <c r="C601" s="24"/>
      <c r="D601" s="25" t="s">
        <v>27</v>
      </c>
      <c r="E601" s="26"/>
      <c r="F601" s="74">
        <v>9.9000000000000005E-2</v>
      </c>
      <c r="G601" s="75">
        <f>0.18*$G$594</f>
        <v>1864.08</v>
      </c>
      <c r="H601" s="71">
        <f t="shared" si="54"/>
        <v>184.54392000000001</v>
      </c>
      <c r="I601" s="30"/>
      <c r="J601" s="31">
        <v>9.9000000000000005E-2</v>
      </c>
      <c r="K601" s="76">
        <f>0.18*$K$594</f>
        <v>1875.6973157022273</v>
      </c>
      <c r="L601" s="71">
        <f t="shared" si="55"/>
        <v>185.69403425452052</v>
      </c>
      <c r="M601" s="30"/>
      <c r="N601" s="33">
        <f t="shared" si="51"/>
        <v>1.1501142545205028</v>
      </c>
      <c r="O601" s="73">
        <f t="shared" si="53"/>
        <v>6.2321980291764837E-3</v>
      </c>
      <c r="P601" s="10"/>
    </row>
    <row r="602" spans="1:16" ht="13.5" thickBot="1" x14ac:dyDescent="0.25">
      <c r="A602" s="10"/>
      <c r="B602" s="14" t="s">
        <v>53</v>
      </c>
      <c r="C602" s="24"/>
      <c r="D602" s="25" t="s">
        <v>27</v>
      </c>
      <c r="E602" s="26"/>
      <c r="F602" s="74">
        <v>0.11799999999999999</v>
      </c>
      <c r="G602" s="75">
        <f>0.18*$G$594</f>
        <v>1864.08</v>
      </c>
      <c r="H602" s="71">
        <f t="shared" si="54"/>
        <v>219.96143999999998</v>
      </c>
      <c r="I602" s="30"/>
      <c r="J602" s="31">
        <v>0.11799999999999999</v>
      </c>
      <c r="K602" s="76">
        <f>0.18*$K$594</f>
        <v>1875.6973157022273</v>
      </c>
      <c r="L602" s="71">
        <f t="shared" si="55"/>
        <v>221.33228325286282</v>
      </c>
      <c r="M602" s="30"/>
      <c r="N602" s="33">
        <f t="shared" si="51"/>
        <v>1.3708432528628407</v>
      </c>
      <c r="O602" s="73">
        <f t="shared" si="53"/>
        <v>6.2321980291765722E-3</v>
      </c>
      <c r="P602" s="10"/>
    </row>
    <row r="603" spans="1:16" ht="13.5" thickBot="1" x14ac:dyDescent="0.25">
      <c r="A603" s="10"/>
      <c r="B603" s="77"/>
      <c r="C603" s="78"/>
      <c r="D603" s="79"/>
      <c r="E603" s="78"/>
      <c r="F603" s="80"/>
      <c r="G603" s="81"/>
      <c r="H603" s="82"/>
      <c r="I603" s="83"/>
      <c r="J603" s="80"/>
      <c r="K603" s="84"/>
      <c r="L603" s="82"/>
      <c r="M603" s="83"/>
      <c r="N603" s="85"/>
      <c r="O603" s="86"/>
      <c r="P603" s="10"/>
    </row>
    <row r="604" spans="1:16" x14ac:dyDescent="0.2">
      <c r="A604" s="10"/>
      <c r="B604" s="87" t="s">
        <v>54</v>
      </c>
      <c r="C604" s="24"/>
      <c r="D604" s="24"/>
      <c r="E604" s="24"/>
      <c r="F604" s="88"/>
      <c r="G604" s="89"/>
      <c r="H604" s="90">
        <f>SUM(H593:H599)</f>
        <v>1337.3876</v>
      </c>
      <c r="I604" s="91"/>
      <c r="J604" s="92"/>
      <c r="K604" s="92"/>
      <c r="L604" s="93">
        <f>SUM(L593:L599)</f>
        <v>1363.2562268501756</v>
      </c>
      <c r="M604" s="94"/>
      <c r="N604" s="95">
        <f t="shared" si="51"/>
        <v>25.868626850175588</v>
      </c>
      <c r="O604" s="96">
        <f t="shared" si="53"/>
        <v>1.9342654926795783E-2</v>
      </c>
      <c r="P604" s="10"/>
    </row>
    <row r="605" spans="1:16" x14ac:dyDescent="0.2">
      <c r="A605" s="10"/>
      <c r="B605" s="97" t="s">
        <v>55</v>
      </c>
      <c r="C605" s="24"/>
      <c r="D605" s="24"/>
      <c r="E605" s="24"/>
      <c r="F605" s="98">
        <v>0.13</v>
      </c>
      <c r="G605" s="89"/>
      <c r="H605" s="99">
        <f>H604*F605</f>
        <v>173.860388</v>
      </c>
      <c r="I605" s="100"/>
      <c r="J605" s="101">
        <v>0.13</v>
      </c>
      <c r="K605" s="102"/>
      <c r="L605" s="103">
        <f>L604*J605</f>
        <v>177.22330949052284</v>
      </c>
      <c r="M605" s="104"/>
      <c r="N605" s="105">
        <f t="shared" si="51"/>
        <v>3.3629214905228366</v>
      </c>
      <c r="O605" s="106">
        <f t="shared" si="53"/>
        <v>1.9342654926795842E-2</v>
      </c>
      <c r="P605" s="10"/>
    </row>
    <row r="606" spans="1:16" x14ac:dyDescent="0.2">
      <c r="A606" s="10"/>
      <c r="B606" s="107" t="s">
        <v>56</v>
      </c>
      <c r="C606" s="24"/>
      <c r="D606" s="24"/>
      <c r="E606" s="24"/>
      <c r="F606" s="108"/>
      <c r="G606" s="109"/>
      <c r="H606" s="99">
        <f>H604+H605</f>
        <v>1511.2479880000001</v>
      </c>
      <c r="I606" s="100"/>
      <c r="J606" s="100"/>
      <c r="K606" s="100"/>
      <c r="L606" s="103">
        <f>L604+L605</f>
        <v>1540.4795363406984</v>
      </c>
      <c r="M606" s="104"/>
      <c r="N606" s="105">
        <f t="shared" si="51"/>
        <v>29.231548340698282</v>
      </c>
      <c r="O606" s="106">
        <f t="shared" si="53"/>
        <v>1.9342654926795693E-2</v>
      </c>
      <c r="P606" s="10"/>
    </row>
    <row r="607" spans="1:16" ht="12.75" customHeight="1" x14ac:dyDescent="0.2">
      <c r="A607" s="10"/>
      <c r="B607" s="143" t="s">
        <v>57</v>
      </c>
      <c r="C607" s="143"/>
      <c r="D607" s="143"/>
      <c r="E607" s="24"/>
      <c r="F607" s="108"/>
      <c r="G607" s="109"/>
      <c r="H607" s="110">
        <f>ROUND(-H606*10%,2)</f>
        <v>-151.12</v>
      </c>
      <c r="I607" s="100"/>
      <c r="J607" s="100"/>
      <c r="K607" s="100"/>
      <c r="L607" s="111">
        <f>ROUND(-L606*10%,2)</f>
        <v>-154.05000000000001</v>
      </c>
      <c r="M607" s="104"/>
      <c r="N607" s="112">
        <f t="shared" si="51"/>
        <v>-2.9300000000000068</v>
      </c>
      <c r="O607" s="113">
        <f t="shared" si="53"/>
        <v>1.9388565378507191E-2</v>
      </c>
      <c r="P607" s="10"/>
    </row>
    <row r="608" spans="1:16" ht="13.5" customHeight="1" thickBot="1" x14ac:dyDescent="0.25">
      <c r="A608" s="10"/>
      <c r="B608" s="143" t="s">
        <v>58</v>
      </c>
      <c r="C608" s="143"/>
      <c r="D608" s="143"/>
      <c r="E608" s="114"/>
      <c r="F608" s="115"/>
      <c r="G608" s="116"/>
      <c r="H608" s="117">
        <f>SUM(H606:H607)</f>
        <v>1360.1279880000002</v>
      </c>
      <c r="I608" s="118"/>
      <c r="J608" s="118"/>
      <c r="K608" s="118"/>
      <c r="L608" s="119">
        <f>SUM(L606:L607)</f>
        <v>1386.4295363406984</v>
      </c>
      <c r="M608" s="120"/>
      <c r="N608" s="121">
        <f t="shared" si="51"/>
        <v>26.301548340698218</v>
      </c>
      <c r="O608" s="122">
        <f t="shared" si="53"/>
        <v>1.9337553945473412E-2</v>
      </c>
      <c r="P608" s="10"/>
    </row>
    <row r="609" spans="1:16" ht="13.5" thickBot="1" x14ac:dyDescent="0.25">
      <c r="A609" s="10"/>
      <c r="B609" s="77"/>
      <c r="C609" s="78"/>
      <c r="D609" s="79"/>
      <c r="E609" s="78"/>
      <c r="F609" s="123"/>
      <c r="G609" s="124"/>
      <c r="H609" s="125"/>
      <c r="I609" s="126"/>
      <c r="J609" s="123"/>
      <c r="K609" s="81"/>
      <c r="L609" s="127"/>
      <c r="M609" s="83"/>
      <c r="N609" s="128"/>
      <c r="O609" s="86"/>
      <c r="P609" s="10"/>
    </row>
    <row r="610" spans="1:16" x14ac:dyDescent="0.2">
      <c r="A610" s="10"/>
      <c r="B610" s="87" t="s">
        <v>59</v>
      </c>
      <c r="C610" s="24"/>
      <c r="D610" s="24"/>
      <c r="E610" s="24"/>
      <c r="F610" s="88"/>
      <c r="G610" s="89"/>
      <c r="H610" s="90">
        <f>SUM(H593:H597,H600:H602)</f>
        <v>1268.2248800000002</v>
      </c>
      <c r="I610" s="91"/>
      <c r="J610" s="92"/>
      <c r="K610" s="92"/>
      <c r="L610" s="129">
        <f>SUM(L593:L597,L600:L602)</f>
        <v>1293.6017071521151</v>
      </c>
      <c r="M610" s="94"/>
      <c r="N610" s="95">
        <f>L610-H610</f>
        <v>25.376827152114856</v>
      </c>
      <c r="O610" s="96">
        <f>IF((H610)=0,"",(N610/H610))</f>
        <v>2.0009721897361651E-2</v>
      </c>
      <c r="P610" s="10"/>
    </row>
    <row r="611" spans="1:16" x14ac:dyDescent="0.2">
      <c r="A611" s="10"/>
      <c r="B611" s="97" t="s">
        <v>55</v>
      </c>
      <c r="C611" s="24"/>
      <c r="D611" s="24"/>
      <c r="E611" s="24"/>
      <c r="F611" s="98">
        <v>0.13</v>
      </c>
      <c r="G611" s="109"/>
      <c r="H611" s="99">
        <f>H610*F611</f>
        <v>164.86923440000004</v>
      </c>
      <c r="I611" s="100"/>
      <c r="J611" s="130">
        <v>0.13</v>
      </c>
      <c r="K611" s="100"/>
      <c r="L611" s="103">
        <f>L610*J611</f>
        <v>168.16822192977497</v>
      </c>
      <c r="M611" s="104"/>
      <c r="N611" s="105">
        <f t="shared" si="51"/>
        <v>3.2989875297749336</v>
      </c>
      <c r="O611" s="106">
        <f t="shared" si="53"/>
        <v>2.0009721897361662E-2</v>
      </c>
      <c r="P611" s="10"/>
    </row>
    <row r="612" spans="1:16" x14ac:dyDescent="0.2">
      <c r="A612" s="10"/>
      <c r="B612" s="107" t="s">
        <v>56</v>
      </c>
      <c r="C612" s="24"/>
      <c r="D612" s="24"/>
      <c r="E612" s="24"/>
      <c r="F612" s="108"/>
      <c r="G612" s="109"/>
      <c r="H612" s="99">
        <f>H610+H611</f>
        <v>1433.0941144000003</v>
      </c>
      <c r="I612" s="100"/>
      <c r="J612" s="100"/>
      <c r="K612" s="100"/>
      <c r="L612" s="103">
        <f>L610+L611</f>
        <v>1461.76992908189</v>
      </c>
      <c r="M612" s="104"/>
      <c r="N612" s="105">
        <f t="shared" si="51"/>
        <v>28.675814681889733</v>
      </c>
      <c r="O612" s="106">
        <f t="shared" si="53"/>
        <v>2.0009721897361613E-2</v>
      </c>
      <c r="P612" s="10"/>
    </row>
    <row r="613" spans="1:16" ht="12.75" customHeight="1" x14ac:dyDescent="0.2">
      <c r="A613" s="10"/>
      <c r="B613" s="143" t="s">
        <v>57</v>
      </c>
      <c r="C613" s="143"/>
      <c r="D613" s="143"/>
      <c r="E613" s="24"/>
      <c r="F613" s="108"/>
      <c r="G613" s="109"/>
      <c r="H613" s="110">
        <f>ROUND(-H612*10%,2)</f>
        <v>-143.31</v>
      </c>
      <c r="I613" s="100"/>
      <c r="J613" s="100"/>
      <c r="K613" s="100"/>
      <c r="L613" s="111">
        <f>ROUND(-L612*10%,2)</f>
        <v>-146.18</v>
      </c>
      <c r="M613" s="104"/>
      <c r="N613" s="112">
        <f t="shared" si="51"/>
        <v>-2.8700000000000045</v>
      </c>
      <c r="O613" s="113">
        <f t="shared" si="53"/>
        <v>2.0026515944456105E-2</v>
      </c>
      <c r="P613" s="10"/>
    </row>
    <row r="614" spans="1:16" ht="13.5" customHeight="1" thickBot="1" x14ac:dyDescent="0.25">
      <c r="A614" s="10"/>
      <c r="B614" s="143" t="s">
        <v>60</v>
      </c>
      <c r="C614" s="143"/>
      <c r="D614" s="143"/>
      <c r="E614" s="114"/>
      <c r="F614" s="131"/>
      <c r="G614" s="132"/>
      <c r="H614" s="133">
        <f>H612+H613</f>
        <v>1289.7841144000004</v>
      </c>
      <c r="I614" s="134"/>
      <c r="J614" s="134"/>
      <c r="K614" s="134"/>
      <c r="L614" s="135">
        <f>L612+L613</f>
        <v>1315.58992908189</v>
      </c>
      <c r="M614" s="136"/>
      <c r="N614" s="137">
        <f t="shared" si="51"/>
        <v>25.805814681889615</v>
      </c>
      <c r="O614" s="138">
        <f t="shared" si="53"/>
        <v>2.0007855883613763E-2</v>
      </c>
      <c r="P614" s="10"/>
    </row>
    <row r="615" spans="1:16" ht="13.5" thickBot="1" x14ac:dyDescent="0.25">
      <c r="A615" s="10"/>
      <c r="B615" s="77"/>
      <c r="C615" s="78"/>
      <c r="D615" s="79"/>
      <c r="E615" s="78"/>
      <c r="F615" s="123"/>
      <c r="G615" s="124"/>
      <c r="H615" s="125"/>
      <c r="I615" s="126"/>
      <c r="J615" s="123"/>
      <c r="K615" s="81"/>
      <c r="L615" s="127"/>
      <c r="M615" s="83"/>
      <c r="N615" s="128"/>
      <c r="O615" s="86"/>
      <c r="P615" s="10"/>
    </row>
    <row r="616" spans="1:16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39"/>
      <c r="M616" s="10"/>
      <c r="N616" s="10"/>
      <c r="O616" s="10"/>
      <c r="P616" s="10"/>
    </row>
    <row r="617" spans="1:16" x14ac:dyDescent="0.2">
      <c r="A617" s="10"/>
      <c r="B617" s="15" t="s">
        <v>61</v>
      </c>
      <c r="C617" s="10"/>
      <c r="D617" s="10"/>
      <c r="E617" s="10"/>
      <c r="F617" s="140">
        <v>3.5600000000000076E-2</v>
      </c>
      <c r="G617" s="10"/>
      <c r="H617" s="10"/>
      <c r="I617" s="10"/>
      <c r="J617" s="140">
        <v>4.2054064279015257E-2</v>
      </c>
      <c r="K617" s="10"/>
      <c r="L617" s="10"/>
      <c r="M617" s="10"/>
      <c r="N617" s="10"/>
      <c r="O617" s="10"/>
      <c r="P617" s="10"/>
    </row>
    <row r="618" spans="1:16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1:16" ht="14.25" x14ac:dyDescent="0.2">
      <c r="A619" s="141" t="s">
        <v>62</v>
      </c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1:16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1:16" x14ac:dyDescent="0.2">
      <c r="A621" s="10" t="s">
        <v>63</v>
      </c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1:16" x14ac:dyDescent="0.2">
      <c r="A622" s="10" t="s">
        <v>64</v>
      </c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1:16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1:16" x14ac:dyDescent="0.2">
      <c r="A624" s="10" t="s">
        <v>65</v>
      </c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1:16" x14ac:dyDescent="0.2">
      <c r="A625" s="10" t="s">
        <v>66</v>
      </c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1:16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1:16" x14ac:dyDescent="0.2">
      <c r="A627" s="10" t="s">
        <v>67</v>
      </c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1:16" x14ac:dyDescent="0.2">
      <c r="A628" s="10" t="s">
        <v>68</v>
      </c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1:16" x14ac:dyDescent="0.2">
      <c r="A629" s="10" t="s">
        <v>69</v>
      </c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1:16" x14ac:dyDescent="0.2">
      <c r="A630" s="10" t="s">
        <v>70</v>
      </c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1:16" x14ac:dyDescent="0.2">
      <c r="A631" s="10" t="s">
        <v>71</v>
      </c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</row>
    <row r="633" spans="1:16" ht="21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2"/>
      <c r="N633" s="3" t="s">
        <v>0</v>
      </c>
      <c r="O633" s="4" t="s">
        <v>1</v>
      </c>
    </row>
    <row r="634" spans="1:16" ht="18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2"/>
      <c r="M634" s="2"/>
      <c r="N634" s="3" t="s">
        <v>2</v>
      </c>
      <c r="O634" s="6"/>
    </row>
    <row r="635" spans="1:16" x14ac:dyDescent="0.2">
      <c r="A635" s="143"/>
      <c r="B635" s="143"/>
      <c r="C635" s="143"/>
      <c r="D635" s="143"/>
      <c r="E635" s="143"/>
      <c r="F635" s="143"/>
      <c r="G635" s="143"/>
      <c r="H635" s="143"/>
      <c r="I635" s="143"/>
      <c r="J635" s="143"/>
      <c r="K635" s="143"/>
      <c r="L635" s="2"/>
      <c r="M635" s="2"/>
      <c r="N635" s="3" t="s">
        <v>3</v>
      </c>
      <c r="O635" s="6"/>
    </row>
    <row r="636" spans="1:16" ht="18" x14ac:dyDescent="0.25">
      <c r="A636" s="5"/>
      <c r="B636" s="5"/>
      <c r="C636" s="5"/>
      <c r="D636" s="5"/>
      <c r="E636" s="5"/>
      <c r="F636" s="5"/>
      <c r="G636" s="5"/>
      <c r="H636" s="5"/>
      <c r="I636" s="7"/>
      <c r="J636" s="7"/>
      <c r="K636" s="7"/>
      <c r="L636" s="2"/>
      <c r="M636" s="2"/>
      <c r="N636" s="3" t="s">
        <v>4</v>
      </c>
      <c r="O636" s="6"/>
    </row>
    <row r="637" spans="1:16" ht="15.75" x14ac:dyDescent="0.25">
      <c r="A637" s="2"/>
      <c r="B637" s="2"/>
      <c r="C637" s="8"/>
      <c r="D637" s="8"/>
      <c r="E637" s="8"/>
      <c r="F637" s="2"/>
      <c r="G637" s="2"/>
      <c r="H637" s="2"/>
      <c r="I637" s="2"/>
      <c r="J637" s="2"/>
      <c r="K637" s="2"/>
      <c r="L637" s="2"/>
      <c r="M637" s="2"/>
      <c r="N637" s="3" t="s">
        <v>5</v>
      </c>
      <c r="O637" s="9" t="s">
        <v>80</v>
      </c>
    </row>
    <row r="638" spans="1:1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4"/>
    </row>
    <row r="639" spans="1:1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 t="s">
        <v>6</v>
      </c>
      <c r="O639" s="9"/>
    </row>
    <row r="640" spans="1:1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10"/>
    </row>
    <row r="641" spans="1:16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1:16" x14ac:dyDescent="0.2">
      <c r="A642" s="10"/>
      <c r="B642" s="143" t="s">
        <v>7</v>
      </c>
      <c r="C642" s="143"/>
      <c r="D642" s="143"/>
      <c r="E642" s="143"/>
      <c r="F642" s="143"/>
      <c r="G642" s="143"/>
      <c r="H642" s="143"/>
      <c r="I642" s="143"/>
      <c r="J642" s="143"/>
      <c r="K642" s="143"/>
      <c r="L642" s="143"/>
      <c r="M642" s="143"/>
      <c r="N642" s="143"/>
      <c r="O642" s="143"/>
    </row>
    <row r="643" spans="1:16" x14ac:dyDescent="0.2">
      <c r="A643" s="10"/>
      <c r="B643" s="143" t="s">
        <v>8</v>
      </c>
      <c r="C643" s="143"/>
      <c r="D643" s="143"/>
      <c r="E643" s="143"/>
      <c r="F643" s="143"/>
      <c r="G643" s="143"/>
      <c r="H643" s="143"/>
      <c r="I643" s="143"/>
      <c r="J643" s="143"/>
      <c r="K643" s="143"/>
      <c r="L643" s="143"/>
      <c r="M643" s="143"/>
      <c r="N643" s="143"/>
      <c r="O643" s="143"/>
    </row>
    <row r="644" spans="1:16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1:16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  <row r="646" spans="1:16" x14ac:dyDescent="0.2">
      <c r="A646" s="10"/>
      <c r="B646" s="11" t="s">
        <v>9</v>
      </c>
      <c r="C646" s="10"/>
      <c r="D646" s="143" t="s">
        <v>81</v>
      </c>
      <c r="E646" s="143"/>
      <c r="F646" s="143"/>
      <c r="G646" s="143"/>
      <c r="H646" s="143"/>
      <c r="I646" s="143"/>
      <c r="J646" s="143"/>
      <c r="K646" s="143"/>
      <c r="L646" s="143"/>
      <c r="M646" s="143"/>
      <c r="N646" s="143"/>
      <c r="O646" s="143"/>
      <c r="P646" s="10"/>
    </row>
    <row r="647" spans="1:16" ht="15.75" x14ac:dyDescent="0.25">
      <c r="A647" s="10"/>
      <c r="B647" s="12"/>
      <c r="C647" s="10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0"/>
    </row>
    <row r="648" spans="1:16" x14ac:dyDescent="0.2">
      <c r="A648" s="10"/>
      <c r="B648" s="14"/>
      <c r="C648" s="10"/>
      <c r="D648" s="15" t="s">
        <v>11</v>
      </c>
      <c r="E648" s="15"/>
      <c r="F648" s="16">
        <v>26000</v>
      </c>
      <c r="G648" s="15" t="s">
        <v>12</v>
      </c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1:16" x14ac:dyDescent="0.2">
      <c r="A649" s="10"/>
      <c r="B649" s="14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1:16" x14ac:dyDescent="0.2">
      <c r="A650" s="10"/>
      <c r="B650" s="14"/>
      <c r="C650" s="10"/>
      <c r="D650" s="17"/>
      <c r="E650" s="17"/>
      <c r="F650" s="143" t="s">
        <v>13</v>
      </c>
      <c r="G650" s="143"/>
      <c r="H650" s="143"/>
      <c r="I650" s="10"/>
      <c r="J650" s="143" t="s">
        <v>14</v>
      </c>
      <c r="K650" s="143"/>
      <c r="L650" s="143"/>
      <c r="M650" s="10"/>
      <c r="N650" s="143" t="s">
        <v>15</v>
      </c>
      <c r="O650" s="143"/>
      <c r="P650" s="10"/>
    </row>
    <row r="651" spans="1:16" ht="12.75" customHeight="1" x14ac:dyDescent="0.2">
      <c r="A651" s="10"/>
      <c r="B651" s="14"/>
      <c r="C651" s="10"/>
      <c r="D651" s="143" t="s">
        <v>16</v>
      </c>
      <c r="E651" s="18"/>
      <c r="F651" s="19" t="s">
        <v>17</v>
      </c>
      <c r="G651" s="19" t="s">
        <v>18</v>
      </c>
      <c r="H651" s="20" t="s">
        <v>19</v>
      </c>
      <c r="I651" s="10"/>
      <c r="J651" s="19" t="s">
        <v>17</v>
      </c>
      <c r="K651" s="21" t="s">
        <v>18</v>
      </c>
      <c r="L651" s="20" t="s">
        <v>19</v>
      </c>
      <c r="M651" s="10"/>
      <c r="N651" s="143" t="s">
        <v>20</v>
      </c>
      <c r="O651" s="143" t="s">
        <v>21</v>
      </c>
      <c r="P651" s="10"/>
    </row>
    <row r="652" spans="1:16" x14ac:dyDescent="0.2">
      <c r="A652" s="10"/>
      <c r="B652" s="14"/>
      <c r="C652" s="10"/>
      <c r="D652" s="143"/>
      <c r="E652" s="18"/>
      <c r="F652" s="22" t="s">
        <v>22</v>
      </c>
      <c r="G652" s="22"/>
      <c r="H652" s="23" t="s">
        <v>22</v>
      </c>
      <c r="I652" s="10"/>
      <c r="J652" s="22" t="s">
        <v>22</v>
      </c>
      <c r="K652" s="23"/>
      <c r="L652" s="23" t="s">
        <v>22</v>
      </c>
      <c r="M652" s="10"/>
      <c r="N652" s="143"/>
      <c r="O652" s="143"/>
      <c r="P652" s="10"/>
    </row>
    <row r="653" spans="1:16" x14ac:dyDescent="0.2">
      <c r="A653" s="10"/>
      <c r="B653" s="24" t="s">
        <v>23</v>
      </c>
      <c r="C653" s="24"/>
      <c r="D653" s="25" t="s">
        <v>24</v>
      </c>
      <c r="E653" s="26"/>
      <c r="F653" s="27">
        <v>142</v>
      </c>
      <c r="G653" s="28">
        <v>1</v>
      </c>
      <c r="H653" s="29">
        <f>G653*F653</f>
        <v>142</v>
      </c>
      <c r="I653" s="30"/>
      <c r="J653" s="31">
        <v>142</v>
      </c>
      <c r="K653" s="32">
        <v>1</v>
      </c>
      <c r="L653" s="29">
        <f>K653*J653</f>
        <v>142</v>
      </c>
      <c r="M653" s="30"/>
      <c r="N653" s="33">
        <f>L653-H653</f>
        <v>0</v>
      </c>
      <c r="O653" s="34">
        <f>IF((H653)=0,"",(N653/H653))</f>
        <v>0</v>
      </c>
      <c r="P653" s="10"/>
    </row>
    <row r="654" spans="1:16" x14ac:dyDescent="0.2">
      <c r="A654" s="10"/>
      <c r="B654" s="24" t="s">
        <v>25</v>
      </c>
      <c r="C654" s="24"/>
      <c r="D654" s="25" t="s">
        <v>24</v>
      </c>
      <c r="E654" s="26"/>
      <c r="F654" s="27">
        <v>0</v>
      </c>
      <c r="G654" s="28">
        <v>1</v>
      </c>
      <c r="H654" s="29">
        <f t="shared" ref="H654:H662" si="56">G654*F654</f>
        <v>0</v>
      </c>
      <c r="I654" s="30"/>
      <c r="J654" s="31">
        <v>0</v>
      </c>
      <c r="K654" s="32">
        <v>1</v>
      </c>
      <c r="L654" s="29">
        <f>K654*J654</f>
        <v>0</v>
      </c>
      <c r="M654" s="30"/>
      <c r="N654" s="33">
        <f>L654-H654</f>
        <v>0</v>
      </c>
      <c r="O654" s="34" t="str">
        <f>IF((H654)=0,"",(N654/H654))</f>
        <v/>
      </c>
      <c r="P654" s="10"/>
    </row>
    <row r="655" spans="1:16" x14ac:dyDescent="0.2">
      <c r="A655" s="10"/>
      <c r="B655" s="35" t="s">
        <v>26</v>
      </c>
      <c r="C655" s="24"/>
      <c r="D655" s="25" t="s">
        <v>32</v>
      </c>
      <c r="E655" s="26"/>
      <c r="F655" s="27">
        <v>-6.1400000000000003E-2</v>
      </c>
      <c r="G655" s="28">
        <v>60</v>
      </c>
      <c r="H655" s="29">
        <f t="shared" si="56"/>
        <v>-3.6840000000000002</v>
      </c>
      <c r="I655" s="30"/>
      <c r="J655" s="31">
        <v>0</v>
      </c>
      <c r="K655" s="32">
        <v>60</v>
      </c>
      <c r="L655" s="29">
        <f t="shared" ref="L655:L662" si="57">K655*J655</f>
        <v>0</v>
      </c>
      <c r="M655" s="30"/>
      <c r="N655" s="33">
        <f t="shared" ref="N655:N693" si="58">L655-H655</f>
        <v>3.6840000000000002</v>
      </c>
      <c r="O655" s="34">
        <f t="shared" ref="O655:O663" si="59">IF((H655)=0,"",(N655/H655))</f>
        <v>-1</v>
      </c>
      <c r="P655" s="10"/>
    </row>
    <row r="656" spans="1:16" x14ac:dyDescent="0.2">
      <c r="A656" s="10"/>
      <c r="B656" s="35" t="s">
        <v>28</v>
      </c>
      <c r="C656" s="24"/>
      <c r="D656" s="25" t="s">
        <v>24</v>
      </c>
      <c r="E656" s="26"/>
      <c r="F656" s="27">
        <v>0.25</v>
      </c>
      <c r="G656" s="28">
        <v>1</v>
      </c>
      <c r="H656" s="29">
        <f t="shared" si="56"/>
        <v>0.25</v>
      </c>
      <c r="I656" s="30"/>
      <c r="J656" s="31">
        <v>0.25</v>
      </c>
      <c r="K656" s="32">
        <v>1</v>
      </c>
      <c r="L656" s="29">
        <f t="shared" si="57"/>
        <v>0.25</v>
      </c>
      <c r="M656" s="30"/>
      <c r="N656" s="33">
        <f t="shared" si="58"/>
        <v>0</v>
      </c>
      <c r="O656" s="34">
        <f t="shared" si="59"/>
        <v>0</v>
      </c>
      <c r="P656" s="10"/>
    </row>
    <row r="657" spans="1:16" x14ac:dyDescent="0.2">
      <c r="A657" s="10"/>
      <c r="B657" s="24" t="s">
        <v>29</v>
      </c>
      <c r="C657" s="24"/>
      <c r="D657" s="25" t="s">
        <v>32</v>
      </c>
      <c r="E657" s="26"/>
      <c r="F657" s="27">
        <v>3.5617000000000001</v>
      </c>
      <c r="G657" s="28">
        <v>60</v>
      </c>
      <c r="H657" s="29">
        <f t="shared" si="56"/>
        <v>213.702</v>
      </c>
      <c r="I657" s="30"/>
      <c r="J657" s="31">
        <v>4.4827000000000004</v>
      </c>
      <c r="K657" s="28">
        <v>60</v>
      </c>
      <c r="L657" s="29">
        <f t="shared" si="57"/>
        <v>268.96200000000005</v>
      </c>
      <c r="M657" s="30"/>
      <c r="N657" s="33">
        <f t="shared" si="58"/>
        <v>55.260000000000048</v>
      </c>
      <c r="O657" s="34">
        <f t="shared" si="59"/>
        <v>0.25858438386163934</v>
      </c>
      <c r="P657" s="10"/>
    </row>
    <row r="658" spans="1:16" x14ac:dyDescent="0.2">
      <c r="A658" s="10"/>
      <c r="B658" s="24" t="s">
        <v>30</v>
      </c>
      <c r="C658" s="24"/>
      <c r="D658" s="25"/>
      <c r="E658" s="26"/>
      <c r="F658" s="27"/>
      <c r="G658" s="28"/>
      <c r="H658" s="29">
        <f t="shared" si="56"/>
        <v>0</v>
      </c>
      <c r="I658" s="30"/>
      <c r="J658" s="31"/>
      <c r="K658" s="28"/>
      <c r="L658" s="29">
        <f t="shared" si="57"/>
        <v>0</v>
      </c>
      <c r="M658" s="30"/>
      <c r="N658" s="33">
        <f t="shared" si="58"/>
        <v>0</v>
      </c>
      <c r="O658" s="34" t="str">
        <f t="shared" si="59"/>
        <v/>
      </c>
      <c r="P658" s="10"/>
    </row>
    <row r="659" spans="1:16" x14ac:dyDescent="0.2">
      <c r="A659" s="10"/>
      <c r="B659" s="24" t="s">
        <v>31</v>
      </c>
      <c r="C659" s="24"/>
      <c r="D659" s="25" t="s">
        <v>32</v>
      </c>
      <c r="E659" s="26"/>
      <c r="F659" s="27">
        <v>0</v>
      </c>
      <c r="G659" s="28">
        <v>60</v>
      </c>
      <c r="H659" s="29">
        <f t="shared" si="56"/>
        <v>0</v>
      </c>
      <c r="I659" s="30"/>
      <c r="J659" s="31">
        <v>0</v>
      </c>
      <c r="K659" s="28">
        <v>60</v>
      </c>
      <c r="L659" s="29">
        <f t="shared" si="57"/>
        <v>0</v>
      </c>
      <c r="M659" s="30"/>
      <c r="N659" s="33">
        <f t="shared" si="58"/>
        <v>0</v>
      </c>
      <c r="O659" s="34" t="str">
        <f t="shared" si="59"/>
        <v/>
      </c>
      <c r="P659" s="10"/>
    </row>
    <row r="660" spans="1:16" x14ac:dyDescent="0.2">
      <c r="A660" s="10"/>
      <c r="B660" s="24" t="s">
        <v>33</v>
      </c>
      <c r="C660" s="24"/>
      <c r="D660" s="25" t="s">
        <v>32</v>
      </c>
      <c r="E660" s="26"/>
      <c r="F660" s="27">
        <v>1.49E-2</v>
      </c>
      <c r="G660" s="28">
        <v>60</v>
      </c>
      <c r="H660" s="29">
        <f t="shared" si="56"/>
        <v>0.89400000000000002</v>
      </c>
      <c r="I660" s="30"/>
      <c r="J660" s="31">
        <v>1.49E-2</v>
      </c>
      <c r="K660" s="28">
        <v>60</v>
      </c>
      <c r="L660" s="29">
        <f t="shared" si="57"/>
        <v>0.89400000000000002</v>
      </c>
      <c r="M660" s="30"/>
      <c r="N660" s="33">
        <f t="shared" si="58"/>
        <v>0</v>
      </c>
      <c r="O660" s="34">
        <f t="shared" si="59"/>
        <v>0</v>
      </c>
      <c r="P660" s="10"/>
    </row>
    <row r="661" spans="1:16" x14ac:dyDescent="0.2">
      <c r="A661" s="10"/>
      <c r="B661" s="36" t="s">
        <v>34</v>
      </c>
      <c r="C661" s="24"/>
      <c r="D661" s="25" t="s">
        <v>32</v>
      </c>
      <c r="E661" s="26"/>
      <c r="F661" s="27">
        <v>0</v>
      </c>
      <c r="G661" s="28">
        <v>60</v>
      </c>
      <c r="H661" s="29">
        <f t="shared" si="56"/>
        <v>0</v>
      </c>
      <c r="I661" s="30"/>
      <c r="J661" s="31">
        <v>8.7999999999999995E-2</v>
      </c>
      <c r="K661" s="28">
        <v>60</v>
      </c>
      <c r="L661" s="29">
        <f t="shared" si="57"/>
        <v>5.2799999999999994</v>
      </c>
      <c r="M661" s="30"/>
      <c r="N661" s="33">
        <f t="shared" si="58"/>
        <v>5.2799999999999994</v>
      </c>
      <c r="O661" s="34" t="str">
        <f t="shared" si="59"/>
        <v/>
      </c>
      <c r="P661" s="10"/>
    </row>
    <row r="662" spans="1:16" x14ac:dyDescent="0.2">
      <c r="A662" s="10"/>
      <c r="B662" s="37" t="s">
        <v>35</v>
      </c>
      <c r="C662" s="24"/>
      <c r="D662" s="25" t="s">
        <v>24</v>
      </c>
      <c r="E662" s="26"/>
      <c r="F662" s="27">
        <v>0</v>
      </c>
      <c r="G662" s="28">
        <v>1</v>
      </c>
      <c r="H662" s="29">
        <f t="shared" si="56"/>
        <v>0</v>
      </c>
      <c r="I662" s="30"/>
      <c r="J662" s="31">
        <v>0</v>
      </c>
      <c r="K662" s="28">
        <v>1</v>
      </c>
      <c r="L662" s="29">
        <f t="shared" si="57"/>
        <v>0</v>
      </c>
      <c r="M662" s="30"/>
      <c r="N662" s="33">
        <f t="shared" si="58"/>
        <v>0</v>
      </c>
      <c r="O662" s="34" t="str">
        <f t="shared" si="59"/>
        <v/>
      </c>
      <c r="P662" s="10"/>
    </row>
    <row r="663" spans="1:16" x14ac:dyDescent="0.2">
      <c r="A663" s="38"/>
      <c r="B663" s="39" t="s">
        <v>36</v>
      </c>
      <c r="C663" s="40"/>
      <c r="D663" s="41"/>
      <c r="E663" s="40"/>
      <c r="F663" s="42"/>
      <c r="G663" s="43"/>
      <c r="H663" s="44">
        <f>SUM(H653:H662)</f>
        <v>353.16200000000003</v>
      </c>
      <c r="I663" s="45"/>
      <c r="J663" s="46"/>
      <c r="K663" s="47"/>
      <c r="L663" s="44">
        <f>SUM(L653:L662)</f>
        <v>417.38600000000002</v>
      </c>
      <c r="M663" s="45"/>
      <c r="N663" s="48">
        <f t="shared" si="58"/>
        <v>64.22399999999999</v>
      </c>
      <c r="O663" s="49">
        <f t="shared" si="59"/>
        <v>0.18185421987643061</v>
      </c>
      <c r="P663" s="38"/>
    </row>
    <row r="664" spans="1:16" ht="38.25" x14ac:dyDescent="0.2">
      <c r="A664" s="10"/>
      <c r="B664" s="50" t="s">
        <v>37</v>
      </c>
      <c r="C664" s="24"/>
      <c r="D664" s="25" t="s">
        <v>32</v>
      </c>
      <c r="E664" s="26"/>
      <c r="F664" s="27">
        <v>0.41860000000000003</v>
      </c>
      <c r="G664" s="28">
        <v>60</v>
      </c>
      <c r="H664" s="29">
        <f>G664*F664</f>
        <v>25.116000000000003</v>
      </c>
      <c r="I664" s="30"/>
      <c r="J664" s="31">
        <v>0</v>
      </c>
      <c r="K664" s="28">
        <v>60</v>
      </c>
      <c r="L664" s="29">
        <f>K664*J664</f>
        <v>0</v>
      </c>
      <c r="M664" s="30"/>
      <c r="N664" s="33">
        <f t="shared" si="58"/>
        <v>-25.116000000000003</v>
      </c>
      <c r="O664" s="34">
        <f>IF((H664)=0,"",(N664/H664))</f>
        <v>-1</v>
      </c>
      <c r="P664" s="10"/>
    </row>
    <row r="665" spans="1:16" ht="38.25" x14ac:dyDescent="0.2">
      <c r="A665" s="10"/>
      <c r="B665" s="50" t="s">
        <v>38</v>
      </c>
      <c r="C665" s="24"/>
      <c r="D665" s="25" t="s">
        <v>32</v>
      </c>
      <c r="E665" s="26"/>
      <c r="F665" s="27">
        <v>-0.44640000000000002</v>
      </c>
      <c r="G665" s="28">
        <v>60</v>
      </c>
      <c r="H665" s="29">
        <f>G665*F665</f>
        <v>-26.784000000000002</v>
      </c>
      <c r="I665" s="30"/>
      <c r="J665" s="31">
        <v>-0.44640000000000002</v>
      </c>
      <c r="K665" s="28">
        <v>60</v>
      </c>
      <c r="L665" s="29">
        <f>K665*J665</f>
        <v>-26.784000000000002</v>
      </c>
      <c r="M665" s="30"/>
      <c r="N665" s="33">
        <f t="shared" si="58"/>
        <v>0</v>
      </c>
      <c r="O665" s="34">
        <f>IF((H665)=0,"",(N665/H665))</f>
        <v>0</v>
      </c>
      <c r="P665" s="10"/>
    </row>
    <row r="666" spans="1:16" ht="51" x14ac:dyDescent="0.2">
      <c r="A666" s="10"/>
      <c r="B666" s="50" t="s">
        <v>39</v>
      </c>
      <c r="C666" s="24"/>
      <c r="D666" s="25" t="s">
        <v>32</v>
      </c>
      <c r="E666" s="26"/>
      <c r="F666" s="27">
        <v>0</v>
      </c>
      <c r="G666" s="28">
        <v>60</v>
      </c>
      <c r="H666" s="29">
        <f>G666*F666</f>
        <v>0</v>
      </c>
      <c r="I666" s="30"/>
      <c r="J666" s="31">
        <v>-0.45179999999999998</v>
      </c>
      <c r="K666" s="28">
        <v>60</v>
      </c>
      <c r="L666" s="29">
        <f>K666*J666</f>
        <v>-27.107999999999997</v>
      </c>
      <c r="M666" s="30"/>
      <c r="N666" s="33">
        <f t="shared" si="58"/>
        <v>-27.107999999999997</v>
      </c>
      <c r="O666" s="34" t="str">
        <f>IF((H666)=0,"",(N666/H666))</f>
        <v/>
      </c>
      <c r="P666" s="10"/>
    </row>
    <row r="667" spans="1:16" x14ac:dyDescent="0.2">
      <c r="A667" s="10"/>
      <c r="B667" s="36" t="s">
        <v>40</v>
      </c>
      <c r="C667" s="24"/>
      <c r="D667" s="25" t="s">
        <v>32</v>
      </c>
      <c r="E667" s="26"/>
      <c r="F667" s="27">
        <v>7.22E-2</v>
      </c>
      <c r="G667" s="28">
        <v>60</v>
      </c>
      <c r="H667" s="29">
        <f>G667*F667</f>
        <v>4.3319999999999999</v>
      </c>
      <c r="I667" s="30"/>
      <c r="J667" s="31">
        <v>7.4999999999999997E-2</v>
      </c>
      <c r="K667" s="28">
        <v>60</v>
      </c>
      <c r="L667" s="29">
        <f>K667*J667</f>
        <v>4.5</v>
      </c>
      <c r="M667" s="30"/>
      <c r="N667" s="33">
        <f t="shared" si="58"/>
        <v>0.16800000000000015</v>
      </c>
      <c r="O667" s="34">
        <f>IF((H667)=0,"",(N667/H667))</f>
        <v>3.8781163434903086E-2</v>
      </c>
      <c r="P667" s="10"/>
    </row>
    <row r="668" spans="1:16" x14ac:dyDescent="0.2">
      <c r="A668" s="10"/>
      <c r="B668" s="36" t="s">
        <v>41</v>
      </c>
      <c r="C668" s="24"/>
      <c r="D668" s="25"/>
      <c r="E668" s="26"/>
      <c r="F668" s="51"/>
      <c r="G668" s="52"/>
      <c r="H668" s="53"/>
      <c r="I668" s="30"/>
      <c r="J668" s="31"/>
      <c r="K668" s="28">
        <f>F648</f>
        <v>26000</v>
      </c>
      <c r="L668" s="29">
        <f>K668*J668</f>
        <v>0</v>
      </c>
      <c r="M668" s="30"/>
      <c r="N668" s="33">
        <f t="shared" si="58"/>
        <v>0</v>
      </c>
      <c r="O668" s="34"/>
      <c r="P668" s="10"/>
    </row>
    <row r="669" spans="1:16" ht="25.5" x14ac:dyDescent="0.2">
      <c r="A669" s="10"/>
      <c r="B669" s="54" t="s">
        <v>42</v>
      </c>
      <c r="C669" s="55"/>
      <c r="D669" s="55"/>
      <c r="E669" s="55"/>
      <c r="F669" s="56"/>
      <c r="G669" s="57"/>
      <c r="H669" s="58">
        <f>SUM(H663:H668)</f>
        <v>355.82600000000002</v>
      </c>
      <c r="I669" s="45"/>
      <c r="J669" s="57"/>
      <c r="K669" s="59"/>
      <c r="L669" s="58">
        <f>SUM(L663:L668)</f>
        <v>367.99400000000003</v>
      </c>
      <c r="M669" s="45"/>
      <c r="N669" s="48">
        <f t="shared" si="58"/>
        <v>12.168000000000006</v>
      </c>
      <c r="O669" s="49">
        <f t="shared" ref="O669:O693" si="60">IF((H669)=0,"",(N669/H669))</f>
        <v>3.4196489295329757E-2</v>
      </c>
      <c r="P669" s="10"/>
    </row>
    <row r="670" spans="1:16" x14ac:dyDescent="0.2">
      <c r="A670" s="10"/>
      <c r="B670" s="30" t="s">
        <v>43</v>
      </c>
      <c r="C670" s="30"/>
      <c r="D670" s="60" t="s">
        <v>32</v>
      </c>
      <c r="E670" s="61"/>
      <c r="F670" s="31">
        <v>2.5648</v>
      </c>
      <c r="G670" s="62">
        <f>60</f>
        <v>60</v>
      </c>
      <c r="H670" s="29">
        <f>G670*F670</f>
        <v>153.88800000000001</v>
      </c>
      <c r="I670" s="30"/>
      <c r="J670" s="31">
        <v>2.4270999999999998</v>
      </c>
      <c r="K670" s="63">
        <f>60</f>
        <v>60</v>
      </c>
      <c r="L670" s="29">
        <f>K670*J670</f>
        <v>145.62599999999998</v>
      </c>
      <c r="M670" s="30"/>
      <c r="N670" s="33">
        <f t="shared" si="58"/>
        <v>-8.2620000000000289</v>
      </c>
      <c r="O670" s="34">
        <f t="shared" si="60"/>
        <v>-5.3688396756082529E-2</v>
      </c>
      <c r="P670" s="10"/>
    </row>
    <row r="671" spans="1:16" ht="25.5" x14ac:dyDescent="0.2">
      <c r="A671" s="10"/>
      <c r="B671" s="64" t="s">
        <v>44</v>
      </c>
      <c r="C671" s="30"/>
      <c r="D671" s="60" t="s">
        <v>32</v>
      </c>
      <c r="E671" s="61"/>
      <c r="F671" s="31">
        <v>1.9998</v>
      </c>
      <c r="G671" s="62">
        <f>G670</f>
        <v>60</v>
      </c>
      <c r="H671" s="29">
        <f>G671*F671</f>
        <v>119.988</v>
      </c>
      <c r="I671" s="30"/>
      <c r="J671" s="31">
        <v>1.8963000000000001</v>
      </c>
      <c r="K671" s="63">
        <f>K670</f>
        <v>60</v>
      </c>
      <c r="L671" s="29">
        <f>K671*J671</f>
        <v>113.77800000000001</v>
      </c>
      <c r="M671" s="30"/>
      <c r="N671" s="33">
        <f t="shared" si="58"/>
        <v>-6.2099999999999937</v>
      </c>
      <c r="O671" s="34">
        <f t="shared" si="60"/>
        <v>-5.1755175517551703E-2</v>
      </c>
      <c r="P671" s="10"/>
    </row>
    <row r="672" spans="1:16" ht="25.5" x14ac:dyDescent="0.2">
      <c r="A672" s="10"/>
      <c r="B672" s="54" t="s">
        <v>45</v>
      </c>
      <c r="C672" s="40"/>
      <c r="D672" s="40"/>
      <c r="E672" s="40"/>
      <c r="F672" s="65"/>
      <c r="G672" s="57"/>
      <c r="H672" s="58">
        <f>SUM(H669:H671)</f>
        <v>629.702</v>
      </c>
      <c r="I672" s="66"/>
      <c r="J672" s="67"/>
      <c r="K672" s="68"/>
      <c r="L672" s="58">
        <f>SUM(L669:L671)</f>
        <v>627.39800000000002</v>
      </c>
      <c r="M672" s="66"/>
      <c r="N672" s="48">
        <f t="shared" si="58"/>
        <v>-2.3039999999999736</v>
      </c>
      <c r="O672" s="49">
        <f t="shared" si="60"/>
        <v>-3.658873562415196E-3</v>
      </c>
      <c r="P672" s="10"/>
    </row>
    <row r="673" spans="1:16" ht="25.5" x14ac:dyDescent="0.2">
      <c r="A673" s="10"/>
      <c r="B673" s="69" t="s">
        <v>46</v>
      </c>
      <c r="C673" s="24"/>
      <c r="D673" s="25" t="s">
        <v>27</v>
      </c>
      <c r="E673" s="26"/>
      <c r="F673" s="70">
        <v>5.1999999999999998E-3</v>
      </c>
      <c r="G673" s="62">
        <f>F648*(1+F696)</f>
        <v>26925.600000000002</v>
      </c>
      <c r="H673" s="71">
        <f t="shared" ref="H673:H681" si="61">G673*F673</f>
        <v>140.01312000000001</v>
      </c>
      <c r="I673" s="30"/>
      <c r="J673" s="72">
        <v>5.1999999999999998E-3</v>
      </c>
      <c r="K673" s="63">
        <f>F648*(1+J696)</f>
        <v>27093.405671254397</v>
      </c>
      <c r="L673" s="71">
        <f t="shared" ref="L673:L681" si="62">K673*J673</f>
        <v>140.88570949052286</v>
      </c>
      <c r="M673" s="30"/>
      <c r="N673" s="33">
        <f t="shared" si="58"/>
        <v>0.87258949052284152</v>
      </c>
      <c r="O673" s="73">
        <f t="shared" si="60"/>
        <v>6.2321980291764187E-3</v>
      </c>
      <c r="P673" s="10"/>
    </row>
    <row r="674" spans="1:16" ht="25.5" x14ac:dyDescent="0.2">
      <c r="A674" s="10"/>
      <c r="B674" s="69" t="s">
        <v>47</v>
      </c>
      <c r="C674" s="24"/>
      <c r="D674" s="25" t="s">
        <v>27</v>
      </c>
      <c r="E674" s="26"/>
      <c r="F674" s="70">
        <v>1.1000000000000001E-3</v>
      </c>
      <c r="G674" s="62">
        <f>F648*(1+F696)</f>
        <v>26925.600000000002</v>
      </c>
      <c r="H674" s="71">
        <f t="shared" si="61"/>
        <v>29.618160000000003</v>
      </c>
      <c r="I674" s="30"/>
      <c r="J674" s="72">
        <v>1.1000000000000001E-3</v>
      </c>
      <c r="K674" s="63">
        <f>F648*(1+J696)</f>
        <v>27093.405671254397</v>
      </c>
      <c r="L674" s="71">
        <f t="shared" si="62"/>
        <v>29.802746238379839</v>
      </c>
      <c r="M674" s="30"/>
      <c r="N674" s="33">
        <f t="shared" si="58"/>
        <v>0.18458623837983623</v>
      </c>
      <c r="O674" s="73">
        <f t="shared" si="60"/>
        <v>6.2321980291765661E-3</v>
      </c>
      <c r="P674" s="10"/>
    </row>
    <row r="675" spans="1:16" x14ac:dyDescent="0.2">
      <c r="A675" s="10"/>
      <c r="B675" s="24" t="s">
        <v>28</v>
      </c>
      <c r="C675" s="24"/>
      <c r="D675" s="25"/>
      <c r="E675" s="26"/>
      <c r="F675" s="70"/>
      <c r="G675" s="28">
        <v>1</v>
      </c>
      <c r="H675" s="71">
        <f t="shared" si="61"/>
        <v>0</v>
      </c>
      <c r="I675" s="30"/>
      <c r="J675" s="72"/>
      <c r="K675" s="32">
        <v>1</v>
      </c>
      <c r="L675" s="71">
        <f t="shared" si="62"/>
        <v>0</v>
      </c>
      <c r="M675" s="30"/>
      <c r="N675" s="33">
        <f t="shared" si="58"/>
        <v>0</v>
      </c>
      <c r="O675" s="73" t="str">
        <f t="shared" si="60"/>
        <v/>
      </c>
      <c r="P675" s="10"/>
    </row>
    <row r="676" spans="1:16" x14ac:dyDescent="0.2">
      <c r="A676" s="10"/>
      <c r="B676" s="24" t="s">
        <v>48</v>
      </c>
      <c r="C676" s="24"/>
      <c r="D676" s="25" t="s">
        <v>27</v>
      </c>
      <c r="E676" s="26"/>
      <c r="F676" s="70">
        <v>7.0000000000000001E-3</v>
      </c>
      <c r="G676" s="62">
        <f>F648</f>
        <v>26000</v>
      </c>
      <c r="H676" s="71">
        <f t="shared" si="61"/>
        <v>182</v>
      </c>
      <c r="I676" s="30"/>
      <c r="J676" s="72">
        <v>7.0000000000000001E-3</v>
      </c>
      <c r="K676" s="63">
        <f>F648</f>
        <v>26000</v>
      </c>
      <c r="L676" s="71">
        <f t="shared" si="62"/>
        <v>182</v>
      </c>
      <c r="M676" s="30"/>
      <c r="N676" s="33">
        <f t="shared" si="58"/>
        <v>0</v>
      </c>
      <c r="O676" s="73">
        <f t="shared" si="60"/>
        <v>0</v>
      </c>
      <c r="P676" s="10"/>
    </row>
    <row r="677" spans="1:16" x14ac:dyDescent="0.2">
      <c r="A677" s="10"/>
      <c r="B677" s="36" t="s">
        <v>49</v>
      </c>
      <c r="C677" s="24"/>
      <c r="D677" s="25" t="s">
        <v>27</v>
      </c>
      <c r="E677" s="26"/>
      <c r="F677" s="74">
        <v>7.3999999999999996E-2</v>
      </c>
      <c r="G677" s="62">
        <f>IF($G$673&gt;=750,750,$G$673)</f>
        <v>750</v>
      </c>
      <c r="H677" s="71">
        <f>G677*F677</f>
        <v>55.5</v>
      </c>
      <c r="I677" s="30"/>
      <c r="J677" s="70">
        <v>7.3999999999999996E-2</v>
      </c>
      <c r="K677" s="62">
        <f>IF($K$673&gt;=750,750,$K$673)</f>
        <v>750</v>
      </c>
      <c r="L677" s="71">
        <f>K677*J677</f>
        <v>55.5</v>
      </c>
      <c r="M677" s="30"/>
      <c r="N677" s="33">
        <f t="shared" si="58"/>
        <v>0</v>
      </c>
      <c r="O677" s="73">
        <f t="shared" si="60"/>
        <v>0</v>
      </c>
      <c r="P677" s="10"/>
    </row>
    <row r="678" spans="1:16" x14ac:dyDescent="0.2">
      <c r="A678" s="10"/>
      <c r="B678" s="36" t="s">
        <v>50</v>
      </c>
      <c r="C678" s="24"/>
      <c r="D678" s="25" t="s">
        <v>27</v>
      </c>
      <c r="E678" s="26"/>
      <c r="F678" s="74">
        <v>8.6999999999999994E-2</v>
      </c>
      <c r="G678" s="62">
        <f>IF($G$673&gt;=750,$G$673-750,0)</f>
        <v>26175.600000000002</v>
      </c>
      <c r="H678" s="71">
        <f>G678*F678</f>
        <v>2277.2772</v>
      </c>
      <c r="I678" s="30"/>
      <c r="J678" s="70">
        <v>8.6999999999999994E-2</v>
      </c>
      <c r="K678" s="62">
        <f>IF($K$673&gt;=750,$K$673-750,0)</f>
        <v>26343.405671254397</v>
      </c>
      <c r="L678" s="71">
        <f>K678*J678</f>
        <v>2291.8762933991325</v>
      </c>
      <c r="M678" s="30"/>
      <c r="N678" s="33">
        <f t="shared" si="58"/>
        <v>14.599093399132471</v>
      </c>
      <c r="O678" s="73">
        <f t="shared" si="60"/>
        <v>6.4107669453382626E-3</v>
      </c>
      <c r="P678" s="10"/>
    </row>
    <row r="679" spans="1:16" x14ac:dyDescent="0.2">
      <c r="A679" s="10"/>
      <c r="B679" s="36" t="s">
        <v>51</v>
      </c>
      <c r="C679" s="24"/>
      <c r="D679" s="25" t="s">
        <v>27</v>
      </c>
      <c r="E679" s="26"/>
      <c r="F679" s="74">
        <v>6.3E-2</v>
      </c>
      <c r="G679" s="75">
        <f>0.64*$G$673</f>
        <v>17232.384000000002</v>
      </c>
      <c r="H679" s="71">
        <f t="shared" si="61"/>
        <v>1085.6401920000001</v>
      </c>
      <c r="I679" s="30"/>
      <c r="J679" s="70">
        <v>6.3E-2</v>
      </c>
      <c r="K679" s="76">
        <f>0.64*$K$673</f>
        <v>17339.779629602814</v>
      </c>
      <c r="L679" s="71">
        <f t="shared" si="62"/>
        <v>1092.4061166649772</v>
      </c>
      <c r="M679" s="30"/>
      <c r="N679" s="33">
        <f t="shared" si="58"/>
        <v>6.7659246649770921</v>
      </c>
      <c r="O679" s="73">
        <f t="shared" si="60"/>
        <v>6.232198029176403E-3</v>
      </c>
      <c r="P679" s="10"/>
    </row>
    <row r="680" spans="1:16" x14ac:dyDescent="0.2">
      <c r="A680" s="10"/>
      <c r="B680" s="36" t="s">
        <v>52</v>
      </c>
      <c r="C680" s="24"/>
      <c r="D680" s="25" t="s">
        <v>27</v>
      </c>
      <c r="E680" s="26"/>
      <c r="F680" s="74">
        <v>9.9000000000000005E-2</v>
      </c>
      <c r="G680" s="75">
        <f>0.18*$G$673</f>
        <v>4846.6080000000002</v>
      </c>
      <c r="H680" s="71">
        <f t="shared" si="61"/>
        <v>479.81419200000005</v>
      </c>
      <c r="I680" s="30"/>
      <c r="J680" s="70">
        <v>9.9000000000000005E-2</v>
      </c>
      <c r="K680" s="76">
        <f>0.18*$K$673</f>
        <v>4876.8130208257917</v>
      </c>
      <c r="L680" s="71">
        <f t="shared" si="62"/>
        <v>482.80448906175337</v>
      </c>
      <c r="M680" s="30"/>
      <c r="N680" s="33">
        <f t="shared" si="58"/>
        <v>2.9902970617533242</v>
      </c>
      <c r="O680" s="73">
        <f t="shared" si="60"/>
        <v>6.2321980291765193E-3</v>
      </c>
      <c r="P680" s="10"/>
    </row>
    <row r="681" spans="1:16" ht="13.5" thickBot="1" x14ac:dyDescent="0.25">
      <c r="A681" s="10"/>
      <c r="B681" s="14" t="s">
        <v>53</v>
      </c>
      <c r="C681" s="24"/>
      <c r="D681" s="25" t="s">
        <v>27</v>
      </c>
      <c r="E681" s="26"/>
      <c r="F681" s="74">
        <v>0.11799999999999999</v>
      </c>
      <c r="G681" s="75">
        <f>0.18*$G$673</f>
        <v>4846.6080000000002</v>
      </c>
      <c r="H681" s="71">
        <f t="shared" si="61"/>
        <v>571.89974399999994</v>
      </c>
      <c r="I681" s="30"/>
      <c r="J681" s="70">
        <v>0.11799999999999999</v>
      </c>
      <c r="K681" s="76">
        <f>0.18*$K$673</f>
        <v>4876.8130208257917</v>
      </c>
      <c r="L681" s="71">
        <f t="shared" si="62"/>
        <v>575.46393645744342</v>
      </c>
      <c r="M681" s="30"/>
      <c r="N681" s="33">
        <f t="shared" si="58"/>
        <v>3.5641924574434825</v>
      </c>
      <c r="O681" s="73">
        <f t="shared" si="60"/>
        <v>6.2321980291767413E-3</v>
      </c>
      <c r="P681" s="10"/>
    </row>
    <row r="682" spans="1:16" ht="13.5" thickBot="1" x14ac:dyDescent="0.25">
      <c r="A682" s="10"/>
      <c r="B682" s="77"/>
      <c r="C682" s="78"/>
      <c r="D682" s="79"/>
      <c r="E682" s="78"/>
      <c r="F682" s="80"/>
      <c r="G682" s="81"/>
      <c r="H682" s="82"/>
      <c r="I682" s="83"/>
      <c r="J682" s="80"/>
      <c r="K682" s="84"/>
      <c r="L682" s="82"/>
      <c r="M682" s="83"/>
      <c r="N682" s="85"/>
      <c r="O682" s="86"/>
      <c r="P682" s="10"/>
    </row>
    <row r="683" spans="1:16" x14ac:dyDescent="0.2">
      <c r="A683" s="10"/>
      <c r="B683" s="87" t="s">
        <v>54</v>
      </c>
      <c r="C683" s="24"/>
      <c r="D683" s="24"/>
      <c r="E683" s="24"/>
      <c r="F683" s="88"/>
      <c r="G683" s="89"/>
      <c r="H683" s="90">
        <f>SUM(H672:H678)</f>
        <v>3314.1104800000003</v>
      </c>
      <c r="I683" s="91"/>
      <c r="J683" s="92"/>
      <c r="K683" s="92"/>
      <c r="L683" s="93">
        <f>SUM(L672:L678)</f>
        <v>3327.4627491280353</v>
      </c>
      <c r="M683" s="94"/>
      <c r="N683" s="95">
        <f t="shared" si="58"/>
        <v>13.352269128035005</v>
      </c>
      <c r="O683" s="96">
        <f t="shared" si="60"/>
        <v>4.028914910535814E-3</v>
      </c>
      <c r="P683" s="10"/>
    </row>
    <row r="684" spans="1:16" x14ac:dyDescent="0.2">
      <c r="A684" s="10"/>
      <c r="B684" s="97" t="s">
        <v>55</v>
      </c>
      <c r="C684" s="24"/>
      <c r="D684" s="24"/>
      <c r="E684" s="24"/>
      <c r="F684" s="98">
        <v>0.13</v>
      </c>
      <c r="G684" s="89"/>
      <c r="H684" s="99">
        <f>H683*F684</f>
        <v>430.83436240000003</v>
      </c>
      <c r="I684" s="100"/>
      <c r="J684" s="101">
        <v>0.13</v>
      </c>
      <c r="K684" s="102"/>
      <c r="L684" s="103">
        <f>L683*J684</f>
        <v>432.57015738664461</v>
      </c>
      <c r="M684" s="104"/>
      <c r="N684" s="105">
        <f t="shared" si="58"/>
        <v>1.7357949866445779</v>
      </c>
      <c r="O684" s="106">
        <f t="shared" si="60"/>
        <v>4.0289149105358774E-3</v>
      </c>
      <c r="P684" s="10"/>
    </row>
    <row r="685" spans="1:16" x14ac:dyDescent="0.2">
      <c r="A685" s="10"/>
      <c r="B685" s="107" t="s">
        <v>56</v>
      </c>
      <c r="C685" s="24"/>
      <c r="D685" s="24"/>
      <c r="E685" s="24"/>
      <c r="F685" s="108"/>
      <c r="G685" s="109"/>
      <c r="H685" s="99">
        <f>H683+H684</f>
        <v>3744.9448424000002</v>
      </c>
      <c r="I685" s="100"/>
      <c r="J685" s="100"/>
      <c r="K685" s="100"/>
      <c r="L685" s="103">
        <f>L683+L684</f>
        <v>3760.0329065146798</v>
      </c>
      <c r="M685" s="104"/>
      <c r="N685" s="105">
        <f t="shared" si="58"/>
        <v>15.088064114679582</v>
      </c>
      <c r="O685" s="106">
        <f t="shared" si="60"/>
        <v>4.028914910535821E-3</v>
      </c>
      <c r="P685" s="10"/>
    </row>
    <row r="686" spans="1:16" ht="12.75" customHeight="1" x14ac:dyDescent="0.2">
      <c r="A686" s="10"/>
      <c r="B686" s="143" t="s">
        <v>57</v>
      </c>
      <c r="C686" s="143"/>
      <c r="D686" s="143"/>
      <c r="E686" s="24"/>
      <c r="F686" s="108"/>
      <c r="G686" s="109"/>
      <c r="H686" s="110">
        <f>ROUND(-H685*10%,2)</f>
        <v>-374.49</v>
      </c>
      <c r="I686" s="100"/>
      <c r="J686" s="100"/>
      <c r="K686" s="100"/>
      <c r="L686" s="111">
        <f>ROUND(-L685*10%,2)</f>
        <v>-376</v>
      </c>
      <c r="M686" s="104"/>
      <c r="N686" s="112">
        <f t="shared" si="58"/>
        <v>-1.5099999999999909</v>
      </c>
      <c r="O686" s="113">
        <f t="shared" si="60"/>
        <v>4.0321503911986724E-3</v>
      </c>
      <c r="P686" s="10"/>
    </row>
    <row r="687" spans="1:16" ht="13.5" customHeight="1" thickBot="1" x14ac:dyDescent="0.25">
      <c r="A687" s="10"/>
      <c r="B687" s="143" t="s">
        <v>58</v>
      </c>
      <c r="C687" s="143"/>
      <c r="D687" s="143"/>
      <c r="E687" s="114"/>
      <c r="F687" s="115"/>
      <c r="G687" s="116"/>
      <c r="H687" s="117">
        <f>SUM(H685:H686)</f>
        <v>3370.4548424000004</v>
      </c>
      <c r="I687" s="118"/>
      <c r="J687" s="118"/>
      <c r="K687" s="118"/>
      <c r="L687" s="119">
        <f>SUM(L685:L686)</f>
        <v>3384.0329065146798</v>
      </c>
      <c r="M687" s="120"/>
      <c r="N687" s="121">
        <f t="shared" si="58"/>
        <v>13.578064114679364</v>
      </c>
      <c r="O687" s="122">
        <f t="shared" si="60"/>
        <v>4.0285554174672843E-3</v>
      </c>
      <c r="P687" s="10"/>
    </row>
    <row r="688" spans="1:16" ht="13.5" thickBot="1" x14ac:dyDescent="0.25">
      <c r="A688" s="10"/>
      <c r="B688" s="77"/>
      <c r="C688" s="78"/>
      <c r="D688" s="79"/>
      <c r="E688" s="78"/>
      <c r="F688" s="123"/>
      <c r="G688" s="124"/>
      <c r="H688" s="125"/>
      <c r="I688" s="126"/>
      <c r="J688" s="123"/>
      <c r="K688" s="81"/>
      <c r="L688" s="127"/>
      <c r="M688" s="83"/>
      <c r="N688" s="128"/>
      <c r="O688" s="86"/>
      <c r="P688" s="10"/>
    </row>
    <row r="689" spans="1:16" x14ac:dyDescent="0.2">
      <c r="A689" s="10"/>
      <c r="B689" s="87" t="s">
        <v>59</v>
      </c>
      <c r="C689" s="24"/>
      <c r="D689" s="24"/>
      <c r="E689" s="24"/>
      <c r="F689" s="88"/>
      <c r="G689" s="89"/>
      <c r="H689" s="90">
        <f>SUM(H672:H676,H679:H681)</f>
        <v>3118.6874080000002</v>
      </c>
      <c r="I689" s="91"/>
      <c r="J689" s="92"/>
      <c r="K689" s="92"/>
      <c r="L689" s="129">
        <f>SUM(L672:L676,L679:L681)</f>
        <v>3130.7609979130766</v>
      </c>
      <c r="M689" s="94"/>
      <c r="N689" s="95">
        <f>L689-H689</f>
        <v>12.073589913076376</v>
      </c>
      <c r="O689" s="96">
        <f>IF((H689)=0,"",(N689/H689))</f>
        <v>3.8713690516418613E-3</v>
      </c>
      <c r="P689" s="10"/>
    </row>
    <row r="690" spans="1:16" x14ac:dyDescent="0.2">
      <c r="A690" s="10"/>
      <c r="B690" s="97" t="s">
        <v>55</v>
      </c>
      <c r="C690" s="24"/>
      <c r="D690" s="24"/>
      <c r="E690" s="24"/>
      <c r="F690" s="98">
        <v>0.13</v>
      </c>
      <c r="G690" s="109"/>
      <c r="H690" s="99">
        <f>H689*F690</f>
        <v>405.42936304000006</v>
      </c>
      <c r="I690" s="100"/>
      <c r="J690" s="130">
        <v>0.13</v>
      </c>
      <c r="K690" s="100"/>
      <c r="L690" s="103">
        <f>L689*J690</f>
        <v>406.99892972869998</v>
      </c>
      <c r="M690" s="104"/>
      <c r="N690" s="105">
        <f t="shared" si="58"/>
        <v>1.569566688699922</v>
      </c>
      <c r="O690" s="106">
        <f t="shared" si="60"/>
        <v>3.8713690516418444E-3</v>
      </c>
      <c r="P690" s="10"/>
    </row>
    <row r="691" spans="1:16" x14ac:dyDescent="0.2">
      <c r="A691" s="10"/>
      <c r="B691" s="107" t="s">
        <v>56</v>
      </c>
      <c r="C691" s="24"/>
      <c r="D691" s="24"/>
      <c r="E691" s="24"/>
      <c r="F691" s="108"/>
      <c r="G691" s="109"/>
      <c r="H691" s="99">
        <f>H689+H690</f>
        <v>3524.1167710400005</v>
      </c>
      <c r="I691" s="100"/>
      <c r="J691" s="100"/>
      <c r="K691" s="100"/>
      <c r="L691" s="103">
        <f>L689+L690</f>
        <v>3537.7599276417768</v>
      </c>
      <c r="M691" s="104"/>
      <c r="N691" s="105">
        <f t="shared" si="58"/>
        <v>13.643156601776354</v>
      </c>
      <c r="O691" s="106">
        <f t="shared" si="60"/>
        <v>3.8713690516418752E-3</v>
      </c>
      <c r="P691" s="10"/>
    </row>
    <row r="692" spans="1:16" ht="12.75" customHeight="1" x14ac:dyDescent="0.2">
      <c r="A692" s="10"/>
      <c r="B692" s="143" t="s">
        <v>57</v>
      </c>
      <c r="C692" s="143"/>
      <c r="D692" s="143"/>
      <c r="E692" s="24"/>
      <c r="F692" s="108"/>
      <c r="G692" s="109"/>
      <c r="H692" s="110">
        <f>ROUND(-H691*10%,2)</f>
        <v>-352.41</v>
      </c>
      <c r="I692" s="100"/>
      <c r="J692" s="100"/>
      <c r="K692" s="100"/>
      <c r="L692" s="111">
        <f>ROUND(-L691*10%,2)</f>
        <v>-353.78</v>
      </c>
      <c r="M692" s="104"/>
      <c r="N692" s="112">
        <f t="shared" si="58"/>
        <v>-1.3699999999999477</v>
      </c>
      <c r="O692" s="113">
        <f t="shared" si="60"/>
        <v>3.8875173803239057E-3</v>
      </c>
      <c r="P692" s="10"/>
    </row>
    <row r="693" spans="1:16" ht="13.5" customHeight="1" thickBot="1" x14ac:dyDescent="0.25">
      <c r="A693" s="10"/>
      <c r="B693" s="143" t="s">
        <v>60</v>
      </c>
      <c r="C693" s="143"/>
      <c r="D693" s="143"/>
      <c r="E693" s="114"/>
      <c r="F693" s="131"/>
      <c r="G693" s="132"/>
      <c r="H693" s="133">
        <f>H691+H692</f>
        <v>3171.7067710400006</v>
      </c>
      <c r="I693" s="134"/>
      <c r="J693" s="134"/>
      <c r="K693" s="134"/>
      <c r="L693" s="135">
        <f>L691+L692</f>
        <v>3183.9799276417771</v>
      </c>
      <c r="M693" s="136"/>
      <c r="N693" s="137">
        <f t="shared" si="58"/>
        <v>12.273156601776464</v>
      </c>
      <c r="O693" s="138">
        <f t="shared" si="60"/>
        <v>3.8695748023869505E-3</v>
      </c>
      <c r="P693" s="10"/>
    </row>
    <row r="694" spans="1:16" ht="13.5" thickBot="1" x14ac:dyDescent="0.25">
      <c r="A694" s="10"/>
      <c r="B694" s="77"/>
      <c r="C694" s="78"/>
      <c r="D694" s="79"/>
      <c r="E694" s="78"/>
      <c r="F694" s="123"/>
      <c r="G694" s="124"/>
      <c r="H694" s="125"/>
      <c r="I694" s="126"/>
      <c r="J694" s="123"/>
      <c r="K694" s="81"/>
      <c r="L694" s="127"/>
      <c r="M694" s="83"/>
      <c r="N694" s="128"/>
      <c r="O694" s="86"/>
      <c r="P694" s="10"/>
    </row>
    <row r="695" spans="1:16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39"/>
      <c r="M695" s="10"/>
      <c r="N695" s="10"/>
      <c r="O695" s="10"/>
      <c r="P695" s="10"/>
    </row>
    <row r="696" spans="1:16" x14ac:dyDescent="0.2">
      <c r="A696" s="10"/>
      <c r="B696" s="15" t="s">
        <v>61</v>
      </c>
      <c r="C696" s="10"/>
      <c r="D696" s="10"/>
      <c r="E696" s="10"/>
      <c r="F696" s="140">
        <v>3.5600000000000076E-2</v>
      </c>
      <c r="G696" s="10"/>
      <c r="H696" s="10"/>
      <c r="I696" s="10"/>
      <c r="J696" s="140">
        <v>4.2054064279015257E-2</v>
      </c>
      <c r="K696" s="10"/>
      <c r="L696" s="10"/>
      <c r="M696" s="10"/>
      <c r="N696" s="10"/>
      <c r="O696" s="10"/>
      <c r="P696" s="10"/>
    </row>
    <row r="697" spans="1:16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1:16" ht="14.25" x14ac:dyDescent="0.2">
      <c r="A698" s="141" t="s">
        <v>62</v>
      </c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1:16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1:16" x14ac:dyDescent="0.2">
      <c r="A700" s="10" t="s">
        <v>63</v>
      </c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1:16" x14ac:dyDescent="0.2">
      <c r="A701" s="10" t="s">
        <v>64</v>
      </c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1:16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1:16" x14ac:dyDescent="0.2">
      <c r="A703" s="10" t="s">
        <v>65</v>
      </c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1:16" x14ac:dyDescent="0.2">
      <c r="A704" s="10" t="s">
        <v>66</v>
      </c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1:16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1:16" x14ac:dyDescent="0.2">
      <c r="A706" s="10" t="s">
        <v>67</v>
      </c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1:16" x14ac:dyDescent="0.2">
      <c r="A707" s="10" t="s">
        <v>68</v>
      </c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1:16" x14ac:dyDescent="0.2">
      <c r="A708" s="10" t="s">
        <v>69</v>
      </c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1:16" x14ac:dyDescent="0.2">
      <c r="A709" s="10" t="s">
        <v>70</v>
      </c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1:16" x14ac:dyDescent="0.2">
      <c r="A710" s="10" t="s">
        <v>71</v>
      </c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</row>
    <row r="712" spans="1:16" ht="21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2"/>
      <c r="N712" s="3" t="s">
        <v>0</v>
      </c>
      <c r="O712" s="4" t="s">
        <v>1</v>
      </c>
    </row>
    <row r="713" spans="1:16" ht="18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2"/>
      <c r="M713" s="2"/>
      <c r="N713" s="3" t="s">
        <v>2</v>
      </c>
      <c r="O713" s="6"/>
    </row>
    <row r="714" spans="1:16" x14ac:dyDescent="0.2">
      <c r="A714" s="143"/>
      <c r="B714" s="143"/>
      <c r="C714" s="143"/>
      <c r="D714" s="143"/>
      <c r="E714" s="143"/>
      <c r="F714" s="143"/>
      <c r="G714" s="143"/>
      <c r="H714" s="143"/>
      <c r="I714" s="143"/>
      <c r="J714" s="143"/>
      <c r="K714" s="143"/>
      <c r="L714" s="2"/>
      <c r="M714" s="2"/>
      <c r="N714" s="3" t="s">
        <v>3</v>
      </c>
      <c r="O714" s="6"/>
    </row>
    <row r="715" spans="1:16" ht="18" x14ac:dyDescent="0.25">
      <c r="A715" s="5"/>
      <c r="B715" s="5"/>
      <c r="C715" s="5"/>
      <c r="D715" s="5"/>
      <c r="E715" s="5"/>
      <c r="F715" s="5"/>
      <c r="G715" s="5"/>
      <c r="H715" s="5"/>
      <c r="I715" s="7"/>
      <c r="J715" s="7"/>
      <c r="K715" s="7"/>
      <c r="L715" s="2"/>
      <c r="M715" s="2"/>
      <c r="N715" s="3" t="s">
        <v>4</v>
      </c>
      <c r="O715" s="6"/>
    </row>
    <row r="716" spans="1:16" ht="15.75" x14ac:dyDescent="0.25">
      <c r="A716" s="2"/>
      <c r="B716" s="2"/>
      <c r="C716" s="8"/>
      <c r="D716" s="8"/>
      <c r="E716" s="8"/>
      <c r="F716" s="2"/>
      <c r="G716" s="2"/>
      <c r="H716" s="2"/>
      <c r="I716" s="2"/>
      <c r="J716" s="2"/>
      <c r="K716" s="2"/>
      <c r="L716" s="2"/>
      <c r="M716" s="2"/>
      <c r="N716" s="3" t="s">
        <v>5</v>
      </c>
      <c r="O716" s="9" t="s">
        <v>82</v>
      </c>
    </row>
    <row r="717" spans="1:1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4"/>
    </row>
    <row r="718" spans="1:1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 t="s">
        <v>6</v>
      </c>
      <c r="O718" s="9"/>
    </row>
    <row r="719" spans="1:1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10"/>
    </row>
    <row r="720" spans="1:16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</row>
    <row r="721" spans="1:16" x14ac:dyDescent="0.2">
      <c r="A721" s="10"/>
      <c r="B721" s="143" t="s">
        <v>7</v>
      </c>
      <c r="C721" s="143"/>
      <c r="D721" s="143"/>
      <c r="E721" s="143"/>
      <c r="F721" s="143"/>
      <c r="G721" s="143"/>
      <c r="H721" s="143"/>
      <c r="I721" s="143"/>
      <c r="J721" s="143"/>
      <c r="K721" s="143"/>
      <c r="L721" s="143"/>
      <c r="M721" s="143"/>
      <c r="N721" s="143"/>
      <c r="O721" s="143"/>
    </row>
    <row r="722" spans="1:16" x14ac:dyDescent="0.2">
      <c r="A722" s="10"/>
      <c r="B722" s="143" t="s">
        <v>8</v>
      </c>
      <c r="C722" s="143"/>
      <c r="D722" s="143"/>
      <c r="E722" s="143"/>
      <c r="F722" s="143"/>
      <c r="G722" s="143"/>
      <c r="H722" s="143"/>
      <c r="I722" s="143"/>
      <c r="J722" s="143"/>
      <c r="K722" s="143"/>
      <c r="L722" s="143"/>
      <c r="M722" s="143"/>
      <c r="N722" s="143"/>
      <c r="O722" s="143"/>
    </row>
    <row r="723" spans="1:16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</row>
    <row r="724" spans="1:16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</row>
    <row r="725" spans="1:16" x14ac:dyDescent="0.2">
      <c r="A725" s="10"/>
      <c r="B725" s="11" t="s">
        <v>9</v>
      </c>
      <c r="C725" s="10"/>
      <c r="D725" s="143" t="s">
        <v>81</v>
      </c>
      <c r="E725" s="143"/>
      <c r="F725" s="143"/>
      <c r="G725" s="143"/>
      <c r="H725" s="143"/>
      <c r="I725" s="143"/>
      <c r="J725" s="143"/>
      <c r="K725" s="143"/>
      <c r="L725" s="143"/>
      <c r="M725" s="143"/>
      <c r="N725" s="143"/>
      <c r="O725" s="143"/>
      <c r="P725" s="10"/>
    </row>
    <row r="726" spans="1:16" ht="15.75" x14ac:dyDescent="0.25">
      <c r="A726" s="10"/>
      <c r="B726" s="12"/>
      <c r="C726" s="10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0"/>
    </row>
    <row r="727" spans="1:16" x14ac:dyDescent="0.2">
      <c r="A727" s="10"/>
      <c r="B727" s="14"/>
      <c r="C727" s="10"/>
      <c r="D727" s="15" t="s">
        <v>11</v>
      </c>
      <c r="E727" s="15"/>
      <c r="F727" s="16">
        <v>52000</v>
      </c>
      <c r="G727" s="15" t="s">
        <v>12</v>
      </c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1:16" x14ac:dyDescent="0.2">
      <c r="A728" s="10"/>
      <c r="B728" s="14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1:16" x14ac:dyDescent="0.2">
      <c r="A729" s="10"/>
      <c r="B729" s="14"/>
      <c r="C729" s="10"/>
      <c r="D729" s="17"/>
      <c r="E729" s="17"/>
      <c r="F729" s="143" t="s">
        <v>13</v>
      </c>
      <c r="G729" s="143"/>
      <c r="H729" s="143"/>
      <c r="I729" s="10"/>
      <c r="J729" s="143" t="s">
        <v>14</v>
      </c>
      <c r="K729" s="143"/>
      <c r="L729" s="143"/>
      <c r="M729" s="10"/>
      <c r="N729" s="143" t="s">
        <v>15</v>
      </c>
      <c r="O729" s="143"/>
      <c r="P729" s="10"/>
    </row>
    <row r="730" spans="1:16" ht="12.75" customHeight="1" x14ac:dyDescent="0.2">
      <c r="A730" s="10"/>
      <c r="B730" s="14"/>
      <c r="C730" s="10"/>
      <c r="D730" s="143" t="s">
        <v>16</v>
      </c>
      <c r="E730" s="18"/>
      <c r="F730" s="19" t="s">
        <v>17</v>
      </c>
      <c r="G730" s="19" t="s">
        <v>18</v>
      </c>
      <c r="H730" s="20" t="s">
        <v>19</v>
      </c>
      <c r="I730" s="10"/>
      <c r="J730" s="19" t="s">
        <v>17</v>
      </c>
      <c r="K730" s="21" t="s">
        <v>18</v>
      </c>
      <c r="L730" s="20" t="s">
        <v>19</v>
      </c>
      <c r="M730" s="10"/>
      <c r="N730" s="143" t="s">
        <v>20</v>
      </c>
      <c r="O730" s="143" t="s">
        <v>21</v>
      </c>
      <c r="P730" s="10"/>
    </row>
    <row r="731" spans="1:16" x14ac:dyDescent="0.2">
      <c r="A731" s="10"/>
      <c r="B731" s="14"/>
      <c r="C731" s="10"/>
      <c r="D731" s="143"/>
      <c r="E731" s="18"/>
      <c r="F731" s="22" t="s">
        <v>22</v>
      </c>
      <c r="G731" s="22"/>
      <c r="H731" s="23" t="s">
        <v>22</v>
      </c>
      <c r="I731" s="10"/>
      <c r="J731" s="22" t="s">
        <v>22</v>
      </c>
      <c r="K731" s="23"/>
      <c r="L731" s="23" t="s">
        <v>22</v>
      </c>
      <c r="M731" s="10"/>
      <c r="N731" s="143"/>
      <c r="O731" s="143"/>
      <c r="P731" s="10"/>
    </row>
    <row r="732" spans="1:16" x14ac:dyDescent="0.2">
      <c r="A732" s="10"/>
      <c r="B732" s="24" t="s">
        <v>23</v>
      </c>
      <c r="C732" s="24"/>
      <c r="D732" s="25" t="s">
        <v>24</v>
      </c>
      <c r="E732" s="26"/>
      <c r="F732" s="27">
        <v>142</v>
      </c>
      <c r="G732" s="28">
        <v>1</v>
      </c>
      <c r="H732" s="29">
        <f>G732*F732</f>
        <v>142</v>
      </c>
      <c r="I732" s="30"/>
      <c r="J732" s="31">
        <v>142</v>
      </c>
      <c r="K732" s="32">
        <v>1</v>
      </c>
      <c r="L732" s="29">
        <f>K732*J732</f>
        <v>142</v>
      </c>
      <c r="M732" s="30"/>
      <c r="N732" s="33">
        <f>L732-H732</f>
        <v>0</v>
      </c>
      <c r="O732" s="34">
        <f>IF((H732)=0,"",(N732/H732))</f>
        <v>0</v>
      </c>
      <c r="P732" s="10"/>
    </row>
    <row r="733" spans="1:16" x14ac:dyDescent="0.2">
      <c r="A733" s="10"/>
      <c r="B733" s="24" t="s">
        <v>25</v>
      </c>
      <c r="C733" s="24"/>
      <c r="D733" s="25" t="s">
        <v>24</v>
      </c>
      <c r="E733" s="26"/>
      <c r="F733" s="27">
        <v>0</v>
      </c>
      <c r="G733" s="28">
        <v>1</v>
      </c>
      <c r="H733" s="29">
        <f t="shared" ref="H733:H741" si="63">G733*F733</f>
        <v>0</v>
      </c>
      <c r="I733" s="30"/>
      <c r="J733" s="31">
        <v>0</v>
      </c>
      <c r="K733" s="32">
        <v>1</v>
      </c>
      <c r="L733" s="29">
        <f>K733*J733</f>
        <v>0</v>
      </c>
      <c r="M733" s="30"/>
      <c r="N733" s="33">
        <f>L733-H733</f>
        <v>0</v>
      </c>
      <c r="O733" s="34" t="str">
        <f>IF((H733)=0,"",(N733/H733))</f>
        <v/>
      </c>
      <c r="P733" s="10"/>
    </row>
    <row r="734" spans="1:16" x14ac:dyDescent="0.2">
      <c r="A734" s="10"/>
      <c r="B734" s="35" t="s">
        <v>26</v>
      </c>
      <c r="C734" s="24"/>
      <c r="D734" s="25" t="s">
        <v>32</v>
      </c>
      <c r="E734" s="26"/>
      <c r="F734" s="27">
        <v>-6.1400000000000003E-2</v>
      </c>
      <c r="G734" s="28">
        <v>135</v>
      </c>
      <c r="H734" s="29">
        <f t="shared" si="63"/>
        <v>-8.2889999999999997</v>
      </c>
      <c r="I734" s="30"/>
      <c r="J734" s="31">
        <v>0</v>
      </c>
      <c r="K734" s="32">
        <v>135</v>
      </c>
      <c r="L734" s="29">
        <f t="shared" ref="L734:L741" si="64">K734*J734</f>
        <v>0</v>
      </c>
      <c r="M734" s="30"/>
      <c r="N734" s="33">
        <f t="shared" ref="N734:N772" si="65">L734-H734</f>
        <v>8.2889999999999997</v>
      </c>
      <c r="O734" s="34">
        <f t="shared" ref="O734:O742" si="66">IF((H734)=0,"",(N734/H734))</f>
        <v>-1</v>
      </c>
      <c r="P734" s="10"/>
    </row>
    <row r="735" spans="1:16" x14ac:dyDescent="0.2">
      <c r="A735" s="10"/>
      <c r="B735" s="35" t="s">
        <v>28</v>
      </c>
      <c r="C735" s="24"/>
      <c r="D735" s="25" t="s">
        <v>24</v>
      </c>
      <c r="E735" s="26"/>
      <c r="F735" s="27">
        <v>0.25</v>
      </c>
      <c r="G735" s="28">
        <v>1</v>
      </c>
      <c r="H735" s="29">
        <f t="shared" si="63"/>
        <v>0.25</v>
      </c>
      <c r="I735" s="30"/>
      <c r="J735" s="31">
        <v>0.25</v>
      </c>
      <c r="K735" s="32">
        <v>1</v>
      </c>
      <c r="L735" s="29">
        <f t="shared" si="64"/>
        <v>0.25</v>
      </c>
      <c r="M735" s="30"/>
      <c r="N735" s="33">
        <f t="shared" si="65"/>
        <v>0</v>
      </c>
      <c r="O735" s="34">
        <f t="shared" si="66"/>
        <v>0</v>
      </c>
      <c r="P735" s="10"/>
    </row>
    <row r="736" spans="1:16" x14ac:dyDescent="0.2">
      <c r="A736" s="10"/>
      <c r="B736" s="24" t="s">
        <v>29</v>
      </c>
      <c r="C736" s="24"/>
      <c r="D736" s="25" t="s">
        <v>32</v>
      </c>
      <c r="E736" s="26"/>
      <c r="F736" s="27">
        <v>3.5617000000000001</v>
      </c>
      <c r="G736" s="28">
        <v>135</v>
      </c>
      <c r="H736" s="29">
        <f t="shared" si="63"/>
        <v>480.8295</v>
      </c>
      <c r="I736" s="30"/>
      <c r="J736" s="31">
        <v>4.4827000000000004</v>
      </c>
      <c r="K736" s="28">
        <v>135</v>
      </c>
      <c r="L736" s="29">
        <f t="shared" si="64"/>
        <v>605.16450000000009</v>
      </c>
      <c r="M736" s="30"/>
      <c r="N736" s="33">
        <f t="shared" si="65"/>
        <v>124.33500000000009</v>
      </c>
      <c r="O736" s="34">
        <f t="shared" si="66"/>
        <v>0.25858438386163929</v>
      </c>
      <c r="P736" s="10"/>
    </row>
    <row r="737" spans="1:16" x14ac:dyDescent="0.2">
      <c r="A737" s="10"/>
      <c r="B737" s="24" t="s">
        <v>30</v>
      </c>
      <c r="C737" s="24"/>
      <c r="D737" s="25"/>
      <c r="E737" s="26"/>
      <c r="F737" s="27"/>
      <c r="G737" s="28"/>
      <c r="H737" s="29">
        <f t="shared" si="63"/>
        <v>0</v>
      </c>
      <c r="I737" s="30"/>
      <c r="J737" s="31">
        <v>0</v>
      </c>
      <c r="K737" s="28"/>
      <c r="L737" s="29">
        <f t="shared" si="64"/>
        <v>0</v>
      </c>
      <c r="M737" s="30"/>
      <c r="N737" s="33">
        <f t="shared" si="65"/>
        <v>0</v>
      </c>
      <c r="O737" s="34" t="str">
        <f t="shared" si="66"/>
        <v/>
      </c>
      <c r="P737" s="10"/>
    </row>
    <row r="738" spans="1:16" x14ac:dyDescent="0.2">
      <c r="A738" s="10"/>
      <c r="B738" s="24" t="s">
        <v>31</v>
      </c>
      <c r="C738" s="24"/>
      <c r="D738" s="25" t="s">
        <v>32</v>
      </c>
      <c r="E738" s="26"/>
      <c r="F738" s="27">
        <v>0</v>
      </c>
      <c r="G738" s="28">
        <v>135</v>
      </c>
      <c r="H738" s="29">
        <f t="shared" si="63"/>
        <v>0</v>
      </c>
      <c r="I738" s="30"/>
      <c r="J738" s="31">
        <v>0</v>
      </c>
      <c r="K738" s="28">
        <v>135</v>
      </c>
      <c r="L738" s="29">
        <f t="shared" si="64"/>
        <v>0</v>
      </c>
      <c r="M738" s="30"/>
      <c r="N738" s="33">
        <f t="shared" si="65"/>
        <v>0</v>
      </c>
      <c r="O738" s="34" t="str">
        <f t="shared" si="66"/>
        <v/>
      </c>
      <c r="P738" s="10"/>
    </row>
    <row r="739" spans="1:16" x14ac:dyDescent="0.2">
      <c r="A739" s="10"/>
      <c r="B739" s="24" t="s">
        <v>33</v>
      </c>
      <c r="C739" s="24"/>
      <c r="D739" s="25" t="s">
        <v>32</v>
      </c>
      <c r="E739" s="26"/>
      <c r="F739" s="27">
        <v>1.49E-2</v>
      </c>
      <c r="G739" s="28">
        <v>135</v>
      </c>
      <c r="H739" s="29">
        <f t="shared" si="63"/>
        <v>2.0114999999999998</v>
      </c>
      <c r="I739" s="30"/>
      <c r="J739" s="31">
        <v>1.49E-2</v>
      </c>
      <c r="K739" s="28">
        <v>135</v>
      </c>
      <c r="L739" s="29">
        <f t="shared" si="64"/>
        <v>2.0114999999999998</v>
      </c>
      <c r="M739" s="30"/>
      <c r="N739" s="33">
        <f t="shared" si="65"/>
        <v>0</v>
      </c>
      <c r="O739" s="34">
        <f t="shared" si="66"/>
        <v>0</v>
      </c>
      <c r="P739" s="10"/>
    </row>
    <row r="740" spans="1:16" x14ac:dyDescent="0.2">
      <c r="A740" s="10"/>
      <c r="B740" s="36" t="s">
        <v>34</v>
      </c>
      <c r="C740" s="24"/>
      <c r="D740" s="25" t="s">
        <v>32</v>
      </c>
      <c r="E740" s="26"/>
      <c r="F740" s="27">
        <v>0</v>
      </c>
      <c r="G740" s="28">
        <v>135</v>
      </c>
      <c r="H740" s="29">
        <f t="shared" si="63"/>
        <v>0</v>
      </c>
      <c r="I740" s="30"/>
      <c r="J740" s="31">
        <v>8.7999999999999995E-2</v>
      </c>
      <c r="K740" s="28">
        <v>135</v>
      </c>
      <c r="L740" s="29">
        <f t="shared" si="64"/>
        <v>11.879999999999999</v>
      </c>
      <c r="M740" s="30"/>
      <c r="N740" s="33">
        <f t="shared" si="65"/>
        <v>11.879999999999999</v>
      </c>
      <c r="O740" s="34" t="str">
        <f t="shared" si="66"/>
        <v/>
      </c>
      <c r="P740" s="10"/>
    </row>
    <row r="741" spans="1:16" x14ac:dyDescent="0.2">
      <c r="A741" s="10"/>
      <c r="B741" s="37" t="s">
        <v>35</v>
      </c>
      <c r="C741" s="24"/>
      <c r="D741" s="25" t="s">
        <v>24</v>
      </c>
      <c r="E741" s="26"/>
      <c r="F741" s="27">
        <v>0</v>
      </c>
      <c r="G741" s="28">
        <v>1</v>
      </c>
      <c r="H741" s="29">
        <f t="shared" si="63"/>
        <v>0</v>
      </c>
      <c r="I741" s="30"/>
      <c r="J741" s="31">
        <v>0</v>
      </c>
      <c r="K741" s="28">
        <v>1</v>
      </c>
      <c r="L741" s="29">
        <f t="shared" si="64"/>
        <v>0</v>
      </c>
      <c r="M741" s="30"/>
      <c r="N741" s="33">
        <f t="shared" si="65"/>
        <v>0</v>
      </c>
      <c r="O741" s="34" t="str">
        <f t="shared" si="66"/>
        <v/>
      </c>
      <c r="P741" s="10"/>
    </row>
    <row r="742" spans="1:16" x14ac:dyDescent="0.2">
      <c r="A742" s="38"/>
      <c r="B742" s="39" t="s">
        <v>36</v>
      </c>
      <c r="C742" s="40"/>
      <c r="D742" s="41"/>
      <c r="E742" s="40"/>
      <c r="F742" s="42"/>
      <c r="G742" s="43"/>
      <c r="H742" s="44">
        <f>SUM(H732:H741)</f>
        <v>616.80200000000002</v>
      </c>
      <c r="I742" s="45"/>
      <c r="J742" s="46"/>
      <c r="K742" s="47"/>
      <c r="L742" s="44">
        <f>SUM(L732:L741)</f>
        <v>761.30600000000004</v>
      </c>
      <c r="M742" s="45"/>
      <c r="N742" s="48">
        <f t="shared" si="65"/>
        <v>144.50400000000002</v>
      </c>
      <c r="O742" s="49">
        <f t="shared" si="66"/>
        <v>0.23427939598120631</v>
      </c>
      <c r="P742" s="38"/>
    </row>
    <row r="743" spans="1:16" ht="38.25" x14ac:dyDescent="0.2">
      <c r="A743" s="10"/>
      <c r="B743" s="50" t="s">
        <v>37</v>
      </c>
      <c r="C743" s="24"/>
      <c r="D743" s="25" t="s">
        <v>32</v>
      </c>
      <c r="E743" s="26"/>
      <c r="F743" s="27">
        <v>0.41860000000000003</v>
      </c>
      <c r="G743" s="28">
        <v>135</v>
      </c>
      <c r="H743" s="29">
        <f>G743*F743</f>
        <v>56.511000000000003</v>
      </c>
      <c r="I743" s="30"/>
      <c r="J743" s="31">
        <v>0</v>
      </c>
      <c r="K743" s="28">
        <v>135</v>
      </c>
      <c r="L743" s="29">
        <f>K743*J743</f>
        <v>0</v>
      </c>
      <c r="M743" s="30"/>
      <c r="N743" s="33">
        <f t="shared" si="65"/>
        <v>-56.511000000000003</v>
      </c>
      <c r="O743" s="34">
        <f>IF((H743)=0,"",(N743/H743))</f>
        <v>-1</v>
      </c>
      <c r="P743" s="10"/>
    </row>
    <row r="744" spans="1:16" ht="38.25" x14ac:dyDescent="0.2">
      <c r="A744" s="10"/>
      <c r="B744" s="50" t="s">
        <v>38</v>
      </c>
      <c r="C744" s="24"/>
      <c r="D744" s="25" t="s">
        <v>32</v>
      </c>
      <c r="E744" s="26"/>
      <c r="F744" s="27">
        <v>-0.44640000000000002</v>
      </c>
      <c r="G744" s="28">
        <v>135</v>
      </c>
      <c r="H744" s="29">
        <f>G744*F744</f>
        <v>-60.264000000000003</v>
      </c>
      <c r="I744" s="30"/>
      <c r="J744" s="31">
        <v>-0.44640000000000002</v>
      </c>
      <c r="K744" s="28">
        <v>135</v>
      </c>
      <c r="L744" s="29">
        <f>K744*J744</f>
        <v>-60.264000000000003</v>
      </c>
      <c r="M744" s="30"/>
      <c r="N744" s="33">
        <f t="shared" si="65"/>
        <v>0</v>
      </c>
      <c r="O744" s="34">
        <f>IF((H744)=0,"",(N744/H744))</f>
        <v>0</v>
      </c>
      <c r="P744" s="10"/>
    </row>
    <row r="745" spans="1:16" ht="51" x14ac:dyDescent="0.2">
      <c r="A745" s="10"/>
      <c r="B745" s="50" t="s">
        <v>39</v>
      </c>
      <c r="C745" s="24"/>
      <c r="D745" s="25" t="s">
        <v>32</v>
      </c>
      <c r="E745" s="26"/>
      <c r="F745" s="27">
        <v>0</v>
      </c>
      <c r="G745" s="28">
        <v>135</v>
      </c>
      <c r="H745" s="29">
        <f>G745*F745</f>
        <v>0</v>
      </c>
      <c r="I745" s="30"/>
      <c r="J745" s="31">
        <v>-0.45179999999999998</v>
      </c>
      <c r="K745" s="28">
        <v>135</v>
      </c>
      <c r="L745" s="29">
        <f>K745*J745</f>
        <v>-60.992999999999995</v>
      </c>
      <c r="M745" s="30"/>
      <c r="N745" s="33">
        <f t="shared" si="65"/>
        <v>-60.992999999999995</v>
      </c>
      <c r="O745" s="34" t="str">
        <f>IF((H745)=0,"",(N745/H745))</f>
        <v/>
      </c>
      <c r="P745" s="10"/>
    </row>
    <row r="746" spans="1:16" x14ac:dyDescent="0.2">
      <c r="A746" s="10"/>
      <c r="B746" s="36" t="s">
        <v>40</v>
      </c>
      <c r="C746" s="24"/>
      <c r="D746" s="25" t="s">
        <v>32</v>
      </c>
      <c r="E746" s="26"/>
      <c r="F746" s="27">
        <v>7.22E-2</v>
      </c>
      <c r="G746" s="28">
        <v>135</v>
      </c>
      <c r="H746" s="29">
        <f>G746*F746</f>
        <v>9.7469999999999999</v>
      </c>
      <c r="I746" s="30"/>
      <c r="J746" s="31">
        <v>7.4999999999999997E-2</v>
      </c>
      <c r="K746" s="28">
        <v>135</v>
      </c>
      <c r="L746" s="29">
        <f>K746*J746</f>
        <v>10.125</v>
      </c>
      <c r="M746" s="30"/>
      <c r="N746" s="33">
        <f t="shared" si="65"/>
        <v>0.37800000000000011</v>
      </c>
      <c r="O746" s="34">
        <f>IF((H746)=0,"",(N746/H746))</f>
        <v>3.8781163434903058E-2</v>
      </c>
      <c r="P746" s="10"/>
    </row>
    <row r="747" spans="1:16" x14ac:dyDescent="0.2">
      <c r="A747" s="10"/>
      <c r="B747" s="36" t="s">
        <v>41</v>
      </c>
      <c r="C747" s="24"/>
      <c r="D747" s="25"/>
      <c r="E747" s="26"/>
      <c r="F747" s="51"/>
      <c r="G747" s="52"/>
      <c r="H747" s="53"/>
      <c r="I747" s="30"/>
      <c r="J747" s="31">
        <v>0</v>
      </c>
      <c r="K747" s="28">
        <f>F727</f>
        <v>52000</v>
      </c>
      <c r="L747" s="29">
        <f>K747*J747</f>
        <v>0</v>
      </c>
      <c r="M747" s="30"/>
      <c r="N747" s="33">
        <f t="shared" si="65"/>
        <v>0</v>
      </c>
      <c r="O747" s="34"/>
      <c r="P747" s="10"/>
    </row>
    <row r="748" spans="1:16" ht="25.5" x14ac:dyDescent="0.2">
      <c r="A748" s="10"/>
      <c r="B748" s="54" t="s">
        <v>42</v>
      </c>
      <c r="C748" s="55"/>
      <c r="D748" s="55"/>
      <c r="E748" s="55"/>
      <c r="F748" s="56"/>
      <c r="G748" s="57"/>
      <c r="H748" s="58">
        <f>SUM(H742:H747)</f>
        <v>622.79599999999994</v>
      </c>
      <c r="I748" s="45"/>
      <c r="J748" s="57"/>
      <c r="K748" s="59"/>
      <c r="L748" s="58">
        <f>SUM(L742:L747)</f>
        <v>650.17399999999998</v>
      </c>
      <c r="M748" s="45"/>
      <c r="N748" s="48">
        <f t="shared" si="65"/>
        <v>27.378000000000043</v>
      </c>
      <c r="O748" s="49">
        <f t="shared" ref="O748:O772" si="67">IF((H748)=0,"",(N748/H748))</f>
        <v>4.395981990892691E-2</v>
      </c>
      <c r="P748" s="10"/>
    </row>
    <row r="749" spans="1:16" x14ac:dyDescent="0.2">
      <c r="A749" s="10"/>
      <c r="B749" s="30" t="s">
        <v>43</v>
      </c>
      <c r="C749" s="30"/>
      <c r="D749" s="60" t="s">
        <v>32</v>
      </c>
      <c r="E749" s="61"/>
      <c r="F749" s="31">
        <v>2.5648</v>
      </c>
      <c r="G749" s="62">
        <f>135</f>
        <v>135</v>
      </c>
      <c r="H749" s="29">
        <f>G749*F749</f>
        <v>346.24799999999999</v>
      </c>
      <c r="I749" s="30"/>
      <c r="J749" s="31">
        <v>2.4270999999999998</v>
      </c>
      <c r="K749" s="63">
        <f>135</f>
        <v>135</v>
      </c>
      <c r="L749" s="29">
        <f>K749*J749</f>
        <v>327.65849999999995</v>
      </c>
      <c r="M749" s="30"/>
      <c r="N749" s="33">
        <f t="shared" si="65"/>
        <v>-18.589500000000044</v>
      </c>
      <c r="O749" s="34">
        <f t="shared" si="67"/>
        <v>-5.3688396756082474E-2</v>
      </c>
      <c r="P749" s="10"/>
    </row>
    <row r="750" spans="1:16" ht="25.5" x14ac:dyDescent="0.2">
      <c r="A750" s="10"/>
      <c r="B750" s="64" t="s">
        <v>44</v>
      </c>
      <c r="C750" s="30"/>
      <c r="D750" s="60" t="s">
        <v>32</v>
      </c>
      <c r="E750" s="61"/>
      <c r="F750" s="31">
        <v>1.9998</v>
      </c>
      <c r="G750" s="62">
        <f>G749</f>
        <v>135</v>
      </c>
      <c r="H750" s="29">
        <f>G750*F750</f>
        <v>269.97300000000001</v>
      </c>
      <c r="I750" s="30"/>
      <c r="J750" s="31">
        <v>1.8963000000000001</v>
      </c>
      <c r="K750" s="63">
        <f>K749</f>
        <v>135</v>
      </c>
      <c r="L750" s="29">
        <f>K750*J750</f>
        <v>256.00049999999999</v>
      </c>
      <c r="M750" s="30"/>
      <c r="N750" s="33">
        <f t="shared" si="65"/>
        <v>-13.972500000000025</v>
      </c>
      <c r="O750" s="34">
        <f t="shared" si="67"/>
        <v>-5.1755175517551842E-2</v>
      </c>
      <c r="P750" s="10"/>
    </row>
    <row r="751" spans="1:16" ht="25.5" x14ac:dyDescent="0.2">
      <c r="A751" s="10"/>
      <c r="B751" s="54" t="s">
        <v>45</v>
      </c>
      <c r="C751" s="40"/>
      <c r="D751" s="40"/>
      <c r="E751" s="40"/>
      <c r="F751" s="65"/>
      <c r="G751" s="57"/>
      <c r="H751" s="58">
        <f>SUM(H748:H750)</f>
        <v>1239.0169999999998</v>
      </c>
      <c r="I751" s="66"/>
      <c r="J751" s="67"/>
      <c r="K751" s="68"/>
      <c r="L751" s="58">
        <f>SUM(L748:L750)</f>
        <v>1233.8330000000001</v>
      </c>
      <c r="M751" s="66"/>
      <c r="N751" s="48">
        <f t="shared" si="65"/>
        <v>-5.1839999999997417</v>
      </c>
      <c r="O751" s="49">
        <f t="shared" si="67"/>
        <v>-4.1839619633949679E-3</v>
      </c>
      <c r="P751" s="10"/>
    </row>
    <row r="752" spans="1:16" ht="25.5" x14ac:dyDescent="0.2">
      <c r="A752" s="10"/>
      <c r="B752" s="69" t="s">
        <v>46</v>
      </c>
      <c r="C752" s="24"/>
      <c r="D752" s="25" t="s">
        <v>27</v>
      </c>
      <c r="E752" s="26"/>
      <c r="F752" s="70">
        <v>5.1999999999999998E-3</v>
      </c>
      <c r="G752" s="62">
        <f>F727*(1+F775)</f>
        <v>53851.200000000004</v>
      </c>
      <c r="H752" s="71">
        <f t="shared" ref="H752:H760" si="68">G752*F752</f>
        <v>280.02624000000003</v>
      </c>
      <c r="I752" s="30"/>
      <c r="J752" s="31">
        <v>5.1999999999999998E-3</v>
      </c>
      <c r="K752" s="63">
        <f>F727*(1+J775)</f>
        <v>54186.811342508794</v>
      </c>
      <c r="L752" s="71">
        <f t="shared" ref="L752:L760" si="69">K752*J752</f>
        <v>281.77141898104571</v>
      </c>
      <c r="M752" s="30"/>
      <c r="N752" s="33">
        <f t="shared" si="65"/>
        <v>1.745178981045683</v>
      </c>
      <c r="O752" s="73">
        <f t="shared" si="67"/>
        <v>6.2321980291764187E-3</v>
      </c>
      <c r="P752" s="10"/>
    </row>
    <row r="753" spans="1:16" ht="25.5" x14ac:dyDescent="0.2">
      <c r="A753" s="10"/>
      <c r="B753" s="69" t="s">
        <v>47</v>
      </c>
      <c r="C753" s="24"/>
      <c r="D753" s="25" t="s">
        <v>27</v>
      </c>
      <c r="E753" s="26"/>
      <c r="F753" s="70">
        <v>1.1000000000000001E-3</v>
      </c>
      <c r="G753" s="62">
        <f>F727*(1+F775)</f>
        <v>53851.200000000004</v>
      </c>
      <c r="H753" s="71">
        <f t="shared" si="68"/>
        <v>59.236320000000006</v>
      </c>
      <c r="I753" s="30"/>
      <c r="J753" s="31">
        <v>1.1000000000000001E-3</v>
      </c>
      <c r="K753" s="63">
        <f>F727*(1+J775)</f>
        <v>54186.811342508794</v>
      </c>
      <c r="L753" s="71">
        <f t="shared" si="69"/>
        <v>59.605492476759679</v>
      </c>
      <c r="M753" s="30"/>
      <c r="N753" s="33">
        <f t="shared" si="65"/>
        <v>0.36917247675967246</v>
      </c>
      <c r="O753" s="73">
        <f t="shared" si="67"/>
        <v>6.2321980291765661E-3</v>
      </c>
      <c r="P753" s="10"/>
    </row>
    <row r="754" spans="1:16" x14ac:dyDescent="0.2">
      <c r="A754" s="10"/>
      <c r="B754" s="24" t="s">
        <v>28</v>
      </c>
      <c r="C754" s="24"/>
      <c r="D754" s="25"/>
      <c r="E754" s="26"/>
      <c r="F754" s="70"/>
      <c r="G754" s="28">
        <v>1</v>
      </c>
      <c r="H754" s="71">
        <f t="shared" si="68"/>
        <v>0</v>
      </c>
      <c r="I754" s="30"/>
      <c r="J754" s="31">
        <v>0</v>
      </c>
      <c r="K754" s="32">
        <v>1</v>
      </c>
      <c r="L754" s="71">
        <f t="shared" si="69"/>
        <v>0</v>
      </c>
      <c r="M754" s="30"/>
      <c r="N754" s="33">
        <f t="shared" si="65"/>
        <v>0</v>
      </c>
      <c r="O754" s="73" t="str">
        <f t="shared" si="67"/>
        <v/>
      </c>
      <c r="P754" s="10"/>
    </row>
    <row r="755" spans="1:16" x14ac:dyDescent="0.2">
      <c r="A755" s="10"/>
      <c r="B755" s="24" t="s">
        <v>48</v>
      </c>
      <c r="C755" s="24"/>
      <c r="D755" s="25" t="s">
        <v>27</v>
      </c>
      <c r="E755" s="26"/>
      <c r="F755" s="70">
        <v>7.0000000000000001E-3</v>
      </c>
      <c r="G755" s="62">
        <f>F727</f>
        <v>52000</v>
      </c>
      <c r="H755" s="71">
        <f t="shared" si="68"/>
        <v>364</v>
      </c>
      <c r="I755" s="30"/>
      <c r="J755" s="31">
        <v>7.0000000000000001E-3</v>
      </c>
      <c r="K755" s="63">
        <f>F727</f>
        <v>52000</v>
      </c>
      <c r="L755" s="71">
        <f t="shared" si="69"/>
        <v>364</v>
      </c>
      <c r="M755" s="30"/>
      <c r="N755" s="33">
        <f t="shared" si="65"/>
        <v>0</v>
      </c>
      <c r="O755" s="73">
        <f t="shared" si="67"/>
        <v>0</v>
      </c>
      <c r="P755" s="10"/>
    </row>
    <row r="756" spans="1:16" x14ac:dyDescent="0.2">
      <c r="A756" s="10"/>
      <c r="B756" s="36" t="s">
        <v>49</v>
      </c>
      <c r="C756" s="24"/>
      <c r="D756" s="25" t="s">
        <v>27</v>
      </c>
      <c r="E756" s="26"/>
      <c r="F756" s="74">
        <v>7.3999999999999996E-2</v>
      </c>
      <c r="G756" s="62">
        <f>IF($G$752&gt;=750,750,$G$752)</f>
        <v>750</v>
      </c>
      <c r="H756" s="71">
        <f>G756*F756</f>
        <v>55.5</v>
      </c>
      <c r="I756" s="30"/>
      <c r="J756" s="31">
        <v>7.3999999999999996E-2</v>
      </c>
      <c r="K756" s="62">
        <f>IF($K$752&gt;=750,750,$K$752)</f>
        <v>750</v>
      </c>
      <c r="L756" s="71">
        <f>K756*J756</f>
        <v>55.5</v>
      </c>
      <c r="M756" s="30"/>
      <c r="N756" s="33">
        <f t="shared" si="65"/>
        <v>0</v>
      </c>
      <c r="O756" s="73">
        <f t="shared" si="67"/>
        <v>0</v>
      </c>
      <c r="P756" s="10"/>
    </row>
    <row r="757" spans="1:16" x14ac:dyDescent="0.2">
      <c r="A757" s="10"/>
      <c r="B757" s="36" t="s">
        <v>50</v>
      </c>
      <c r="C757" s="24"/>
      <c r="D757" s="25" t="s">
        <v>27</v>
      </c>
      <c r="E757" s="26"/>
      <c r="F757" s="74">
        <v>8.6999999999999994E-2</v>
      </c>
      <c r="G757" s="62">
        <f>IF($G$752&gt;=750,$G$752-750,0)</f>
        <v>53101.200000000004</v>
      </c>
      <c r="H757" s="71">
        <f>G757*F757</f>
        <v>4619.8044</v>
      </c>
      <c r="I757" s="30"/>
      <c r="J757" s="31">
        <v>8.6999999999999994E-2</v>
      </c>
      <c r="K757" s="62">
        <f>IF($K$752&gt;=750,$K$752-750,0)</f>
        <v>53436.811342508794</v>
      </c>
      <c r="L757" s="71">
        <f>K757*J757</f>
        <v>4649.0025867982649</v>
      </c>
      <c r="M757" s="30"/>
      <c r="N757" s="33">
        <f t="shared" si="65"/>
        <v>29.198186798264942</v>
      </c>
      <c r="O757" s="73">
        <f t="shared" si="67"/>
        <v>6.320221435839349E-3</v>
      </c>
      <c r="P757" s="10"/>
    </row>
    <row r="758" spans="1:16" x14ac:dyDescent="0.2">
      <c r="A758" s="10"/>
      <c r="B758" s="36" t="s">
        <v>51</v>
      </c>
      <c r="C758" s="24"/>
      <c r="D758" s="25" t="s">
        <v>27</v>
      </c>
      <c r="E758" s="26"/>
      <c r="F758" s="74">
        <v>6.3E-2</v>
      </c>
      <c r="G758" s="75">
        <f>0.64*$G$752</f>
        <v>34464.768000000004</v>
      </c>
      <c r="H758" s="71">
        <f t="shared" si="68"/>
        <v>2171.2803840000001</v>
      </c>
      <c r="I758" s="30"/>
      <c r="J758" s="31">
        <v>6.3E-2</v>
      </c>
      <c r="K758" s="76">
        <f>0.64*$K$752</f>
        <v>34679.559259205627</v>
      </c>
      <c r="L758" s="71">
        <f t="shared" si="69"/>
        <v>2184.8122333299543</v>
      </c>
      <c r="M758" s="30"/>
      <c r="N758" s="33">
        <f t="shared" si="65"/>
        <v>13.531849329954184</v>
      </c>
      <c r="O758" s="73">
        <f t="shared" si="67"/>
        <v>6.232198029176403E-3</v>
      </c>
      <c r="P758" s="10"/>
    </row>
    <row r="759" spans="1:16" x14ac:dyDescent="0.2">
      <c r="A759" s="10"/>
      <c r="B759" s="36" t="s">
        <v>52</v>
      </c>
      <c r="C759" s="24"/>
      <c r="D759" s="25" t="s">
        <v>27</v>
      </c>
      <c r="E759" s="26"/>
      <c r="F759" s="74">
        <v>9.9000000000000005E-2</v>
      </c>
      <c r="G759" s="75">
        <f>0.18*$G$752</f>
        <v>9693.2160000000003</v>
      </c>
      <c r="H759" s="71">
        <f t="shared" si="68"/>
        <v>959.6283840000001</v>
      </c>
      <c r="I759" s="30"/>
      <c r="J759" s="31">
        <v>9.9000000000000005E-2</v>
      </c>
      <c r="K759" s="76">
        <f>0.18*$K$752</f>
        <v>9753.6260416515834</v>
      </c>
      <c r="L759" s="71">
        <f t="shared" si="69"/>
        <v>965.60897812350674</v>
      </c>
      <c r="M759" s="30"/>
      <c r="N759" s="33">
        <f t="shared" si="65"/>
        <v>5.9805941235066484</v>
      </c>
      <c r="O759" s="73">
        <f t="shared" si="67"/>
        <v>6.2321980291765193E-3</v>
      </c>
      <c r="P759" s="10"/>
    </row>
    <row r="760" spans="1:16" ht="13.5" thickBot="1" x14ac:dyDescent="0.25">
      <c r="A760" s="10"/>
      <c r="B760" s="14" t="s">
        <v>53</v>
      </c>
      <c r="C760" s="24"/>
      <c r="D760" s="25" t="s">
        <v>27</v>
      </c>
      <c r="E760" s="26"/>
      <c r="F760" s="74">
        <v>0.11799999999999999</v>
      </c>
      <c r="G760" s="75">
        <f>0.18*$G$752</f>
        <v>9693.2160000000003</v>
      </c>
      <c r="H760" s="71">
        <f t="shared" si="68"/>
        <v>1143.7994879999999</v>
      </c>
      <c r="I760" s="30"/>
      <c r="J760" s="31">
        <v>0.11799999999999999</v>
      </c>
      <c r="K760" s="76">
        <f>0.18*$K$752</f>
        <v>9753.6260416515834</v>
      </c>
      <c r="L760" s="71">
        <f t="shared" si="69"/>
        <v>1150.9278729148868</v>
      </c>
      <c r="M760" s="30"/>
      <c r="N760" s="33">
        <f t="shared" si="65"/>
        <v>7.1283849148869649</v>
      </c>
      <c r="O760" s="73">
        <f t="shared" si="67"/>
        <v>6.2321980291767413E-3</v>
      </c>
      <c r="P760" s="10"/>
    </row>
    <row r="761" spans="1:16" ht="13.5" thickBot="1" x14ac:dyDescent="0.25">
      <c r="A761" s="10"/>
      <c r="B761" s="77"/>
      <c r="C761" s="78"/>
      <c r="D761" s="79"/>
      <c r="E761" s="78"/>
      <c r="F761" s="80"/>
      <c r="G761" s="81"/>
      <c r="H761" s="82"/>
      <c r="I761" s="83"/>
      <c r="J761" s="80"/>
      <c r="K761" s="84"/>
      <c r="L761" s="82"/>
      <c r="M761" s="83"/>
      <c r="N761" s="85"/>
      <c r="O761" s="86"/>
      <c r="P761" s="10"/>
    </row>
    <row r="762" spans="1:16" x14ac:dyDescent="0.2">
      <c r="A762" s="10"/>
      <c r="B762" s="87" t="s">
        <v>54</v>
      </c>
      <c r="C762" s="24"/>
      <c r="D762" s="24"/>
      <c r="E762" s="24"/>
      <c r="F762" s="88"/>
      <c r="G762" s="89"/>
      <c r="H762" s="90">
        <f>SUM(H751:H757)</f>
        <v>6617.5839599999999</v>
      </c>
      <c r="I762" s="91"/>
      <c r="J762" s="92"/>
      <c r="K762" s="92"/>
      <c r="L762" s="93">
        <f>SUM(L751:L757)</f>
        <v>6643.7124982560708</v>
      </c>
      <c r="M762" s="94"/>
      <c r="N762" s="95">
        <f t="shared" si="65"/>
        <v>26.128538256070897</v>
      </c>
      <c r="O762" s="96">
        <f t="shared" si="67"/>
        <v>3.9483500948389776E-3</v>
      </c>
      <c r="P762" s="10"/>
    </row>
    <row r="763" spans="1:16" x14ac:dyDescent="0.2">
      <c r="A763" s="10"/>
      <c r="B763" s="97" t="s">
        <v>55</v>
      </c>
      <c r="C763" s="24"/>
      <c r="D763" s="24"/>
      <c r="E763" s="24"/>
      <c r="F763" s="98">
        <v>0.13</v>
      </c>
      <c r="G763" s="89"/>
      <c r="H763" s="99">
        <f>H762*F763</f>
        <v>860.2859148</v>
      </c>
      <c r="I763" s="100"/>
      <c r="J763" s="101">
        <v>0.13</v>
      </c>
      <c r="K763" s="102"/>
      <c r="L763" s="103">
        <f>L762*J763</f>
        <v>863.68262477328926</v>
      </c>
      <c r="M763" s="104"/>
      <c r="N763" s="105">
        <f t="shared" si="65"/>
        <v>3.3967099732892621</v>
      </c>
      <c r="O763" s="106">
        <f t="shared" si="67"/>
        <v>3.9483500948390305E-3</v>
      </c>
      <c r="P763" s="10"/>
    </row>
    <row r="764" spans="1:16" x14ac:dyDescent="0.2">
      <c r="A764" s="10"/>
      <c r="B764" s="107" t="s">
        <v>56</v>
      </c>
      <c r="C764" s="24"/>
      <c r="D764" s="24"/>
      <c r="E764" s="24"/>
      <c r="F764" s="108"/>
      <c r="G764" s="109"/>
      <c r="H764" s="99">
        <f>H762+H763</f>
        <v>7477.8698747999997</v>
      </c>
      <c r="I764" s="100"/>
      <c r="J764" s="100"/>
      <c r="K764" s="100"/>
      <c r="L764" s="103">
        <f>L762+L763</f>
        <v>7507.3951230293605</v>
      </c>
      <c r="M764" s="104"/>
      <c r="N764" s="105">
        <f t="shared" si="65"/>
        <v>29.525248229360841</v>
      </c>
      <c r="O764" s="106">
        <f t="shared" si="67"/>
        <v>3.9483500948390747E-3</v>
      </c>
      <c r="P764" s="10"/>
    </row>
    <row r="765" spans="1:16" ht="12.75" customHeight="1" x14ac:dyDescent="0.2">
      <c r="A765" s="10"/>
      <c r="B765" s="143" t="s">
        <v>57</v>
      </c>
      <c r="C765" s="143"/>
      <c r="D765" s="143"/>
      <c r="E765" s="24"/>
      <c r="F765" s="108"/>
      <c r="G765" s="109"/>
      <c r="H765" s="110">
        <f>ROUND(-H764*10%,2)</f>
        <v>-747.79</v>
      </c>
      <c r="I765" s="100"/>
      <c r="J765" s="100"/>
      <c r="K765" s="100"/>
      <c r="L765" s="111">
        <f>ROUND(-L764*10%,2)</f>
        <v>-750.74</v>
      </c>
      <c r="M765" s="104"/>
      <c r="N765" s="112">
        <f t="shared" si="65"/>
        <v>-2.9500000000000455</v>
      </c>
      <c r="O765" s="113">
        <f t="shared" si="67"/>
        <v>3.9449578090106118E-3</v>
      </c>
      <c r="P765" s="10"/>
    </row>
    <row r="766" spans="1:16" ht="13.5" customHeight="1" thickBot="1" x14ac:dyDescent="0.25">
      <c r="A766" s="10"/>
      <c r="B766" s="143" t="s">
        <v>58</v>
      </c>
      <c r="C766" s="143"/>
      <c r="D766" s="143"/>
      <c r="E766" s="114"/>
      <c r="F766" s="115"/>
      <c r="G766" s="116"/>
      <c r="H766" s="117">
        <f>SUM(H764:H765)</f>
        <v>6730.0798747999997</v>
      </c>
      <c r="I766" s="118"/>
      <c r="J766" s="118"/>
      <c r="K766" s="118"/>
      <c r="L766" s="119">
        <f>SUM(L764:L765)</f>
        <v>6756.6551230293608</v>
      </c>
      <c r="M766" s="120"/>
      <c r="N766" s="121">
        <f t="shared" si="65"/>
        <v>26.575248229361023</v>
      </c>
      <c r="O766" s="122">
        <f t="shared" si="67"/>
        <v>3.948727017173889E-3</v>
      </c>
      <c r="P766" s="10"/>
    </row>
    <row r="767" spans="1:16" ht="13.5" thickBot="1" x14ac:dyDescent="0.25">
      <c r="A767" s="10"/>
      <c r="B767" s="77"/>
      <c r="C767" s="78"/>
      <c r="D767" s="79"/>
      <c r="E767" s="78"/>
      <c r="F767" s="123"/>
      <c r="G767" s="124"/>
      <c r="H767" s="125"/>
      <c r="I767" s="126"/>
      <c r="J767" s="123"/>
      <c r="K767" s="81"/>
      <c r="L767" s="127"/>
      <c r="M767" s="83"/>
      <c r="N767" s="128"/>
      <c r="O767" s="86"/>
      <c r="P767" s="10"/>
    </row>
    <row r="768" spans="1:16" x14ac:dyDescent="0.2">
      <c r="A768" s="10"/>
      <c r="B768" s="87" t="s">
        <v>59</v>
      </c>
      <c r="C768" s="24"/>
      <c r="D768" s="24"/>
      <c r="E768" s="24"/>
      <c r="F768" s="88"/>
      <c r="G768" s="89"/>
      <c r="H768" s="90">
        <f>SUM(H751:H755,H758:H760)</f>
        <v>6216.9878159999998</v>
      </c>
      <c r="I768" s="91"/>
      <c r="J768" s="92"/>
      <c r="K768" s="92"/>
      <c r="L768" s="129">
        <f>SUM(L751:L755,L758:L760)</f>
        <v>6240.5589958261535</v>
      </c>
      <c r="M768" s="94"/>
      <c r="N768" s="95">
        <f>L768-H768</f>
        <v>23.571179826153639</v>
      </c>
      <c r="O768" s="96">
        <f>IF((H768)=0,"",(N768/H768))</f>
        <v>3.7914148336419449E-3</v>
      </c>
      <c r="P768" s="10"/>
    </row>
    <row r="769" spans="1:16" x14ac:dyDescent="0.2">
      <c r="A769" s="10"/>
      <c r="B769" s="97" t="s">
        <v>55</v>
      </c>
      <c r="C769" s="24"/>
      <c r="D769" s="24"/>
      <c r="E769" s="24"/>
      <c r="F769" s="98">
        <v>0.13</v>
      </c>
      <c r="G769" s="109"/>
      <c r="H769" s="99">
        <f>H768*F769</f>
        <v>808.20841608000001</v>
      </c>
      <c r="I769" s="100"/>
      <c r="J769" s="130">
        <v>0.13</v>
      </c>
      <c r="K769" s="100"/>
      <c r="L769" s="103">
        <f>L768*J769</f>
        <v>811.27266945739996</v>
      </c>
      <c r="M769" s="104"/>
      <c r="N769" s="105">
        <f t="shared" si="65"/>
        <v>3.0642533773999503</v>
      </c>
      <c r="O769" s="106">
        <f t="shared" si="67"/>
        <v>3.7914148336419167E-3</v>
      </c>
      <c r="P769" s="10"/>
    </row>
    <row r="770" spans="1:16" x14ac:dyDescent="0.2">
      <c r="A770" s="10"/>
      <c r="B770" s="107" t="s">
        <v>56</v>
      </c>
      <c r="C770" s="24"/>
      <c r="D770" s="24"/>
      <c r="E770" s="24"/>
      <c r="F770" s="108"/>
      <c r="G770" s="109"/>
      <c r="H770" s="99">
        <f>H768+H769</f>
        <v>7025.1962320799994</v>
      </c>
      <c r="I770" s="100"/>
      <c r="J770" s="100"/>
      <c r="K770" s="100"/>
      <c r="L770" s="103">
        <f>L768+L769</f>
        <v>7051.8316652835538</v>
      </c>
      <c r="M770" s="104"/>
      <c r="N770" s="105">
        <f t="shared" si="65"/>
        <v>26.635433203554385</v>
      </c>
      <c r="O770" s="106">
        <f t="shared" si="67"/>
        <v>3.7914148336420555E-3</v>
      </c>
      <c r="P770" s="10"/>
    </row>
    <row r="771" spans="1:16" ht="12.75" customHeight="1" x14ac:dyDescent="0.2">
      <c r="A771" s="10"/>
      <c r="B771" s="143" t="s">
        <v>57</v>
      </c>
      <c r="C771" s="143"/>
      <c r="D771" s="143"/>
      <c r="E771" s="24"/>
      <c r="F771" s="108"/>
      <c r="G771" s="109"/>
      <c r="H771" s="110">
        <f>ROUND(-H770*10%,2)</f>
        <v>-702.52</v>
      </c>
      <c r="I771" s="100"/>
      <c r="J771" s="100"/>
      <c r="K771" s="100"/>
      <c r="L771" s="111">
        <f>ROUND(-L770*10%,2)</f>
        <v>-705.18</v>
      </c>
      <c r="M771" s="104"/>
      <c r="N771" s="112">
        <f t="shared" si="65"/>
        <v>-2.6599999999999682</v>
      </c>
      <c r="O771" s="113">
        <f t="shared" si="67"/>
        <v>3.7863690713431193E-3</v>
      </c>
      <c r="P771" s="10"/>
    </row>
    <row r="772" spans="1:16" ht="13.5" customHeight="1" thickBot="1" x14ac:dyDescent="0.25">
      <c r="A772" s="10"/>
      <c r="B772" s="143" t="s">
        <v>60</v>
      </c>
      <c r="C772" s="143"/>
      <c r="D772" s="143"/>
      <c r="E772" s="114"/>
      <c r="F772" s="131"/>
      <c r="G772" s="132"/>
      <c r="H772" s="133">
        <f>H770+H771</f>
        <v>6322.676232079999</v>
      </c>
      <c r="I772" s="134"/>
      <c r="J772" s="134"/>
      <c r="K772" s="134"/>
      <c r="L772" s="135">
        <f>L770+L771</f>
        <v>6346.6516652835535</v>
      </c>
      <c r="M772" s="136"/>
      <c r="N772" s="137">
        <f t="shared" si="65"/>
        <v>23.97543320355453</v>
      </c>
      <c r="O772" s="138">
        <f t="shared" si="67"/>
        <v>3.7919754742316175E-3</v>
      </c>
      <c r="P772" s="10"/>
    </row>
    <row r="773" spans="1:16" ht="13.5" thickBot="1" x14ac:dyDescent="0.25">
      <c r="A773" s="10"/>
      <c r="B773" s="77"/>
      <c r="C773" s="78"/>
      <c r="D773" s="79"/>
      <c r="E773" s="78"/>
      <c r="F773" s="123"/>
      <c r="G773" s="124"/>
      <c r="H773" s="125"/>
      <c r="I773" s="126"/>
      <c r="J773" s="123"/>
      <c r="K773" s="81"/>
      <c r="L773" s="127"/>
      <c r="M773" s="83"/>
      <c r="N773" s="128"/>
      <c r="O773" s="86"/>
      <c r="P773" s="10"/>
    </row>
    <row r="774" spans="1:16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39"/>
      <c r="M774" s="10"/>
      <c r="N774" s="10"/>
      <c r="O774" s="10"/>
      <c r="P774" s="10"/>
    </row>
    <row r="775" spans="1:16" x14ac:dyDescent="0.2">
      <c r="A775" s="10"/>
      <c r="B775" s="15" t="s">
        <v>61</v>
      </c>
      <c r="C775" s="10"/>
      <c r="D775" s="10"/>
      <c r="E775" s="10"/>
      <c r="F775" s="140">
        <v>3.5600000000000076E-2</v>
      </c>
      <c r="G775" s="10"/>
      <c r="H775" s="10"/>
      <c r="I775" s="10"/>
      <c r="J775" s="140">
        <v>4.2054064279015257E-2</v>
      </c>
      <c r="K775" s="10"/>
      <c r="L775" s="10"/>
      <c r="M775" s="10"/>
      <c r="N775" s="10"/>
      <c r="O775" s="10"/>
      <c r="P775" s="10"/>
    </row>
    <row r="776" spans="1:16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1:16" ht="14.25" x14ac:dyDescent="0.2">
      <c r="A777" s="141" t="s">
        <v>62</v>
      </c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1:16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1:16" x14ac:dyDescent="0.2">
      <c r="A779" s="10" t="s">
        <v>63</v>
      </c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1:16" x14ac:dyDescent="0.2">
      <c r="A780" s="10" t="s">
        <v>64</v>
      </c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1:16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1:16" x14ac:dyDescent="0.2">
      <c r="A782" s="10" t="s">
        <v>65</v>
      </c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1:16" x14ac:dyDescent="0.2">
      <c r="A783" s="10" t="s">
        <v>66</v>
      </c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1:16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1:16" x14ac:dyDescent="0.2">
      <c r="A785" s="10" t="s">
        <v>67</v>
      </c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1:16" x14ac:dyDescent="0.2">
      <c r="A786" s="10" t="s">
        <v>68</v>
      </c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1:16" x14ac:dyDescent="0.2">
      <c r="A787" s="10" t="s">
        <v>69</v>
      </c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1:16" x14ac:dyDescent="0.2">
      <c r="A788" s="10" t="s">
        <v>70</v>
      </c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1:16" x14ac:dyDescent="0.2">
      <c r="A789" s="10" t="s">
        <v>71</v>
      </c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</row>
    <row r="791" spans="1:16" ht="21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2"/>
      <c r="N791" s="3" t="s">
        <v>0</v>
      </c>
      <c r="O791" s="4" t="s">
        <v>1</v>
      </c>
    </row>
    <row r="792" spans="1:16" ht="18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2"/>
      <c r="M792" s="2"/>
      <c r="N792" s="3" t="s">
        <v>2</v>
      </c>
      <c r="O792" s="6"/>
    </row>
    <row r="793" spans="1:16" x14ac:dyDescent="0.2">
      <c r="A793" s="143"/>
      <c r="B793" s="143"/>
      <c r="C793" s="143"/>
      <c r="D793" s="143"/>
      <c r="E793" s="143"/>
      <c r="F793" s="143"/>
      <c r="G793" s="143"/>
      <c r="H793" s="143"/>
      <c r="I793" s="143"/>
      <c r="J793" s="143"/>
      <c r="K793" s="143"/>
      <c r="L793" s="2"/>
      <c r="M793" s="2"/>
      <c r="N793" s="3" t="s">
        <v>3</v>
      </c>
      <c r="O793" s="6"/>
    </row>
    <row r="794" spans="1:16" ht="18" x14ac:dyDescent="0.25">
      <c r="A794" s="5"/>
      <c r="B794" s="5"/>
      <c r="C794" s="5"/>
      <c r="D794" s="5"/>
      <c r="E794" s="5"/>
      <c r="F794" s="5"/>
      <c r="G794" s="5"/>
      <c r="H794" s="5"/>
      <c r="I794" s="7"/>
      <c r="J794" s="7"/>
      <c r="K794" s="7"/>
      <c r="L794" s="2"/>
      <c r="M794" s="2"/>
      <c r="N794" s="3" t="s">
        <v>4</v>
      </c>
      <c r="O794" s="6"/>
    </row>
    <row r="795" spans="1:16" ht="15.75" x14ac:dyDescent="0.25">
      <c r="A795" s="2"/>
      <c r="B795" s="2"/>
      <c r="C795" s="8"/>
      <c r="D795" s="8"/>
      <c r="E795" s="8"/>
      <c r="F795" s="2"/>
      <c r="G795" s="2"/>
      <c r="H795" s="2"/>
      <c r="I795" s="2"/>
      <c r="J795" s="2"/>
      <c r="K795" s="2"/>
      <c r="L795" s="2"/>
      <c r="M795" s="2"/>
      <c r="N795" s="3" t="s">
        <v>5</v>
      </c>
      <c r="O795" s="9" t="s">
        <v>83</v>
      </c>
    </row>
    <row r="796" spans="1:1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4"/>
    </row>
    <row r="797" spans="1:1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 t="s">
        <v>6</v>
      </c>
      <c r="O797" s="9"/>
    </row>
    <row r="798" spans="1:1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10"/>
    </row>
    <row r="799" spans="1:16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</row>
    <row r="800" spans="1:16" x14ac:dyDescent="0.2">
      <c r="A800" s="10"/>
      <c r="B800" s="143" t="s">
        <v>7</v>
      </c>
      <c r="C800" s="143"/>
      <c r="D800" s="143"/>
      <c r="E800" s="143"/>
      <c r="F800" s="143"/>
      <c r="G800" s="143"/>
      <c r="H800" s="143"/>
      <c r="I800" s="143"/>
      <c r="J800" s="143"/>
      <c r="K800" s="143"/>
      <c r="L800" s="143"/>
      <c r="M800" s="143"/>
      <c r="N800" s="143"/>
      <c r="O800" s="143"/>
    </row>
    <row r="801" spans="1:16" x14ac:dyDescent="0.2">
      <c r="A801" s="10"/>
      <c r="B801" s="143" t="s">
        <v>8</v>
      </c>
      <c r="C801" s="143"/>
      <c r="D801" s="143"/>
      <c r="E801" s="143"/>
      <c r="F801" s="143"/>
      <c r="G801" s="143"/>
      <c r="H801" s="143"/>
      <c r="I801" s="143"/>
      <c r="J801" s="143"/>
      <c r="K801" s="143"/>
      <c r="L801" s="143"/>
      <c r="M801" s="143"/>
      <c r="N801" s="143"/>
      <c r="O801" s="143"/>
    </row>
    <row r="802" spans="1:16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</row>
    <row r="803" spans="1:16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</row>
    <row r="804" spans="1:16" x14ac:dyDescent="0.2">
      <c r="A804" s="10"/>
      <c r="B804" s="11" t="s">
        <v>9</v>
      </c>
      <c r="C804" s="10"/>
      <c r="D804" s="143" t="s">
        <v>81</v>
      </c>
      <c r="E804" s="143"/>
      <c r="F804" s="143"/>
      <c r="G804" s="143"/>
      <c r="H804" s="143"/>
      <c r="I804" s="143"/>
      <c r="J804" s="143"/>
      <c r="K804" s="143"/>
      <c r="L804" s="143"/>
      <c r="M804" s="143"/>
      <c r="N804" s="143"/>
      <c r="O804" s="143"/>
      <c r="P804" s="10"/>
    </row>
    <row r="805" spans="1:16" ht="15.75" x14ac:dyDescent="0.25">
      <c r="A805" s="10"/>
      <c r="B805" s="12"/>
      <c r="C805" s="10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0"/>
    </row>
    <row r="806" spans="1:16" x14ac:dyDescent="0.2">
      <c r="A806" s="10"/>
      <c r="B806" s="14"/>
      <c r="C806" s="10"/>
      <c r="D806" s="15" t="s">
        <v>11</v>
      </c>
      <c r="E806" s="15"/>
      <c r="F806" s="16">
        <v>165000</v>
      </c>
      <c r="G806" s="15" t="s">
        <v>12</v>
      </c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1:16" x14ac:dyDescent="0.2">
      <c r="A807" s="10"/>
      <c r="B807" s="14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1:16" x14ac:dyDescent="0.2">
      <c r="A808" s="10"/>
      <c r="B808" s="14"/>
      <c r="C808" s="10"/>
      <c r="D808" s="17"/>
      <c r="E808" s="17"/>
      <c r="F808" s="143" t="s">
        <v>13</v>
      </c>
      <c r="G808" s="143"/>
      <c r="H808" s="143"/>
      <c r="I808" s="10"/>
      <c r="J808" s="143" t="s">
        <v>14</v>
      </c>
      <c r="K808" s="143"/>
      <c r="L808" s="143"/>
      <c r="M808" s="10"/>
      <c r="N808" s="143" t="s">
        <v>15</v>
      </c>
      <c r="O808" s="143"/>
      <c r="P808" s="10"/>
    </row>
    <row r="809" spans="1:16" ht="12.75" customHeight="1" x14ac:dyDescent="0.2">
      <c r="A809" s="10"/>
      <c r="B809" s="14"/>
      <c r="C809" s="10"/>
      <c r="D809" s="143" t="s">
        <v>16</v>
      </c>
      <c r="E809" s="18"/>
      <c r="F809" s="19" t="s">
        <v>17</v>
      </c>
      <c r="G809" s="19" t="s">
        <v>18</v>
      </c>
      <c r="H809" s="20" t="s">
        <v>19</v>
      </c>
      <c r="I809" s="10"/>
      <c r="J809" s="19" t="s">
        <v>17</v>
      </c>
      <c r="K809" s="21" t="s">
        <v>18</v>
      </c>
      <c r="L809" s="20" t="s">
        <v>19</v>
      </c>
      <c r="M809" s="10"/>
      <c r="N809" s="143" t="s">
        <v>20</v>
      </c>
      <c r="O809" s="143" t="s">
        <v>21</v>
      </c>
      <c r="P809" s="10"/>
    </row>
    <row r="810" spans="1:16" x14ac:dyDescent="0.2">
      <c r="A810" s="10"/>
      <c r="B810" s="14"/>
      <c r="C810" s="10"/>
      <c r="D810" s="143"/>
      <c r="E810" s="18"/>
      <c r="F810" s="22" t="s">
        <v>22</v>
      </c>
      <c r="G810" s="22"/>
      <c r="H810" s="23" t="s">
        <v>22</v>
      </c>
      <c r="I810" s="10"/>
      <c r="J810" s="22" t="s">
        <v>22</v>
      </c>
      <c r="K810" s="23"/>
      <c r="L810" s="23" t="s">
        <v>22</v>
      </c>
      <c r="M810" s="10"/>
      <c r="N810" s="143"/>
      <c r="O810" s="143"/>
      <c r="P810" s="10"/>
    </row>
    <row r="811" spans="1:16" x14ac:dyDescent="0.2">
      <c r="A811" s="10"/>
      <c r="B811" s="24" t="s">
        <v>23</v>
      </c>
      <c r="C811" s="24"/>
      <c r="D811" s="25" t="s">
        <v>24</v>
      </c>
      <c r="E811" s="26"/>
      <c r="F811" s="27">
        <v>142</v>
      </c>
      <c r="G811" s="28">
        <v>1</v>
      </c>
      <c r="H811" s="29">
        <f>G811*F811</f>
        <v>142</v>
      </c>
      <c r="I811" s="30"/>
      <c r="J811" s="31">
        <v>142</v>
      </c>
      <c r="K811" s="32">
        <v>1</v>
      </c>
      <c r="L811" s="29">
        <f>K811*J811</f>
        <v>142</v>
      </c>
      <c r="M811" s="30"/>
      <c r="N811" s="33">
        <f>L811-H811</f>
        <v>0</v>
      </c>
      <c r="O811" s="34">
        <f>IF((H811)=0,"",(N811/H811))</f>
        <v>0</v>
      </c>
      <c r="P811" s="10"/>
    </row>
    <row r="812" spans="1:16" x14ac:dyDescent="0.2">
      <c r="A812" s="10"/>
      <c r="B812" s="24" t="s">
        <v>25</v>
      </c>
      <c r="C812" s="24"/>
      <c r="D812" s="25" t="s">
        <v>24</v>
      </c>
      <c r="E812" s="26"/>
      <c r="F812" s="27">
        <v>0</v>
      </c>
      <c r="G812" s="28">
        <v>1</v>
      </c>
      <c r="H812" s="29">
        <f t="shared" ref="H812:H820" si="70">G812*F812</f>
        <v>0</v>
      </c>
      <c r="I812" s="30"/>
      <c r="J812" s="31">
        <v>0</v>
      </c>
      <c r="K812" s="32">
        <v>1</v>
      </c>
      <c r="L812" s="29">
        <f>K812*J812</f>
        <v>0</v>
      </c>
      <c r="M812" s="30"/>
      <c r="N812" s="33">
        <f>L812-H812</f>
        <v>0</v>
      </c>
      <c r="O812" s="34" t="str">
        <f>IF((H812)=0,"",(N812/H812))</f>
        <v/>
      </c>
      <c r="P812" s="10"/>
    </row>
    <row r="813" spans="1:16" x14ac:dyDescent="0.2">
      <c r="A813" s="10"/>
      <c r="B813" s="35" t="s">
        <v>26</v>
      </c>
      <c r="C813" s="24"/>
      <c r="D813" s="25" t="s">
        <v>32</v>
      </c>
      <c r="E813" s="26"/>
      <c r="F813" s="27">
        <v>-6.1400000000000003E-2</v>
      </c>
      <c r="G813" s="28">
        <v>355</v>
      </c>
      <c r="H813" s="29">
        <f t="shared" si="70"/>
        <v>-21.797000000000001</v>
      </c>
      <c r="I813" s="30"/>
      <c r="J813" s="31">
        <v>0</v>
      </c>
      <c r="K813" s="32">
        <v>355</v>
      </c>
      <c r="L813" s="29">
        <f t="shared" ref="L813:L820" si="71">K813*J813</f>
        <v>0</v>
      </c>
      <c r="M813" s="30"/>
      <c r="N813" s="33">
        <f t="shared" ref="N813:N851" si="72">L813-H813</f>
        <v>21.797000000000001</v>
      </c>
      <c r="O813" s="34">
        <f t="shared" ref="O813:O821" si="73">IF((H813)=0,"",(N813/H813))</f>
        <v>-1</v>
      </c>
      <c r="P813" s="10"/>
    </row>
    <row r="814" spans="1:16" x14ac:dyDescent="0.2">
      <c r="A814" s="10"/>
      <c r="B814" s="35" t="s">
        <v>28</v>
      </c>
      <c r="C814" s="24"/>
      <c r="D814" s="25" t="s">
        <v>24</v>
      </c>
      <c r="E814" s="26"/>
      <c r="F814" s="27">
        <v>0.25</v>
      </c>
      <c r="G814" s="28">
        <v>1</v>
      </c>
      <c r="H814" s="29">
        <f t="shared" si="70"/>
        <v>0.25</v>
      </c>
      <c r="I814" s="30"/>
      <c r="J814" s="31">
        <v>0.25</v>
      </c>
      <c r="K814" s="32">
        <v>1</v>
      </c>
      <c r="L814" s="29">
        <f t="shared" si="71"/>
        <v>0.25</v>
      </c>
      <c r="M814" s="30"/>
      <c r="N814" s="33">
        <f t="shared" si="72"/>
        <v>0</v>
      </c>
      <c r="O814" s="34">
        <f t="shared" si="73"/>
        <v>0</v>
      </c>
      <c r="P814" s="10"/>
    </row>
    <row r="815" spans="1:16" x14ac:dyDescent="0.2">
      <c r="A815" s="10"/>
      <c r="B815" s="24" t="s">
        <v>29</v>
      </c>
      <c r="C815" s="24"/>
      <c r="D815" s="25" t="s">
        <v>32</v>
      </c>
      <c r="E815" s="26"/>
      <c r="F815" s="27">
        <v>3.5617000000000001</v>
      </c>
      <c r="G815" s="28">
        <v>355</v>
      </c>
      <c r="H815" s="29">
        <f t="shared" si="70"/>
        <v>1264.4035000000001</v>
      </c>
      <c r="I815" s="30"/>
      <c r="J815" s="31">
        <v>4.4827000000000004</v>
      </c>
      <c r="K815" s="28">
        <v>355</v>
      </c>
      <c r="L815" s="29">
        <f t="shared" si="71"/>
        <v>1591.3585</v>
      </c>
      <c r="M815" s="30"/>
      <c r="N815" s="33">
        <f t="shared" si="72"/>
        <v>326.95499999999993</v>
      </c>
      <c r="O815" s="34">
        <f t="shared" si="73"/>
        <v>0.25858438386163901</v>
      </c>
      <c r="P815" s="10"/>
    </row>
    <row r="816" spans="1:16" x14ac:dyDescent="0.2">
      <c r="A816" s="10"/>
      <c r="B816" s="24" t="s">
        <v>30</v>
      </c>
      <c r="C816" s="24"/>
      <c r="D816" s="25"/>
      <c r="E816" s="26"/>
      <c r="F816" s="27"/>
      <c r="G816" s="28"/>
      <c r="H816" s="29">
        <f t="shared" si="70"/>
        <v>0</v>
      </c>
      <c r="I816" s="30"/>
      <c r="J816" s="31">
        <v>0</v>
      </c>
      <c r="K816" s="28"/>
      <c r="L816" s="29">
        <f t="shared" si="71"/>
        <v>0</v>
      </c>
      <c r="M816" s="30"/>
      <c r="N816" s="33">
        <f t="shared" si="72"/>
        <v>0</v>
      </c>
      <c r="O816" s="34" t="str">
        <f t="shared" si="73"/>
        <v/>
      </c>
      <c r="P816" s="10"/>
    </row>
    <row r="817" spans="1:16" x14ac:dyDescent="0.2">
      <c r="A817" s="10"/>
      <c r="B817" s="24" t="s">
        <v>31</v>
      </c>
      <c r="C817" s="24"/>
      <c r="D817" s="25" t="s">
        <v>32</v>
      </c>
      <c r="E817" s="26"/>
      <c r="F817" s="27">
        <v>0</v>
      </c>
      <c r="G817" s="28">
        <v>355</v>
      </c>
      <c r="H817" s="29">
        <f t="shared" si="70"/>
        <v>0</v>
      </c>
      <c r="I817" s="30"/>
      <c r="J817" s="31">
        <v>0</v>
      </c>
      <c r="K817" s="28">
        <v>355</v>
      </c>
      <c r="L817" s="29">
        <f t="shared" si="71"/>
        <v>0</v>
      </c>
      <c r="M817" s="30"/>
      <c r="N817" s="33">
        <f t="shared" si="72"/>
        <v>0</v>
      </c>
      <c r="O817" s="34" t="str">
        <f t="shared" si="73"/>
        <v/>
      </c>
      <c r="P817" s="10"/>
    </row>
    <row r="818" spans="1:16" x14ac:dyDescent="0.2">
      <c r="A818" s="10"/>
      <c r="B818" s="24" t="s">
        <v>33</v>
      </c>
      <c r="C818" s="24"/>
      <c r="D818" s="25" t="s">
        <v>32</v>
      </c>
      <c r="E818" s="26"/>
      <c r="F818" s="27">
        <v>1.49E-2</v>
      </c>
      <c r="G818" s="28">
        <v>355</v>
      </c>
      <c r="H818" s="29">
        <f t="shared" si="70"/>
        <v>5.2895000000000003</v>
      </c>
      <c r="I818" s="30"/>
      <c r="J818" s="31">
        <v>1.49E-2</v>
      </c>
      <c r="K818" s="28">
        <v>355</v>
      </c>
      <c r="L818" s="29">
        <f t="shared" si="71"/>
        <v>5.2895000000000003</v>
      </c>
      <c r="M818" s="30"/>
      <c r="N818" s="33">
        <f t="shared" si="72"/>
        <v>0</v>
      </c>
      <c r="O818" s="34">
        <f t="shared" si="73"/>
        <v>0</v>
      </c>
      <c r="P818" s="10"/>
    </row>
    <row r="819" spans="1:16" x14ac:dyDescent="0.2">
      <c r="A819" s="10"/>
      <c r="B819" s="36" t="s">
        <v>34</v>
      </c>
      <c r="C819" s="24"/>
      <c r="D819" s="25" t="s">
        <v>32</v>
      </c>
      <c r="E819" s="26"/>
      <c r="F819" s="27">
        <v>0</v>
      </c>
      <c r="G819" s="28">
        <v>355</v>
      </c>
      <c r="H819" s="29">
        <f t="shared" si="70"/>
        <v>0</v>
      </c>
      <c r="I819" s="30"/>
      <c r="J819" s="31">
        <v>8.7999999999999995E-2</v>
      </c>
      <c r="K819" s="28">
        <v>355</v>
      </c>
      <c r="L819" s="29">
        <f t="shared" si="71"/>
        <v>31.24</v>
      </c>
      <c r="M819" s="30"/>
      <c r="N819" s="33">
        <f t="shared" si="72"/>
        <v>31.24</v>
      </c>
      <c r="O819" s="34" t="str">
        <f t="shared" si="73"/>
        <v/>
      </c>
      <c r="P819" s="10"/>
    </row>
    <row r="820" spans="1:16" x14ac:dyDescent="0.2">
      <c r="A820" s="10"/>
      <c r="B820" s="37" t="s">
        <v>35</v>
      </c>
      <c r="C820" s="24"/>
      <c r="D820" s="25" t="s">
        <v>24</v>
      </c>
      <c r="E820" s="26"/>
      <c r="F820" s="27">
        <v>0</v>
      </c>
      <c r="G820" s="28">
        <v>1</v>
      </c>
      <c r="H820" s="29">
        <f t="shared" si="70"/>
        <v>0</v>
      </c>
      <c r="I820" s="30"/>
      <c r="J820" s="31">
        <v>0</v>
      </c>
      <c r="K820" s="28">
        <v>1</v>
      </c>
      <c r="L820" s="29">
        <f t="shared" si="71"/>
        <v>0</v>
      </c>
      <c r="M820" s="30"/>
      <c r="N820" s="33">
        <f t="shared" si="72"/>
        <v>0</v>
      </c>
      <c r="O820" s="34" t="str">
        <f t="shared" si="73"/>
        <v/>
      </c>
      <c r="P820" s="10"/>
    </row>
    <row r="821" spans="1:16" x14ac:dyDescent="0.2">
      <c r="A821" s="38"/>
      <c r="B821" s="39" t="s">
        <v>36</v>
      </c>
      <c r="C821" s="40"/>
      <c r="D821" s="41"/>
      <c r="E821" s="40"/>
      <c r="F821" s="42"/>
      <c r="G821" s="43"/>
      <c r="H821" s="44">
        <f>SUM(H811:H820)</f>
        <v>1390.1460000000002</v>
      </c>
      <c r="I821" s="45"/>
      <c r="J821" s="46"/>
      <c r="K821" s="47"/>
      <c r="L821" s="44">
        <f>SUM(L811:L820)</f>
        <v>1770.1380000000001</v>
      </c>
      <c r="M821" s="45"/>
      <c r="N821" s="48">
        <f t="shared" si="72"/>
        <v>379.99199999999996</v>
      </c>
      <c r="O821" s="49">
        <f t="shared" si="73"/>
        <v>0.27334682831875207</v>
      </c>
      <c r="P821" s="38"/>
    </row>
    <row r="822" spans="1:16" ht="38.25" x14ac:dyDescent="0.2">
      <c r="A822" s="10"/>
      <c r="B822" s="50" t="s">
        <v>37</v>
      </c>
      <c r="C822" s="24"/>
      <c r="D822" s="25" t="s">
        <v>32</v>
      </c>
      <c r="E822" s="26"/>
      <c r="F822" s="27">
        <v>0.41860000000000003</v>
      </c>
      <c r="G822" s="28">
        <v>355</v>
      </c>
      <c r="H822" s="29">
        <f>G822*F822</f>
        <v>148.60300000000001</v>
      </c>
      <c r="I822" s="30"/>
      <c r="J822" s="31">
        <v>0</v>
      </c>
      <c r="K822" s="28">
        <v>355</v>
      </c>
      <c r="L822" s="29">
        <f>K822*J822</f>
        <v>0</v>
      </c>
      <c r="M822" s="30"/>
      <c r="N822" s="33">
        <f t="shared" si="72"/>
        <v>-148.60300000000001</v>
      </c>
      <c r="O822" s="34">
        <f>IF((H822)=0,"",(N822/H822))</f>
        <v>-1</v>
      </c>
      <c r="P822" s="10"/>
    </row>
    <row r="823" spans="1:16" ht="38.25" x14ac:dyDescent="0.2">
      <c r="A823" s="10"/>
      <c r="B823" s="50" t="s">
        <v>38</v>
      </c>
      <c r="C823" s="24"/>
      <c r="D823" s="25" t="s">
        <v>32</v>
      </c>
      <c r="E823" s="26"/>
      <c r="F823" s="27">
        <v>-0.44640000000000002</v>
      </c>
      <c r="G823" s="28">
        <v>355</v>
      </c>
      <c r="H823" s="29">
        <f>G823*F823</f>
        <v>-158.47200000000001</v>
      </c>
      <c r="I823" s="30"/>
      <c r="J823" s="31">
        <v>-0.44640000000000002</v>
      </c>
      <c r="K823" s="28">
        <v>355</v>
      </c>
      <c r="L823" s="29">
        <f>K823*J823</f>
        <v>-158.47200000000001</v>
      </c>
      <c r="M823" s="30"/>
      <c r="N823" s="33">
        <f t="shared" si="72"/>
        <v>0</v>
      </c>
      <c r="O823" s="34">
        <f>IF((H823)=0,"",(N823/H823))</f>
        <v>0</v>
      </c>
      <c r="P823" s="10"/>
    </row>
    <row r="824" spans="1:16" ht="51" x14ac:dyDescent="0.2">
      <c r="A824" s="10"/>
      <c r="B824" s="50" t="s">
        <v>39</v>
      </c>
      <c r="C824" s="24"/>
      <c r="D824" s="25" t="s">
        <v>32</v>
      </c>
      <c r="E824" s="26"/>
      <c r="F824" s="27">
        <v>0</v>
      </c>
      <c r="G824" s="28">
        <v>355</v>
      </c>
      <c r="H824" s="29">
        <f>G824*F824</f>
        <v>0</v>
      </c>
      <c r="I824" s="30"/>
      <c r="J824" s="31">
        <v>-0.45179999999999998</v>
      </c>
      <c r="K824" s="28">
        <v>355</v>
      </c>
      <c r="L824" s="29">
        <f>K824*J824</f>
        <v>-160.38899999999998</v>
      </c>
      <c r="M824" s="30"/>
      <c r="N824" s="33">
        <f t="shared" si="72"/>
        <v>-160.38899999999998</v>
      </c>
      <c r="O824" s="34" t="str">
        <f>IF((H824)=0,"",(N824/H824))</f>
        <v/>
      </c>
      <c r="P824" s="10"/>
    </row>
    <row r="825" spans="1:16" x14ac:dyDescent="0.2">
      <c r="A825" s="10"/>
      <c r="B825" s="36" t="s">
        <v>40</v>
      </c>
      <c r="C825" s="24"/>
      <c r="D825" s="25" t="s">
        <v>32</v>
      </c>
      <c r="E825" s="26"/>
      <c r="F825" s="27">
        <v>7.22E-2</v>
      </c>
      <c r="G825" s="28">
        <v>355</v>
      </c>
      <c r="H825" s="29">
        <f>G825*F825</f>
        <v>25.631</v>
      </c>
      <c r="I825" s="30"/>
      <c r="J825" s="31">
        <v>7.4999999999999997E-2</v>
      </c>
      <c r="K825" s="28">
        <v>355</v>
      </c>
      <c r="L825" s="29">
        <f>K825*J825</f>
        <v>26.625</v>
      </c>
      <c r="M825" s="30"/>
      <c r="N825" s="33">
        <f t="shared" si="72"/>
        <v>0.99399999999999977</v>
      </c>
      <c r="O825" s="34">
        <f>IF((H825)=0,"",(N825/H825))</f>
        <v>3.8781163434903038E-2</v>
      </c>
      <c r="P825" s="10"/>
    </row>
    <row r="826" spans="1:16" x14ac:dyDescent="0.2">
      <c r="A826" s="10"/>
      <c r="B826" s="36" t="s">
        <v>41</v>
      </c>
      <c r="C826" s="24"/>
      <c r="D826" s="25"/>
      <c r="E826" s="26"/>
      <c r="F826" s="51"/>
      <c r="G826" s="52"/>
      <c r="H826" s="53"/>
      <c r="I826" s="30"/>
      <c r="J826" s="31"/>
      <c r="K826" s="28">
        <f>F806</f>
        <v>165000</v>
      </c>
      <c r="L826" s="29">
        <f>K826*J826</f>
        <v>0</v>
      </c>
      <c r="M826" s="30"/>
      <c r="N826" s="33">
        <f t="shared" si="72"/>
        <v>0</v>
      </c>
      <c r="O826" s="34"/>
      <c r="P826" s="10"/>
    </row>
    <row r="827" spans="1:16" ht="25.5" x14ac:dyDescent="0.2">
      <c r="A827" s="10"/>
      <c r="B827" s="54" t="s">
        <v>42</v>
      </c>
      <c r="C827" s="55"/>
      <c r="D827" s="55"/>
      <c r="E827" s="55"/>
      <c r="F827" s="56"/>
      <c r="G827" s="57"/>
      <c r="H827" s="58">
        <f>SUM(H821:H826)</f>
        <v>1405.9080000000004</v>
      </c>
      <c r="I827" s="45"/>
      <c r="J827" s="57"/>
      <c r="K827" s="59"/>
      <c r="L827" s="58">
        <f>SUM(L821:L826)</f>
        <v>1477.9020000000003</v>
      </c>
      <c r="M827" s="45"/>
      <c r="N827" s="48">
        <f t="shared" si="72"/>
        <v>71.993999999999915</v>
      </c>
      <c r="O827" s="49">
        <f t="shared" ref="O827:O851" si="74">IF((H827)=0,"",(N827/H827))</f>
        <v>5.1208187164451656E-2</v>
      </c>
      <c r="P827" s="10"/>
    </row>
    <row r="828" spans="1:16" x14ac:dyDescent="0.2">
      <c r="A828" s="10"/>
      <c r="B828" s="30" t="s">
        <v>43</v>
      </c>
      <c r="C828" s="30"/>
      <c r="D828" s="60" t="s">
        <v>32</v>
      </c>
      <c r="E828" s="61"/>
      <c r="F828" s="31">
        <v>2.5648</v>
      </c>
      <c r="G828" s="62">
        <f>355</f>
        <v>355</v>
      </c>
      <c r="H828" s="29">
        <f>G828*F828</f>
        <v>910.50400000000002</v>
      </c>
      <c r="I828" s="30"/>
      <c r="J828" s="31">
        <v>2.4270999999999998</v>
      </c>
      <c r="K828" s="63">
        <f>355</f>
        <v>355</v>
      </c>
      <c r="L828" s="29">
        <f>K828*J828</f>
        <v>861.62049999999988</v>
      </c>
      <c r="M828" s="30"/>
      <c r="N828" s="33">
        <f t="shared" si="72"/>
        <v>-48.88350000000014</v>
      </c>
      <c r="O828" s="34">
        <f t="shared" si="74"/>
        <v>-5.3688396756082502E-2</v>
      </c>
      <c r="P828" s="10"/>
    </row>
    <row r="829" spans="1:16" ht="25.5" x14ac:dyDescent="0.2">
      <c r="A829" s="10"/>
      <c r="B829" s="64" t="s">
        <v>44</v>
      </c>
      <c r="C829" s="30"/>
      <c r="D829" s="60" t="s">
        <v>32</v>
      </c>
      <c r="E829" s="61"/>
      <c r="F829" s="31">
        <v>1.9998</v>
      </c>
      <c r="G829" s="62">
        <f>G828</f>
        <v>355</v>
      </c>
      <c r="H829" s="29">
        <f>G829*F829</f>
        <v>709.92899999999997</v>
      </c>
      <c r="I829" s="30"/>
      <c r="J829" s="31">
        <v>1.8963000000000001</v>
      </c>
      <c r="K829" s="63">
        <f>K828</f>
        <v>355</v>
      </c>
      <c r="L829" s="29">
        <f>K829*J829</f>
        <v>673.18650000000002</v>
      </c>
      <c r="M829" s="30"/>
      <c r="N829" s="33">
        <f t="shared" si="72"/>
        <v>-36.74249999999995</v>
      </c>
      <c r="O829" s="34">
        <f t="shared" si="74"/>
        <v>-5.1755175517551689E-2</v>
      </c>
      <c r="P829" s="10"/>
    </row>
    <row r="830" spans="1:16" ht="25.5" x14ac:dyDescent="0.2">
      <c r="A830" s="10"/>
      <c r="B830" s="54" t="s">
        <v>45</v>
      </c>
      <c r="C830" s="40"/>
      <c r="D830" s="40"/>
      <c r="E830" s="40"/>
      <c r="F830" s="65"/>
      <c r="G830" s="57"/>
      <c r="H830" s="58">
        <f>SUM(H827:H829)</f>
        <v>3026.3410000000003</v>
      </c>
      <c r="I830" s="66"/>
      <c r="J830" s="67"/>
      <c r="K830" s="68"/>
      <c r="L830" s="58">
        <f>SUM(L827:L829)</f>
        <v>3012.7089999999998</v>
      </c>
      <c r="M830" s="66"/>
      <c r="N830" s="48">
        <f t="shared" si="72"/>
        <v>-13.632000000000517</v>
      </c>
      <c r="O830" s="49">
        <f t="shared" si="74"/>
        <v>-4.5044494324996799E-3</v>
      </c>
      <c r="P830" s="10"/>
    </row>
    <row r="831" spans="1:16" ht="25.5" x14ac:dyDescent="0.2">
      <c r="A831" s="10"/>
      <c r="B831" s="69" t="s">
        <v>46</v>
      </c>
      <c r="C831" s="24"/>
      <c r="D831" s="25" t="s">
        <v>27</v>
      </c>
      <c r="E831" s="26"/>
      <c r="F831" s="70">
        <v>5.1999999999999998E-3</v>
      </c>
      <c r="G831" s="62">
        <f>F806*(1+F854)</f>
        <v>170874</v>
      </c>
      <c r="H831" s="71">
        <f t="shared" ref="H831:H839" si="75">G831*F831</f>
        <v>888.54480000000001</v>
      </c>
      <c r="I831" s="30"/>
      <c r="J831" s="31">
        <v>5.1999999999999998E-3</v>
      </c>
      <c r="K831" s="63">
        <f>F806*(1+J854)</f>
        <v>171938.92060603751</v>
      </c>
      <c r="L831" s="71">
        <f t="shared" ref="L831:L839" si="76">K831*J831</f>
        <v>894.08238715139498</v>
      </c>
      <c r="M831" s="30"/>
      <c r="N831" s="33">
        <f t="shared" si="72"/>
        <v>5.5375871513949733</v>
      </c>
      <c r="O831" s="73">
        <f t="shared" si="74"/>
        <v>6.2321980291764395E-3</v>
      </c>
      <c r="P831" s="10"/>
    </row>
    <row r="832" spans="1:16" ht="25.5" x14ac:dyDescent="0.2">
      <c r="A832" s="10"/>
      <c r="B832" s="69" t="s">
        <v>47</v>
      </c>
      <c r="C832" s="24"/>
      <c r="D832" s="25" t="s">
        <v>27</v>
      </c>
      <c r="E832" s="26"/>
      <c r="F832" s="70">
        <v>1.1000000000000001E-3</v>
      </c>
      <c r="G832" s="62">
        <f>F806*(1+F854)</f>
        <v>170874</v>
      </c>
      <c r="H832" s="71">
        <f t="shared" si="75"/>
        <v>187.9614</v>
      </c>
      <c r="I832" s="30"/>
      <c r="J832" s="31">
        <v>1.1000000000000001E-3</v>
      </c>
      <c r="K832" s="63">
        <f>F806*(1+J854)</f>
        <v>171938.92060603751</v>
      </c>
      <c r="L832" s="71">
        <f t="shared" si="76"/>
        <v>189.13281266664129</v>
      </c>
      <c r="M832" s="30"/>
      <c r="N832" s="33">
        <f t="shared" si="72"/>
        <v>1.1714126666412881</v>
      </c>
      <c r="O832" s="73">
        <f t="shared" si="74"/>
        <v>6.2321980291766719E-3</v>
      </c>
      <c r="P832" s="10"/>
    </row>
    <row r="833" spans="1:16" x14ac:dyDescent="0.2">
      <c r="A833" s="10"/>
      <c r="B833" s="24" t="s">
        <v>28</v>
      </c>
      <c r="C833" s="24"/>
      <c r="D833" s="25"/>
      <c r="E833" s="26"/>
      <c r="F833" s="70"/>
      <c r="G833" s="28">
        <v>1</v>
      </c>
      <c r="H833" s="71">
        <f t="shared" si="75"/>
        <v>0</v>
      </c>
      <c r="I833" s="30"/>
      <c r="J833" s="31">
        <v>0</v>
      </c>
      <c r="K833" s="32">
        <v>1</v>
      </c>
      <c r="L833" s="71">
        <f t="shared" si="76"/>
        <v>0</v>
      </c>
      <c r="M833" s="30"/>
      <c r="N833" s="33">
        <f t="shared" si="72"/>
        <v>0</v>
      </c>
      <c r="O833" s="73" t="str">
        <f t="shared" si="74"/>
        <v/>
      </c>
      <c r="P833" s="10"/>
    </row>
    <row r="834" spans="1:16" x14ac:dyDescent="0.2">
      <c r="A834" s="10"/>
      <c r="B834" s="24" t="s">
        <v>48</v>
      </c>
      <c r="C834" s="24"/>
      <c r="D834" s="25" t="s">
        <v>27</v>
      </c>
      <c r="E834" s="26"/>
      <c r="F834" s="70">
        <v>7.0000000000000001E-3</v>
      </c>
      <c r="G834" s="62">
        <f>F806</f>
        <v>165000</v>
      </c>
      <c r="H834" s="71">
        <f t="shared" si="75"/>
        <v>1155</v>
      </c>
      <c r="I834" s="30"/>
      <c r="J834" s="31">
        <v>7.0000000000000001E-3</v>
      </c>
      <c r="K834" s="63">
        <f>F806</f>
        <v>165000</v>
      </c>
      <c r="L834" s="71">
        <f t="shared" si="76"/>
        <v>1155</v>
      </c>
      <c r="M834" s="30"/>
      <c r="N834" s="33">
        <f t="shared" si="72"/>
        <v>0</v>
      </c>
      <c r="O834" s="73">
        <f t="shared" si="74"/>
        <v>0</v>
      </c>
      <c r="P834" s="10"/>
    </row>
    <row r="835" spans="1:16" x14ac:dyDescent="0.2">
      <c r="A835" s="10"/>
      <c r="B835" s="36" t="s">
        <v>49</v>
      </c>
      <c r="C835" s="24"/>
      <c r="D835" s="25" t="s">
        <v>27</v>
      </c>
      <c r="E835" s="26"/>
      <c r="F835" s="74">
        <v>7.3999999999999996E-2</v>
      </c>
      <c r="G835" s="62">
        <f>IF($G$831&gt;=750,750,$G$831)</f>
        <v>750</v>
      </c>
      <c r="H835" s="71">
        <f>G835*F835</f>
        <v>55.5</v>
      </c>
      <c r="I835" s="30"/>
      <c r="J835" s="31">
        <v>7.3999999999999996E-2</v>
      </c>
      <c r="K835" s="62">
        <f>IF($K$831&gt;=750,750,$K$831)</f>
        <v>750</v>
      </c>
      <c r="L835" s="71">
        <f>K835*J835</f>
        <v>55.5</v>
      </c>
      <c r="M835" s="30"/>
      <c r="N835" s="33">
        <f t="shared" si="72"/>
        <v>0</v>
      </c>
      <c r="O835" s="73">
        <f t="shared" si="74"/>
        <v>0</v>
      </c>
      <c r="P835" s="10"/>
    </row>
    <row r="836" spans="1:16" x14ac:dyDescent="0.2">
      <c r="A836" s="10"/>
      <c r="B836" s="36" t="s">
        <v>50</v>
      </c>
      <c r="C836" s="24"/>
      <c r="D836" s="25" t="s">
        <v>27</v>
      </c>
      <c r="E836" s="26"/>
      <c r="F836" s="74">
        <v>8.6999999999999994E-2</v>
      </c>
      <c r="G836" s="62">
        <f>IF($G$831&gt;=750,$G$831-750,0)</f>
        <v>170124</v>
      </c>
      <c r="H836" s="71">
        <f>G836*F836</f>
        <v>14800.787999999999</v>
      </c>
      <c r="I836" s="30"/>
      <c r="J836" s="31">
        <v>8.6999999999999994E-2</v>
      </c>
      <c r="K836" s="62">
        <f>IF($K$831&gt;=750,$K$831-750,0)</f>
        <v>171188.92060603751</v>
      </c>
      <c r="L836" s="71">
        <f>K836*J836</f>
        <v>14893.436092725262</v>
      </c>
      <c r="M836" s="30"/>
      <c r="N836" s="33">
        <f t="shared" si="72"/>
        <v>92.648092725263268</v>
      </c>
      <c r="O836" s="73">
        <f t="shared" si="74"/>
        <v>6.259672979929398E-3</v>
      </c>
      <c r="P836" s="10"/>
    </row>
    <row r="837" spans="1:16" x14ac:dyDescent="0.2">
      <c r="A837" s="10"/>
      <c r="B837" s="36" t="s">
        <v>51</v>
      </c>
      <c r="C837" s="24"/>
      <c r="D837" s="25" t="s">
        <v>27</v>
      </c>
      <c r="E837" s="26"/>
      <c r="F837" s="74">
        <v>6.3E-2</v>
      </c>
      <c r="G837" s="75">
        <f>0.64*$G$831</f>
        <v>109359.36</v>
      </c>
      <c r="H837" s="71">
        <f t="shared" si="75"/>
        <v>6889.6396800000002</v>
      </c>
      <c r="I837" s="30"/>
      <c r="J837" s="31">
        <v>6.3E-2</v>
      </c>
      <c r="K837" s="76">
        <f>0.64*$K$831</f>
        <v>110040.90918786402</v>
      </c>
      <c r="L837" s="71">
        <f t="shared" si="76"/>
        <v>6932.5772788354334</v>
      </c>
      <c r="M837" s="30"/>
      <c r="N837" s="33">
        <f t="shared" si="72"/>
        <v>42.937598835433164</v>
      </c>
      <c r="O837" s="73">
        <f t="shared" si="74"/>
        <v>6.2321980291766381E-3</v>
      </c>
      <c r="P837" s="10"/>
    </row>
    <row r="838" spans="1:16" x14ac:dyDescent="0.2">
      <c r="A838" s="10"/>
      <c r="B838" s="36" t="s">
        <v>52</v>
      </c>
      <c r="C838" s="24"/>
      <c r="D838" s="25" t="s">
        <v>27</v>
      </c>
      <c r="E838" s="26"/>
      <c r="F838" s="74">
        <v>9.9000000000000005E-2</v>
      </c>
      <c r="G838" s="75">
        <f>0.18*$G$831</f>
        <v>30757.32</v>
      </c>
      <c r="H838" s="71">
        <f t="shared" si="75"/>
        <v>3044.9746800000003</v>
      </c>
      <c r="I838" s="30"/>
      <c r="J838" s="31">
        <v>9.9000000000000005E-2</v>
      </c>
      <c r="K838" s="76">
        <f>0.18*$K$831</f>
        <v>30949.005709086752</v>
      </c>
      <c r="L838" s="71">
        <f t="shared" si="76"/>
        <v>3063.9515651995885</v>
      </c>
      <c r="M838" s="30"/>
      <c r="N838" s="33">
        <f t="shared" si="72"/>
        <v>18.976885199588196</v>
      </c>
      <c r="O838" s="73">
        <f t="shared" si="74"/>
        <v>6.2321980291764507E-3</v>
      </c>
      <c r="P838" s="10"/>
    </row>
    <row r="839" spans="1:16" ht="13.5" thickBot="1" x14ac:dyDescent="0.25">
      <c r="A839" s="10"/>
      <c r="B839" s="14" t="s">
        <v>53</v>
      </c>
      <c r="C839" s="24"/>
      <c r="D839" s="25" t="s">
        <v>27</v>
      </c>
      <c r="E839" s="26"/>
      <c r="F839" s="74">
        <v>0.11799999999999999</v>
      </c>
      <c r="G839" s="75">
        <f>0.18*$G$831</f>
        <v>30757.32</v>
      </c>
      <c r="H839" s="71">
        <f t="shared" si="75"/>
        <v>3629.3637599999997</v>
      </c>
      <c r="I839" s="30"/>
      <c r="J839" s="31">
        <v>0.11799999999999999</v>
      </c>
      <c r="K839" s="76">
        <f>0.18*$K$831</f>
        <v>30949.005709086752</v>
      </c>
      <c r="L839" s="71">
        <f t="shared" si="76"/>
        <v>3651.9826736722366</v>
      </c>
      <c r="M839" s="30"/>
      <c r="N839" s="33">
        <f t="shared" si="72"/>
        <v>22.618913672236886</v>
      </c>
      <c r="O839" s="73">
        <f t="shared" si="74"/>
        <v>6.2321980291765756E-3</v>
      </c>
      <c r="P839" s="10"/>
    </row>
    <row r="840" spans="1:16" ht="13.5" thickBot="1" x14ac:dyDescent="0.25">
      <c r="A840" s="10"/>
      <c r="B840" s="77"/>
      <c r="C840" s="78"/>
      <c r="D840" s="79"/>
      <c r="E840" s="78"/>
      <c r="F840" s="80"/>
      <c r="G840" s="81"/>
      <c r="H840" s="82"/>
      <c r="I840" s="83"/>
      <c r="J840" s="80"/>
      <c r="K840" s="84"/>
      <c r="L840" s="82"/>
      <c r="M840" s="83"/>
      <c r="N840" s="85"/>
      <c r="O840" s="86"/>
      <c r="P840" s="10"/>
    </row>
    <row r="841" spans="1:16" x14ac:dyDescent="0.2">
      <c r="A841" s="10"/>
      <c r="B841" s="87" t="s">
        <v>54</v>
      </c>
      <c r="C841" s="24"/>
      <c r="D841" s="24"/>
      <c r="E841" s="24"/>
      <c r="F841" s="88"/>
      <c r="G841" s="89"/>
      <c r="H841" s="90">
        <f>SUM(H830:H836)</f>
        <v>20114.135199999997</v>
      </c>
      <c r="I841" s="91"/>
      <c r="J841" s="92"/>
      <c r="K841" s="92"/>
      <c r="L841" s="93">
        <f>SUM(L830:L836)</f>
        <v>20199.860292543297</v>
      </c>
      <c r="M841" s="94"/>
      <c r="N841" s="95">
        <f t="shared" si="72"/>
        <v>85.725092543299979</v>
      </c>
      <c r="O841" s="96">
        <f t="shared" si="74"/>
        <v>4.2619327995418862E-3</v>
      </c>
      <c r="P841" s="10"/>
    </row>
    <row r="842" spans="1:16" x14ac:dyDescent="0.2">
      <c r="A842" s="10"/>
      <c r="B842" s="97" t="s">
        <v>55</v>
      </c>
      <c r="C842" s="24"/>
      <c r="D842" s="24"/>
      <c r="E842" s="24"/>
      <c r="F842" s="98">
        <v>0.13</v>
      </c>
      <c r="G842" s="89"/>
      <c r="H842" s="99">
        <f>H841*F842</f>
        <v>2614.8375759999999</v>
      </c>
      <c r="I842" s="100"/>
      <c r="J842" s="101">
        <v>0.13</v>
      </c>
      <c r="K842" s="102"/>
      <c r="L842" s="103">
        <f>L841*J842</f>
        <v>2625.9818380306288</v>
      </c>
      <c r="M842" s="104"/>
      <c r="N842" s="105">
        <f t="shared" si="72"/>
        <v>11.144262030628852</v>
      </c>
      <c r="O842" s="106">
        <f t="shared" si="74"/>
        <v>4.2619327995418298E-3</v>
      </c>
      <c r="P842" s="10"/>
    </row>
    <row r="843" spans="1:16" x14ac:dyDescent="0.2">
      <c r="A843" s="10"/>
      <c r="B843" s="107" t="s">
        <v>56</v>
      </c>
      <c r="C843" s="24"/>
      <c r="D843" s="24"/>
      <c r="E843" s="24"/>
      <c r="F843" s="108"/>
      <c r="G843" s="109"/>
      <c r="H843" s="99">
        <f>H841+H842</f>
        <v>22728.972775999995</v>
      </c>
      <c r="I843" s="100"/>
      <c r="J843" s="100"/>
      <c r="K843" s="100"/>
      <c r="L843" s="103">
        <f>L841+L842</f>
        <v>22825.842130573925</v>
      </c>
      <c r="M843" s="104"/>
      <c r="N843" s="105">
        <f t="shared" si="72"/>
        <v>96.869354573929741</v>
      </c>
      <c r="O843" s="106">
        <f t="shared" si="74"/>
        <v>4.26193279954192E-3</v>
      </c>
      <c r="P843" s="10"/>
    </row>
    <row r="844" spans="1:16" ht="12.75" customHeight="1" x14ac:dyDescent="0.2">
      <c r="A844" s="10"/>
      <c r="B844" s="143" t="s">
        <v>57</v>
      </c>
      <c r="C844" s="143"/>
      <c r="D844" s="143"/>
      <c r="E844" s="24"/>
      <c r="F844" s="108"/>
      <c r="G844" s="109"/>
      <c r="H844" s="110">
        <f>ROUND(-H843*10%,2)</f>
        <v>-2272.9</v>
      </c>
      <c r="I844" s="100"/>
      <c r="J844" s="100"/>
      <c r="K844" s="100"/>
      <c r="L844" s="111">
        <f>ROUND(-L843*10%,2)</f>
        <v>-2282.58</v>
      </c>
      <c r="M844" s="104"/>
      <c r="N844" s="112">
        <f t="shared" si="72"/>
        <v>-9.6799999999998363</v>
      </c>
      <c r="O844" s="113">
        <f t="shared" si="74"/>
        <v>4.2588763253991972E-3</v>
      </c>
      <c r="P844" s="10"/>
    </row>
    <row r="845" spans="1:16" ht="13.5" customHeight="1" thickBot="1" x14ac:dyDescent="0.25">
      <c r="A845" s="10"/>
      <c r="B845" s="143" t="s">
        <v>58</v>
      </c>
      <c r="C845" s="143"/>
      <c r="D845" s="143"/>
      <c r="E845" s="114"/>
      <c r="F845" s="115"/>
      <c r="G845" s="116"/>
      <c r="H845" s="117">
        <f>SUM(H843:H844)</f>
        <v>20456.072775999994</v>
      </c>
      <c r="I845" s="118"/>
      <c r="J845" s="118"/>
      <c r="K845" s="118"/>
      <c r="L845" s="119">
        <f>SUM(L843:L844)</f>
        <v>20543.262130573923</v>
      </c>
      <c r="M845" s="120"/>
      <c r="N845" s="121">
        <f t="shared" si="72"/>
        <v>87.18935457392945</v>
      </c>
      <c r="O845" s="122">
        <f t="shared" si="74"/>
        <v>4.2622724082319466E-3</v>
      </c>
      <c r="P845" s="10"/>
    </row>
    <row r="846" spans="1:16" ht="13.5" thickBot="1" x14ac:dyDescent="0.25">
      <c r="A846" s="10"/>
      <c r="B846" s="77"/>
      <c r="C846" s="78"/>
      <c r="D846" s="79"/>
      <c r="E846" s="78"/>
      <c r="F846" s="123"/>
      <c r="G846" s="124"/>
      <c r="H846" s="125"/>
      <c r="I846" s="126"/>
      <c r="J846" s="123"/>
      <c r="K846" s="81"/>
      <c r="L846" s="127"/>
      <c r="M846" s="83"/>
      <c r="N846" s="128"/>
      <c r="O846" s="86"/>
      <c r="P846" s="10"/>
    </row>
    <row r="847" spans="1:16" x14ac:dyDescent="0.2">
      <c r="A847" s="10"/>
      <c r="B847" s="87" t="s">
        <v>59</v>
      </c>
      <c r="C847" s="24"/>
      <c r="D847" s="24"/>
      <c r="E847" s="24"/>
      <c r="F847" s="88"/>
      <c r="G847" s="89"/>
      <c r="H847" s="90">
        <f>SUM(H830:H834,H837:H839)</f>
        <v>18821.82532</v>
      </c>
      <c r="I847" s="91"/>
      <c r="J847" s="92"/>
      <c r="K847" s="92"/>
      <c r="L847" s="129">
        <f>SUM(L830:L834,L837:L839)</f>
        <v>18899.435717525295</v>
      </c>
      <c r="M847" s="94"/>
      <c r="N847" s="95">
        <f>L847-H847</f>
        <v>77.610397525295411</v>
      </c>
      <c r="O847" s="96">
        <f>IF((H847)=0,"",(N847/H847))</f>
        <v>4.1234256617410482E-3</v>
      </c>
      <c r="P847" s="10"/>
    </row>
    <row r="848" spans="1:16" x14ac:dyDescent="0.2">
      <c r="A848" s="10"/>
      <c r="B848" s="97" t="s">
        <v>55</v>
      </c>
      <c r="C848" s="24"/>
      <c r="D848" s="24"/>
      <c r="E848" s="24"/>
      <c r="F848" s="98">
        <v>0.13</v>
      </c>
      <c r="G848" s="109"/>
      <c r="H848" s="99">
        <f>H847*F848</f>
        <v>2446.8372916000003</v>
      </c>
      <c r="I848" s="100"/>
      <c r="J848" s="130">
        <v>0.13</v>
      </c>
      <c r="K848" s="100"/>
      <c r="L848" s="103">
        <f>L847*J848</f>
        <v>2456.9266432782883</v>
      </c>
      <c r="M848" s="104"/>
      <c r="N848" s="105">
        <f t="shared" si="72"/>
        <v>10.08935167828804</v>
      </c>
      <c r="O848" s="106">
        <f t="shared" si="74"/>
        <v>4.1234256617408991E-3</v>
      </c>
      <c r="P848" s="10"/>
    </row>
    <row r="849" spans="1:16" x14ac:dyDescent="0.2">
      <c r="A849" s="10"/>
      <c r="B849" s="107" t="s">
        <v>56</v>
      </c>
      <c r="C849" s="24"/>
      <c r="D849" s="24"/>
      <c r="E849" s="24"/>
      <c r="F849" s="108"/>
      <c r="G849" s="109"/>
      <c r="H849" s="99">
        <f>H847+H848</f>
        <v>21268.662611600001</v>
      </c>
      <c r="I849" s="100"/>
      <c r="J849" s="100"/>
      <c r="K849" s="100"/>
      <c r="L849" s="103">
        <f>L847+L848</f>
        <v>21356.362360803585</v>
      </c>
      <c r="M849" s="104"/>
      <c r="N849" s="105">
        <f t="shared" si="72"/>
        <v>87.699749203584361</v>
      </c>
      <c r="O849" s="106">
        <f t="shared" si="74"/>
        <v>4.1234256617410734E-3</v>
      </c>
      <c r="P849" s="10"/>
    </row>
    <row r="850" spans="1:16" ht="12.75" customHeight="1" x14ac:dyDescent="0.2">
      <c r="A850" s="10"/>
      <c r="B850" s="143" t="s">
        <v>57</v>
      </c>
      <c r="C850" s="143"/>
      <c r="D850" s="143"/>
      <c r="E850" s="24"/>
      <c r="F850" s="108"/>
      <c r="G850" s="109"/>
      <c r="H850" s="110">
        <f>ROUND(-H849*10%,2)</f>
        <v>-2126.87</v>
      </c>
      <c r="I850" s="100"/>
      <c r="J850" s="100"/>
      <c r="K850" s="100"/>
      <c r="L850" s="111">
        <f>ROUND(-L849*10%,2)</f>
        <v>-2135.64</v>
      </c>
      <c r="M850" s="104"/>
      <c r="N850" s="112">
        <f t="shared" si="72"/>
        <v>-8.7699999999999818</v>
      </c>
      <c r="O850" s="113">
        <f t="shared" si="74"/>
        <v>4.1234302049490482E-3</v>
      </c>
      <c r="P850" s="10"/>
    </row>
    <row r="851" spans="1:16" ht="13.5" customHeight="1" thickBot="1" x14ac:dyDescent="0.25">
      <c r="A851" s="10"/>
      <c r="B851" s="143" t="s">
        <v>60</v>
      </c>
      <c r="C851" s="143"/>
      <c r="D851" s="143"/>
      <c r="E851" s="114"/>
      <c r="F851" s="131"/>
      <c r="G851" s="132"/>
      <c r="H851" s="133">
        <f>H849+H850</f>
        <v>19141.792611600002</v>
      </c>
      <c r="I851" s="134"/>
      <c r="J851" s="134"/>
      <c r="K851" s="134"/>
      <c r="L851" s="135">
        <f>L849+L850</f>
        <v>19220.722360803586</v>
      </c>
      <c r="M851" s="136"/>
      <c r="N851" s="137">
        <f t="shared" si="72"/>
        <v>78.929749203583924</v>
      </c>
      <c r="O851" s="138">
        <f t="shared" si="74"/>
        <v>4.1234251569391778E-3</v>
      </c>
      <c r="P851" s="10"/>
    </row>
    <row r="852" spans="1:16" ht="13.5" thickBot="1" x14ac:dyDescent="0.25">
      <c r="A852" s="10"/>
      <c r="B852" s="77"/>
      <c r="C852" s="78"/>
      <c r="D852" s="79"/>
      <c r="E852" s="78"/>
      <c r="F852" s="123"/>
      <c r="G852" s="124"/>
      <c r="H852" s="125"/>
      <c r="I852" s="126"/>
      <c r="J852" s="123"/>
      <c r="K852" s="81"/>
      <c r="L852" s="127"/>
      <c r="M852" s="83"/>
      <c r="N852" s="128"/>
      <c r="O852" s="86"/>
      <c r="P852" s="10"/>
    </row>
    <row r="853" spans="1:16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39"/>
      <c r="M853" s="10"/>
      <c r="N853" s="10"/>
      <c r="O853" s="10"/>
      <c r="P853" s="10"/>
    </row>
    <row r="854" spans="1:16" x14ac:dyDescent="0.2">
      <c r="A854" s="10"/>
      <c r="B854" s="15" t="s">
        <v>61</v>
      </c>
      <c r="C854" s="10"/>
      <c r="D854" s="10"/>
      <c r="E854" s="10"/>
      <c r="F854" s="140">
        <v>3.5600000000000076E-2</v>
      </c>
      <c r="G854" s="10"/>
      <c r="H854" s="10"/>
      <c r="I854" s="10"/>
      <c r="J854" s="140">
        <v>4.2054064279015257E-2</v>
      </c>
      <c r="K854" s="10"/>
      <c r="L854" s="10"/>
      <c r="M854" s="10"/>
      <c r="N854" s="10"/>
      <c r="O854" s="10"/>
      <c r="P854" s="10"/>
    </row>
    <row r="855" spans="1:16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1:16" ht="14.25" x14ac:dyDescent="0.2">
      <c r="A856" s="141" t="s">
        <v>62</v>
      </c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1:16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1:16" x14ac:dyDescent="0.2">
      <c r="A858" s="10" t="s">
        <v>63</v>
      </c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1:16" x14ac:dyDescent="0.2">
      <c r="A859" s="10" t="s">
        <v>64</v>
      </c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1:16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1:16" x14ac:dyDescent="0.2">
      <c r="A861" s="10" t="s">
        <v>65</v>
      </c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1:16" x14ac:dyDescent="0.2">
      <c r="A862" s="10" t="s">
        <v>66</v>
      </c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1:16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1:16" x14ac:dyDescent="0.2">
      <c r="A864" s="10" t="s">
        <v>67</v>
      </c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1:16" x14ac:dyDescent="0.2">
      <c r="A865" s="10" t="s">
        <v>68</v>
      </c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1:16" x14ac:dyDescent="0.2">
      <c r="A866" s="10" t="s">
        <v>69</v>
      </c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1:16" x14ac:dyDescent="0.2">
      <c r="A867" s="10" t="s">
        <v>70</v>
      </c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1:16" x14ac:dyDescent="0.2">
      <c r="A868" s="10" t="s">
        <v>71</v>
      </c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</row>
    <row r="870" spans="1:16" ht="21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2"/>
      <c r="N870" s="3" t="s">
        <v>0</v>
      </c>
      <c r="O870" s="4" t="s">
        <v>1</v>
      </c>
    </row>
    <row r="871" spans="1:16" ht="18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2"/>
      <c r="M871" s="2"/>
      <c r="N871" s="3" t="s">
        <v>2</v>
      </c>
      <c r="O871" s="6"/>
    </row>
    <row r="872" spans="1:16" x14ac:dyDescent="0.2">
      <c r="A872" s="143"/>
      <c r="B872" s="143"/>
      <c r="C872" s="143"/>
      <c r="D872" s="143"/>
      <c r="E872" s="143"/>
      <c r="F872" s="143"/>
      <c r="G872" s="143"/>
      <c r="H872" s="143"/>
      <c r="I872" s="143"/>
      <c r="J872" s="143"/>
      <c r="K872" s="143"/>
      <c r="L872" s="2"/>
      <c r="M872" s="2"/>
      <c r="N872" s="3" t="s">
        <v>3</v>
      </c>
      <c r="O872" s="6"/>
    </row>
    <row r="873" spans="1:16" ht="18" x14ac:dyDescent="0.25">
      <c r="A873" s="5"/>
      <c r="B873" s="5"/>
      <c r="C873" s="5"/>
      <c r="D873" s="5"/>
      <c r="E873" s="5"/>
      <c r="F873" s="5"/>
      <c r="G873" s="5"/>
      <c r="H873" s="5"/>
      <c r="I873" s="7"/>
      <c r="J873" s="7"/>
      <c r="K873" s="7"/>
      <c r="L873" s="2"/>
      <c r="M873" s="2"/>
      <c r="N873" s="3" t="s">
        <v>4</v>
      </c>
      <c r="O873" s="6"/>
    </row>
    <row r="874" spans="1:16" ht="15.75" x14ac:dyDescent="0.25">
      <c r="A874" s="2"/>
      <c r="B874" s="2"/>
      <c r="C874" s="8"/>
      <c r="D874" s="8"/>
      <c r="E874" s="8"/>
      <c r="F874" s="2"/>
      <c r="G874" s="2"/>
      <c r="H874" s="2"/>
      <c r="I874" s="2"/>
      <c r="J874" s="2"/>
      <c r="K874" s="2"/>
      <c r="L874" s="2"/>
      <c r="M874" s="2"/>
      <c r="N874" s="3" t="s">
        <v>5</v>
      </c>
      <c r="O874" s="9" t="s">
        <v>84</v>
      </c>
    </row>
    <row r="875" spans="1:1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4"/>
    </row>
    <row r="876" spans="1:1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 t="s">
        <v>6</v>
      </c>
      <c r="O876" s="9"/>
    </row>
    <row r="877" spans="1:1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10"/>
    </row>
    <row r="878" spans="1:16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</row>
    <row r="879" spans="1:16" x14ac:dyDescent="0.2">
      <c r="A879" s="10"/>
      <c r="B879" s="143" t="s">
        <v>7</v>
      </c>
      <c r="C879" s="143"/>
      <c r="D879" s="143"/>
      <c r="E879" s="143"/>
      <c r="F879" s="143"/>
      <c r="G879" s="143"/>
      <c r="H879" s="143"/>
      <c r="I879" s="143"/>
      <c r="J879" s="143"/>
      <c r="K879" s="143"/>
      <c r="L879" s="143"/>
      <c r="M879" s="143"/>
      <c r="N879" s="143"/>
      <c r="O879" s="143"/>
    </row>
    <row r="880" spans="1:16" x14ac:dyDescent="0.2">
      <c r="A880" s="10"/>
      <c r="B880" s="143" t="s">
        <v>8</v>
      </c>
      <c r="C880" s="143"/>
      <c r="D880" s="143"/>
      <c r="E880" s="143"/>
      <c r="F880" s="143"/>
      <c r="G880" s="143"/>
      <c r="H880" s="143"/>
      <c r="I880" s="143"/>
      <c r="J880" s="143"/>
      <c r="K880" s="143"/>
      <c r="L880" s="143"/>
      <c r="M880" s="143"/>
      <c r="N880" s="143"/>
      <c r="O880" s="143"/>
    </row>
    <row r="881" spans="1:16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</row>
    <row r="882" spans="1:16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</row>
    <row r="883" spans="1:16" x14ac:dyDescent="0.2">
      <c r="A883" s="10"/>
      <c r="B883" s="11" t="s">
        <v>9</v>
      </c>
      <c r="C883" s="10"/>
      <c r="D883" s="143" t="s">
        <v>81</v>
      </c>
      <c r="E883" s="143"/>
      <c r="F883" s="143"/>
      <c r="G883" s="143"/>
      <c r="H883" s="143"/>
      <c r="I883" s="143"/>
      <c r="J883" s="143"/>
      <c r="K883" s="143"/>
      <c r="L883" s="143"/>
      <c r="M883" s="143"/>
      <c r="N883" s="143"/>
      <c r="O883" s="143"/>
      <c r="P883" s="10"/>
    </row>
    <row r="884" spans="1:16" ht="15.75" x14ac:dyDescent="0.25">
      <c r="A884" s="10"/>
      <c r="B884" s="12"/>
      <c r="C884" s="10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0"/>
    </row>
    <row r="885" spans="1:16" x14ac:dyDescent="0.2">
      <c r="A885" s="10"/>
      <c r="B885" s="14"/>
      <c r="C885" s="10"/>
      <c r="D885" s="15" t="s">
        <v>11</v>
      </c>
      <c r="E885" s="15"/>
      <c r="F885" s="16">
        <v>430000</v>
      </c>
      <c r="G885" s="15" t="s">
        <v>12</v>
      </c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1:16" x14ac:dyDescent="0.2">
      <c r="A886" s="10"/>
      <c r="B886" s="14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1:16" x14ac:dyDescent="0.2">
      <c r="A887" s="10"/>
      <c r="B887" s="14"/>
      <c r="C887" s="10"/>
      <c r="D887" s="17"/>
      <c r="E887" s="17"/>
      <c r="F887" s="143" t="s">
        <v>13</v>
      </c>
      <c r="G887" s="143"/>
      <c r="H887" s="143"/>
      <c r="I887" s="10"/>
      <c r="J887" s="143" t="s">
        <v>14</v>
      </c>
      <c r="K887" s="143"/>
      <c r="L887" s="143"/>
      <c r="M887" s="10"/>
      <c r="N887" s="143" t="s">
        <v>15</v>
      </c>
      <c r="O887" s="143"/>
      <c r="P887" s="10"/>
    </row>
    <row r="888" spans="1:16" ht="12.75" customHeight="1" x14ac:dyDescent="0.2">
      <c r="A888" s="10"/>
      <c r="B888" s="14"/>
      <c r="C888" s="10"/>
      <c r="D888" s="143" t="s">
        <v>16</v>
      </c>
      <c r="E888" s="18"/>
      <c r="F888" s="19" t="s">
        <v>17</v>
      </c>
      <c r="G888" s="19" t="s">
        <v>18</v>
      </c>
      <c r="H888" s="20" t="s">
        <v>19</v>
      </c>
      <c r="I888" s="10"/>
      <c r="J888" s="19" t="s">
        <v>17</v>
      </c>
      <c r="K888" s="21" t="s">
        <v>18</v>
      </c>
      <c r="L888" s="20" t="s">
        <v>19</v>
      </c>
      <c r="M888" s="10"/>
      <c r="N888" s="143" t="s">
        <v>20</v>
      </c>
      <c r="O888" s="143" t="s">
        <v>21</v>
      </c>
      <c r="P888" s="10"/>
    </row>
    <row r="889" spans="1:16" x14ac:dyDescent="0.2">
      <c r="A889" s="10"/>
      <c r="B889" s="14"/>
      <c r="C889" s="10"/>
      <c r="D889" s="143"/>
      <c r="E889" s="18"/>
      <c r="F889" s="22" t="s">
        <v>22</v>
      </c>
      <c r="G889" s="22"/>
      <c r="H889" s="23" t="s">
        <v>22</v>
      </c>
      <c r="I889" s="10"/>
      <c r="J889" s="22" t="s">
        <v>22</v>
      </c>
      <c r="K889" s="23"/>
      <c r="L889" s="23" t="s">
        <v>22</v>
      </c>
      <c r="M889" s="10"/>
      <c r="N889" s="143"/>
      <c r="O889" s="143"/>
      <c r="P889" s="10"/>
    </row>
    <row r="890" spans="1:16" x14ac:dyDescent="0.2">
      <c r="A890" s="10"/>
      <c r="B890" s="24" t="s">
        <v>23</v>
      </c>
      <c r="C890" s="24"/>
      <c r="D890" s="25" t="s">
        <v>24</v>
      </c>
      <c r="E890" s="26"/>
      <c r="F890" s="27">
        <v>142</v>
      </c>
      <c r="G890" s="28">
        <v>1</v>
      </c>
      <c r="H890" s="29">
        <f>G890*F890</f>
        <v>142</v>
      </c>
      <c r="I890" s="30"/>
      <c r="J890" s="31">
        <v>142</v>
      </c>
      <c r="K890" s="32">
        <v>1</v>
      </c>
      <c r="L890" s="29">
        <f>K890*J890</f>
        <v>142</v>
      </c>
      <c r="M890" s="30"/>
      <c r="N890" s="33">
        <f>L890-H890</f>
        <v>0</v>
      </c>
      <c r="O890" s="34">
        <f>IF((H890)=0,"",(N890/H890))</f>
        <v>0</v>
      </c>
      <c r="P890" s="10"/>
    </row>
    <row r="891" spans="1:16" x14ac:dyDescent="0.2">
      <c r="A891" s="10"/>
      <c r="B891" s="24" t="s">
        <v>25</v>
      </c>
      <c r="C891" s="24"/>
      <c r="D891" s="25" t="s">
        <v>24</v>
      </c>
      <c r="E891" s="26"/>
      <c r="F891" s="27">
        <v>0</v>
      </c>
      <c r="G891" s="28">
        <v>1</v>
      </c>
      <c r="H891" s="29">
        <f t="shared" ref="H891:H899" si="77">G891*F891</f>
        <v>0</v>
      </c>
      <c r="I891" s="30"/>
      <c r="J891" s="31">
        <v>0</v>
      </c>
      <c r="K891" s="32">
        <v>1</v>
      </c>
      <c r="L891" s="29">
        <f>K891*J891</f>
        <v>0</v>
      </c>
      <c r="M891" s="30"/>
      <c r="N891" s="33">
        <f>L891-H891</f>
        <v>0</v>
      </c>
      <c r="O891" s="34" t="str">
        <f>IF((H891)=0,"",(N891/H891))</f>
        <v/>
      </c>
      <c r="P891" s="10"/>
    </row>
    <row r="892" spans="1:16" x14ac:dyDescent="0.2">
      <c r="A892" s="10"/>
      <c r="B892" s="35" t="s">
        <v>26</v>
      </c>
      <c r="C892" s="24"/>
      <c r="D892" s="25" t="s">
        <v>32</v>
      </c>
      <c r="E892" s="26"/>
      <c r="F892" s="27">
        <v>-6.1400000000000003E-2</v>
      </c>
      <c r="G892" s="28">
        <v>860</v>
      </c>
      <c r="H892" s="29">
        <f t="shared" si="77"/>
        <v>-52.804000000000002</v>
      </c>
      <c r="I892" s="30"/>
      <c r="J892" s="31">
        <v>0</v>
      </c>
      <c r="K892" s="32">
        <v>860</v>
      </c>
      <c r="L892" s="29">
        <f t="shared" ref="L892:L899" si="78">K892*J892</f>
        <v>0</v>
      </c>
      <c r="M892" s="30"/>
      <c r="N892" s="33">
        <f t="shared" ref="N892:N930" si="79">L892-H892</f>
        <v>52.804000000000002</v>
      </c>
      <c r="O892" s="34">
        <f t="shared" ref="O892:O900" si="80">IF((H892)=0,"",(N892/H892))</f>
        <v>-1</v>
      </c>
      <c r="P892" s="10"/>
    </row>
    <row r="893" spans="1:16" x14ac:dyDescent="0.2">
      <c r="A893" s="10"/>
      <c r="B893" s="35" t="s">
        <v>28</v>
      </c>
      <c r="C893" s="24"/>
      <c r="D893" s="25" t="s">
        <v>24</v>
      </c>
      <c r="E893" s="26"/>
      <c r="F893" s="27">
        <v>0.25</v>
      </c>
      <c r="G893" s="28">
        <v>1</v>
      </c>
      <c r="H893" s="29">
        <f t="shared" si="77"/>
        <v>0.25</v>
      </c>
      <c r="I893" s="30"/>
      <c r="J893" s="31">
        <v>0.25</v>
      </c>
      <c r="K893" s="32">
        <v>1</v>
      </c>
      <c r="L893" s="29">
        <f t="shared" si="78"/>
        <v>0.25</v>
      </c>
      <c r="M893" s="30"/>
      <c r="N893" s="33">
        <f t="shared" si="79"/>
        <v>0</v>
      </c>
      <c r="O893" s="34">
        <f t="shared" si="80"/>
        <v>0</v>
      </c>
      <c r="P893" s="10"/>
    </row>
    <row r="894" spans="1:16" x14ac:dyDescent="0.2">
      <c r="A894" s="10"/>
      <c r="B894" s="24" t="s">
        <v>29</v>
      </c>
      <c r="C894" s="24"/>
      <c r="D894" s="25" t="s">
        <v>32</v>
      </c>
      <c r="E894" s="26"/>
      <c r="F894" s="27">
        <v>3.5617000000000001</v>
      </c>
      <c r="G894" s="28">
        <v>860</v>
      </c>
      <c r="H894" s="29">
        <f t="shared" si="77"/>
        <v>3063.0619999999999</v>
      </c>
      <c r="I894" s="30"/>
      <c r="J894" s="31">
        <v>4.4827000000000004</v>
      </c>
      <c r="K894" s="28">
        <v>860</v>
      </c>
      <c r="L894" s="29">
        <f t="shared" si="78"/>
        <v>3855.1220000000003</v>
      </c>
      <c r="M894" s="30"/>
      <c r="N894" s="33">
        <f t="shared" si="79"/>
        <v>792.0600000000004</v>
      </c>
      <c r="O894" s="34">
        <f t="shared" si="80"/>
        <v>0.25858438386163923</v>
      </c>
      <c r="P894" s="10"/>
    </row>
    <row r="895" spans="1:16" x14ac:dyDescent="0.2">
      <c r="A895" s="10"/>
      <c r="B895" s="24" t="s">
        <v>30</v>
      </c>
      <c r="C895" s="24"/>
      <c r="D895" s="25"/>
      <c r="E895" s="26"/>
      <c r="F895" s="27"/>
      <c r="G895" s="28"/>
      <c r="H895" s="29">
        <f t="shared" si="77"/>
        <v>0</v>
      </c>
      <c r="I895" s="30"/>
      <c r="J895" s="31">
        <v>0</v>
      </c>
      <c r="K895" s="28"/>
      <c r="L895" s="29">
        <f t="shared" si="78"/>
        <v>0</v>
      </c>
      <c r="M895" s="30"/>
      <c r="N895" s="33">
        <f t="shared" si="79"/>
        <v>0</v>
      </c>
      <c r="O895" s="34" t="str">
        <f t="shared" si="80"/>
        <v/>
      </c>
      <c r="P895" s="10"/>
    </row>
    <row r="896" spans="1:16" x14ac:dyDescent="0.2">
      <c r="A896" s="10"/>
      <c r="B896" s="24" t="s">
        <v>31</v>
      </c>
      <c r="C896" s="24"/>
      <c r="D896" s="25" t="s">
        <v>32</v>
      </c>
      <c r="E896" s="26"/>
      <c r="F896" s="27">
        <v>0</v>
      </c>
      <c r="G896" s="28">
        <v>860</v>
      </c>
      <c r="H896" s="29">
        <f t="shared" si="77"/>
        <v>0</v>
      </c>
      <c r="I896" s="30"/>
      <c r="J896" s="31">
        <v>0</v>
      </c>
      <c r="K896" s="28">
        <v>860</v>
      </c>
      <c r="L896" s="29">
        <f t="shared" si="78"/>
        <v>0</v>
      </c>
      <c r="M896" s="30"/>
      <c r="N896" s="33">
        <f t="shared" si="79"/>
        <v>0</v>
      </c>
      <c r="O896" s="34" t="str">
        <f t="shared" si="80"/>
        <v/>
      </c>
      <c r="P896" s="10"/>
    </row>
    <row r="897" spans="1:16" x14ac:dyDescent="0.2">
      <c r="A897" s="10"/>
      <c r="B897" s="24" t="s">
        <v>33</v>
      </c>
      <c r="C897" s="24"/>
      <c r="D897" s="25" t="s">
        <v>32</v>
      </c>
      <c r="E897" s="26"/>
      <c r="F897" s="27">
        <v>1.49E-2</v>
      </c>
      <c r="G897" s="28">
        <v>860</v>
      </c>
      <c r="H897" s="29">
        <f t="shared" si="77"/>
        <v>12.814</v>
      </c>
      <c r="I897" s="30"/>
      <c r="J897" s="31">
        <v>1.49E-2</v>
      </c>
      <c r="K897" s="28">
        <v>860</v>
      </c>
      <c r="L897" s="29">
        <f t="shared" si="78"/>
        <v>12.814</v>
      </c>
      <c r="M897" s="30"/>
      <c r="N897" s="33">
        <f t="shared" si="79"/>
        <v>0</v>
      </c>
      <c r="O897" s="34">
        <f t="shared" si="80"/>
        <v>0</v>
      </c>
      <c r="P897" s="10"/>
    </row>
    <row r="898" spans="1:16" x14ac:dyDescent="0.2">
      <c r="A898" s="10"/>
      <c r="B898" s="36" t="s">
        <v>34</v>
      </c>
      <c r="C898" s="24"/>
      <c r="D898" s="25" t="s">
        <v>32</v>
      </c>
      <c r="E898" s="26"/>
      <c r="F898" s="27">
        <v>0</v>
      </c>
      <c r="G898" s="28">
        <v>860</v>
      </c>
      <c r="H898" s="29">
        <f t="shared" si="77"/>
        <v>0</v>
      </c>
      <c r="I898" s="30"/>
      <c r="J898" s="31">
        <v>8.7999999999999995E-2</v>
      </c>
      <c r="K898" s="28">
        <v>860</v>
      </c>
      <c r="L898" s="29">
        <f t="shared" si="78"/>
        <v>75.679999999999993</v>
      </c>
      <c r="M898" s="30"/>
      <c r="N898" s="33">
        <f t="shared" si="79"/>
        <v>75.679999999999993</v>
      </c>
      <c r="O898" s="34" t="str">
        <f t="shared" si="80"/>
        <v/>
      </c>
      <c r="P898" s="10"/>
    </row>
    <row r="899" spans="1:16" x14ac:dyDescent="0.2">
      <c r="A899" s="10"/>
      <c r="B899" s="37" t="s">
        <v>35</v>
      </c>
      <c r="C899" s="24"/>
      <c r="D899" s="25" t="s">
        <v>24</v>
      </c>
      <c r="E899" s="26"/>
      <c r="F899" s="27">
        <v>0</v>
      </c>
      <c r="G899" s="28">
        <v>1</v>
      </c>
      <c r="H899" s="29">
        <f t="shared" si="77"/>
        <v>0</v>
      </c>
      <c r="I899" s="30"/>
      <c r="J899" s="31">
        <v>0</v>
      </c>
      <c r="K899" s="28">
        <v>1</v>
      </c>
      <c r="L899" s="29">
        <f t="shared" si="78"/>
        <v>0</v>
      </c>
      <c r="M899" s="30"/>
      <c r="N899" s="33">
        <f t="shared" si="79"/>
        <v>0</v>
      </c>
      <c r="O899" s="34" t="str">
        <f t="shared" si="80"/>
        <v/>
      </c>
      <c r="P899" s="10"/>
    </row>
    <row r="900" spans="1:16" x14ac:dyDescent="0.2">
      <c r="A900" s="38"/>
      <c r="B900" s="39" t="s">
        <v>36</v>
      </c>
      <c r="C900" s="40"/>
      <c r="D900" s="41"/>
      <c r="E900" s="40"/>
      <c r="F900" s="42"/>
      <c r="G900" s="43"/>
      <c r="H900" s="44">
        <f>SUM(H890:H899)</f>
        <v>3165.3219999999997</v>
      </c>
      <c r="I900" s="45"/>
      <c r="J900" s="46"/>
      <c r="K900" s="47"/>
      <c r="L900" s="44">
        <f>SUM(L890:L899)</f>
        <v>4085.866</v>
      </c>
      <c r="M900" s="45"/>
      <c r="N900" s="48">
        <f t="shared" si="79"/>
        <v>920.54400000000032</v>
      </c>
      <c r="O900" s="49">
        <f t="shared" si="80"/>
        <v>0.29082159729721035</v>
      </c>
      <c r="P900" s="38"/>
    </row>
    <row r="901" spans="1:16" ht="38.25" x14ac:dyDescent="0.2">
      <c r="A901" s="10"/>
      <c r="B901" s="50" t="s">
        <v>37</v>
      </c>
      <c r="C901" s="24"/>
      <c r="D901" s="25" t="s">
        <v>32</v>
      </c>
      <c r="E901" s="26"/>
      <c r="F901" s="27">
        <v>0.41860000000000003</v>
      </c>
      <c r="G901" s="28">
        <v>860</v>
      </c>
      <c r="H901" s="29">
        <f>G901*F901</f>
        <v>359.99600000000004</v>
      </c>
      <c r="I901" s="30"/>
      <c r="J901" s="31">
        <v>0</v>
      </c>
      <c r="K901" s="28">
        <v>860</v>
      </c>
      <c r="L901" s="29">
        <f>K901*J901</f>
        <v>0</v>
      </c>
      <c r="M901" s="30"/>
      <c r="N901" s="33">
        <f t="shared" si="79"/>
        <v>-359.99600000000004</v>
      </c>
      <c r="O901" s="34">
        <f>IF((H901)=0,"",(N901/H901))</f>
        <v>-1</v>
      </c>
      <c r="P901" s="10"/>
    </row>
    <row r="902" spans="1:16" ht="38.25" x14ac:dyDescent="0.2">
      <c r="A902" s="10"/>
      <c r="B902" s="50" t="s">
        <v>38</v>
      </c>
      <c r="C902" s="24"/>
      <c r="D902" s="25" t="s">
        <v>32</v>
      </c>
      <c r="E902" s="26"/>
      <c r="F902" s="27">
        <v>-0.44640000000000002</v>
      </c>
      <c r="G902" s="28">
        <v>860</v>
      </c>
      <c r="H902" s="29">
        <f>G902*F902</f>
        <v>-383.904</v>
      </c>
      <c r="I902" s="30"/>
      <c r="J902" s="31">
        <v>-0.44640000000000002</v>
      </c>
      <c r="K902" s="28">
        <v>860</v>
      </c>
      <c r="L902" s="29">
        <f>K902*J902</f>
        <v>-383.904</v>
      </c>
      <c r="M902" s="30"/>
      <c r="N902" s="33">
        <f t="shared" si="79"/>
        <v>0</v>
      </c>
      <c r="O902" s="34">
        <f>IF((H902)=0,"",(N902/H902))</f>
        <v>0</v>
      </c>
      <c r="P902" s="10"/>
    </row>
    <row r="903" spans="1:16" ht="51" x14ac:dyDescent="0.2">
      <c r="A903" s="10"/>
      <c r="B903" s="50" t="s">
        <v>39</v>
      </c>
      <c r="C903" s="24"/>
      <c r="D903" s="25" t="s">
        <v>32</v>
      </c>
      <c r="E903" s="26"/>
      <c r="F903" s="27">
        <v>0</v>
      </c>
      <c r="G903" s="28">
        <v>860</v>
      </c>
      <c r="H903" s="29">
        <f>G903*F903</f>
        <v>0</v>
      </c>
      <c r="I903" s="30"/>
      <c r="J903" s="31">
        <v>-0.45179999999999998</v>
      </c>
      <c r="K903" s="28">
        <v>860</v>
      </c>
      <c r="L903" s="29">
        <f>K903*J903</f>
        <v>-388.548</v>
      </c>
      <c r="M903" s="30"/>
      <c r="N903" s="33">
        <f t="shared" si="79"/>
        <v>-388.548</v>
      </c>
      <c r="O903" s="34" t="str">
        <f>IF((H903)=0,"",(N903/H903))</f>
        <v/>
      </c>
      <c r="P903" s="10"/>
    </row>
    <row r="904" spans="1:16" x14ac:dyDescent="0.2">
      <c r="A904" s="10"/>
      <c r="B904" s="36" t="s">
        <v>40</v>
      </c>
      <c r="C904" s="24"/>
      <c r="D904" s="25" t="s">
        <v>32</v>
      </c>
      <c r="E904" s="26"/>
      <c r="F904" s="27">
        <v>7.22E-2</v>
      </c>
      <c r="G904" s="28">
        <v>860</v>
      </c>
      <c r="H904" s="29">
        <f>G904*F904</f>
        <v>62.091999999999999</v>
      </c>
      <c r="I904" s="30"/>
      <c r="J904" s="31">
        <v>7.4999999999999997E-2</v>
      </c>
      <c r="K904" s="28">
        <v>860</v>
      </c>
      <c r="L904" s="29">
        <f>K904*J904</f>
        <v>64.5</v>
      </c>
      <c r="M904" s="30"/>
      <c r="N904" s="33">
        <f t="shared" si="79"/>
        <v>2.4080000000000013</v>
      </c>
      <c r="O904" s="34">
        <f>IF((H904)=0,"",(N904/H904))</f>
        <v>3.8781163434903065E-2</v>
      </c>
      <c r="P904" s="10"/>
    </row>
    <row r="905" spans="1:16" x14ac:dyDescent="0.2">
      <c r="A905" s="10"/>
      <c r="B905" s="36" t="s">
        <v>41</v>
      </c>
      <c r="C905" s="24"/>
      <c r="D905" s="25"/>
      <c r="E905" s="26"/>
      <c r="F905" s="51"/>
      <c r="G905" s="52"/>
      <c r="H905" s="53"/>
      <c r="I905" s="30"/>
      <c r="J905" s="31"/>
      <c r="K905" s="28">
        <f>F885</f>
        <v>430000</v>
      </c>
      <c r="L905" s="29">
        <f>K905*J905</f>
        <v>0</v>
      </c>
      <c r="M905" s="30"/>
      <c r="N905" s="33">
        <f t="shared" si="79"/>
        <v>0</v>
      </c>
      <c r="O905" s="34"/>
      <c r="P905" s="10"/>
    </row>
    <row r="906" spans="1:16" ht="25.5" x14ac:dyDescent="0.2">
      <c r="A906" s="10"/>
      <c r="B906" s="54" t="s">
        <v>42</v>
      </c>
      <c r="C906" s="55"/>
      <c r="D906" s="55"/>
      <c r="E906" s="55"/>
      <c r="F906" s="56"/>
      <c r="G906" s="57"/>
      <c r="H906" s="58">
        <f>SUM(H900:H905)</f>
        <v>3203.5059999999999</v>
      </c>
      <c r="I906" s="45"/>
      <c r="J906" s="57"/>
      <c r="K906" s="59"/>
      <c r="L906" s="58">
        <f>SUM(L900:L905)</f>
        <v>3377.9139999999998</v>
      </c>
      <c r="M906" s="45"/>
      <c r="N906" s="48">
        <f t="shared" si="79"/>
        <v>174.4079999999999</v>
      </c>
      <c r="O906" s="49">
        <f t="shared" ref="O906:O930" si="81">IF((H906)=0,"",(N906/H906))</f>
        <v>5.4442851051316875E-2</v>
      </c>
      <c r="P906" s="10"/>
    </row>
    <row r="907" spans="1:16" x14ac:dyDescent="0.2">
      <c r="A907" s="10"/>
      <c r="B907" s="30" t="s">
        <v>43</v>
      </c>
      <c r="C907" s="30"/>
      <c r="D907" s="60" t="s">
        <v>32</v>
      </c>
      <c r="E907" s="61"/>
      <c r="F907" s="31">
        <v>2.5648</v>
      </c>
      <c r="G907" s="62">
        <f>860</f>
        <v>860</v>
      </c>
      <c r="H907" s="29">
        <f>G907*F907</f>
        <v>2205.7280000000001</v>
      </c>
      <c r="I907" s="30"/>
      <c r="J907" s="31">
        <v>2.4270999999999998</v>
      </c>
      <c r="K907" s="63">
        <f>860</f>
        <v>860</v>
      </c>
      <c r="L907" s="29">
        <f>K907*J907</f>
        <v>2087.306</v>
      </c>
      <c r="M907" s="30"/>
      <c r="N907" s="33">
        <f t="shared" si="79"/>
        <v>-118.42200000000003</v>
      </c>
      <c r="O907" s="34">
        <f t="shared" si="81"/>
        <v>-5.3688396756082356E-2</v>
      </c>
      <c r="P907" s="10"/>
    </row>
    <row r="908" spans="1:16" ht="25.5" x14ac:dyDescent="0.2">
      <c r="A908" s="10"/>
      <c r="B908" s="64" t="s">
        <v>44</v>
      </c>
      <c r="C908" s="30"/>
      <c r="D908" s="60" t="s">
        <v>32</v>
      </c>
      <c r="E908" s="61"/>
      <c r="F908" s="31">
        <v>1.9998</v>
      </c>
      <c r="G908" s="62">
        <f>G907</f>
        <v>860</v>
      </c>
      <c r="H908" s="29">
        <f>G908*F908</f>
        <v>1719.828</v>
      </c>
      <c r="I908" s="30"/>
      <c r="J908" s="31">
        <v>1.8963000000000001</v>
      </c>
      <c r="K908" s="63">
        <f>K907</f>
        <v>860</v>
      </c>
      <c r="L908" s="29">
        <f>K908*J908</f>
        <v>1630.818</v>
      </c>
      <c r="M908" s="30"/>
      <c r="N908" s="33">
        <f t="shared" si="79"/>
        <v>-89.009999999999991</v>
      </c>
      <c r="O908" s="34">
        <f t="shared" si="81"/>
        <v>-5.1755175517551752E-2</v>
      </c>
      <c r="P908" s="10"/>
    </row>
    <row r="909" spans="1:16" ht="25.5" x14ac:dyDescent="0.2">
      <c r="A909" s="10"/>
      <c r="B909" s="54" t="s">
        <v>45</v>
      </c>
      <c r="C909" s="40"/>
      <c r="D909" s="40"/>
      <c r="E909" s="40"/>
      <c r="F909" s="65"/>
      <c r="G909" s="57"/>
      <c r="H909" s="58">
        <f>SUM(H906:H908)</f>
        <v>7129.0619999999999</v>
      </c>
      <c r="I909" s="66"/>
      <c r="J909" s="67"/>
      <c r="K909" s="68"/>
      <c r="L909" s="58">
        <f>SUM(L906:L908)</f>
        <v>7096.0379999999996</v>
      </c>
      <c r="M909" s="66"/>
      <c r="N909" s="48">
        <f t="shared" si="79"/>
        <v>-33.024000000000342</v>
      </c>
      <c r="O909" s="49">
        <f t="shared" si="81"/>
        <v>-4.6323064661242027E-3</v>
      </c>
      <c r="P909" s="10"/>
    </row>
    <row r="910" spans="1:16" ht="25.5" x14ac:dyDescent="0.2">
      <c r="A910" s="10"/>
      <c r="B910" s="69" t="s">
        <v>46</v>
      </c>
      <c r="C910" s="24"/>
      <c r="D910" s="25" t="s">
        <v>27</v>
      </c>
      <c r="E910" s="26"/>
      <c r="F910" s="70">
        <v>5.1999999999999998E-3</v>
      </c>
      <c r="G910" s="62">
        <f>F885*(1+F933)</f>
        <v>445308.00000000006</v>
      </c>
      <c r="H910" s="71">
        <f t="shared" ref="H910:H918" si="82">G910*F910</f>
        <v>2315.6016000000004</v>
      </c>
      <c r="I910" s="30"/>
      <c r="J910" s="31">
        <v>5.1999999999999998E-3</v>
      </c>
      <c r="K910" s="63">
        <f>F885*(1+J933)</f>
        <v>448083.24763997656</v>
      </c>
      <c r="L910" s="71">
        <f t="shared" ref="L910:L918" si="83">K910*J910</f>
        <v>2330.032887727878</v>
      </c>
      <c r="M910" s="30"/>
      <c r="N910" s="33">
        <f t="shared" si="79"/>
        <v>14.431287727877589</v>
      </c>
      <c r="O910" s="73">
        <f t="shared" si="81"/>
        <v>6.2321980291763432E-3</v>
      </c>
      <c r="P910" s="10"/>
    </row>
    <row r="911" spans="1:16" ht="25.5" x14ac:dyDescent="0.2">
      <c r="A911" s="10"/>
      <c r="B911" s="69" t="s">
        <v>47</v>
      </c>
      <c r="C911" s="24"/>
      <c r="D911" s="25" t="s">
        <v>27</v>
      </c>
      <c r="E911" s="26"/>
      <c r="F911" s="70">
        <v>1.1000000000000001E-3</v>
      </c>
      <c r="G911" s="62">
        <f>F885*(1+F933)</f>
        <v>445308.00000000006</v>
      </c>
      <c r="H911" s="71">
        <f t="shared" si="82"/>
        <v>489.83880000000011</v>
      </c>
      <c r="I911" s="30"/>
      <c r="J911" s="31">
        <v>1.1000000000000001E-3</v>
      </c>
      <c r="K911" s="63">
        <f>F885*(1+J933)</f>
        <v>448083.24763997656</v>
      </c>
      <c r="L911" s="71">
        <f t="shared" si="83"/>
        <v>492.89157240397424</v>
      </c>
      <c r="M911" s="30"/>
      <c r="N911" s="33">
        <f t="shared" si="79"/>
        <v>3.0527724039741315</v>
      </c>
      <c r="O911" s="73">
        <f t="shared" si="81"/>
        <v>6.2321980291763961E-3</v>
      </c>
      <c r="P911" s="10"/>
    </row>
    <row r="912" spans="1:16" x14ac:dyDescent="0.2">
      <c r="A912" s="10"/>
      <c r="B912" s="24" t="s">
        <v>28</v>
      </c>
      <c r="C912" s="24"/>
      <c r="D912" s="25"/>
      <c r="E912" s="26"/>
      <c r="F912" s="70"/>
      <c r="G912" s="28">
        <v>1</v>
      </c>
      <c r="H912" s="71">
        <f t="shared" si="82"/>
        <v>0</v>
      </c>
      <c r="I912" s="30"/>
      <c r="J912" s="31">
        <v>0</v>
      </c>
      <c r="K912" s="32">
        <v>1</v>
      </c>
      <c r="L912" s="71">
        <f t="shared" si="83"/>
        <v>0</v>
      </c>
      <c r="M912" s="30"/>
      <c r="N912" s="33">
        <f t="shared" si="79"/>
        <v>0</v>
      </c>
      <c r="O912" s="73" t="str">
        <f t="shared" si="81"/>
        <v/>
      </c>
      <c r="P912" s="10"/>
    </row>
    <row r="913" spans="1:16" x14ac:dyDescent="0.2">
      <c r="A913" s="10"/>
      <c r="B913" s="24" t="s">
        <v>48</v>
      </c>
      <c r="C913" s="24"/>
      <c r="D913" s="25" t="s">
        <v>27</v>
      </c>
      <c r="E913" s="26"/>
      <c r="F913" s="70">
        <v>7.0000000000000001E-3</v>
      </c>
      <c r="G913" s="62">
        <f>F885</f>
        <v>430000</v>
      </c>
      <c r="H913" s="71">
        <f t="shared" si="82"/>
        <v>3010</v>
      </c>
      <c r="I913" s="30"/>
      <c r="J913" s="31">
        <v>7.0000000000000001E-3</v>
      </c>
      <c r="K913" s="63">
        <f>F885</f>
        <v>430000</v>
      </c>
      <c r="L913" s="71">
        <f t="shared" si="83"/>
        <v>3010</v>
      </c>
      <c r="M913" s="30"/>
      <c r="N913" s="33">
        <f t="shared" si="79"/>
        <v>0</v>
      </c>
      <c r="O913" s="73">
        <f t="shared" si="81"/>
        <v>0</v>
      </c>
      <c r="P913" s="10"/>
    </row>
    <row r="914" spans="1:16" x14ac:dyDescent="0.2">
      <c r="A914" s="10"/>
      <c r="B914" s="36" t="s">
        <v>49</v>
      </c>
      <c r="C914" s="24"/>
      <c r="D914" s="25" t="s">
        <v>27</v>
      </c>
      <c r="E914" s="26"/>
      <c r="F914" s="74">
        <v>7.3999999999999996E-2</v>
      </c>
      <c r="G914" s="62">
        <f>IF($G$910&gt;=750,750,$G$910)</f>
        <v>750</v>
      </c>
      <c r="H914" s="71">
        <f>G914*F914</f>
        <v>55.5</v>
      </c>
      <c r="I914" s="30"/>
      <c r="J914" s="31">
        <v>7.3999999999999996E-2</v>
      </c>
      <c r="K914" s="62">
        <f>IF($K$910&gt;=750,750,$K$910)</f>
        <v>750</v>
      </c>
      <c r="L914" s="71">
        <f>K914*J914</f>
        <v>55.5</v>
      </c>
      <c r="M914" s="30"/>
      <c r="N914" s="33">
        <f t="shared" si="79"/>
        <v>0</v>
      </c>
      <c r="O914" s="73">
        <f t="shared" si="81"/>
        <v>0</v>
      </c>
      <c r="P914" s="10"/>
    </row>
    <row r="915" spans="1:16" x14ac:dyDescent="0.2">
      <c r="A915" s="10"/>
      <c r="B915" s="36" t="s">
        <v>50</v>
      </c>
      <c r="C915" s="24"/>
      <c r="D915" s="25" t="s">
        <v>27</v>
      </c>
      <c r="E915" s="26"/>
      <c r="F915" s="74">
        <v>8.6999999999999994E-2</v>
      </c>
      <c r="G915" s="62">
        <f>IF($G$910&gt;=750,$G$910-750,0)</f>
        <v>444558.00000000006</v>
      </c>
      <c r="H915" s="71">
        <f>G915*F915</f>
        <v>38676.546000000002</v>
      </c>
      <c r="I915" s="30"/>
      <c r="J915" s="31">
        <v>8.6999999999999994E-2</v>
      </c>
      <c r="K915" s="62">
        <f>IF($K$910&gt;=750,$K$910-750,0)</f>
        <v>447333.24763997656</v>
      </c>
      <c r="L915" s="71">
        <f>K915*J915</f>
        <v>38917.99254467796</v>
      </c>
      <c r="M915" s="30"/>
      <c r="N915" s="33">
        <f t="shared" si="79"/>
        <v>241.44654467795772</v>
      </c>
      <c r="O915" s="73">
        <f t="shared" si="81"/>
        <v>6.2427121769859624E-3</v>
      </c>
      <c r="P915" s="10"/>
    </row>
    <row r="916" spans="1:16" x14ac:dyDescent="0.2">
      <c r="A916" s="10"/>
      <c r="B916" s="36" t="s">
        <v>51</v>
      </c>
      <c r="C916" s="24"/>
      <c r="D916" s="25" t="s">
        <v>27</v>
      </c>
      <c r="E916" s="26"/>
      <c r="F916" s="74">
        <v>6.3E-2</v>
      </c>
      <c r="G916" s="75">
        <f>0.64*$G$910</f>
        <v>284997.12000000005</v>
      </c>
      <c r="H916" s="71">
        <f t="shared" si="82"/>
        <v>17954.818560000003</v>
      </c>
      <c r="I916" s="30"/>
      <c r="J916" s="31">
        <v>6.3E-2</v>
      </c>
      <c r="K916" s="76">
        <f>0.64*$K$910</f>
        <v>286773.27848958498</v>
      </c>
      <c r="L916" s="71">
        <f t="shared" si="83"/>
        <v>18066.716544843854</v>
      </c>
      <c r="M916" s="30"/>
      <c r="N916" s="33">
        <f t="shared" si="79"/>
        <v>111.89798484385028</v>
      </c>
      <c r="O916" s="73">
        <f t="shared" si="81"/>
        <v>6.232198029176312E-3</v>
      </c>
      <c r="P916" s="10"/>
    </row>
    <row r="917" spans="1:16" x14ac:dyDescent="0.2">
      <c r="A917" s="10"/>
      <c r="B917" s="36" t="s">
        <v>52</v>
      </c>
      <c r="C917" s="24"/>
      <c r="D917" s="25" t="s">
        <v>27</v>
      </c>
      <c r="E917" s="26"/>
      <c r="F917" s="74">
        <v>9.9000000000000005E-2</v>
      </c>
      <c r="G917" s="75">
        <f>0.18*$G$910</f>
        <v>80155.44</v>
      </c>
      <c r="H917" s="71">
        <f t="shared" si="82"/>
        <v>7935.3885600000003</v>
      </c>
      <c r="I917" s="30"/>
      <c r="J917" s="31">
        <v>9.9000000000000005E-2</v>
      </c>
      <c r="K917" s="76">
        <f>0.18*$K$910</f>
        <v>80654.984575195776</v>
      </c>
      <c r="L917" s="71">
        <f t="shared" si="83"/>
        <v>7984.8434729443825</v>
      </c>
      <c r="M917" s="30"/>
      <c r="N917" s="33">
        <f t="shared" si="79"/>
        <v>49.454912944382158</v>
      </c>
      <c r="O917" s="73">
        <f t="shared" si="81"/>
        <v>6.2321980291765522E-3</v>
      </c>
      <c r="P917" s="10"/>
    </row>
    <row r="918" spans="1:16" ht="13.5" thickBot="1" x14ac:dyDescent="0.25">
      <c r="A918" s="10"/>
      <c r="B918" s="14" t="s">
        <v>53</v>
      </c>
      <c r="C918" s="24"/>
      <c r="D918" s="25" t="s">
        <v>27</v>
      </c>
      <c r="E918" s="26"/>
      <c r="F918" s="74">
        <v>0.11799999999999999</v>
      </c>
      <c r="G918" s="75">
        <f>0.18*$G$910</f>
        <v>80155.44</v>
      </c>
      <c r="H918" s="71">
        <f t="shared" si="82"/>
        <v>9458.3419199999989</v>
      </c>
      <c r="I918" s="30"/>
      <c r="J918" s="31">
        <v>0.11799999999999999</v>
      </c>
      <c r="K918" s="76">
        <f>0.18*$K$910</f>
        <v>80654.984575195776</v>
      </c>
      <c r="L918" s="71">
        <f t="shared" si="83"/>
        <v>9517.2881798731014</v>
      </c>
      <c r="M918" s="30"/>
      <c r="N918" s="33">
        <f t="shared" si="79"/>
        <v>58.946259873102463</v>
      </c>
      <c r="O918" s="73">
        <f t="shared" si="81"/>
        <v>6.2321980291766051E-3</v>
      </c>
      <c r="P918" s="10"/>
    </row>
    <row r="919" spans="1:16" ht="13.5" thickBot="1" x14ac:dyDescent="0.25">
      <c r="A919" s="10"/>
      <c r="B919" s="77"/>
      <c r="C919" s="78"/>
      <c r="D919" s="79"/>
      <c r="E919" s="78"/>
      <c r="F919" s="80"/>
      <c r="G919" s="81"/>
      <c r="H919" s="82"/>
      <c r="I919" s="83"/>
      <c r="J919" s="80"/>
      <c r="K919" s="84"/>
      <c r="L919" s="82"/>
      <c r="M919" s="83"/>
      <c r="N919" s="85"/>
      <c r="O919" s="86"/>
      <c r="P919" s="10"/>
    </row>
    <row r="920" spans="1:16" x14ac:dyDescent="0.2">
      <c r="A920" s="10"/>
      <c r="B920" s="87" t="s">
        <v>54</v>
      </c>
      <c r="C920" s="24"/>
      <c r="D920" s="24"/>
      <c r="E920" s="24"/>
      <c r="F920" s="88"/>
      <c r="G920" s="89"/>
      <c r="H920" s="90">
        <f>SUM(H909:H915)</f>
        <v>51676.5484</v>
      </c>
      <c r="I920" s="91"/>
      <c r="J920" s="92"/>
      <c r="K920" s="92"/>
      <c r="L920" s="93">
        <f>SUM(L909:L915)</f>
        <v>51902.45500480981</v>
      </c>
      <c r="M920" s="94"/>
      <c r="N920" s="95">
        <f t="shared" si="79"/>
        <v>225.90660480981023</v>
      </c>
      <c r="O920" s="96">
        <f t="shared" si="81"/>
        <v>4.371549799750369E-3</v>
      </c>
      <c r="P920" s="10"/>
    </row>
    <row r="921" spans="1:16" x14ac:dyDescent="0.2">
      <c r="A921" s="10"/>
      <c r="B921" s="97" t="s">
        <v>55</v>
      </c>
      <c r="C921" s="24"/>
      <c r="D921" s="24"/>
      <c r="E921" s="24"/>
      <c r="F921" s="98">
        <v>0.13</v>
      </c>
      <c r="G921" s="89"/>
      <c r="H921" s="99">
        <f>H920*F921</f>
        <v>6717.9512919999997</v>
      </c>
      <c r="I921" s="100"/>
      <c r="J921" s="101">
        <v>0.13</v>
      </c>
      <c r="K921" s="102"/>
      <c r="L921" s="103">
        <f>L920*J921</f>
        <v>6747.3191506252751</v>
      </c>
      <c r="M921" s="104"/>
      <c r="N921" s="105">
        <f t="shared" si="79"/>
        <v>29.367858625275403</v>
      </c>
      <c r="O921" s="106">
        <f t="shared" si="81"/>
        <v>4.3715497997503794E-3</v>
      </c>
      <c r="P921" s="10"/>
    </row>
    <row r="922" spans="1:16" x14ac:dyDescent="0.2">
      <c r="A922" s="10"/>
      <c r="B922" s="107" t="s">
        <v>56</v>
      </c>
      <c r="C922" s="24"/>
      <c r="D922" s="24"/>
      <c r="E922" s="24"/>
      <c r="F922" s="108"/>
      <c r="G922" s="109"/>
      <c r="H922" s="99">
        <f>H920+H921</f>
        <v>58394.499691999998</v>
      </c>
      <c r="I922" s="100"/>
      <c r="J922" s="100"/>
      <c r="K922" s="100"/>
      <c r="L922" s="103">
        <f>L920+L921</f>
        <v>58649.774155435087</v>
      </c>
      <c r="M922" s="104"/>
      <c r="N922" s="105">
        <f t="shared" si="79"/>
        <v>255.27446343508927</v>
      </c>
      <c r="O922" s="106">
        <f t="shared" si="81"/>
        <v>4.3715497997504323E-3</v>
      </c>
      <c r="P922" s="10"/>
    </row>
    <row r="923" spans="1:16" ht="12.75" customHeight="1" x14ac:dyDescent="0.2">
      <c r="A923" s="10"/>
      <c r="B923" s="143" t="s">
        <v>57</v>
      </c>
      <c r="C923" s="143"/>
      <c r="D923" s="143"/>
      <c r="E923" s="24"/>
      <c r="F923" s="108"/>
      <c r="G923" s="109"/>
      <c r="H923" s="110">
        <f>ROUND(-H922*10%,2)</f>
        <v>-5839.45</v>
      </c>
      <c r="I923" s="100"/>
      <c r="J923" s="100"/>
      <c r="K923" s="100"/>
      <c r="L923" s="111">
        <f>ROUND(-L922*10%,2)</f>
        <v>-5864.98</v>
      </c>
      <c r="M923" s="104"/>
      <c r="N923" s="112">
        <f t="shared" si="79"/>
        <v>-25.529999999999745</v>
      </c>
      <c r="O923" s="113">
        <f t="shared" si="81"/>
        <v>4.3719870878250085E-3</v>
      </c>
      <c r="P923" s="10"/>
    </row>
    <row r="924" spans="1:16" ht="13.5" customHeight="1" thickBot="1" x14ac:dyDescent="0.25">
      <c r="A924" s="10"/>
      <c r="B924" s="143" t="s">
        <v>58</v>
      </c>
      <c r="C924" s="143"/>
      <c r="D924" s="143"/>
      <c r="E924" s="114"/>
      <c r="F924" s="115"/>
      <c r="G924" s="116"/>
      <c r="H924" s="117">
        <f>SUM(H922:H923)</f>
        <v>52555.049692000001</v>
      </c>
      <c r="I924" s="118"/>
      <c r="J924" s="118"/>
      <c r="K924" s="118"/>
      <c r="L924" s="119">
        <f>SUM(L922:L923)</f>
        <v>52784.794155435084</v>
      </c>
      <c r="M924" s="120"/>
      <c r="N924" s="121">
        <f t="shared" si="79"/>
        <v>229.74446343508316</v>
      </c>
      <c r="O924" s="122">
        <f t="shared" si="81"/>
        <v>4.3715012121861843E-3</v>
      </c>
      <c r="P924" s="10"/>
    </row>
    <row r="925" spans="1:16" ht="13.5" thickBot="1" x14ac:dyDescent="0.25">
      <c r="A925" s="10"/>
      <c r="B925" s="77"/>
      <c r="C925" s="78"/>
      <c r="D925" s="79"/>
      <c r="E925" s="78"/>
      <c r="F925" s="123"/>
      <c r="G925" s="124"/>
      <c r="H925" s="125"/>
      <c r="I925" s="126"/>
      <c r="J925" s="123"/>
      <c r="K925" s="81"/>
      <c r="L925" s="127"/>
      <c r="M925" s="83"/>
      <c r="N925" s="128"/>
      <c r="O925" s="86"/>
      <c r="P925" s="10"/>
    </row>
    <row r="926" spans="1:16" x14ac:dyDescent="0.2">
      <c r="A926" s="10"/>
      <c r="B926" s="87" t="s">
        <v>59</v>
      </c>
      <c r="C926" s="24"/>
      <c r="D926" s="24"/>
      <c r="E926" s="24"/>
      <c r="F926" s="88"/>
      <c r="G926" s="89"/>
      <c r="H926" s="90">
        <f>SUM(H909:H913,H916:H918)</f>
        <v>48293.051440000003</v>
      </c>
      <c r="I926" s="91"/>
      <c r="J926" s="92"/>
      <c r="K926" s="92"/>
      <c r="L926" s="129">
        <f>SUM(L909:L913,L916:L918)</f>
        <v>48497.81065779319</v>
      </c>
      <c r="M926" s="94"/>
      <c r="N926" s="95">
        <f>L926-H926</f>
        <v>204.75921779318742</v>
      </c>
      <c r="O926" s="96">
        <f>IF((H926)=0,"",(N926/H926))</f>
        <v>4.2399312465807486E-3</v>
      </c>
      <c r="P926" s="10"/>
    </row>
    <row r="927" spans="1:16" x14ac:dyDescent="0.2">
      <c r="A927" s="10"/>
      <c r="B927" s="97" t="s">
        <v>55</v>
      </c>
      <c r="C927" s="24"/>
      <c r="D927" s="24"/>
      <c r="E927" s="24"/>
      <c r="F927" s="98">
        <v>0.13</v>
      </c>
      <c r="G927" s="109"/>
      <c r="H927" s="99">
        <f>H926*F927</f>
        <v>6278.0966872000008</v>
      </c>
      <c r="I927" s="100"/>
      <c r="J927" s="130">
        <v>0.13</v>
      </c>
      <c r="K927" s="100"/>
      <c r="L927" s="103">
        <f>L926*J927</f>
        <v>6304.7153855131146</v>
      </c>
      <c r="M927" s="104"/>
      <c r="N927" s="105">
        <f t="shared" si="79"/>
        <v>26.618698313113782</v>
      </c>
      <c r="O927" s="106">
        <f t="shared" si="81"/>
        <v>4.2399312465806549E-3</v>
      </c>
      <c r="P927" s="10"/>
    </row>
    <row r="928" spans="1:16" x14ac:dyDescent="0.2">
      <c r="A928" s="10"/>
      <c r="B928" s="107" t="s">
        <v>56</v>
      </c>
      <c r="C928" s="24"/>
      <c r="D928" s="24"/>
      <c r="E928" s="24"/>
      <c r="F928" s="108"/>
      <c r="G928" s="109"/>
      <c r="H928" s="99">
        <f>H926+H927</f>
        <v>54571.148127200002</v>
      </c>
      <c r="I928" s="100"/>
      <c r="J928" s="100"/>
      <c r="K928" s="100"/>
      <c r="L928" s="103">
        <f>L926+L927</f>
        <v>54802.526043306309</v>
      </c>
      <c r="M928" s="104"/>
      <c r="N928" s="105">
        <f t="shared" si="79"/>
        <v>231.37791610630666</v>
      </c>
      <c r="O928" s="106">
        <f t="shared" si="81"/>
        <v>4.2399312465808379E-3</v>
      </c>
      <c r="P928" s="10"/>
    </row>
    <row r="929" spans="1:16" ht="12.75" customHeight="1" x14ac:dyDescent="0.2">
      <c r="A929" s="10"/>
      <c r="B929" s="143" t="s">
        <v>57</v>
      </c>
      <c r="C929" s="143"/>
      <c r="D929" s="143"/>
      <c r="E929" s="24"/>
      <c r="F929" s="108"/>
      <c r="G929" s="109"/>
      <c r="H929" s="110">
        <f>ROUND(-H928*10%,2)</f>
        <v>-5457.11</v>
      </c>
      <c r="I929" s="100"/>
      <c r="J929" s="100"/>
      <c r="K929" s="100"/>
      <c r="L929" s="111">
        <f>ROUND(-L928*10%,2)</f>
        <v>-5480.25</v>
      </c>
      <c r="M929" s="104"/>
      <c r="N929" s="112">
        <f t="shared" si="79"/>
        <v>-23.140000000000327</v>
      </c>
      <c r="O929" s="113">
        <f t="shared" si="81"/>
        <v>4.2403396669666417E-3</v>
      </c>
      <c r="P929" s="10"/>
    </row>
    <row r="930" spans="1:16" ht="13.5" customHeight="1" thickBot="1" x14ac:dyDescent="0.25">
      <c r="A930" s="10"/>
      <c r="B930" s="143" t="s">
        <v>60</v>
      </c>
      <c r="C930" s="143"/>
      <c r="D930" s="143"/>
      <c r="E930" s="114"/>
      <c r="F930" s="131"/>
      <c r="G930" s="132"/>
      <c r="H930" s="133">
        <f>H928+H929</f>
        <v>49114.038127200001</v>
      </c>
      <c r="I930" s="134"/>
      <c r="J930" s="134"/>
      <c r="K930" s="134"/>
      <c r="L930" s="135">
        <f>L928+L929</f>
        <v>49322.276043306309</v>
      </c>
      <c r="M930" s="136"/>
      <c r="N930" s="137">
        <f t="shared" si="79"/>
        <v>208.23791610630724</v>
      </c>
      <c r="O930" s="138">
        <f t="shared" si="81"/>
        <v>4.2398858665824574E-3</v>
      </c>
      <c r="P930" s="10"/>
    </row>
    <row r="931" spans="1:16" ht="13.5" thickBot="1" x14ac:dyDescent="0.25">
      <c r="A931" s="10"/>
      <c r="B931" s="77"/>
      <c r="C931" s="78"/>
      <c r="D931" s="79"/>
      <c r="E931" s="78"/>
      <c r="F931" s="123"/>
      <c r="G931" s="124"/>
      <c r="H931" s="125"/>
      <c r="I931" s="126"/>
      <c r="J931" s="123"/>
      <c r="K931" s="81"/>
      <c r="L931" s="127"/>
      <c r="M931" s="83"/>
      <c r="N931" s="128"/>
      <c r="O931" s="86"/>
      <c r="P931" s="10"/>
    </row>
    <row r="932" spans="1:16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39"/>
      <c r="M932" s="10"/>
      <c r="N932" s="10"/>
      <c r="O932" s="10"/>
      <c r="P932" s="10"/>
    </row>
    <row r="933" spans="1:16" x14ac:dyDescent="0.2">
      <c r="A933" s="10"/>
      <c r="B933" s="15" t="s">
        <v>61</v>
      </c>
      <c r="C933" s="10"/>
      <c r="D933" s="10"/>
      <c r="E933" s="10"/>
      <c r="F933" s="140">
        <v>3.5600000000000076E-2</v>
      </c>
      <c r="G933" s="10"/>
      <c r="H933" s="10"/>
      <c r="I933" s="10"/>
      <c r="J933" s="140">
        <v>4.2054064279015257E-2</v>
      </c>
      <c r="K933" s="10"/>
      <c r="L933" s="10"/>
      <c r="M933" s="10"/>
      <c r="N933" s="10"/>
      <c r="O933" s="10"/>
      <c r="P933" s="10"/>
    </row>
    <row r="934" spans="1:16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</row>
    <row r="935" spans="1:16" ht="14.25" x14ac:dyDescent="0.2">
      <c r="A935" s="141" t="s">
        <v>62</v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</row>
    <row r="936" spans="1:16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</row>
    <row r="937" spans="1:16" x14ac:dyDescent="0.2">
      <c r="A937" s="10" t="s">
        <v>63</v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</row>
    <row r="938" spans="1:16" x14ac:dyDescent="0.2">
      <c r="A938" s="10" t="s">
        <v>64</v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</row>
    <row r="939" spans="1:16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</row>
    <row r="940" spans="1:16" x14ac:dyDescent="0.2">
      <c r="A940" s="10" t="s">
        <v>65</v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</row>
    <row r="941" spans="1:16" x14ac:dyDescent="0.2">
      <c r="A941" s="10" t="s">
        <v>66</v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</row>
    <row r="942" spans="1:16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</row>
    <row r="943" spans="1:16" x14ac:dyDescent="0.2">
      <c r="A943" s="10" t="s">
        <v>67</v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</row>
    <row r="944" spans="1:16" x14ac:dyDescent="0.2">
      <c r="A944" s="10" t="s">
        <v>68</v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</row>
    <row r="945" spans="1:16" x14ac:dyDescent="0.2">
      <c r="A945" s="10" t="s">
        <v>69</v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</row>
    <row r="946" spans="1:16" x14ac:dyDescent="0.2">
      <c r="A946" s="10" t="s">
        <v>70</v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</row>
    <row r="947" spans="1:16" x14ac:dyDescent="0.2">
      <c r="A947" s="10" t="s">
        <v>71</v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</row>
    <row r="949" spans="1:16" ht="21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  <c r="M949" s="2"/>
      <c r="N949" s="3" t="s">
        <v>0</v>
      </c>
      <c r="O949" s="4" t="s">
        <v>1</v>
      </c>
    </row>
    <row r="950" spans="1:16" ht="18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2"/>
      <c r="M950" s="2"/>
      <c r="N950" s="3" t="s">
        <v>2</v>
      </c>
      <c r="O950" s="6"/>
    </row>
    <row r="951" spans="1:16" x14ac:dyDescent="0.2">
      <c r="A951" s="143"/>
      <c r="B951" s="143"/>
      <c r="C951" s="143"/>
      <c r="D951" s="143"/>
      <c r="E951" s="143"/>
      <c r="F951" s="143"/>
      <c r="G951" s="143"/>
      <c r="H951" s="143"/>
      <c r="I951" s="143"/>
      <c r="J951" s="143"/>
      <c r="K951" s="143"/>
      <c r="L951" s="2"/>
      <c r="M951" s="2"/>
      <c r="N951" s="3" t="s">
        <v>3</v>
      </c>
      <c r="O951" s="6"/>
    </row>
    <row r="952" spans="1:16" ht="18" x14ac:dyDescent="0.25">
      <c r="A952" s="5"/>
      <c r="B952" s="5"/>
      <c r="C952" s="5"/>
      <c r="D952" s="5"/>
      <c r="E952" s="5"/>
      <c r="F952" s="5"/>
      <c r="G952" s="5"/>
      <c r="H952" s="5"/>
      <c r="I952" s="7"/>
      <c r="J952" s="7"/>
      <c r="K952" s="7"/>
      <c r="L952" s="2"/>
      <c r="M952" s="2"/>
      <c r="N952" s="3" t="s">
        <v>4</v>
      </c>
      <c r="O952" s="6"/>
    </row>
    <row r="953" spans="1:16" ht="15.75" x14ac:dyDescent="0.25">
      <c r="A953" s="2"/>
      <c r="B953" s="2"/>
      <c r="C953" s="8"/>
      <c r="D953" s="8"/>
      <c r="E953" s="8"/>
      <c r="F953" s="2"/>
      <c r="G953" s="2"/>
      <c r="H953" s="2"/>
      <c r="I953" s="2"/>
      <c r="J953" s="2"/>
      <c r="K953" s="2"/>
      <c r="L953" s="2"/>
      <c r="M953" s="2"/>
      <c r="N953" s="3" t="s">
        <v>5</v>
      </c>
      <c r="O953" s="9" t="s">
        <v>85</v>
      </c>
    </row>
    <row r="954" spans="1:1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4"/>
    </row>
    <row r="955" spans="1:1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 t="s">
        <v>6</v>
      </c>
      <c r="O955" s="9"/>
    </row>
    <row r="956" spans="1:1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10"/>
    </row>
    <row r="957" spans="1:16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</row>
    <row r="958" spans="1:16" x14ac:dyDescent="0.2">
      <c r="A958" s="10"/>
      <c r="B958" s="143" t="s">
        <v>7</v>
      </c>
      <c r="C958" s="143"/>
      <c r="D958" s="143"/>
      <c r="E958" s="143"/>
      <c r="F958" s="143"/>
      <c r="G958" s="143"/>
      <c r="H958" s="143"/>
      <c r="I958" s="143"/>
      <c r="J958" s="143"/>
      <c r="K958" s="143"/>
      <c r="L958" s="143"/>
      <c r="M958" s="143"/>
      <c r="N958" s="143"/>
      <c r="O958" s="143"/>
    </row>
    <row r="959" spans="1:16" x14ac:dyDescent="0.2">
      <c r="A959" s="10"/>
      <c r="B959" s="143" t="s">
        <v>8</v>
      </c>
      <c r="C959" s="143"/>
      <c r="D959" s="143"/>
      <c r="E959" s="143"/>
      <c r="F959" s="143"/>
      <c r="G959" s="143"/>
      <c r="H959" s="143"/>
      <c r="I959" s="143"/>
      <c r="J959" s="143"/>
      <c r="K959" s="143"/>
      <c r="L959" s="143"/>
      <c r="M959" s="143"/>
      <c r="N959" s="143"/>
      <c r="O959" s="143"/>
    </row>
    <row r="960" spans="1:16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</row>
    <row r="961" spans="1:16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</row>
    <row r="962" spans="1:16" x14ac:dyDescent="0.2">
      <c r="A962" s="10"/>
      <c r="B962" s="11" t="s">
        <v>9</v>
      </c>
      <c r="C962" s="10"/>
      <c r="D962" s="143" t="s">
        <v>86</v>
      </c>
      <c r="E962" s="143"/>
      <c r="F962" s="143"/>
      <c r="G962" s="143"/>
      <c r="H962" s="143"/>
      <c r="I962" s="143"/>
      <c r="J962" s="143"/>
      <c r="K962" s="143"/>
      <c r="L962" s="143"/>
      <c r="M962" s="143"/>
      <c r="N962" s="143"/>
      <c r="O962" s="143"/>
      <c r="P962" s="10"/>
    </row>
    <row r="963" spans="1:16" ht="15.75" x14ac:dyDescent="0.25">
      <c r="A963" s="10"/>
      <c r="B963" s="12"/>
      <c r="C963" s="10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0"/>
    </row>
    <row r="964" spans="1:16" x14ac:dyDescent="0.2">
      <c r="A964" s="10"/>
      <c r="B964" s="14"/>
      <c r="C964" s="10"/>
      <c r="D964" s="15" t="s">
        <v>11</v>
      </c>
      <c r="E964" s="15"/>
      <c r="F964" s="16">
        <v>605000</v>
      </c>
      <c r="G964" s="15" t="s">
        <v>12</v>
      </c>
      <c r="H964" s="10"/>
      <c r="I964" s="10"/>
      <c r="J964" s="10"/>
      <c r="K964" s="10"/>
      <c r="L964" s="10"/>
      <c r="M964" s="10"/>
      <c r="N964" s="10"/>
      <c r="O964" s="10"/>
      <c r="P964" s="10"/>
    </row>
    <row r="965" spans="1:16" x14ac:dyDescent="0.2">
      <c r="A965" s="10"/>
      <c r="B965" s="14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</row>
    <row r="966" spans="1:16" x14ac:dyDescent="0.2">
      <c r="A966" s="10"/>
      <c r="B966" s="14"/>
      <c r="C966" s="10"/>
      <c r="D966" s="17"/>
      <c r="E966" s="17"/>
      <c r="F966" s="143" t="s">
        <v>13</v>
      </c>
      <c r="G966" s="143"/>
      <c r="H966" s="143"/>
      <c r="I966" s="10"/>
      <c r="J966" s="143" t="s">
        <v>14</v>
      </c>
      <c r="K966" s="143"/>
      <c r="L966" s="143"/>
      <c r="M966" s="10"/>
      <c r="N966" s="143" t="s">
        <v>15</v>
      </c>
      <c r="O966" s="143"/>
      <c r="P966" s="10"/>
    </row>
    <row r="967" spans="1:16" ht="12.75" customHeight="1" x14ac:dyDescent="0.2">
      <c r="A967" s="10"/>
      <c r="B967" s="14"/>
      <c r="C967" s="10"/>
      <c r="D967" s="143" t="s">
        <v>16</v>
      </c>
      <c r="E967" s="18"/>
      <c r="F967" s="19" t="s">
        <v>17</v>
      </c>
      <c r="G967" s="19" t="s">
        <v>18</v>
      </c>
      <c r="H967" s="20" t="s">
        <v>19</v>
      </c>
      <c r="I967" s="10"/>
      <c r="J967" s="19" t="s">
        <v>17</v>
      </c>
      <c r="K967" s="21" t="s">
        <v>18</v>
      </c>
      <c r="L967" s="20" t="s">
        <v>19</v>
      </c>
      <c r="M967" s="10"/>
      <c r="N967" s="143" t="s">
        <v>20</v>
      </c>
      <c r="O967" s="143" t="s">
        <v>21</v>
      </c>
      <c r="P967" s="10"/>
    </row>
    <row r="968" spans="1:16" x14ac:dyDescent="0.2">
      <c r="A968" s="10"/>
      <c r="B968" s="14"/>
      <c r="C968" s="10"/>
      <c r="D968" s="143"/>
      <c r="E968" s="18"/>
      <c r="F968" s="22" t="s">
        <v>22</v>
      </c>
      <c r="G968" s="22"/>
      <c r="H968" s="23" t="s">
        <v>22</v>
      </c>
      <c r="I968" s="10"/>
      <c r="J968" s="22" t="s">
        <v>22</v>
      </c>
      <c r="K968" s="23"/>
      <c r="L968" s="23" t="s">
        <v>22</v>
      </c>
      <c r="M968" s="10"/>
      <c r="N968" s="143"/>
      <c r="O968" s="143"/>
      <c r="P968" s="10"/>
    </row>
    <row r="969" spans="1:16" x14ac:dyDescent="0.2">
      <c r="A969" s="10"/>
      <c r="B969" s="24" t="s">
        <v>23</v>
      </c>
      <c r="C969" s="24"/>
      <c r="D969" s="25" t="s">
        <v>24</v>
      </c>
      <c r="E969" s="26"/>
      <c r="F969" s="27">
        <v>3121.63</v>
      </c>
      <c r="G969" s="28">
        <v>1</v>
      </c>
      <c r="H969" s="29">
        <f>G969*F969</f>
        <v>3121.63</v>
      </c>
      <c r="I969" s="30"/>
      <c r="J969" s="31">
        <v>3121.63</v>
      </c>
      <c r="K969" s="32">
        <v>1</v>
      </c>
      <c r="L969" s="29">
        <f>K969*J969</f>
        <v>3121.63</v>
      </c>
      <c r="M969" s="30"/>
      <c r="N969" s="33">
        <f>L969-H969</f>
        <v>0</v>
      </c>
      <c r="O969" s="34">
        <f>IF((H969)=0,"",(N969/H969))</f>
        <v>0</v>
      </c>
      <c r="P969" s="10"/>
    </row>
    <row r="970" spans="1:16" x14ac:dyDescent="0.2">
      <c r="A970" s="10"/>
      <c r="B970" s="24" t="s">
        <v>25</v>
      </c>
      <c r="C970" s="24"/>
      <c r="D970" s="25" t="s">
        <v>24</v>
      </c>
      <c r="E970" s="26"/>
      <c r="F970" s="27">
        <v>0</v>
      </c>
      <c r="G970" s="28">
        <v>1</v>
      </c>
      <c r="H970" s="29">
        <f t="shared" ref="H970:H978" si="84">G970*F970</f>
        <v>0</v>
      </c>
      <c r="I970" s="30"/>
      <c r="J970" s="31">
        <v>0</v>
      </c>
      <c r="K970" s="32">
        <v>1</v>
      </c>
      <c r="L970" s="29">
        <f>K970*J970</f>
        <v>0</v>
      </c>
      <c r="M970" s="30"/>
      <c r="N970" s="33">
        <f>L970-H970</f>
        <v>0</v>
      </c>
      <c r="O970" s="34" t="str">
        <f>IF((H970)=0,"",(N970/H970))</f>
        <v/>
      </c>
      <c r="P970" s="10"/>
    </row>
    <row r="971" spans="1:16" x14ac:dyDescent="0.2">
      <c r="A971" s="10"/>
      <c r="B971" s="35" t="s">
        <v>26</v>
      </c>
      <c r="C971" s="24"/>
      <c r="D971" s="25" t="s">
        <v>32</v>
      </c>
      <c r="E971" s="26"/>
      <c r="F971" s="27">
        <v>-3.6299999999999999E-2</v>
      </c>
      <c r="G971" s="28">
        <v>1360</v>
      </c>
      <c r="H971" s="29">
        <f t="shared" si="84"/>
        <v>-49.367999999999995</v>
      </c>
      <c r="I971" s="30"/>
      <c r="J971" s="31">
        <v>0</v>
      </c>
      <c r="K971" s="32">
        <v>1360</v>
      </c>
      <c r="L971" s="29">
        <f t="shared" ref="L971:L978" si="85">K971*J971</f>
        <v>0</v>
      </c>
      <c r="M971" s="30"/>
      <c r="N971" s="33">
        <f t="shared" ref="N971:N1009" si="86">L971-H971</f>
        <v>49.367999999999995</v>
      </c>
      <c r="O971" s="34">
        <f t="shared" ref="O971:O979" si="87">IF((H971)=0,"",(N971/H971))</f>
        <v>-1</v>
      </c>
      <c r="P971" s="10"/>
    </row>
    <row r="972" spans="1:16" x14ac:dyDescent="0.2">
      <c r="A972" s="10"/>
      <c r="B972" s="35" t="s">
        <v>28</v>
      </c>
      <c r="C972" s="24"/>
      <c r="D972" s="25" t="s">
        <v>24</v>
      </c>
      <c r="E972" s="26"/>
      <c r="F972" s="27">
        <v>0.25</v>
      </c>
      <c r="G972" s="28">
        <v>1</v>
      </c>
      <c r="H972" s="29">
        <f t="shared" si="84"/>
        <v>0.25</v>
      </c>
      <c r="I972" s="30"/>
      <c r="J972" s="31">
        <v>0.25</v>
      </c>
      <c r="K972" s="32">
        <v>1</v>
      </c>
      <c r="L972" s="29">
        <f t="shared" si="85"/>
        <v>0.25</v>
      </c>
      <c r="M972" s="30"/>
      <c r="N972" s="33">
        <f t="shared" si="86"/>
        <v>0</v>
      </c>
      <c r="O972" s="34">
        <f t="shared" si="87"/>
        <v>0</v>
      </c>
      <c r="P972" s="10"/>
    </row>
    <row r="973" spans="1:16" x14ac:dyDescent="0.2">
      <c r="A973" s="10"/>
      <c r="B973" s="24" t="s">
        <v>29</v>
      </c>
      <c r="C973" s="24"/>
      <c r="D973" s="25" t="s">
        <v>32</v>
      </c>
      <c r="E973" s="26"/>
      <c r="F973" s="27">
        <v>1.2789999999999999</v>
      </c>
      <c r="G973" s="28">
        <v>1360</v>
      </c>
      <c r="H973" s="29">
        <f t="shared" si="84"/>
        <v>1739.4399999999998</v>
      </c>
      <c r="I973" s="30"/>
      <c r="J973" s="31">
        <v>1.8556999999999999</v>
      </c>
      <c r="K973" s="28">
        <v>1360</v>
      </c>
      <c r="L973" s="29">
        <f t="shared" si="85"/>
        <v>2523.752</v>
      </c>
      <c r="M973" s="30"/>
      <c r="N973" s="33">
        <f t="shared" si="86"/>
        <v>784.31200000000013</v>
      </c>
      <c r="O973" s="34">
        <f t="shared" si="87"/>
        <v>0.45089913995308845</v>
      </c>
      <c r="P973" s="10"/>
    </row>
    <row r="974" spans="1:16" x14ac:dyDescent="0.2">
      <c r="A974" s="10"/>
      <c r="B974" s="24" t="s">
        <v>30</v>
      </c>
      <c r="C974" s="24"/>
      <c r="D974" s="25"/>
      <c r="E974" s="26"/>
      <c r="F974" s="27"/>
      <c r="G974" s="28"/>
      <c r="H974" s="29">
        <f t="shared" si="84"/>
        <v>0</v>
      </c>
      <c r="I974" s="30"/>
      <c r="J974" s="31"/>
      <c r="K974" s="28"/>
      <c r="L974" s="29">
        <f t="shared" si="85"/>
        <v>0</v>
      </c>
      <c r="M974" s="30"/>
      <c r="N974" s="33">
        <f t="shared" si="86"/>
        <v>0</v>
      </c>
      <c r="O974" s="34" t="str">
        <f t="shared" si="87"/>
        <v/>
      </c>
      <c r="P974" s="10"/>
    </row>
    <row r="975" spans="1:16" x14ac:dyDescent="0.2">
      <c r="A975" s="10"/>
      <c r="B975" s="24" t="s">
        <v>31</v>
      </c>
      <c r="C975" s="24"/>
      <c r="D975" s="25" t="s">
        <v>32</v>
      </c>
      <c r="E975" s="26"/>
      <c r="F975" s="27">
        <v>0</v>
      </c>
      <c r="G975" s="28">
        <v>1360</v>
      </c>
      <c r="H975" s="29">
        <f t="shared" si="84"/>
        <v>0</v>
      </c>
      <c r="I975" s="30"/>
      <c r="J975" s="31">
        <v>0</v>
      </c>
      <c r="K975" s="28">
        <v>1360</v>
      </c>
      <c r="L975" s="29">
        <f t="shared" si="85"/>
        <v>0</v>
      </c>
      <c r="M975" s="30"/>
      <c r="N975" s="33">
        <f t="shared" si="86"/>
        <v>0</v>
      </c>
      <c r="O975" s="34" t="str">
        <f t="shared" si="87"/>
        <v/>
      </c>
      <c r="P975" s="10"/>
    </row>
    <row r="976" spans="1:16" x14ac:dyDescent="0.2">
      <c r="A976" s="10"/>
      <c r="B976" s="24" t="s">
        <v>33</v>
      </c>
      <c r="C976" s="24"/>
      <c r="D976" s="25" t="s">
        <v>32</v>
      </c>
      <c r="E976" s="26"/>
      <c r="F976" s="27">
        <v>0</v>
      </c>
      <c r="G976" s="28">
        <v>1360</v>
      </c>
      <c r="H976" s="29">
        <f t="shared" si="84"/>
        <v>0</v>
      </c>
      <c r="I976" s="30"/>
      <c r="J976" s="31">
        <v>0</v>
      </c>
      <c r="K976" s="28">
        <v>1360</v>
      </c>
      <c r="L976" s="29">
        <f t="shared" si="85"/>
        <v>0</v>
      </c>
      <c r="M976" s="30"/>
      <c r="N976" s="33">
        <f t="shared" si="86"/>
        <v>0</v>
      </c>
      <c r="O976" s="34" t="str">
        <f t="shared" si="87"/>
        <v/>
      </c>
      <c r="P976" s="10"/>
    </row>
    <row r="977" spans="1:16" x14ac:dyDescent="0.2">
      <c r="A977" s="10"/>
      <c r="B977" s="36" t="s">
        <v>34</v>
      </c>
      <c r="C977" s="24"/>
      <c r="D977" s="25" t="s">
        <v>32</v>
      </c>
      <c r="E977" s="26"/>
      <c r="F977" s="27">
        <v>0</v>
      </c>
      <c r="G977" s="28">
        <v>1360</v>
      </c>
      <c r="H977" s="29">
        <f t="shared" si="84"/>
        <v>0</v>
      </c>
      <c r="I977" s="30"/>
      <c r="J977" s="31">
        <v>0</v>
      </c>
      <c r="K977" s="28">
        <v>1360</v>
      </c>
      <c r="L977" s="29">
        <f t="shared" si="85"/>
        <v>0</v>
      </c>
      <c r="M977" s="30"/>
      <c r="N977" s="33">
        <f t="shared" si="86"/>
        <v>0</v>
      </c>
      <c r="O977" s="34" t="str">
        <f t="shared" si="87"/>
        <v/>
      </c>
      <c r="P977" s="10"/>
    </row>
    <row r="978" spans="1:16" x14ac:dyDescent="0.2">
      <c r="A978" s="10"/>
      <c r="B978" s="37" t="s">
        <v>35</v>
      </c>
      <c r="C978" s="24"/>
      <c r="D978" s="25" t="s">
        <v>24</v>
      </c>
      <c r="E978" s="26"/>
      <c r="F978" s="27">
        <v>0</v>
      </c>
      <c r="G978" s="28">
        <v>1</v>
      </c>
      <c r="H978" s="29">
        <f t="shared" si="84"/>
        <v>0</v>
      </c>
      <c r="I978" s="30"/>
      <c r="J978" s="31">
        <v>0</v>
      </c>
      <c r="K978" s="28">
        <v>1</v>
      </c>
      <c r="L978" s="29">
        <f t="shared" si="85"/>
        <v>0</v>
      </c>
      <c r="M978" s="30"/>
      <c r="N978" s="33">
        <f t="shared" si="86"/>
        <v>0</v>
      </c>
      <c r="O978" s="34" t="str">
        <f t="shared" si="87"/>
        <v/>
      </c>
      <c r="P978" s="10"/>
    </row>
    <row r="979" spans="1:16" x14ac:dyDescent="0.2">
      <c r="A979" s="38"/>
      <c r="B979" s="39" t="s">
        <v>36</v>
      </c>
      <c r="C979" s="40"/>
      <c r="D979" s="41"/>
      <c r="E979" s="40"/>
      <c r="F979" s="42"/>
      <c r="G979" s="43"/>
      <c r="H979" s="44">
        <f>SUM(H969:H978)</f>
        <v>4811.9520000000002</v>
      </c>
      <c r="I979" s="45"/>
      <c r="J979" s="46"/>
      <c r="K979" s="47"/>
      <c r="L979" s="44">
        <f>SUM(L969:L978)</f>
        <v>5645.6319999999996</v>
      </c>
      <c r="M979" s="45"/>
      <c r="N979" s="48">
        <f t="shared" si="86"/>
        <v>833.67999999999938</v>
      </c>
      <c r="O979" s="49">
        <f t="shared" si="87"/>
        <v>0.17325193601266167</v>
      </c>
      <c r="P979" s="38"/>
    </row>
    <row r="980" spans="1:16" ht="38.25" x14ac:dyDescent="0.2">
      <c r="A980" s="10"/>
      <c r="B980" s="50" t="s">
        <v>37</v>
      </c>
      <c r="C980" s="24"/>
      <c r="D980" s="25" t="s">
        <v>32</v>
      </c>
      <c r="E980" s="26"/>
      <c r="F980" s="27">
        <v>0.52370000000000005</v>
      </c>
      <c r="G980" s="28">
        <v>1360</v>
      </c>
      <c r="H980" s="29">
        <f>G980*F980</f>
        <v>712.23200000000008</v>
      </c>
      <c r="I980" s="30"/>
      <c r="J980" s="31">
        <v>0</v>
      </c>
      <c r="K980" s="28">
        <v>1360</v>
      </c>
      <c r="L980" s="29">
        <f>K980*J980</f>
        <v>0</v>
      </c>
      <c r="M980" s="30"/>
      <c r="N980" s="33">
        <f t="shared" si="86"/>
        <v>-712.23200000000008</v>
      </c>
      <c r="O980" s="34">
        <f>IF((H980)=0,"",(N980/H980))</f>
        <v>-1</v>
      </c>
      <c r="P980" s="10"/>
    </row>
    <row r="981" spans="1:16" ht="38.25" x14ac:dyDescent="0.2">
      <c r="A981" s="10"/>
      <c r="B981" s="50" t="s">
        <v>38</v>
      </c>
      <c r="C981" s="24"/>
      <c r="D981" s="25" t="s">
        <v>32</v>
      </c>
      <c r="E981" s="26"/>
      <c r="F981" s="27">
        <v>-0.51049999999999995</v>
      </c>
      <c r="G981" s="28">
        <v>1360</v>
      </c>
      <c r="H981" s="29">
        <f>G981*F981</f>
        <v>-694.28</v>
      </c>
      <c r="I981" s="30"/>
      <c r="J981" s="31">
        <v>-0.51049999999999995</v>
      </c>
      <c r="K981" s="28">
        <v>1360</v>
      </c>
      <c r="L981" s="29">
        <f>K981*J981</f>
        <v>-694.28</v>
      </c>
      <c r="M981" s="30"/>
      <c r="N981" s="33">
        <f t="shared" si="86"/>
        <v>0</v>
      </c>
      <c r="O981" s="34">
        <f>IF((H981)=0,"",(N981/H981))</f>
        <v>0</v>
      </c>
      <c r="P981" s="10"/>
    </row>
    <row r="982" spans="1:16" ht="51" x14ac:dyDescent="0.2">
      <c r="A982" s="10"/>
      <c r="B982" s="50" t="s">
        <v>39</v>
      </c>
      <c r="C982" s="24"/>
      <c r="D982" s="25" t="s">
        <v>32</v>
      </c>
      <c r="E982" s="26"/>
      <c r="F982" s="27">
        <v>0</v>
      </c>
      <c r="G982" s="28">
        <v>1360</v>
      </c>
      <c r="H982" s="29">
        <f>G982*F982</f>
        <v>0</v>
      </c>
      <c r="I982" s="30"/>
      <c r="J982" s="31">
        <v>-0.56989999999999996</v>
      </c>
      <c r="K982" s="28">
        <v>1360</v>
      </c>
      <c r="L982" s="29">
        <f>K982*J982</f>
        <v>-775.06399999999996</v>
      </c>
      <c r="M982" s="30"/>
      <c r="N982" s="33">
        <f t="shared" si="86"/>
        <v>-775.06399999999996</v>
      </c>
      <c r="O982" s="34" t="str">
        <f>IF((H982)=0,"",(N982/H982))</f>
        <v/>
      </c>
      <c r="P982" s="10"/>
    </row>
    <row r="983" spans="1:16" x14ac:dyDescent="0.2">
      <c r="A983" s="10"/>
      <c r="B983" s="36" t="s">
        <v>40</v>
      </c>
      <c r="C983" s="24"/>
      <c r="D983" s="25" t="s">
        <v>32</v>
      </c>
      <c r="E983" s="26"/>
      <c r="F983" s="27">
        <v>7.9200000000000007E-2</v>
      </c>
      <c r="G983" s="28">
        <v>1360</v>
      </c>
      <c r="H983" s="29">
        <f>G983*F983</f>
        <v>107.712</v>
      </c>
      <c r="I983" s="30"/>
      <c r="J983" s="31">
        <v>8.2199999999999995E-2</v>
      </c>
      <c r="K983" s="28">
        <v>1360</v>
      </c>
      <c r="L983" s="29">
        <f>K983*J983</f>
        <v>111.79199999999999</v>
      </c>
      <c r="M983" s="30"/>
      <c r="N983" s="33">
        <f t="shared" si="86"/>
        <v>4.0799999999999841</v>
      </c>
      <c r="O983" s="34">
        <f>IF((H983)=0,"",(N983/H983))</f>
        <v>3.7878787878787727E-2</v>
      </c>
      <c r="P983" s="10"/>
    </row>
    <row r="984" spans="1:16" x14ac:dyDescent="0.2">
      <c r="A984" s="10"/>
      <c r="B984" s="36" t="s">
        <v>41</v>
      </c>
      <c r="C984" s="24"/>
      <c r="D984" s="25"/>
      <c r="E984" s="26"/>
      <c r="F984" s="51"/>
      <c r="G984" s="52"/>
      <c r="H984" s="53"/>
      <c r="I984" s="30"/>
      <c r="J984" s="31"/>
      <c r="K984" s="28">
        <f>F964</f>
        <v>605000</v>
      </c>
      <c r="L984" s="29">
        <f>K984*J984</f>
        <v>0</v>
      </c>
      <c r="M984" s="30"/>
      <c r="N984" s="33">
        <f t="shared" si="86"/>
        <v>0</v>
      </c>
      <c r="O984" s="34"/>
      <c r="P984" s="10"/>
    </row>
    <row r="985" spans="1:16" ht="25.5" x14ac:dyDescent="0.2">
      <c r="A985" s="10"/>
      <c r="B985" s="54" t="s">
        <v>42</v>
      </c>
      <c r="C985" s="55"/>
      <c r="D985" s="55"/>
      <c r="E985" s="55"/>
      <c r="F985" s="56"/>
      <c r="G985" s="57"/>
      <c r="H985" s="58">
        <f>SUM(H979:H984)</f>
        <v>4937.6160000000009</v>
      </c>
      <c r="I985" s="45"/>
      <c r="J985" s="57"/>
      <c r="K985" s="59"/>
      <c r="L985" s="58">
        <f>SUM(L979:L984)</f>
        <v>4288.08</v>
      </c>
      <c r="M985" s="45"/>
      <c r="N985" s="48">
        <f t="shared" si="86"/>
        <v>-649.53600000000097</v>
      </c>
      <c r="O985" s="49">
        <f t="shared" ref="O985:O1009" si="88">IF((H985)=0,"",(N985/H985))</f>
        <v>-0.1315485043794416</v>
      </c>
      <c r="P985" s="10"/>
    </row>
    <row r="986" spans="1:16" x14ac:dyDescent="0.2">
      <c r="A986" s="10"/>
      <c r="B986" s="30" t="s">
        <v>43</v>
      </c>
      <c r="C986" s="30"/>
      <c r="D986" s="60" t="s">
        <v>32</v>
      </c>
      <c r="E986" s="61"/>
      <c r="F986" s="31">
        <v>2.7241</v>
      </c>
      <c r="G986" s="62">
        <f>1360</f>
        <v>1360</v>
      </c>
      <c r="H986" s="29">
        <f>G986*F986</f>
        <v>3704.7759999999998</v>
      </c>
      <c r="I986" s="30"/>
      <c r="J986" s="31">
        <v>2.5777999999999999</v>
      </c>
      <c r="K986" s="63">
        <f>1360</f>
        <v>1360</v>
      </c>
      <c r="L986" s="29">
        <f>K986*J986</f>
        <v>3505.808</v>
      </c>
      <c r="M986" s="30"/>
      <c r="N986" s="33">
        <f t="shared" si="86"/>
        <v>-198.96799999999985</v>
      </c>
      <c r="O986" s="34">
        <f t="shared" si="88"/>
        <v>-5.3705811093572149E-2</v>
      </c>
      <c r="P986" s="10"/>
    </row>
    <row r="987" spans="1:16" ht="25.5" x14ac:dyDescent="0.2">
      <c r="A987" s="10"/>
      <c r="B987" s="64" t="s">
        <v>44</v>
      </c>
      <c r="C987" s="30"/>
      <c r="D987" s="60" t="s">
        <v>32</v>
      </c>
      <c r="E987" s="61"/>
      <c r="F987" s="31">
        <v>2.1922999999999999</v>
      </c>
      <c r="G987" s="62">
        <f>G986</f>
        <v>1360</v>
      </c>
      <c r="H987" s="29">
        <f>G987*F987</f>
        <v>2981.5279999999998</v>
      </c>
      <c r="I987" s="30"/>
      <c r="J987" s="31">
        <v>2.0788000000000002</v>
      </c>
      <c r="K987" s="63">
        <f>K986</f>
        <v>1360</v>
      </c>
      <c r="L987" s="29">
        <f>K987*J987</f>
        <v>2827.1680000000001</v>
      </c>
      <c r="M987" s="30"/>
      <c r="N987" s="33">
        <f t="shared" si="86"/>
        <v>-154.35999999999967</v>
      </c>
      <c r="O987" s="34">
        <f t="shared" si="88"/>
        <v>-5.1772111481092807E-2</v>
      </c>
      <c r="P987" s="10"/>
    </row>
    <row r="988" spans="1:16" ht="25.5" x14ac:dyDescent="0.2">
      <c r="A988" s="10"/>
      <c r="B988" s="54" t="s">
        <v>45</v>
      </c>
      <c r="C988" s="40"/>
      <c r="D988" s="40"/>
      <c r="E988" s="40"/>
      <c r="F988" s="65"/>
      <c r="G988" s="57"/>
      <c r="H988" s="58">
        <f>SUM(H985:H987)</f>
        <v>11623.92</v>
      </c>
      <c r="I988" s="66"/>
      <c r="J988" s="67"/>
      <c r="K988" s="68"/>
      <c r="L988" s="58">
        <f>SUM(L985:L987)</f>
        <v>10621.056</v>
      </c>
      <c r="M988" s="66"/>
      <c r="N988" s="48">
        <f t="shared" si="86"/>
        <v>-1002.8639999999996</v>
      </c>
      <c r="O988" s="49">
        <f t="shared" si="88"/>
        <v>-8.627588627588624E-2</v>
      </c>
      <c r="P988" s="10"/>
    </row>
    <row r="989" spans="1:16" ht="25.5" x14ac:dyDescent="0.2">
      <c r="A989" s="10"/>
      <c r="B989" s="69" t="s">
        <v>46</v>
      </c>
      <c r="C989" s="24"/>
      <c r="D989" s="25" t="s">
        <v>27</v>
      </c>
      <c r="E989" s="26"/>
      <c r="F989" s="70">
        <v>5.1999999999999998E-3</v>
      </c>
      <c r="G989" s="62">
        <f>F964*(1+F1012)</f>
        <v>620306.50000000012</v>
      </c>
      <c r="H989" s="71">
        <f t="shared" ref="H989:H997" si="89">G989*F989</f>
        <v>3225.5938000000006</v>
      </c>
      <c r="I989" s="30"/>
      <c r="J989" s="72">
        <v>5.1999999999999998E-3</v>
      </c>
      <c r="K989" s="63">
        <f>F964*(1+J1012)</f>
        <v>624118</v>
      </c>
      <c r="L989" s="71">
        <f t="shared" ref="L989:L997" si="90">K989*J989</f>
        <v>3245.4135999999999</v>
      </c>
      <c r="M989" s="30"/>
      <c r="N989" s="33">
        <f t="shared" si="86"/>
        <v>19.819799999999304</v>
      </c>
      <c r="O989" s="73">
        <f t="shared" si="88"/>
        <v>6.1445430605674223E-3</v>
      </c>
      <c r="P989" s="10"/>
    </row>
    <row r="990" spans="1:16" ht="25.5" x14ac:dyDescent="0.2">
      <c r="A990" s="10"/>
      <c r="B990" s="69" t="s">
        <v>47</v>
      </c>
      <c r="C990" s="24"/>
      <c r="D990" s="25" t="s">
        <v>27</v>
      </c>
      <c r="E990" s="26"/>
      <c r="F990" s="70">
        <v>1.1000000000000001E-3</v>
      </c>
      <c r="G990" s="62">
        <f>F964*(1+F1012)</f>
        <v>620306.50000000012</v>
      </c>
      <c r="H990" s="71">
        <f t="shared" si="89"/>
        <v>682.33715000000018</v>
      </c>
      <c r="I990" s="30"/>
      <c r="J990" s="72">
        <v>1.1000000000000001E-3</v>
      </c>
      <c r="K990" s="63">
        <f>F964*(1+J1012)</f>
        <v>624118</v>
      </c>
      <c r="L990" s="71">
        <f t="shared" si="90"/>
        <v>686.52980000000002</v>
      </c>
      <c r="M990" s="30"/>
      <c r="N990" s="33">
        <f t="shared" si="86"/>
        <v>4.1926499999998441</v>
      </c>
      <c r="O990" s="73">
        <f t="shared" si="88"/>
        <v>6.1445430605674084E-3</v>
      </c>
      <c r="P990" s="10"/>
    </row>
    <row r="991" spans="1:16" x14ac:dyDescent="0.2">
      <c r="A991" s="10"/>
      <c r="B991" s="24" t="s">
        <v>28</v>
      </c>
      <c r="C991" s="24"/>
      <c r="D991" s="25"/>
      <c r="E991" s="26"/>
      <c r="F991" s="70"/>
      <c r="G991" s="28">
        <v>1</v>
      </c>
      <c r="H991" s="71">
        <f t="shared" si="89"/>
        <v>0</v>
      </c>
      <c r="I991" s="30"/>
      <c r="J991" s="72"/>
      <c r="K991" s="32">
        <v>1</v>
      </c>
      <c r="L991" s="71">
        <f t="shared" si="90"/>
        <v>0</v>
      </c>
      <c r="M991" s="30"/>
      <c r="N991" s="33">
        <f t="shared" si="86"/>
        <v>0</v>
      </c>
      <c r="O991" s="73" t="str">
        <f t="shared" si="88"/>
        <v/>
      </c>
      <c r="P991" s="10"/>
    </row>
    <row r="992" spans="1:16" x14ac:dyDescent="0.2">
      <c r="A992" s="10"/>
      <c r="B992" s="24" t="s">
        <v>48</v>
      </c>
      <c r="C992" s="24"/>
      <c r="D992" s="25" t="s">
        <v>27</v>
      </c>
      <c r="E992" s="26"/>
      <c r="F992" s="70">
        <v>7.0000000000000001E-3</v>
      </c>
      <c r="G992" s="62">
        <f>F964</f>
        <v>605000</v>
      </c>
      <c r="H992" s="71">
        <f t="shared" si="89"/>
        <v>4235</v>
      </c>
      <c r="I992" s="30"/>
      <c r="J992" s="72">
        <v>7.0000000000000001E-3</v>
      </c>
      <c r="K992" s="63">
        <f>F964</f>
        <v>605000</v>
      </c>
      <c r="L992" s="71">
        <f t="shared" si="90"/>
        <v>4235</v>
      </c>
      <c r="M992" s="30"/>
      <c r="N992" s="33">
        <f t="shared" si="86"/>
        <v>0</v>
      </c>
      <c r="O992" s="73">
        <f t="shared" si="88"/>
        <v>0</v>
      </c>
      <c r="P992" s="10"/>
    </row>
    <row r="993" spans="1:16" x14ac:dyDescent="0.2">
      <c r="A993" s="10"/>
      <c r="B993" s="36" t="s">
        <v>49</v>
      </c>
      <c r="C993" s="24"/>
      <c r="D993" s="25" t="s">
        <v>27</v>
      </c>
      <c r="E993" s="26"/>
      <c r="F993" s="74">
        <v>7.3999999999999996E-2</v>
      </c>
      <c r="G993" s="62">
        <f>IF($G$989&gt;=750,750,$G$989)</f>
        <v>750</v>
      </c>
      <c r="H993" s="71">
        <f>G993*F993</f>
        <v>55.5</v>
      </c>
      <c r="I993" s="30"/>
      <c r="J993" s="70">
        <v>7.3999999999999996E-2</v>
      </c>
      <c r="K993" s="62">
        <f>IF($K$989&gt;=750,750,$K$989)</f>
        <v>750</v>
      </c>
      <c r="L993" s="71">
        <f>K993*J993</f>
        <v>55.5</v>
      </c>
      <c r="M993" s="30"/>
      <c r="N993" s="33">
        <f t="shared" si="86"/>
        <v>0</v>
      </c>
      <c r="O993" s="73">
        <f t="shared" si="88"/>
        <v>0</v>
      </c>
      <c r="P993" s="10"/>
    </row>
    <row r="994" spans="1:16" x14ac:dyDescent="0.2">
      <c r="A994" s="10"/>
      <c r="B994" s="36" t="s">
        <v>50</v>
      </c>
      <c r="C994" s="24"/>
      <c r="D994" s="25" t="s">
        <v>27</v>
      </c>
      <c r="E994" s="26"/>
      <c r="F994" s="74">
        <v>8.6999999999999994E-2</v>
      </c>
      <c r="G994" s="62">
        <f>IF($G$989&gt;=750,$G$989-750,0)</f>
        <v>619556.50000000012</v>
      </c>
      <c r="H994" s="71">
        <f>G994*F994</f>
        <v>53901.415500000003</v>
      </c>
      <c r="I994" s="30"/>
      <c r="J994" s="70">
        <v>8.6999999999999994E-2</v>
      </c>
      <c r="K994" s="62">
        <f>IF($K$989&gt;=750,$K$989-750,0)</f>
        <v>623368</v>
      </c>
      <c r="L994" s="71">
        <f>K994*J994</f>
        <v>54233.015999999996</v>
      </c>
      <c r="M994" s="30"/>
      <c r="N994" s="33">
        <f t="shared" si="86"/>
        <v>331.60049999999319</v>
      </c>
      <c r="O994" s="73">
        <f t="shared" si="88"/>
        <v>6.1519812962981127E-3</v>
      </c>
      <c r="P994" s="10"/>
    </row>
    <row r="995" spans="1:16" x14ac:dyDescent="0.2">
      <c r="A995" s="10"/>
      <c r="B995" s="36" t="s">
        <v>51</v>
      </c>
      <c r="C995" s="24"/>
      <c r="D995" s="25" t="s">
        <v>27</v>
      </c>
      <c r="E995" s="26"/>
      <c r="F995" s="74">
        <v>6.3E-2</v>
      </c>
      <c r="G995" s="75">
        <f>0.64*$G$989</f>
        <v>396996.16000000009</v>
      </c>
      <c r="H995" s="71">
        <f t="shared" si="89"/>
        <v>25010.758080000007</v>
      </c>
      <c r="I995" s="30"/>
      <c r="J995" s="70">
        <v>6.3E-2</v>
      </c>
      <c r="K995" s="76">
        <f>0.64*$K$989</f>
        <v>399435.52000000002</v>
      </c>
      <c r="L995" s="71">
        <f t="shared" si="90"/>
        <v>25164.437760000001</v>
      </c>
      <c r="M995" s="30"/>
      <c r="N995" s="33">
        <f t="shared" si="86"/>
        <v>153.67967999999382</v>
      </c>
      <c r="O995" s="73">
        <f t="shared" si="88"/>
        <v>6.1445430605673902E-3</v>
      </c>
      <c r="P995" s="10"/>
    </row>
    <row r="996" spans="1:16" x14ac:dyDescent="0.2">
      <c r="A996" s="10"/>
      <c r="B996" s="36" t="s">
        <v>52</v>
      </c>
      <c r="C996" s="24"/>
      <c r="D996" s="25" t="s">
        <v>27</v>
      </c>
      <c r="E996" s="26"/>
      <c r="F996" s="74">
        <v>9.9000000000000005E-2</v>
      </c>
      <c r="G996" s="75">
        <f>0.18*$G$989</f>
        <v>111655.17000000001</v>
      </c>
      <c r="H996" s="71">
        <f t="shared" si="89"/>
        <v>11053.861830000002</v>
      </c>
      <c r="I996" s="30"/>
      <c r="J996" s="70">
        <v>9.9000000000000005E-2</v>
      </c>
      <c r="K996" s="76">
        <f>0.18*$K$989</f>
        <v>112341.23999999999</v>
      </c>
      <c r="L996" s="71">
        <f t="shared" si="90"/>
        <v>11121.78276</v>
      </c>
      <c r="M996" s="30"/>
      <c r="N996" s="33">
        <f t="shared" si="86"/>
        <v>67.920929999998407</v>
      </c>
      <c r="O996" s="73">
        <f t="shared" si="88"/>
        <v>6.1445430605674934E-3</v>
      </c>
      <c r="P996" s="10"/>
    </row>
    <row r="997" spans="1:16" ht="13.5" thickBot="1" x14ac:dyDescent="0.25">
      <c r="A997" s="10"/>
      <c r="B997" s="14" t="s">
        <v>53</v>
      </c>
      <c r="C997" s="24"/>
      <c r="D997" s="25" t="s">
        <v>27</v>
      </c>
      <c r="E997" s="26"/>
      <c r="F997" s="74">
        <v>0.11799999999999999</v>
      </c>
      <c r="G997" s="75">
        <f>0.18*$G$989</f>
        <v>111655.17000000001</v>
      </c>
      <c r="H997" s="71">
        <f t="shared" si="89"/>
        <v>13175.310060000002</v>
      </c>
      <c r="I997" s="30"/>
      <c r="J997" s="70">
        <v>0.11799999999999999</v>
      </c>
      <c r="K997" s="76">
        <f>0.18*$K$989</f>
        <v>112341.23999999999</v>
      </c>
      <c r="L997" s="71">
        <f t="shared" si="90"/>
        <v>13256.266319999999</v>
      </c>
      <c r="M997" s="30"/>
      <c r="N997" s="33">
        <f t="shared" si="86"/>
        <v>80.956259999997201</v>
      </c>
      <c r="O997" s="73">
        <f t="shared" si="88"/>
        <v>6.1445430605674258E-3</v>
      </c>
      <c r="P997" s="10"/>
    </row>
    <row r="998" spans="1:16" ht="13.5" thickBot="1" x14ac:dyDescent="0.25">
      <c r="A998" s="10"/>
      <c r="B998" s="77"/>
      <c r="C998" s="78"/>
      <c r="D998" s="79"/>
      <c r="E998" s="78"/>
      <c r="F998" s="80"/>
      <c r="G998" s="81"/>
      <c r="H998" s="82"/>
      <c r="I998" s="83"/>
      <c r="J998" s="80"/>
      <c r="K998" s="84"/>
      <c r="L998" s="82"/>
      <c r="M998" s="83"/>
      <c r="N998" s="85"/>
      <c r="O998" s="86"/>
      <c r="P998" s="10"/>
    </row>
    <row r="999" spans="1:16" x14ac:dyDescent="0.2">
      <c r="A999" s="10"/>
      <c r="B999" s="87" t="s">
        <v>54</v>
      </c>
      <c r="C999" s="24"/>
      <c r="D999" s="24"/>
      <c r="E999" s="24"/>
      <c r="F999" s="88"/>
      <c r="G999" s="89"/>
      <c r="H999" s="90">
        <f>SUM(H988:H994)</f>
        <v>73723.766449999996</v>
      </c>
      <c r="I999" s="91"/>
      <c r="J999" s="92"/>
      <c r="K999" s="92"/>
      <c r="L999" s="93">
        <f>SUM(L988:L994)</f>
        <v>73076.515400000004</v>
      </c>
      <c r="M999" s="94"/>
      <c r="N999" s="95">
        <f t="shared" si="86"/>
        <v>-647.25104999999166</v>
      </c>
      <c r="O999" s="96">
        <f t="shared" si="88"/>
        <v>-8.7794083396290131E-3</v>
      </c>
      <c r="P999" s="10"/>
    </row>
    <row r="1000" spans="1:16" x14ac:dyDescent="0.2">
      <c r="A1000" s="10"/>
      <c r="B1000" s="97" t="s">
        <v>55</v>
      </c>
      <c r="C1000" s="24"/>
      <c r="D1000" s="24"/>
      <c r="E1000" s="24"/>
      <c r="F1000" s="98">
        <v>0.13</v>
      </c>
      <c r="G1000" s="89"/>
      <c r="H1000" s="99">
        <f>H999*F1000</f>
        <v>9584.0896384999996</v>
      </c>
      <c r="I1000" s="100"/>
      <c r="J1000" s="101">
        <v>0.13</v>
      </c>
      <c r="K1000" s="102"/>
      <c r="L1000" s="103">
        <f>L999*J1000</f>
        <v>9499.9470020000008</v>
      </c>
      <c r="M1000" s="104"/>
      <c r="N1000" s="105">
        <f t="shared" si="86"/>
        <v>-84.142636499998844</v>
      </c>
      <c r="O1000" s="106">
        <f t="shared" si="88"/>
        <v>-8.7794083396290062E-3</v>
      </c>
      <c r="P1000" s="10"/>
    </row>
    <row r="1001" spans="1:16" x14ac:dyDescent="0.2">
      <c r="A1001" s="10"/>
      <c r="B1001" s="107" t="s">
        <v>56</v>
      </c>
      <c r="C1001" s="24"/>
      <c r="D1001" s="24"/>
      <c r="E1001" s="24"/>
      <c r="F1001" s="108"/>
      <c r="G1001" s="109"/>
      <c r="H1001" s="99">
        <f>H999+H1000</f>
        <v>83307.85608849999</v>
      </c>
      <c r="I1001" s="100"/>
      <c r="J1001" s="100"/>
      <c r="K1001" s="100"/>
      <c r="L1001" s="103">
        <f>L999+L1000</f>
        <v>82576.462402000005</v>
      </c>
      <c r="M1001" s="104"/>
      <c r="N1001" s="105">
        <f t="shared" si="86"/>
        <v>-731.39368649998505</v>
      </c>
      <c r="O1001" s="106">
        <f t="shared" si="88"/>
        <v>-8.7794083396289489E-3</v>
      </c>
      <c r="P1001" s="10"/>
    </row>
    <row r="1002" spans="1:16" ht="12.75" customHeight="1" x14ac:dyDescent="0.2">
      <c r="A1002" s="10"/>
      <c r="B1002" s="143" t="s">
        <v>57</v>
      </c>
      <c r="C1002" s="143"/>
      <c r="D1002" s="143"/>
      <c r="E1002" s="24"/>
      <c r="F1002" s="108"/>
      <c r="G1002" s="109"/>
      <c r="H1002" s="110">
        <f>ROUND(-H1001*10%,2)</f>
        <v>-8330.7900000000009</v>
      </c>
      <c r="I1002" s="100"/>
      <c r="J1002" s="100"/>
      <c r="K1002" s="100"/>
      <c r="L1002" s="111">
        <f>ROUND(-L1001*10%,2)</f>
        <v>-8257.65</v>
      </c>
      <c r="M1002" s="104"/>
      <c r="N1002" s="112">
        <f t="shared" si="86"/>
        <v>73.140000000001237</v>
      </c>
      <c r="O1002" s="113">
        <f t="shared" si="88"/>
        <v>-8.7794794971426757E-3</v>
      </c>
      <c r="P1002" s="10"/>
    </row>
    <row r="1003" spans="1:16" ht="13.5" customHeight="1" thickBot="1" x14ac:dyDescent="0.25">
      <c r="A1003" s="10"/>
      <c r="B1003" s="143" t="s">
        <v>58</v>
      </c>
      <c r="C1003" s="143"/>
      <c r="D1003" s="143"/>
      <c r="E1003" s="114"/>
      <c r="F1003" s="115"/>
      <c r="G1003" s="116"/>
      <c r="H1003" s="117">
        <f>SUM(H1001:H1002)</f>
        <v>74977.066088499996</v>
      </c>
      <c r="I1003" s="118"/>
      <c r="J1003" s="118"/>
      <c r="K1003" s="118"/>
      <c r="L1003" s="119">
        <f>SUM(L1001:L1002)</f>
        <v>74318.81240200001</v>
      </c>
      <c r="M1003" s="120"/>
      <c r="N1003" s="121">
        <f t="shared" si="86"/>
        <v>-658.25368649998563</v>
      </c>
      <c r="O1003" s="122">
        <f t="shared" si="88"/>
        <v>-8.7794004332339276E-3</v>
      </c>
      <c r="P1003" s="10"/>
    </row>
    <row r="1004" spans="1:16" ht="13.5" thickBot="1" x14ac:dyDescent="0.25">
      <c r="A1004" s="10"/>
      <c r="B1004" s="77"/>
      <c r="C1004" s="78"/>
      <c r="D1004" s="79"/>
      <c r="E1004" s="78"/>
      <c r="F1004" s="123"/>
      <c r="G1004" s="124"/>
      <c r="H1004" s="125"/>
      <c r="I1004" s="126"/>
      <c r="J1004" s="123"/>
      <c r="K1004" s="81"/>
      <c r="L1004" s="127"/>
      <c r="M1004" s="83"/>
      <c r="N1004" s="128"/>
      <c r="O1004" s="86"/>
      <c r="P1004" s="10"/>
    </row>
    <row r="1005" spans="1:16" x14ac:dyDescent="0.2">
      <c r="A1005" s="10"/>
      <c r="B1005" s="87" t="s">
        <v>59</v>
      </c>
      <c r="C1005" s="24"/>
      <c r="D1005" s="24"/>
      <c r="E1005" s="24"/>
      <c r="F1005" s="88"/>
      <c r="G1005" s="89"/>
      <c r="H1005" s="90">
        <f>SUM(H988:H992,H995:H997)</f>
        <v>69006.780920000005</v>
      </c>
      <c r="I1005" s="91"/>
      <c r="J1005" s="92"/>
      <c r="K1005" s="92"/>
      <c r="L1005" s="129">
        <f>SUM(L988:L992,L995:L997)</f>
        <v>68330.486239999998</v>
      </c>
      <c r="M1005" s="94"/>
      <c r="N1005" s="95">
        <f>L1005-H1005</f>
        <v>-676.29468000000634</v>
      </c>
      <c r="O1005" s="96">
        <f>IF((H1005)=0,"",(N1005/H1005))</f>
        <v>-9.8004090465260082E-3</v>
      </c>
      <c r="P1005" s="10"/>
    </row>
    <row r="1006" spans="1:16" x14ac:dyDescent="0.2">
      <c r="A1006" s="10"/>
      <c r="B1006" s="97" t="s">
        <v>55</v>
      </c>
      <c r="C1006" s="24"/>
      <c r="D1006" s="24"/>
      <c r="E1006" s="24"/>
      <c r="F1006" s="98">
        <v>0.13</v>
      </c>
      <c r="G1006" s="109"/>
      <c r="H1006" s="99">
        <f>H1005*F1006</f>
        <v>8970.8815196000014</v>
      </c>
      <c r="I1006" s="100"/>
      <c r="J1006" s="130">
        <v>0.13</v>
      </c>
      <c r="K1006" s="100"/>
      <c r="L1006" s="103">
        <f>L1005*J1006</f>
        <v>8882.9632111999999</v>
      </c>
      <c r="M1006" s="104"/>
      <c r="N1006" s="105">
        <f t="shared" si="86"/>
        <v>-87.918308400001479</v>
      </c>
      <c r="O1006" s="106">
        <f t="shared" si="88"/>
        <v>-9.8004090465260794E-3</v>
      </c>
      <c r="P1006" s="10"/>
    </row>
    <row r="1007" spans="1:16" x14ac:dyDescent="0.2">
      <c r="A1007" s="10"/>
      <c r="B1007" s="107" t="s">
        <v>56</v>
      </c>
      <c r="C1007" s="24"/>
      <c r="D1007" s="24"/>
      <c r="E1007" s="24"/>
      <c r="F1007" s="108"/>
      <c r="G1007" s="109"/>
      <c r="H1007" s="99">
        <f>H1005+H1006</f>
        <v>77977.662439600012</v>
      </c>
      <c r="I1007" s="100"/>
      <c r="J1007" s="100"/>
      <c r="K1007" s="100"/>
      <c r="L1007" s="103">
        <f>L1005+L1006</f>
        <v>77213.449451199995</v>
      </c>
      <c r="M1007" s="104"/>
      <c r="N1007" s="105">
        <f t="shared" si="86"/>
        <v>-764.21298840001691</v>
      </c>
      <c r="O1007" s="106">
        <f t="shared" si="88"/>
        <v>-9.8004090465261314E-3</v>
      </c>
      <c r="P1007" s="10"/>
    </row>
    <row r="1008" spans="1:16" ht="12.75" customHeight="1" x14ac:dyDescent="0.2">
      <c r="A1008" s="10"/>
      <c r="B1008" s="143" t="s">
        <v>57</v>
      </c>
      <c r="C1008" s="143"/>
      <c r="D1008" s="143"/>
      <c r="E1008" s="24"/>
      <c r="F1008" s="108"/>
      <c r="G1008" s="109"/>
      <c r="H1008" s="110">
        <f>ROUND(-H1007*10%,2)</f>
        <v>-7797.77</v>
      </c>
      <c r="I1008" s="100"/>
      <c r="J1008" s="100"/>
      <c r="K1008" s="100"/>
      <c r="L1008" s="111">
        <f>ROUND(-L1007*10%,2)</f>
        <v>-7721.34</v>
      </c>
      <c r="M1008" s="104"/>
      <c r="N1008" s="112">
        <f t="shared" si="86"/>
        <v>76.430000000000291</v>
      </c>
      <c r="O1008" s="113">
        <f t="shared" si="88"/>
        <v>-9.8015201782048304E-3</v>
      </c>
      <c r="P1008" s="10"/>
    </row>
    <row r="1009" spans="1:16" ht="13.5" customHeight="1" thickBot="1" x14ac:dyDescent="0.25">
      <c r="A1009" s="10"/>
      <c r="B1009" s="143" t="s">
        <v>60</v>
      </c>
      <c r="C1009" s="143"/>
      <c r="D1009" s="143"/>
      <c r="E1009" s="114"/>
      <c r="F1009" s="131"/>
      <c r="G1009" s="132"/>
      <c r="H1009" s="133">
        <f>H1007+H1008</f>
        <v>70179.892439600007</v>
      </c>
      <c r="I1009" s="134"/>
      <c r="J1009" s="134"/>
      <c r="K1009" s="134"/>
      <c r="L1009" s="135">
        <f>L1007+L1008</f>
        <v>69492.109451199998</v>
      </c>
      <c r="M1009" s="136"/>
      <c r="N1009" s="137">
        <f t="shared" si="86"/>
        <v>-687.78298840000934</v>
      </c>
      <c r="O1009" s="138">
        <f t="shared" si="88"/>
        <v>-9.8002855873845426E-3</v>
      </c>
      <c r="P1009" s="10"/>
    </row>
    <row r="1010" spans="1:16" ht="13.5" thickBot="1" x14ac:dyDescent="0.25">
      <c r="A1010" s="10"/>
      <c r="B1010" s="77"/>
      <c r="C1010" s="78"/>
      <c r="D1010" s="79"/>
      <c r="E1010" s="78"/>
      <c r="F1010" s="123"/>
      <c r="G1010" s="124"/>
      <c r="H1010" s="125"/>
      <c r="I1010" s="126"/>
      <c r="J1010" s="123"/>
      <c r="K1010" s="81"/>
      <c r="L1010" s="127"/>
      <c r="M1010" s="83"/>
      <c r="N1010" s="128"/>
      <c r="O1010" s="86"/>
      <c r="P1010" s="10"/>
    </row>
    <row r="1011" spans="1:16" x14ac:dyDescent="0.2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39"/>
      <c r="M1011" s="10"/>
      <c r="N1011" s="10"/>
      <c r="O1011" s="10"/>
      <c r="P1011" s="10"/>
    </row>
    <row r="1012" spans="1:16" x14ac:dyDescent="0.2">
      <c r="A1012" s="10"/>
      <c r="B1012" s="15" t="s">
        <v>61</v>
      </c>
      <c r="C1012" s="10"/>
      <c r="D1012" s="10"/>
      <c r="E1012" s="10"/>
      <c r="F1012" s="140">
        <v>2.53E-2</v>
      </c>
      <c r="G1012" s="10"/>
      <c r="H1012" s="10"/>
      <c r="I1012" s="10"/>
      <c r="J1012" s="140">
        <v>3.1600000000000003E-2</v>
      </c>
      <c r="K1012" s="10"/>
      <c r="L1012" s="10"/>
      <c r="M1012" s="10"/>
      <c r="N1012" s="10"/>
      <c r="O1012" s="10"/>
      <c r="P1012" s="10"/>
    </row>
    <row r="1013" spans="1:16" x14ac:dyDescent="0.2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</row>
    <row r="1014" spans="1:16" ht="14.25" x14ac:dyDescent="0.2">
      <c r="A1014" s="141" t="s">
        <v>62</v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</row>
    <row r="1015" spans="1:16" x14ac:dyDescent="0.2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</row>
    <row r="1016" spans="1:16" x14ac:dyDescent="0.2">
      <c r="A1016" s="10" t="s">
        <v>63</v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</row>
    <row r="1017" spans="1:16" x14ac:dyDescent="0.2">
      <c r="A1017" s="10" t="s">
        <v>64</v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</row>
    <row r="1018" spans="1:16" x14ac:dyDescent="0.2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</row>
    <row r="1019" spans="1:16" x14ac:dyDescent="0.2">
      <c r="A1019" s="10" t="s">
        <v>65</v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</row>
    <row r="1020" spans="1:16" x14ac:dyDescent="0.2">
      <c r="A1020" s="10" t="s">
        <v>66</v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</row>
    <row r="1021" spans="1:16" x14ac:dyDescent="0.2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</row>
    <row r="1022" spans="1:16" x14ac:dyDescent="0.2">
      <c r="A1022" s="10" t="s">
        <v>67</v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</row>
    <row r="1023" spans="1:16" x14ac:dyDescent="0.2">
      <c r="A1023" s="10" t="s">
        <v>68</v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</row>
    <row r="1024" spans="1:16" x14ac:dyDescent="0.2">
      <c r="A1024" s="10" t="s">
        <v>69</v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</row>
    <row r="1025" spans="1:16" x14ac:dyDescent="0.2">
      <c r="A1025" s="10" t="s">
        <v>70</v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</row>
    <row r="1026" spans="1:16" x14ac:dyDescent="0.2">
      <c r="A1026" s="10" t="s">
        <v>71</v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</row>
    <row r="1028" spans="1:16" ht="21.75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2"/>
      <c r="M1028" s="2"/>
      <c r="N1028" s="3" t="s">
        <v>0</v>
      </c>
      <c r="O1028" s="4" t="s">
        <v>1</v>
      </c>
    </row>
    <row r="1029" spans="1:16" ht="18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2"/>
      <c r="M1029" s="2"/>
      <c r="N1029" s="3" t="s">
        <v>2</v>
      </c>
      <c r="O1029" s="6"/>
    </row>
    <row r="1030" spans="1:16" x14ac:dyDescent="0.2">
      <c r="A1030" s="143"/>
      <c r="B1030" s="143"/>
      <c r="C1030" s="143"/>
      <c r="D1030" s="143"/>
      <c r="E1030" s="143"/>
      <c r="F1030" s="143"/>
      <c r="G1030" s="143"/>
      <c r="H1030" s="143"/>
      <c r="I1030" s="143"/>
      <c r="J1030" s="143"/>
      <c r="K1030" s="143"/>
      <c r="L1030" s="2"/>
      <c r="M1030" s="2"/>
      <c r="N1030" s="3" t="s">
        <v>3</v>
      </c>
      <c r="O1030" s="6"/>
    </row>
    <row r="1031" spans="1:16" ht="18" x14ac:dyDescent="0.25">
      <c r="A1031" s="5"/>
      <c r="B1031" s="5"/>
      <c r="C1031" s="5"/>
      <c r="D1031" s="5"/>
      <c r="E1031" s="5"/>
      <c r="F1031" s="5"/>
      <c r="G1031" s="5"/>
      <c r="H1031" s="5"/>
      <c r="I1031" s="7"/>
      <c r="J1031" s="7"/>
      <c r="K1031" s="7"/>
      <c r="L1031" s="2"/>
      <c r="M1031" s="2"/>
      <c r="N1031" s="3" t="s">
        <v>4</v>
      </c>
      <c r="O1031" s="6"/>
    </row>
    <row r="1032" spans="1:16" ht="15.75" x14ac:dyDescent="0.25">
      <c r="A1032" s="2"/>
      <c r="B1032" s="2"/>
      <c r="C1032" s="8"/>
      <c r="D1032" s="8"/>
      <c r="E1032" s="8"/>
      <c r="F1032" s="2"/>
      <c r="G1032" s="2"/>
      <c r="H1032" s="2"/>
      <c r="I1032" s="2"/>
      <c r="J1032" s="2"/>
      <c r="K1032" s="2"/>
      <c r="L1032" s="2"/>
      <c r="M1032" s="2"/>
      <c r="N1032" s="3" t="s">
        <v>5</v>
      </c>
      <c r="O1032" s="9" t="s">
        <v>87</v>
      </c>
    </row>
    <row r="1033" spans="1:16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3"/>
      <c r="O1033" s="4"/>
    </row>
    <row r="1034" spans="1:16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3" t="s">
        <v>6</v>
      </c>
      <c r="O1034" s="9"/>
    </row>
    <row r="1035" spans="1:16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10"/>
    </row>
    <row r="1036" spans="1:16" x14ac:dyDescent="0.2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</row>
    <row r="1037" spans="1:16" x14ac:dyDescent="0.2">
      <c r="A1037" s="10"/>
      <c r="B1037" s="143" t="s">
        <v>7</v>
      </c>
      <c r="C1037" s="143"/>
      <c r="D1037" s="143"/>
      <c r="E1037" s="143"/>
      <c r="F1037" s="143"/>
      <c r="G1037" s="143"/>
      <c r="H1037" s="143"/>
      <c r="I1037" s="143"/>
      <c r="J1037" s="143"/>
      <c r="K1037" s="143"/>
      <c r="L1037" s="143"/>
      <c r="M1037" s="143"/>
      <c r="N1037" s="143"/>
      <c r="O1037" s="143"/>
    </row>
    <row r="1038" spans="1:16" x14ac:dyDescent="0.2">
      <c r="A1038" s="10"/>
      <c r="B1038" s="143" t="s">
        <v>8</v>
      </c>
      <c r="C1038" s="143"/>
      <c r="D1038" s="143"/>
      <c r="E1038" s="143"/>
      <c r="F1038" s="143"/>
      <c r="G1038" s="143"/>
      <c r="H1038" s="143"/>
      <c r="I1038" s="143"/>
      <c r="J1038" s="143"/>
      <c r="K1038" s="143"/>
      <c r="L1038" s="143"/>
      <c r="M1038" s="143"/>
      <c r="N1038" s="143"/>
      <c r="O1038" s="143"/>
    </row>
    <row r="1039" spans="1:16" x14ac:dyDescent="0.2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</row>
    <row r="1040" spans="1:16" x14ac:dyDescent="0.2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</row>
    <row r="1041" spans="1:16" x14ac:dyDescent="0.2">
      <c r="A1041" s="10"/>
      <c r="B1041" s="11" t="s">
        <v>9</v>
      </c>
      <c r="C1041" s="10"/>
      <c r="D1041" s="143" t="s">
        <v>86</v>
      </c>
      <c r="E1041" s="143"/>
      <c r="F1041" s="143"/>
      <c r="G1041" s="143"/>
      <c r="H1041" s="143"/>
      <c r="I1041" s="143"/>
      <c r="J1041" s="143"/>
      <c r="K1041" s="143"/>
      <c r="L1041" s="143"/>
      <c r="M1041" s="143"/>
      <c r="N1041" s="143"/>
      <c r="O1041" s="143"/>
      <c r="P1041" s="10"/>
    </row>
    <row r="1042" spans="1:16" ht="15.75" x14ac:dyDescent="0.25">
      <c r="A1042" s="10"/>
      <c r="B1042" s="12"/>
      <c r="C1042" s="10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0"/>
    </row>
    <row r="1043" spans="1:16" x14ac:dyDescent="0.2">
      <c r="A1043" s="10"/>
      <c r="B1043" s="14"/>
      <c r="C1043" s="10"/>
      <c r="D1043" s="15" t="s">
        <v>11</v>
      </c>
      <c r="E1043" s="15"/>
      <c r="F1043" s="16">
        <v>977118</v>
      </c>
      <c r="G1043" s="15" t="s">
        <v>12</v>
      </c>
      <c r="H1043" s="10"/>
      <c r="I1043" s="10"/>
      <c r="J1043" s="10"/>
      <c r="K1043" s="10"/>
      <c r="L1043" s="10"/>
      <c r="M1043" s="10"/>
      <c r="N1043" s="10"/>
      <c r="O1043" s="10"/>
      <c r="P1043" s="10"/>
    </row>
    <row r="1044" spans="1:16" x14ac:dyDescent="0.2">
      <c r="A1044" s="10"/>
      <c r="B1044" s="14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</row>
    <row r="1045" spans="1:16" x14ac:dyDescent="0.2">
      <c r="A1045" s="10"/>
      <c r="B1045" s="14"/>
      <c r="C1045" s="10"/>
      <c r="D1045" s="17"/>
      <c r="E1045" s="17"/>
      <c r="F1045" s="143" t="s">
        <v>13</v>
      </c>
      <c r="G1045" s="143"/>
      <c r="H1045" s="143"/>
      <c r="I1045" s="10"/>
      <c r="J1045" s="143" t="s">
        <v>14</v>
      </c>
      <c r="K1045" s="143"/>
      <c r="L1045" s="143"/>
      <c r="M1045" s="10"/>
      <c r="N1045" s="143" t="s">
        <v>15</v>
      </c>
      <c r="O1045" s="143"/>
      <c r="P1045" s="10"/>
    </row>
    <row r="1046" spans="1:16" ht="12.75" customHeight="1" x14ac:dyDescent="0.2">
      <c r="A1046" s="10"/>
      <c r="B1046" s="14"/>
      <c r="C1046" s="10"/>
      <c r="D1046" s="143" t="s">
        <v>16</v>
      </c>
      <c r="E1046" s="18"/>
      <c r="F1046" s="19" t="s">
        <v>17</v>
      </c>
      <c r="G1046" s="19" t="s">
        <v>18</v>
      </c>
      <c r="H1046" s="20" t="s">
        <v>19</v>
      </c>
      <c r="I1046" s="10"/>
      <c r="J1046" s="19" t="s">
        <v>17</v>
      </c>
      <c r="K1046" s="21" t="s">
        <v>18</v>
      </c>
      <c r="L1046" s="20" t="s">
        <v>19</v>
      </c>
      <c r="M1046" s="10"/>
      <c r="N1046" s="143" t="s">
        <v>20</v>
      </c>
      <c r="O1046" s="143" t="s">
        <v>21</v>
      </c>
      <c r="P1046" s="10"/>
    </row>
    <row r="1047" spans="1:16" x14ac:dyDescent="0.2">
      <c r="A1047" s="10"/>
      <c r="B1047" s="14"/>
      <c r="C1047" s="10"/>
      <c r="D1047" s="143"/>
      <c r="E1047" s="18"/>
      <c r="F1047" s="22" t="s">
        <v>22</v>
      </c>
      <c r="G1047" s="22"/>
      <c r="H1047" s="23" t="s">
        <v>22</v>
      </c>
      <c r="I1047" s="10"/>
      <c r="J1047" s="22" t="s">
        <v>22</v>
      </c>
      <c r="K1047" s="23"/>
      <c r="L1047" s="23" t="s">
        <v>22</v>
      </c>
      <c r="M1047" s="10"/>
      <c r="N1047" s="143"/>
      <c r="O1047" s="143"/>
      <c r="P1047" s="10"/>
    </row>
    <row r="1048" spans="1:16" x14ac:dyDescent="0.2">
      <c r="A1048" s="10"/>
      <c r="B1048" s="24" t="s">
        <v>23</v>
      </c>
      <c r="C1048" s="24"/>
      <c r="D1048" s="25" t="s">
        <v>24</v>
      </c>
      <c r="E1048" s="26"/>
      <c r="F1048" s="27">
        <v>3121.63</v>
      </c>
      <c r="G1048" s="28">
        <v>1</v>
      </c>
      <c r="H1048" s="29">
        <f>G1048*F1048</f>
        <v>3121.63</v>
      </c>
      <c r="I1048" s="30"/>
      <c r="J1048" s="31">
        <v>3121.63</v>
      </c>
      <c r="K1048" s="32">
        <v>1</v>
      </c>
      <c r="L1048" s="29">
        <f>K1048*J1048</f>
        <v>3121.63</v>
      </c>
      <c r="M1048" s="30"/>
      <c r="N1048" s="33">
        <f>L1048-H1048</f>
        <v>0</v>
      </c>
      <c r="O1048" s="34">
        <f>IF((H1048)=0,"",(N1048/H1048))</f>
        <v>0</v>
      </c>
      <c r="P1048" s="10"/>
    </row>
    <row r="1049" spans="1:16" x14ac:dyDescent="0.2">
      <c r="A1049" s="10"/>
      <c r="B1049" s="24" t="s">
        <v>25</v>
      </c>
      <c r="C1049" s="24"/>
      <c r="D1049" s="25" t="s">
        <v>24</v>
      </c>
      <c r="E1049" s="26"/>
      <c r="F1049" s="27">
        <v>0</v>
      </c>
      <c r="G1049" s="28">
        <v>1</v>
      </c>
      <c r="H1049" s="29">
        <f t="shared" ref="H1049:H1057" si="91">G1049*F1049</f>
        <v>0</v>
      </c>
      <c r="I1049" s="30"/>
      <c r="J1049" s="31">
        <v>0</v>
      </c>
      <c r="K1049" s="32">
        <v>1</v>
      </c>
      <c r="L1049" s="29">
        <f>K1049*J1049</f>
        <v>0</v>
      </c>
      <c r="M1049" s="30"/>
      <c r="N1049" s="33">
        <f>L1049-H1049</f>
        <v>0</v>
      </c>
      <c r="O1049" s="34" t="str">
        <f>IF((H1049)=0,"",(N1049/H1049))</f>
        <v/>
      </c>
      <c r="P1049" s="10"/>
    </row>
    <row r="1050" spans="1:16" x14ac:dyDescent="0.2">
      <c r="A1050" s="10"/>
      <c r="B1050" s="35" t="s">
        <v>26</v>
      </c>
      <c r="C1050" s="24"/>
      <c r="D1050" s="25" t="s">
        <v>32</v>
      </c>
      <c r="E1050" s="26"/>
      <c r="F1050" s="27">
        <v>-3.6299999999999999E-2</v>
      </c>
      <c r="G1050" s="28">
        <v>2578</v>
      </c>
      <c r="H1050" s="29">
        <f t="shared" si="91"/>
        <v>-93.581400000000002</v>
      </c>
      <c r="I1050" s="30"/>
      <c r="J1050" s="31">
        <v>0</v>
      </c>
      <c r="K1050" s="32">
        <v>2578</v>
      </c>
      <c r="L1050" s="29">
        <f t="shared" ref="L1050:L1057" si="92">K1050*J1050</f>
        <v>0</v>
      </c>
      <c r="M1050" s="30"/>
      <c r="N1050" s="33">
        <f t="shared" ref="N1050:N1088" si="93">L1050-H1050</f>
        <v>93.581400000000002</v>
      </c>
      <c r="O1050" s="34">
        <f t="shared" ref="O1050:O1058" si="94">IF((H1050)=0,"",(N1050/H1050))</f>
        <v>-1</v>
      </c>
      <c r="P1050" s="10"/>
    </row>
    <row r="1051" spans="1:16" x14ac:dyDescent="0.2">
      <c r="A1051" s="10"/>
      <c r="B1051" s="35" t="s">
        <v>28</v>
      </c>
      <c r="C1051" s="24"/>
      <c r="D1051" s="25" t="s">
        <v>24</v>
      </c>
      <c r="E1051" s="26"/>
      <c r="F1051" s="27">
        <v>0.25</v>
      </c>
      <c r="G1051" s="28">
        <v>1</v>
      </c>
      <c r="H1051" s="29">
        <f t="shared" si="91"/>
        <v>0.25</v>
      </c>
      <c r="I1051" s="30"/>
      <c r="J1051" s="31">
        <v>0.25</v>
      </c>
      <c r="K1051" s="32">
        <v>1</v>
      </c>
      <c r="L1051" s="29">
        <f t="shared" si="92"/>
        <v>0.25</v>
      </c>
      <c r="M1051" s="30"/>
      <c r="N1051" s="33">
        <f t="shared" si="93"/>
        <v>0</v>
      </c>
      <c r="O1051" s="34">
        <f t="shared" si="94"/>
        <v>0</v>
      </c>
      <c r="P1051" s="10"/>
    </row>
    <row r="1052" spans="1:16" x14ac:dyDescent="0.2">
      <c r="A1052" s="10"/>
      <c r="B1052" s="24" t="s">
        <v>29</v>
      </c>
      <c r="C1052" s="24"/>
      <c r="D1052" s="25" t="s">
        <v>32</v>
      </c>
      <c r="E1052" s="26"/>
      <c r="F1052" s="27">
        <v>1.2789999999999999</v>
      </c>
      <c r="G1052" s="28">
        <v>2578</v>
      </c>
      <c r="H1052" s="29">
        <f t="shared" si="91"/>
        <v>3297.2619999999997</v>
      </c>
      <c r="I1052" s="30"/>
      <c r="J1052" s="31">
        <v>1.8556999999999999</v>
      </c>
      <c r="K1052" s="28">
        <v>2578</v>
      </c>
      <c r="L1052" s="29">
        <f t="shared" si="92"/>
        <v>4783.9946</v>
      </c>
      <c r="M1052" s="30"/>
      <c r="N1052" s="33">
        <f t="shared" si="93"/>
        <v>1486.7326000000003</v>
      </c>
      <c r="O1052" s="34">
        <f t="shared" si="94"/>
        <v>0.45089913995308845</v>
      </c>
      <c r="P1052" s="10"/>
    </row>
    <row r="1053" spans="1:16" x14ac:dyDescent="0.2">
      <c r="A1053" s="10"/>
      <c r="B1053" s="24" t="s">
        <v>30</v>
      </c>
      <c r="C1053" s="24"/>
      <c r="D1053" s="25"/>
      <c r="E1053" s="26"/>
      <c r="F1053" s="27"/>
      <c r="G1053" s="28"/>
      <c r="H1053" s="29">
        <f t="shared" si="91"/>
        <v>0</v>
      </c>
      <c r="I1053" s="30"/>
      <c r="J1053" s="31">
        <v>0</v>
      </c>
      <c r="K1053" s="28"/>
      <c r="L1053" s="29">
        <f t="shared" si="92"/>
        <v>0</v>
      </c>
      <c r="M1053" s="30"/>
      <c r="N1053" s="33">
        <f t="shared" si="93"/>
        <v>0</v>
      </c>
      <c r="O1053" s="34" t="str">
        <f t="shared" si="94"/>
        <v/>
      </c>
      <c r="P1053" s="10"/>
    </row>
    <row r="1054" spans="1:16" x14ac:dyDescent="0.2">
      <c r="A1054" s="10"/>
      <c r="B1054" s="24" t="s">
        <v>31</v>
      </c>
      <c r="C1054" s="24"/>
      <c r="D1054" s="25" t="s">
        <v>32</v>
      </c>
      <c r="E1054" s="26"/>
      <c r="F1054" s="27">
        <v>0</v>
      </c>
      <c r="G1054" s="28">
        <v>2578</v>
      </c>
      <c r="H1054" s="29">
        <f t="shared" si="91"/>
        <v>0</v>
      </c>
      <c r="I1054" s="30"/>
      <c r="J1054" s="31">
        <v>0</v>
      </c>
      <c r="K1054" s="28">
        <v>2578</v>
      </c>
      <c r="L1054" s="29">
        <f t="shared" si="92"/>
        <v>0</v>
      </c>
      <c r="M1054" s="30"/>
      <c r="N1054" s="33">
        <f t="shared" si="93"/>
        <v>0</v>
      </c>
      <c r="O1054" s="34" t="str">
        <f t="shared" si="94"/>
        <v/>
      </c>
      <c r="P1054" s="10"/>
    </row>
    <row r="1055" spans="1:16" x14ac:dyDescent="0.2">
      <c r="A1055" s="10"/>
      <c r="B1055" s="24" t="s">
        <v>33</v>
      </c>
      <c r="C1055" s="24"/>
      <c r="D1055" s="25" t="s">
        <v>32</v>
      </c>
      <c r="E1055" s="26"/>
      <c r="F1055" s="27">
        <v>0</v>
      </c>
      <c r="G1055" s="28">
        <v>2578</v>
      </c>
      <c r="H1055" s="29">
        <f t="shared" si="91"/>
        <v>0</v>
      </c>
      <c r="I1055" s="30"/>
      <c r="J1055" s="31">
        <v>0</v>
      </c>
      <c r="K1055" s="28">
        <v>2578</v>
      </c>
      <c r="L1055" s="29">
        <f t="shared" si="92"/>
        <v>0</v>
      </c>
      <c r="M1055" s="30"/>
      <c r="N1055" s="33">
        <f t="shared" si="93"/>
        <v>0</v>
      </c>
      <c r="O1055" s="34" t="str">
        <f t="shared" si="94"/>
        <v/>
      </c>
      <c r="P1055" s="10"/>
    </row>
    <row r="1056" spans="1:16" x14ac:dyDescent="0.2">
      <c r="A1056" s="10"/>
      <c r="B1056" s="36" t="s">
        <v>34</v>
      </c>
      <c r="C1056" s="24"/>
      <c r="D1056" s="25" t="s">
        <v>32</v>
      </c>
      <c r="E1056" s="26"/>
      <c r="F1056" s="27">
        <v>0</v>
      </c>
      <c r="G1056" s="28">
        <v>2578</v>
      </c>
      <c r="H1056" s="29">
        <f t="shared" si="91"/>
        <v>0</v>
      </c>
      <c r="I1056" s="30"/>
      <c r="J1056" s="31">
        <v>0</v>
      </c>
      <c r="K1056" s="28">
        <v>2578</v>
      </c>
      <c r="L1056" s="29">
        <f t="shared" si="92"/>
        <v>0</v>
      </c>
      <c r="M1056" s="30"/>
      <c r="N1056" s="33">
        <f t="shared" si="93"/>
        <v>0</v>
      </c>
      <c r="O1056" s="34" t="str">
        <f t="shared" si="94"/>
        <v/>
      </c>
      <c r="P1056" s="10"/>
    </row>
    <row r="1057" spans="1:16" x14ac:dyDescent="0.2">
      <c r="A1057" s="10"/>
      <c r="B1057" s="37" t="s">
        <v>35</v>
      </c>
      <c r="C1057" s="24"/>
      <c r="D1057" s="25" t="s">
        <v>24</v>
      </c>
      <c r="E1057" s="26"/>
      <c r="F1057" s="27">
        <v>0</v>
      </c>
      <c r="G1057" s="28">
        <v>1</v>
      </c>
      <c r="H1057" s="29">
        <f t="shared" si="91"/>
        <v>0</v>
      </c>
      <c r="I1057" s="30"/>
      <c r="J1057" s="31">
        <v>0</v>
      </c>
      <c r="K1057" s="28">
        <v>1</v>
      </c>
      <c r="L1057" s="29">
        <f t="shared" si="92"/>
        <v>0</v>
      </c>
      <c r="M1057" s="30"/>
      <c r="N1057" s="33">
        <f t="shared" si="93"/>
        <v>0</v>
      </c>
      <c r="O1057" s="34" t="str">
        <f t="shared" si="94"/>
        <v/>
      </c>
      <c r="P1057" s="10"/>
    </row>
    <row r="1058" spans="1:16" x14ac:dyDescent="0.2">
      <c r="A1058" s="38"/>
      <c r="B1058" s="39" t="s">
        <v>36</v>
      </c>
      <c r="C1058" s="40"/>
      <c r="D1058" s="41"/>
      <c r="E1058" s="40"/>
      <c r="F1058" s="42"/>
      <c r="G1058" s="43"/>
      <c r="H1058" s="44">
        <f>SUM(H1048:H1057)</f>
        <v>6325.5605999999998</v>
      </c>
      <c r="I1058" s="45"/>
      <c r="J1058" s="46"/>
      <c r="K1058" s="47"/>
      <c r="L1058" s="44">
        <f>SUM(L1048:L1057)</f>
        <v>7905.8746000000001</v>
      </c>
      <c r="M1058" s="45"/>
      <c r="N1058" s="48">
        <f t="shared" si="93"/>
        <v>1580.3140000000003</v>
      </c>
      <c r="O1058" s="49">
        <f t="shared" si="94"/>
        <v>0.24982987278629507</v>
      </c>
      <c r="P1058" s="38"/>
    </row>
    <row r="1059" spans="1:16" ht="38.25" x14ac:dyDescent="0.2">
      <c r="A1059" s="10"/>
      <c r="B1059" s="50" t="s">
        <v>37</v>
      </c>
      <c r="C1059" s="24"/>
      <c r="D1059" s="25" t="s">
        <v>32</v>
      </c>
      <c r="E1059" s="26"/>
      <c r="F1059" s="27">
        <v>0.52370000000000005</v>
      </c>
      <c r="G1059" s="28">
        <v>2578</v>
      </c>
      <c r="H1059" s="29">
        <f>G1059*F1059</f>
        <v>1350.0986</v>
      </c>
      <c r="I1059" s="30"/>
      <c r="J1059" s="31">
        <v>0</v>
      </c>
      <c r="K1059" s="28">
        <v>2578</v>
      </c>
      <c r="L1059" s="29">
        <f>K1059*J1059</f>
        <v>0</v>
      </c>
      <c r="M1059" s="30"/>
      <c r="N1059" s="33">
        <f t="shared" si="93"/>
        <v>-1350.0986</v>
      </c>
      <c r="O1059" s="34">
        <f>IF((H1059)=0,"",(N1059/H1059))</f>
        <v>-1</v>
      </c>
      <c r="P1059" s="10"/>
    </row>
    <row r="1060" spans="1:16" ht="38.25" x14ac:dyDescent="0.2">
      <c r="A1060" s="10"/>
      <c r="B1060" s="50" t="s">
        <v>38</v>
      </c>
      <c r="C1060" s="24"/>
      <c r="D1060" s="25" t="s">
        <v>32</v>
      </c>
      <c r="E1060" s="26"/>
      <c r="F1060" s="27">
        <v>-0.51049999999999995</v>
      </c>
      <c r="G1060" s="28">
        <v>2578</v>
      </c>
      <c r="H1060" s="29">
        <f>G1060*F1060</f>
        <v>-1316.069</v>
      </c>
      <c r="I1060" s="30"/>
      <c r="J1060" s="31">
        <v>-0.51049999999999995</v>
      </c>
      <c r="K1060" s="28">
        <v>2578</v>
      </c>
      <c r="L1060" s="29">
        <f>K1060*J1060</f>
        <v>-1316.069</v>
      </c>
      <c r="M1060" s="30"/>
      <c r="N1060" s="33">
        <f t="shared" si="93"/>
        <v>0</v>
      </c>
      <c r="O1060" s="34">
        <f>IF((H1060)=0,"",(N1060/H1060))</f>
        <v>0</v>
      </c>
      <c r="P1060" s="10"/>
    </row>
    <row r="1061" spans="1:16" ht="51" x14ac:dyDescent="0.2">
      <c r="A1061" s="10"/>
      <c r="B1061" s="50" t="s">
        <v>39</v>
      </c>
      <c r="C1061" s="24"/>
      <c r="D1061" s="25" t="s">
        <v>32</v>
      </c>
      <c r="E1061" s="26"/>
      <c r="F1061" s="27">
        <v>0</v>
      </c>
      <c r="G1061" s="28">
        <v>2578</v>
      </c>
      <c r="H1061" s="29">
        <f>G1061*F1061</f>
        <v>0</v>
      </c>
      <c r="I1061" s="30"/>
      <c r="J1061" s="31">
        <v>-0.56989999999999996</v>
      </c>
      <c r="K1061" s="28">
        <v>2578</v>
      </c>
      <c r="L1061" s="29">
        <f>K1061*J1061</f>
        <v>-1469.2021999999999</v>
      </c>
      <c r="M1061" s="30"/>
      <c r="N1061" s="33">
        <f t="shared" si="93"/>
        <v>-1469.2021999999999</v>
      </c>
      <c r="O1061" s="34" t="str">
        <f>IF((H1061)=0,"",(N1061/H1061))</f>
        <v/>
      </c>
      <c r="P1061" s="10"/>
    </row>
    <row r="1062" spans="1:16" x14ac:dyDescent="0.2">
      <c r="A1062" s="10"/>
      <c r="B1062" s="36" t="s">
        <v>40</v>
      </c>
      <c r="C1062" s="24"/>
      <c r="D1062" s="25" t="s">
        <v>32</v>
      </c>
      <c r="E1062" s="26"/>
      <c r="F1062" s="27">
        <v>7.9200000000000007E-2</v>
      </c>
      <c r="G1062" s="28">
        <v>2578</v>
      </c>
      <c r="H1062" s="29">
        <f>G1062*F1062</f>
        <v>204.17760000000001</v>
      </c>
      <c r="I1062" s="30"/>
      <c r="J1062" s="31">
        <v>8.2199999999999995E-2</v>
      </c>
      <c r="K1062" s="28">
        <v>2578</v>
      </c>
      <c r="L1062" s="29">
        <f>K1062*J1062</f>
        <v>211.91159999999999</v>
      </c>
      <c r="M1062" s="30"/>
      <c r="N1062" s="33">
        <f t="shared" si="93"/>
        <v>7.7339999999999804</v>
      </c>
      <c r="O1062" s="34">
        <f>IF((H1062)=0,"",(N1062/H1062))</f>
        <v>3.7878787878787783E-2</v>
      </c>
      <c r="P1062" s="10"/>
    </row>
    <row r="1063" spans="1:16" x14ac:dyDescent="0.2">
      <c r="A1063" s="10"/>
      <c r="B1063" s="36" t="s">
        <v>41</v>
      </c>
      <c r="C1063" s="24"/>
      <c r="D1063" s="25"/>
      <c r="E1063" s="26"/>
      <c r="F1063" s="51"/>
      <c r="G1063" s="52"/>
      <c r="H1063" s="53"/>
      <c r="I1063" s="30"/>
      <c r="J1063" s="31"/>
      <c r="K1063" s="28">
        <f>F1043</f>
        <v>977118</v>
      </c>
      <c r="L1063" s="29">
        <f>K1063*J1063</f>
        <v>0</v>
      </c>
      <c r="M1063" s="30"/>
      <c r="N1063" s="33">
        <f t="shared" si="93"/>
        <v>0</v>
      </c>
      <c r="O1063" s="34"/>
      <c r="P1063" s="10"/>
    </row>
    <row r="1064" spans="1:16" ht="25.5" x14ac:dyDescent="0.2">
      <c r="A1064" s="10"/>
      <c r="B1064" s="54" t="s">
        <v>42</v>
      </c>
      <c r="C1064" s="55"/>
      <c r="D1064" s="55"/>
      <c r="E1064" s="55"/>
      <c r="F1064" s="56"/>
      <c r="G1064" s="57"/>
      <c r="H1064" s="58">
        <f>SUM(H1058:H1063)</f>
        <v>6563.7678000000005</v>
      </c>
      <c r="I1064" s="45"/>
      <c r="J1064" s="57"/>
      <c r="K1064" s="59"/>
      <c r="L1064" s="58">
        <f>SUM(L1058:L1063)</f>
        <v>5332.5150000000003</v>
      </c>
      <c r="M1064" s="45"/>
      <c r="N1064" s="48">
        <f t="shared" si="93"/>
        <v>-1231.2528000000002</v>
      </c>
      <c r="O1064" s="49">
        <f t="shared" ref="O1064:O1088" si="95">IF((H1064)=0,"",(N1064/H1064))</f>
        <v>-0.18758323534845339</v>
      </c>
      <c r="P1064" s="10"/>
    </row>
    <row r="1065" spans="1:16" x14ac:dyDescent="0.2">
      <c r="A1065" s="10"/>
      <c r="B1065" s="30" t="s">
        <v>43</v>
      </c>
      <c r="C1065" s="30"/>
      <c r="D1065" s="60" t="s">
        <v>32</v>
      </c>
      <c r="E1065" s="61"/>
      <c r="F1065" s="31">
        <v>2.7241</v>
      </c>
      <c r="G1065" s="62">
        <f>2578</f>
        <v>2578</v>
      </c>
      <c r="H1065" s="29">
        <f>G1065*F1065</f>
        <v>7022.7298000000001</v>
      </c>
      <c r="I1065" s="30"/>
      <c r="J1065" s="31">
        <v>2.5777999999999999</v>
      </c>
      <c r="K1065" s="63">
        <f>2578</f>
        <v>2578</v>
      </c>
      <c r="L1065" s="29">
        <f>K1065*J1065</f>
        <v>6645.5684000000001</v>
      </c>
      <c r="M1065" s="30"/>
      <c r="N1065" s="33">
        <f t="shared" si="93"/>
        <v>-377.16139999999996</v>
      </c>
      <c r="O1065" s="34">
        <f t="shared" si="95"/>
        <v>-5.3705811093572184E-2</v>
      </c>
      <c r="P1065" s="10"/>
    </row>
    <row r="1066" spans="1:16" ht="25.5" x14ac:dyDescent="0.2">
      <c r="A1066" s="10"/>
      <c r="B1066" s="64" t="s">
        <v>44</v>
      </c>
      <c r="C1066" s="30"/>
      <c r="D1066" s="60" t="s">
        <v>32</v>
      </c>
      <c r="E1066" s="61"/>
      <c r="F1066" s="31">
        <v>2.1922999999999999</v>
      </c>
      <c r="G1066" s="62">
        <f>G1065</f>
        <v>2578</v>
      </c>
      <c r="H1066" s="29">
        <f>G1066*F1066</f>
        <v>5651.7493999999997</v>
      </c>
      <c r="I1066" s="30"/>
      <c r="J1066" s="31">
        <v>2.0788000000000002</v>
      </c>
      <c r="K1066" s="63">
        <f>K1065</f>
        <v>2578</v>
      </c>
      <c r="L1066" s="29">
        <f>K1066*J1066</f>
        <v>5359.1464000000005</v>
      </c>
      <c r="M1066" s="30"/>
      <c r="N1066" s="33">
        <f t="shared" si="93"/>
        <v>-292.60299999999916</v>
      </c>
      <c r="O1066" s="34">
        <f t="shared" si="95"/>
        <v>-5.1772111481092772E-2</v>
      </c>
      <c r="P1066" s="10"/>
    </row>
    <row r="1067" spans="1:16" ht="25.5" x14ac:dyDescent="0.2">
      <c r="A1067" s="10"/>
      <c r="B1067" s="54" t="s">
        <v>45</v>
      </c>
      <c r="C1067" s="40"/>
      <c r="D1067" s="40"/>
      <c r="E1067" s="40"/>
      <c r="F1067" s="65"/>
      <c r="G1067" s="57"/>
      <c r="H1067" s="58">
        <f>SUM(H1064:H1066)</f>
        <v>19238.246999999999</v>
      </c>
      <c r="I1067" s="66"/>
      <c r="J1067" s="67"/>
      <c r="K1067" s="68"/>
      <c r="L1067" s="58">
        <f>SUM(L1064:L1066)</f>
        <v>17337.229800000001</v>
      </c>
      <c r="M1067" s="66"/>
      <c r="N1067" s="48">
        <f t="shared" si="93"/>
        <v>-1901.0171999999984</v>
      </c>
      <c r="O1067" s="49">
        <f t="shared" si="95"/>
        <v>-9.8814470985843894E-2</v>
      </c>
      <c r="P1067" s="10"/>
    </row>
    <row r="1068" spans="1:16" ht="25.5" x14ac:dyDescent="0.2">
      <c r="A1068" s="10"/>
      <c r="B1068" s="69" t="s">
        <v>46</v>
      </c>
      <c r="C1068" s="24"/>
      <c r="D1068" s="25" t="s">
        <v>27</v>
      </c>
      <c r="E1068" s="26"/>
      <c r="F1068" s="70">
        <v>5.1999999999999998E-3</v>
      </c>
      <c r="G1068" s="62">
        <f>F1043*(1+F1091)</f>
        <v>1001839.0854000001</v>
      </c>
      <c r="H1068" s="71">
        <f t="shared" ref="H1068:H1076" si="96">G1068*F1068</f>
        <v>5209.56324408</v>
      </c>
      <c r="I1068" s="30"/>
      <c r="J1068" s="31">
        <v>5.1999999999999998E-3</v>
      </c>
      <c r="K1068" s="63">
        <f>F1043*(1+J1091)</f>
        <v>1007994.9288000001</v>
      </c>
      <c r="L1068" s="71">
        <f t="shared" ref="L1068:L1076" si="97">K1068*J1068</f>
        <v>5241.5736297600006</v>
      </c>
      <c r="M1068" s="30"/>
      <c r="N1068" s="33">
        <f t="shared" si="93"/>
        <v>32.010385680000581</v>
      </c>
      <c r="O1068" s="73">
        <f t="shared" si="95"/>
        <v>6.1445430605677502E-3</v>
      </c>
      <c r="P1068" s="10"/>
    </row>
    <row r="1069" spans="1:16" ht="25.5" x14ac:dyDescent="0.2">
      <c r="A1069" s="10"/>
      <c r="B1069" s="69" t="s">
        <v>47</v>
      </c>
      <c r="C1069" s="24"/>
      <c r="D1069" s="25" t="s">
        <v>27</v>
      </c>
      <c r="E1069" s="26"/>
      <c r="F1069" s="70">
        <v>1.1000000000000001E-3</v>
      </c>
      <c r="G1069" s="62">
        <f>F1043*(1+F1091)</f>
        <v>1001839.0854000001</v>
      </c>
      <c r="H1069" s="71">
        <f t="shared" si="96"/>
        <v>1102.0229939400001</v>
      </c>
      <c r="I1069" s="30"/>
      <c r="J1069" s="31">
        <v>1.1000000000000001E-3</v>
      </c>
      <c r="K1069" s="63">
        <f>F1043*(1+J1091)</f>
        <v>1007994.9288000001</v>
      </c>
      <c r="L1069" s="71">
        <f t="shared" si="97"/>
        <v>1108.7944216800001</v>
      </c>
      <c r="M1069" s="30"/>
      <c r="N1069" s="33">
        <f t="shared" si="93"/>
        <v>6.7714277400000356</v>
      </c>
      <c r="O1069" s="73">
        <f t="shared" si="95"/>
        <v>6.1445430605676704E-3</v>
      </c>
      <c r="P1069" s="10"/>
    </row>
    <row r="1070" spans="1:16" x14ac:dyDescent="0.2">
      <c r="A1070" s="10"/>
      <c r="B1070" s="24" t="s">
        <v>28</v>
      </c>
      <c r="C1070" s="24"/>
      <c r="D1070" s="25"/>
      <c r="E1070" s="26"/>
      <c r="F1070" s="70"/>
      <c r="G1070" s="28">
        <v>1</v>
      </c>
      <c r="H1070" s="71">
        <f t="shared" si="96"/>
        <v>0</v>
      </c>
      <c r="I1070" s="30"/>
      <c r="J1070" s="31">
        <v>0</v>
      </c>
      <c r="K1070" s="32">
        <v>1</v>
      </c>
      <c r="L1070" s="71">
        <f t="shared" si="97"/>
        <v>0</v>
      </c>
      <c r="M1070" s="30"/>
      <c r="N1070" s="33">
        <f t="shared" si="93"/>
        <v>0</v>
      </c>
      <c r="O1070" s="73" t="str">
        <f t="shared" si="95"/>
        <v/>
      </c>
      <c r="P1070" s="10"/>
    </row>
    <row r="1071" spans="1:16" x14ac:dyDescent="0.2">
      <c r="A1071" s="10"/>
      <c r="B1071" s="24" t="s">
        <v>48</v>
      </c>
      <c r="C1071" s="24"/>
      <c r="D1071" s="25" t="s">
        <v>27</v>
      </c>
      <c r="E1071" s="26"/>
      <c r="F1071" s="70">
        <v>7.0000000000000001E-3</v>
      </c>
      <c r="G1071" s="62">
        <f>F1043</f>
        <v>977118</v>
      </c>
      <c r="H1071" s="71">
        <f t="shared" si="96"/>
        <v>6839.826</v>
      </c>
      <c r="I1071" s="30"/>
      <c r="J1071" s="31">
        <v>7.0000000000000001E-3</v>
      </c>
      <c r="K1071" s="63">
        <f>F1043</f>
        <v>977118</v>
      </c>
      <c r="L1071" s="71">
        <f t="shared" si="97"/>
        <v>6839.826</v>
      </c>
      <c r="M1071" s="30"/>
      <c r="N1071" s="33">
        <f t="shared" si="93"/>
        <v>0</v>
      </c>
      <c r="O1071" s="73">
        <f t="shared" si="95"/>
        <v>0</v>
      </c>
      <c r="P1071" s="10"/>
    </row>
    <row r="1072" spans="1:16" x14ac:dyDescent="0.2">
      <c r="A1072" s="10"/>
      <c r="B1072" s="36" t="s">
        <v>49</v>
      </c>
      <c r="C1072" s="24"/>
      <c r="D1072" s="25" t="s">
        <v>27</v>
      </c>
      <c r="E1072" s="26"/>
      <c r="F1072" s="74">
        <v>7.3999999999999996E-2</v>
      </c>
      <c r="G1072" s="62">
        <f>IF($G$1068&gt;=750,750,$G$1068)</f>
        <v>750</v>
      </c>
      <c r="H1072" s="71">
        <f>G1072*F1072</f>
        <v>55.5</v>
      </c>
      <c r="I1072" s="30"/>
      <c r="J1072" s="31">
        <v>7.3999999999999996E-2</v>
      </c>
      <c r="K1072" s="62">
        <f>IF($K$1068&gt;=750,750,$K$1068)</f>
        <v>750</v>
      </c>
      <c r="L1072" s="71">
        <f>K1072*J1072</f>
        <v>55.5</v>
      </c>
      <c r="M1072" s="30"/>
      <c r="N1072" s="33">
        <f t="shared" si="93"/>
        <v>0</v>
      </c>
      <c r="O1072" s="73">
        <f t="shared" si="95"/>
        <v>0</v>
      </c>
      <c r="P1072" s="10"/>
    </row>
    <row r="1073" spans="1:16" x14ac:dyDescent="0.2">
      <c r="A1073" s="10"/>
      <c r="B1073" s="36" t="s">
        <v>50</v>
      </c>
      <c r="C1073" s="24"/>
      <c r="D1073" s="25" t="s">
        <v>27</v>
      </c>
      <c r="E1073" s="26"/>
      <c r="F1073" s="74">
        <v>8.6999999999999994E-2</v>
      </c>
      <c r="G1073" s="62">
        <f>IF($G$1068&gt;=750,$G$1068-750,0)</f>
        <v>1001089.0854000001</v>
      </c>
      <c r="H1073" s="71">
        <f>G1073*F1073</f>
        <v>87094.750429799999</v>
      </c>
      <c r="I1073" s="30"/>
      <c r="J1073" s="31">
        <v>8.6999999999999994E-2</v>
      </c>
      <c r="K1073" s="62">
        <f>IF($K$1068&gt;=750,$K$1068-750,0)</f>
        <v>1007244.9288000001</v>
      </c>
      <c r="L1073" s="71">
        <f>K1073*J1073</f>
        <v>87630.308805599998</v>
      </c>
      <c r="M1073" s="30"/>
      <c r="N1073" s="33">
        <f t="shared" si="93"/>
        <v>535.55837579999934</v>
      </c>
      <c r="O1073" s="73">
        <f t="shared" si="95"/>
        <v>6.1491464543740717E-3</v>
      </c>
      <c r="P1073" s="10"/>
    </row>
    <row r="1074" spans="1:16" x14ac:dyDescent="0.2">
      <c r="A1074" s="10"/>
      <c r="B1074" s="36" t="s">
        <v>51</v>
      </c>
      <c r="C1074" s="24"/>
      <c r="D1074" s="25" t="s">
        <v>27</v>
      </c>
      <c r="E1074" s="26"/>
      <c r="F1074" s="74">
        <v>6.3E-2</v>
      </c>
      <c r="G1074" s="75">
        <f>0.64*$G$1068</f>
        <v>641177.01465600007</v>
      </c>
      <c r="H1074" s="71">
        <f t="shared" si="96"/>
        <v>40394.151923328005</v>
      </c>
      <c r="I1074" s="30"/>
      <c r="J1074" s="31">
        <v>6.3E-2</v>
      </c>
      <c r="K1074" s="76">
        <f>0.64*$K$1068</f>
        <v>645116.7544320001</v>
      </c>
      <c r="L1074" s="71">
        <f t="shared" si="97"/>
        <v>40642.355529216009</v>
      </c>
      <c r="M1074" s="30"/>
      <c r="N1074" s="33">
        <f t="shared" si="93"/>
        <v>248.20360588800395</v>
      </c>
      <c r="O1074" s="73">
        <f t="shared" si="95"/>
        <v>6.1445430605677354E-3</v>
      </c>
      <c r="P1074" s="10"/>
    </row>
    <row r="1075" spans="1:16" x14ac:dyDescent="0.2">
      <c r="A1075" s="10"/>
      <c r="B1075" s="36" t="s">
        <v>52</v>
      </c>
      <c r="C1075" s="24"/>
      <c r="D1075" s="25" t="s">
        <v>27</v>
      </c>
      <c r="E1075" s="26"/>
      <c r="F1075" s="74">
        <v>9.9000000000000005E-2</v>
      </c>
      <c r="G1075" s="75">
        <f>0.18*$G$1068</f>
        <v>180331.03537200001</v>
      </c>
      <c r="H1075" s="71">
        <f t="shared" si="96"/>
        <v>17852.772501828003</v>
      </c>
      <c r="I1075" s="30"/>
      <c r="J1075" s="31">
        <v>9.9000000000000005E-2</v>
      </c>
      <c r="K1075" s="76">
        <f>0.18*$K$1068</f>
        <v>181439.087184</v>
      </c>
      <c r="L1075" s="71">
        <f t="shared" si="97"/>
        <v>17962.469631216001</v>
      </c>
      <c r="M1075" s="30"/>
      <c r="N1075" s="33">
        <f t="shared" si="93"/>
        <v>109.69712938799785</v>
      </c>
      <c r="O1075" s="73">
        <f t="shared" si="95"/>
        <v>6.1445430605675169E-3</v>
      </c>
      <c r="P1075" s="10"/>
    </row>
    <row r="1076" spans="1:16" ht="13.5" thickBot="1" x14ac:dyDescent="0.25">
      <c r="A1076" s="10"/>
      <c r="B1076" s="14" t="s">
        <v>53</v>
      </c>
      <c r="C1076" s="24"/>
      <c r="D1076" s="25" t="s">
        <v>27</v>
      </c>
      <c r="E1076" s="26"/>
      <c r="F1076" s="74">
        <v>0.11799999999999999</v>
      </c>
      <c r="G1076" s="75">
        <f>0.18*$G$1068</f>
        <v>180331.03537200001</v>
      </c>
      <c r="H1076" s="71">
        <f t="shared" si="96"/>
        <v>21279.062173896</v>
      </c>
      <c r="I1076" s="30"/>
      <c r="J1076" s="31">
        <v>0.11799999999999999</v>
      </c>
      <c r="K1076" s="76">
        <f>0.18*$K$1068</f>
        <v>181439.087184</v>
      </c>
      <c r="L1076" s="71">
        <f t="shared" si="97"/>
        <v>21409.812287712</v>
      </c>
      <c r="M1076" s="30"/>
      <c r="N1076" s="33">
        <f t="shared" si="93"/>
        <v>130.75011381600052</v>
      </c>
      <c r="O1076" s="73">
        <f t="shared" si="95"/>
        <v>6.1445430605676634E-3</v>
      </c>
      <c r="P1076" s="10"/>
    </row>
    <row r="1077" spans="1:16" ht="13.5" thickBot="1" x14ac:dyDescent="0.25">
      <c r="A1077" s="10"/>
      <c r="B1077" s="77"/>
      <c r="C1077" s="78"/>
      <c r="D1077" s="79"/>
      <c r="E1077" s="78"/>
      <c r="F1077" s="80"/>
      <c r="G1077" s="81"/>
      <c r="H1077" s="82"/>
      <c r="I1077" s="83"/>
      <c r="J1077" s="80"/>
      <c r="K1077" s="84"/>
      <c r="L1077" s="82"/>
      <c r="M1077" s="83"/>
      <c r="N1077" s="85"/>
      <c r="O1077" s="86"/>
      <c r="P1077" s="10"/>
    </row>
    <row r="1078" spans="1:16" x14ac:dyDescent="0.2">
      <c r="A1078" s="10"/>
      <c r="B1078" s="87" t="s">
        <v>54</v>
      </c>
      <c r="C1078" s="24"/>
      <c r="D1078" s="24"/>
      <c r="E1078" s="24"/>
      <c r="F1078" s="88"/>
      <c r="G1078" s="89"/>
      <c r="H1078" s="90">
        <f>SUM(H1067:H1073)</f>
        <v>119539.90966782</v>
      </c>
      <c r="I1078" s="91"/>
      <c r="J1078" s="92"/>
      <c r="K1078" s="92"/>
      <c r="L1078" s="93">
        <f>SUM(L1067:L1073)</f>
        <v>118213.23265704</v>
      </c>
      <c r="M1078" s="94"/>
      <c r="N1078" s="95">
        <f t="shared" si="93"/>
        <v>-1326.6770107799966</v>
      </c>
      <c r="O1078" s="96">
        <f t="shared" si="95"/>
        <v>-1.109819318474135E-2</v>
      </c>
      <c r="P1078" s="10"/>
    </row>
    <row r="1079" spans="1:16" x14ac:dyDescent="0.2">
      <c r="A1079" s="10"/>
      <c r="B1079" s="97" t="s">
        <v>55</v>
      </c>
      <c r="C1079" s="24"/>
      <c r="D1079" s="24"/>
      <c r="E1079" s="24"/>
      <c r="F1079" s="98">
        <v>0.13</v>
      </c>
      <c r="G1079" s="89"/>
      <c r="H1079" s="99">
        <f>H1078*F1079</f>
        <v>15540.1882568166</v>
      </c>
      <c r="I1079" s="100"/>
      <c r="J1079" s="101">
        <v>0.13</v>
      </c>
      <c r="K1079" s="102"/>
      <c r="L1079" s="103">
        <f>L1078*J1079</f>
        <v>15367.720245415201</v>
      </c>
      <c r="M1079" s="104"/>
      <c r="N1079" s="105">
        <f t="shared" si="93"/>
        <v>-172.46801140139905</v>
      </c>
      <c r="O1079" s="106">
        <f t="shared" si="95"/>
        <v>-1.1098193184741319E-2</v>
      </c>
      <c r="P1079" s="10"/>
    </row>
    <row r="1080" spans="1:16" x14ac:dyDescent="0.2">
      <c r="A1080" s="10"/>
      <c r="B1080" s="107" t="s">
        <v>56</v>
      </c>
      <c r="C1080" s="24"/>
      <c r="D1080" s="24"/>
      <c r="E1080" s="24"/>
      <c r="F1080" s="108"/>
      <c r="G1080" s="109"/>
      <c r="H1080" s="99">
        <f>H1078+H1079</f>
        <v>135080.09792463659</v>
      </c>
      <c r="I1080" s="100"/>
      <c r="J1080" s="100"/>
      <c r="K1080" s="100"/>
      <c r="L1080" s="103">
        <f>L1078+L1079</f>
        <v>133580.9529024552</v>
      </c>
      <c r="M1080" s="104"/>
      <c r="N1080" s="105">
        <f t="shared" si="93"/>
        <v>-1499.1450221813866</v>
      </c>
      <c r="O1080" s="106">
        <f t="shared" si="95"/>
        <v>-1.1098193184741281E-2</v>
      </c>
      <c r="P1080" s="10"/>
    </row>
    <row r="1081" spans="1:16" ht="12.75" customHeight="1" x14ac:dyDescent="0.2">
      <c r="A1081" s="10"/>
      <c r="B1081" s="143" t="s">
        <v>57</v>
      </c>
      <c r="C1081" s="143"/>
      <c r="D1081" s="143"/>
      <c r="E1081" s="24"/>
      <c r="F1081" s="108"/>
      <c r="G1081" s="109"/>
      <c r="H1081" s="110">
        <f>ROUND(-H1080*10%,2)</f>
        <v>-13508.01</v>
      </c>
      <c r="I1081" s="100"/>
      <c r="J1081" s="100"/>
      <c r="K1081" s="100"/>
      <c r="L1081" s="111">
        <f>ROUND(-L1080*10%,2)</f>
        <v>-13358.1</v>
      </c>
      <c r="M1081" s="104"/>
      <c r="N1081" s="112">
        <f t="shared" si="93"/>
        <v>149.90999999999985</v>
      </c>
      <c r="O1081" s="113">
        <f t="shared" si="95"/>
        <v>-1.1097859714347255E-2</v>
      </c>
      <c r="P1081" s="10"/>
    </row>
    <row r="1082" spans="1:16" ht="13.5" customHeight="1" thickBot="1" x14ac:dyDescent="0.25">
      <c r="A1082" s="10"/>
      <c r="B1082" s="143" t="s">
        <v>58</v>
      </c>
      <c r="C1082" s="143"/>
      <c r="D1082" s="143"/>
      <c r="E1082" s="114"/>
      <c r="F1082" s="115"/>
      <c r="G1082" s="116"/>
      <c r="H1082" s="117">
        <f>SUM(H1080:H1081)</f>
        <v>121572.08792463659</v>
      </c>
      <c r="I1082" s="118"/>
      <c r="J1082" s="118"/>
      <c r="K1082" s="118"/>
      <c r="L1082" s="119">
        <f>SUM(L1080:L1081)</f>
        <v>120222.8529024552</v>
      </c>
      <c r="M1082" s="120"/>
      <c r="N1082" s="121">
        <f t="shared" si="93"/>
        <v>-1349.2350221813977</v>
      </c>
      <c r="O1082" s="122">
        <f t="shared" si="95"/>
        <v>-1.1098230237008006E-2</v>
      </c>
      <c r="P1082" s="10"/>
    </row>
    <row r="1083" spans="1:16" ht="13.5" thickBot="1" x14ac:dyDescent="0.25">
      <c r="A1083" s="10"/>
      <c r="B1083" s="77"/>
      <c r="C1083" s="78"/>
      <c r="D1083" s="79"/>
      <c r="E1083" s="78"/>
      <c r="F1083" s="123"/>
      <c r="G1083" s="124"/>
      <c r="H1083" s="125"/>
      <c r="I1083" s="126"/>
      <c r="J1083" s="123"/>
      <c r="K1083" s="81"/>
      <c r="L1083" s="127"/>
      <c r="M1083" s="83"/>
      <c r="N1083" s="128"/>
      <c r="O1083" s="86"/>
      <c r="P1083" s="10"/>
    </row>
    <row r="1084" spans="1:16" x14ac:dyDescent="0.2">
      <c r="A1084" s="10"/>
      <c r="B1084" s="87" t="s">
        <v>59</v>
      </c>
      <c r="C1084" s="24"/>
      <c r="D1084" s="24"/>
      <c r="E1084" s="24"/>
      <c r="F1084" s="88"/>
      <c r="G1084" s="89"/>
      <c r="H1084" s="90">
        <f>SUM(H1067:H1071,H1074:H1076)</f>
        <v>111915.64583707202</v>
      </c>
      <c r="I1084" s="91"/>
      <c r="J1084" s="92"/>
      <c r="K1084" s="92"/>
      <c r="L1084" s="129">
        <f>SUM(L1067:L1071,L1074:L1076)</f>
        <v>110542.06129958402</v>
      </c>
      <c r="M1084" s="94"/>
      <c r="N1084" s="95">
        <f>L1084-H1084</f>
        <v>-1373.5845374880009</v>
      </c>
      <c r="O1084" s="96">
        <f>IF((H1084)=0,"",(N1084/H1084))</f>
        <v>-1.2273391510313758E-2</v>
      </c>
      <c r="P1084" s="10"/>
    </row>
    <row r="1085" spans="1:16" x14ac:dyDescent="0.2">
      <c r="A1085" s="10"/>
      <c r="B1085" s="97" t="s">
        <v>55</v>
      </c>
      <c r="C1085" s="24"/>
      <c r="D1085" s="24"/>
      <c r="E1085" s="24"/>
      <c r="F1085" s="98">
        <v>0.13</v>
      </c>
      <c r="G1085" s="109"/>
      <c r="H1085" s="99">
        <f>H1084*F1085</f>
        <v>14549.033958819364</v>
      </c>
      <c r="I1085" s="100"/>
      <c r="J1085" s="130">
        <v>0.13</v>
      </c>
      <c r="K1085" s="100"/>
      <c r="L1085" s="103">
        <f>L1084*J1085</f>
        <v>14370.467968945923</v>
      </c>
      <c r="M1085" s="104"/>
      <c r="N1085" s="105">
        <f t="shared" si="93"/>
        <v>-178.56598987344114</v>
      </c>
      <c r="O1085" s="106">
        <f t="shared" si="95"/>
        <v>-1.2273391510313826E-2</v>
      </c>
      <c r="P1085" s="10"/>
    </row>
    <row r="1086" spans="1:16" x14ac:dyDescent="0.2">
      <c r="A1086" s="10"/>
      <c r="B1086" s="107" t="s">
        <v>56</v>
      </c>
      <c r="C1086" s="24"/>
      <c r="D1086" s="24"/>
      <c r="E1086" s="24"/>
      <c r="F1086" s="108"/>
      <c r="G1086" s="109"/>
      <c r="H1086" s="99">
        <f>H1084+H1085</f>
        <v>126464.67979589138</v>
      </c>
      <c r="I1086" s="100"/>
      <c r="J1086" s="100"/>
      <c r="K1086" s="100"/>
      <c r="L1086" s="103">
        <f>L1084+L1085</f>
        <v>124912.52926852994</v>
      </c>
      <c r="M1086" s="104"/>
      <c r="N1086" s="105">
        <f t="shared" si="93"/>
        <v>-1552.1505273614457</v>
      </c>
      <c r="O1086" s="106">
        <f t="shared" si="95"/>
        <v>-1.2273391510313795E-2</v>
      </c>
      <c r="P1086" s="10"/>
    </row>
    <row r="1087" spans="1:16" ht="12.75" customHeight="1" x14ac:dyDescent="0.2">
      <c r="A1087" s="10"/>
      <c r="B1087" s="143" t="s">
        <v>57</v>
      </c>
      <c r="C1087" s="143"/>
      <c r="D1087" s="143"/>
      <c r="E1087" s="24"/>
      <c r="F1087" s="108"/>
      <c r="G1087" s="109"/>
      <c r="H1087" s="110">
        <f>ROUND(-H1086*10%,2)</f>
        <v>-12646.47</v>
      </c>
      <c r="I1087" s="100"/>
      <c r="J1087" s="100"/>
      <c r="K1087" s="100"/>
      <c r="L1087" s="111">
        <f>ROUND(-L1086*10%,2)</f>
        <v>-12491.25</v>
      </c>
      <c r="M1087" s="104"/>
      <c r="N1087" s="112">
        <f t="shared" si="93"/>
        <v>155.21999999999935</v>
      </c>
      <c r="O1087" s="113">
        <f t="shared" si="95"/>
        <v>-1.2273780746722156E-2</v>
      </c>
      <c r="P1087" s="10"/>
    </row>
    <row r="1088" spans="1:16" ht="13.5" customHeight="1" thickBot="1" x14ac:dyDescent="0.25">
      <c r="A1088" s="10"/>
      <c r="B1088" s="143" t="s">
        <v>60</v>
      </c>
      <c r="C1088" s="143"/>
      <c r="D1088" s="143"/>
      <c r="E1088" s="114"/>
      <c r="F1088" s="131"/>
      <c r="G1088" s="132"/>
      <c r="H1088" s="133">
        <f>H1086+H1087</f>
        <v>113818.20979589138</v>
      </c>
      <c r="I1088" s="134"/>
      <c r="J1088" s="134"/>
      <c r="K1088" s="134"/>
      <c r="L1088" s="135">
        <f>L1086+L1087</f>
        <v>112421.27926852994</v>
      </c>
      <c r="M1088" s="136"/>
      <c r="N1088" s="137">
        <f t="shared" si="93"/>
        <v>-1396.9305273614445</v>
      </c>
      <c r="O1088" s="138">
        <f t="shared" si="95"/>
        <v>-1.2273348261816284E-2</v>
      </c>
      <c r="P1088" s="10"/>
    </row>
    <row r="1089" spans="1:16" ht="13.5" thickBot="1" x14ac:dyDescent="0.25">
      <c r="A1089" s="10"/>
      <c r="B1089" s="77"/>
      <c r="C1089" s="78"/>
      <c r="D1089" s="79"/>
      <c r="E1089" s="78"/>
      <c r="F1089" s="123"/>
      <c r="G1089" s="124"/>
      <c r="H1089" s="125"/>
      <c r="I1089" s="126"/>
      <c r="J1089" s="123"/>
      <c r="K1089" s="81"/>
      <c r="L1089" s="127"/>
      <c r="M1089" s="83"/>
      <c r="N1089" s="128"/>
      <c r="O1089" s="86"/>
      <c r="P1089" s="10"/>
    </row>
    <row r="1090" spans="1:16" x14ac:dyDescent="0.2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39"/>
      <c r="M1090" s="10"/>
      <c r="N1090" s="10"/>
      <c r="O1090" s="10"/>
      <c r="P1090" s="10"/>
    </row>
    <row r="1091" spans="1:16" x14ac:dyDescent="0.2">
      <c r="A1091" s="10"/>
      <c r="B1091" s="15" t="s">
        <v>61</v>
      </c>
      <c r="C1091" s="10"/>
      <c r="D1091" s="10"/>
      <c r="E1091" s="10"/>
      <c r="F1091" s="140">
        <v>2.53E-2</v>
      </c>
      <c r="G1091" s="10"/>
      <c r="H1091" s="10"/>
      <c r="I1091" s="10"/>
      <c r="J1091" s="140">
        <v>3.1600000000000003E-2</v>
      </c>
      <c r="K1091" s="10"/>
      <c r="L1091" s="10"/>
      <c r="M1091" s="10"/>
      <c r="N1091" s="10"/>
      <c r="O1091" s="10"/>
      <c r="P1091" s="10"/>
    </row>
    <row r="1092" spans="1:16" x14ac:dyDescent="0.2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</row>
    <row r="1093" spans="1:16" ht="14.25" x14ac:dyDescent="0.2">
      <c r="A1093" s="141" t="s">
        <v>62</v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</row>
    <row r="1094" spans="1:16" x14ac:dyDescent="0.2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</row>
    <row r="1095" spans="1:16" x14ac:dyDescent="0.2">
      <c r="A1095" s="10" t="s">
        <v>63</v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</row>
    <row r="1096" spans="1:16" x14ac:dyDescent="0.2">
      <c r="A1096" s="10" t="s">
        <v>64</v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</row>
    <row r="1097" spans="1:16" x14ac:dyDescent="0.2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</row>
    <row r="1098" spans="1:16" x14ac:dyDescent="0.2">
      <c r="A1098" s="10" t="s">
        <v>65</v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</row>
    <row r="1099" spans="1:16" x14ac:dyDescent="0.2">
      <c r="A1099" s="10" t="s">
        <v>66</v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</row>
    <row r="1100" spans="1:16" x14ac:dyDescent="0.2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</row>
    <row r="1101" spans="1:16" x14ac:dyDescent="0.2">
      <c r="A1101" s="10" t="s">
        <v>67</v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</row>
    <row r="1102" spans="1:16" x14ac:dyDescent="0.2">
      <c r="A1102" s="10" t="s">
        <v>68</v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</row>
    <row r="1103" spans="1:16" x14ac:dyDescent="0.2">
      <c r="A1103" s="10" t="s">
        <v>69</v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</row>
    <row r="1104" spans="1:16" x14ac:dyDescent="0.2">
      <c r="A1104" s="10" t="s">
        <v>70</v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</row>
    <row r="1105" spans="1:16" x14ac:dyDescent="0.2">
      <c r="A1105" s="10" t="s">
        <v>71</v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</row>
    <row r="1107" spans="1:16" ht="21.75" x14ac:dyDescent="0.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2"/>
      <c r="M1107" s="2"/>
      <c r="N1107" s="3" t="s">
        <v>0</v>
      </c>
      <c r="O1107" s="4" t="s">
        <v>1</v>
      </c>
    </row>
    <row r="1108" spans="1:16" ht="18" x14ac:dyDescent="0.2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2"/>
      <c r="M1108" s="2"/>
      <c r="N1108" s="3" t="s">
        <v>2</v>
      </c>
      <c r="O1108" s="6"/>
    </row>
    <row r="1109" spans="1:16" x14ac:dyDescent="0.2">
      <c r="A1109" s="143"/>
      <c r="B1109" s="143"/>
      <c r="C1109" s="143"/>
      <c r="D1109" s="143"/>
      <c r="E1109" s="143"/>
      <c r="F1109" s="143"/>
      <c r="G1109" s="143"/>
      <c r="H1109" s="143"/>
      <c r="I1109" s="143"/>
      <c r="J1109" s="143"/>
      <c r="K1109" s="143"/>
      <c r="L1109" s="2"/>
      <c r="M1109" s="2"/>
      <c r="N1109" s="3" t="s">
        <v>3</v>
      </c>
      <c r="O1109" s="6"/>
    </row>
    <row r="1110" spans="1:16" ht="18" x14ac:dyDescent="0.25">
      <c r="A1110" s="5"/>
      <c r="B1110" s="5"/>
      <c r="C1110" s="5"/>
      <c r="D1110" s="5"/>
      <c r="E1110" s="5"/>
      <c r="F1110" s="5"/>
      <c r="G1110" s="5"/>
      <c r="H1110" s="5"/>
      <c r="I1110" s="7"/>
      <c r="J1110" s="7"/>
      <c r="K1110" s="7"/>
      <c r="L1110" s="2"/>
      <c r="M1110" s="2"/>
      <c r="N1110" s="3" t="s">
        <v>4</v>
      </c>
      <c r="O1110" s="6"/>
    </row>
    <row r="1111" spans="1:16" ht="15.75" x14ac:dyDescent="0.25">
      <c r="A1111" s="2"/>
      <c r="B1111" s="2"/>
      <c r="C1111" s="8"/>
      <c r="D1111" s="8"/>
      <c r="E1111" s="8"/>
      <c r="F1111" s="2"/>
      <c r="G1111" s="2"/>
      <c r="H1111" s="2"/>
      <c r="I1111" s="2"/>
      <c r="J1111" s="2"/>
      <c r="K1111" s="2"/>
      <c r="L1111" s="2"/>
      <c r="M1111" s="2"/>
      <c r="N1111" s="3" t="s">
        <v>5</v>
      </c>
      <c r="O1111" s="9" t="s">
        <v>88</v>
      </c>
    </row>
    <row r="1112" spans="1:16" x14ac:dyDescent="0.2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3"/>
      <c r="O1112" s="4"/>
    </row>
    <row r="1113" spans="1:16" x14ac:dyDescent="0.2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3" t="s">
        <v>6</v>
      </c>
      <c r="O1113" s="9"/>
    </row>
    <row r="1114" spans="1:16" x14ac:dyDescent="0.2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10"/>
    </row>
    <row r="1115" spans="1:16" x14ac:dyDescent="0.2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</row>
    <row r="1116" spans="1:16" x14ac:dyDescent="0.2">
      <c r="A1116" s="10"/>
      <c r="B1116" s="143" t="s">
        <v>7</v>
      </c>
      <c r="C1116" s="143"/>
      <c r="D1116" s="143"/>
      <c r="E1116" s="143"/>
      <c r="F1116" s="143"/>
      <c r="G1116" s="143"/>
      <c r="H1116" s="143"/>
      <c r="I1116" s="143"/>
      <c r="J1116" s="143"/>
      <c r="K1116" s="143"/>
      <c r="L1116" s="143"/>
      <c r="M1116" s="143"/>
      <c r="N1116" s="143"/>
      <c r="O1116" s="143"/>
    </row>
    <row r="1117" spans="1:16" x14ac:dyDescent="0.2">
      <c r="A1117" s="10"/>
      <c r="B1117" s="143" t="s">
        <v>8</v>
      </c>
      <c r="C1117" s="143"/>
      <c r="D1117" s="143"/>
      <c r="E1117" s="143"/>
      <c r="F1117" s="143"/>
      <c r="G1117" s="143"/>
      <c r="H1117" s="143"/>
      <c r="I1117" s="143"/>
      <c r="J1117" s="143"/>
      <c r="K1117" s="143"/>
      <c r="L1117" s="143"/>
      <c r="M1117" s="143"/>
      <c r="N1117" s="143"/>
      <c r="O1117" s="143"/>
    </row>
    <row r="1118" spans="1:16" x14ac:dyDescent="0.2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</row>
    <row r="1119" spans="1:16" x14ac:dyDescent="0.2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</row>
    <row r="1120" spans="1:16" x14ac:dyDescent="0.2">
      <c r="A1120" s="10"/>
      <c r="B1120" s="11" t="s">
        <v>9</v>
      </c>
      <c r="C1120" s="10"/>
      <c r="D1120" s="143" t="s">
        <v>86</v>
      </c>
      <c r="E1120" s="143"/>
      <c r="F1120" s="143"/>
      <c r="G1120" s="143"/>
      <c r="H1120" s="143"/>
      <c r="I1120" s="143"/>
      <c r="J1120" s="143"/>
      <c r="K1120" s="143"/>
      <c r="L1120" s="143"/>
      <c r="M1120" s="143"/>
      <c r="N1120" s="143"/>
      <c r="O1120" s="143"/>
      <c r="P1120" s="10"/>
    </row>
    <row r="1121" spans="1:16" ht="15.75" x14ac:dyDescent="0.25">
      <c r="A1121" s="10"/>
      <c r="B1121" s="12"/>
      <c r="C1121" s="10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0"/>
    </row>
    <row r="1122" spans="1:16" x14ac:dyDescent="0.2">
      <c r="A1122" s="10"/>
      <c r="B1122" s="14"/>
      <c r="C1122" s="10"/>
      <c r="D1122" s="15" t="s">
        <v>11</v>
      </c>
      <c r="E1122" s="15"/>
      <c r="F1122" s="16">
        <v>3011152</v>
      </c>
      <c r="G1122" s="15" t="s">
        <v>12</v>
      </c>
      <c r="H1122" s="10"/>
      <c r="I1122" s="10"/>
      <c r="J1122" s="10"/>
      <c r="K1122" s="10"/>
      <c r="L1122" s="10"/>
      <c r="M1122" s="10"/>
      <c r="N1122" s="10"/>
      <c r="O1122" s="10"/>
      <c r="P1122" s="10"/>
    </row>
    <row r="1123" spans="1:16" x14ac:dyDescent="0.2">
      <c r="A1123" s="10"/>
      <c r="B1123" s="14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</row>
    <row r="1124" spans="1:16" x14ac:dyDescent="0.2">
      <c r="A1124" s="10"/>
      <c r="B1124" s="14"/>
      <c r="C1124" s="10"/>
      <c r="D1124" s="17"/>
      <c r="E1124" s="17"/>
      <c r="F1124" s="143" t="s">
        <v>13</v>
      </c>
      <c r="G1124" s="143"/>
      <c r="H1124" s="143"/>
      <c r="I1124" s="10"/>
      <c r="J1124" s="143" t="s">
        <v>14</v>
      </c>
      <c r="K1124" s="143"/>
      <c r="L1124" s="143"/>
      <c r="M1124" s="10"/>
      <c r="N1124" s="143" t="s">
        <v>15</v>
      </c>
      <c r="O1124" s="143"/>
      <c r="P1124" s="10"/>
    </row>
    <row r="1125" spans="1:16" ht="12.75" customHeight="1" x14ac:dyDescent="0.2">
      <c r="A1125" s="10"/>
      <c r="B1125" s="14"/>
      <c r="C1125" s="10"/>
      <c r="D1125" s="143" t="s">
        <v>16</v>
      </c>
      <c r="E1125" s="18"/>
      <c r="F1125" s="19" t="s">
        <v>17</v>
      </c>
      <c r="G1125" s="19" t="s">
        <v>18</v>
      </c>
      <c r="H1125" s="20" t="s">
        <v>19</v>
      </c>
      <c r="I1125" s="10"/>
      <c r="J1125" s="19" t="s">
        <v>17</v>
      </c>
      <c r="K1125" s="21" t="s">
        <v>18</v>
      </c>
      <c r="L1125" s="20" t="s">
        <v>19</v>
      </c>
      <c r="M1125" s="10"/>
      <c r="N1125" s="143" t="s">
        <v>20</v>
      </c>
      <c r="O1125" s="143" t="s">
        <v>21</v>
      </c>
      <c r="P1125" s="10"/>
    </row>
    <row r="1126" spans="1:16" x14ac:dyDescent="0.2">
      <c r="A1126" s="10"/>
      <c r="B1126" s="14"/>
      <c r="C1126" s="10"/>
      <c r="D1126" s="143"/>
      <c r="E1126" s="18"/>
      <c r="F1126" s="22" t="s">
        <v>22</v>
      </c>
      <c r="G1126" s="22"/>
      <c r="H1126" s="23" t="s">
        <v>22</v>
      </c>
      <c r="I1126" s="10"/>
      <c r="J1126" s="22" t="s">
        <v>22</v>
      </c>
      <c r="K1126" s="23"/>
      <c r="L1126" s="23" t="s">
        <v>22</v>
      </c>
      <c r="M1126" s="10"/>
      <c r="N1126" s="143"/>
      <c r="O1126" s="143"/>
      <c r="P1126" s="10"/>
    </row>
    <row r="1127" spans="1:16" x14ac:dyDescent="0.2">
      <c r="A1127" s="10"/>
      <c r="B1127" s="24" t="s">
        <v>23</v>
      </c>
      <c r="C1127" s="24"/>
      <c r="D1127" s="25" t="s">
        <v>24</v>
      </c>
      <c r="E1127" s="26"/>
      <c r="F1127" s="27">
        <v>3121.63</v>
      </c>
      <c r="G1127" s="28">
        <v>1</v>
      </c>
      <c r="H1127" s="29">
        <f>G1127*F1127</f>
        <v>3121.63</v>
      </c>
      <c r="I1127" s="30"/>
      <c r="J1127" s="31">
        <v>3121.63</v>
      </c>
      <c r="K1127" s="32">
        <v>1</v>
      </c>
      <c r="L1127" s="29">
        <f>K1127*J1127</f>
        <v>3121.63</v>
      </c>
      <c r="M1127" s="30"/>
      <c r="N1127" s="33">
        <f>L1127-H1127</f>
        <v>0</v>
      </c>
      <c r="O1127" s="34">
        <f>IF((H1127)=0,"",(N1127/H1127))</f>
        <v>0</v>
      </c>
      <c r="P1127" s="10"/>
    </row>
    <row r="1128" spans="1:16" x14ac:dyDescent="0.2">
      <c r="A1128" s="10"/>
      <c r="B1128" s="24" t="s">
        <v>25</v>
      </c>
      <c r="C1128" s="24"/>
      <c r="D1128" s="25" t="s">
        <v>24</v>
      </c>
      <c r="E1128" s="26"/>
      <c r="F1128" s="27">
        <v>0</v>
      </c>
      <c r="G1128" s="28">
        <v>1</v>
      </c>
      <c r="H1128" s="29">
        <f t="shared" ref="H1128:H1136" si="98">G1128*F1128</f>
        <v>0</v>
      </c>
      <c r="I1128" s="30"/>
      <c r="J1128" s="31">
        <v>0</v>
      </c>
      <c r="K1128" s="32">
        <v>1</v>
      </c>
      <c r="L1128" s="29">
        <f>K1128*J1128</f>
        <v>0</v>
      </c>
      <c r="M1128" s="30"/>
      <c r="N1128" s="33">
        <f>L1128-H1128</f>
        <v>0</v>
      </c>
      <c r="O1128" s="34" t="str">
        <f>IF((H1128)=0,"",(N1128/H1128))</f>
        <v/>
      </c>
      <c r="P1128" s="10"/>
    </row>
    <row r="1129" spans="1:16" x14ac:dyDescent="0.2">
      <c r="A1129" s="10"/>
      <c r="B1129" s="35" t="s">
        <v>26</v>
      </c>
      <c r="C1129" s="24"/>
      <c r="D1129" s="25" t="s">
        <v>32</v>
      </c>
      <c r="E1129" s="26"/>
      <c r="F1129" s="27">
        <v>-3.6299999999999999E-2</v>
      </c>
      <c r="G1129" s="28">
        <v>4500</v>
      </c>
      <c r="H1129" s="29">
        <f t="shared" si="98"/>
        <v>-163.35</v>
      </c>
      <c r="I1129" s="30"/>
      <c r="J1129" s="31">
        <v>0</v>
      </c>
      <c r="K1129" s="32">
        <v>4500</v>
      </c>
      <c r="L1129" s="29">
        <f t="shared" ref="L1129:L1136" si="99">K1129*J1129</f>
        <v>0</v>
      </c>
      <c r="M1129" s="30"/>
      <c r="N1129" s="33">
        <f t="shared" ref="N1129:N1167" si="100">L1129-H1129</f>
        <v>163.35</v>
      </c>
      <c r="O1129" s="34">
        <f t="shared" ref="O1129:O1137" si="101">IF((H1129)=0,"",(N1129/H1129))</f>
        <v>-1</v>
      </c>
      <c r="P1129" s="10"/>
    </row>
    <row r="1130" spans="1:16" x14ac:dyDescent="0.2">
      <c r="A1130" s="10"/>
      <c r="B1130" s="35" t="s">
        <v>28</v>
      </c>
      <c r="C1130" s="24"/>
      <c r="D1130" s="25" t="s">
        <v>24</v>
      </c>
      <c r="E1130" s="26"/>
      <c r="F1130" s="27">
        <v>0.25</v>
      </c>
      <c r="G1130" s="28">
        <v>1</v>
      </c>
      <c r="H1130" s="29">
        <f t="shared" si="98"/>
        <v>0.25</v>
      </c>
      <c r="I1130" s="30"/>
      <c r="J1130" s="31">
        <v>0.25</v>
      </c>
      <c r="K1130" s="32">
        <v>1</v>
      </c>
      <c r="L1130" s="29">
        <f t="shared" si="99"/>
        <v>0.25</v>
      </c>
      <c r="M1130" s="30"/>
      <c r="N1130" s="33">
        <f t="shared" si="100"/>
        <v>0</v>
      </c>
      <c r="O1130" s="34">
        <f t="shared" si="101"/>
        <v>0</v>
      </c>
      <c r="P1130" s="10"/>
    </row>
    <row r="1131" spans="1:16" x14ac:dyDescent="0.2">
      <c r="A1131" s="10"/>
      <c r="B1131" s="24" t="s">
        <v>29</v>
      </c>
      <c r="C1131" s="24"/>
      <c r="D1131" s="25" t="s">
        <v>32</v>
      </c>
      <c r="E1131" s="26"/>
      <c r="F1131" s="27">
        <v>1.2789999999999999</v>
      </c>
      <c r="G1131" s="28">
        <v>4500</v>
      </c>
      <c r="H1131" s="29">
        <f t="shared" si="98"/>
        <v>5755.5</v>
      </c>
      <c r="I1131" s="30"/>
      <c r="J1131" s="31">
        <v>1.8556999999999999</v>
      </c>
      <c r="K1131" s="28">
        <v>4500</v>
      </c>
      <c r="L1131" s="29">
        <f t="shared" si="99"/>
        <v>8350.65</v>
      </c>
      <c r="M1131" s="30"/>
      <c r="N1131" s="33">
        <f t="shared" si="100"/>
        <v>2595.1499999999996</v>
      </c>
      <c r="O1131" s="34">
        <f t="shared" si="101"/>
        <v>0.45089913995308828</v>
      </c>
      <c r="P1131" s="10"/>
    </row>
    <row r="1132" spans="1:16" x14ac:dyDescent="0.2">
      <c r="A1132" s="10"/>
      <c r="B1132" s="24" t="s">
        <v>30</v>
      </c>
      <c r="C1132" s="24"/>
      <c r="D1132" s="25"/>
      <c r="E1132" s="26"/>
      <c r="F1132" s="27"/>
      <c r="G1132" s="28"/>
      <c r="H1132" s="29">
        <f t="shared" si="98"/>
        <v>0</v>
      </c>
      <c r="I1132" s="30"/>
      <c r="J1132" s="31">
        <v>0</v>
      </c>
      <c r="K1132" s="28"/>
      <c r="L1132" s="29">
        <f t="shared" si="99"/>
        <v>0</v>
      </c>
      <c r="M1132" s="30"/>
      <c r="N1132" s="33">
        <f t="shared" si="100"/>
        <v>0</v>
      </c>
      <c r="O1132" s="34" t="str">
        <f t="shared" si="101"/>
        <v/>
      </c>
      <c r="P1132" s="10"/>
    </row>
    <row r="1133" spans="1:16" x14ac:dyDescent="0.2">
      <c r="A1133" s="10"/>
      <c r="B1133" s="24" t="s">
        <v>31</v>
      </c>
      <c r="C1133" s="24"/>
      <c r="D1133" s="25" t="s">
        <v>32</v>
      </c>
      <c r="E1133" s="26"/>
      <c r="F1133" s="27">
        <v>0</v>
      </c>
      <c r="G1133" s="28">
        <v>4500</v>
      </c>
      <c r="H1133" s="29">
        <f t="shared" si="98"/>
        <v>0</v>
      </c>
      <c r="I1133" s="30"/>
      <c r="J1133" s="31">
        <v>0</v>
      </c>
      <c r="K1133" s="28">
        <v>4500</v>
      </c>
      <c r="L1133" s="29">
        <f t="shared" si="99"/>
        <v>0</v>
      </c>
      <c r="M1133" s="30"/>
      <c r="N1133" s="33">
        <f t="shared" si="100"/>
        <v>0</v>
      </c>
      <c r="O1133" s="34" t="str">
        <f t="shared" si="101"/>
        <v/>
      </c>
      <c r="P1133" s="10"/>
    </row>
    <row r="1134" spans="1:16" x14ac:dyDescent="0.2">
      <c r="A1134" s="10"/>
      <c r="B1134" s="24" t="s">
        <v>33</v>
      </c>
      <c r="C1134" s="24"/>
      <c r="D1134" s="25" t="s">
        <v>32</v>
      </c>
      <c r="E1134" s="26"/>
      <c r="F1134" s="27">
        <v>0</v>
      </c>
      <c r="G1134" s="28">
        <v>4500</v>
      </c>
      <c r="H1134" s="29">
        <f t="shared" si="98"/>
        <v>0</v>
      </c>
      <c r="I1134" s="30"/>
      <c r="J1134" s="31">
        <v>0</v>
      </c>
      <c r="K1134" s="28">
        <v>4500</v>
      </c>
      <c r="L1134" s="29">
        <f t="shared" si="99"/>
        <v>0</v>
      </c>
      <c r="M1134" s="30"/>
      <c r="N1134" s="33">
        <f t="shared" si="100"/>
        <v>0</v>
      </c>
      <c r="O1134" s="34" t="str">
        <f t="shared" si="101"/>
        <v/>
      </c>
      <c r="P1134" s="10"/>
    </row>
    <row r="1135" spans="1:16" x14ac:dyDescent="0.2">
      <c r="A1135" s="10"/>
      <c r="B1135" s="24" t="s">
        <v>89</v>
      </c>
      <c r="C1135" s="24"/>
      <c r="D1135" s="25" t="s">
        <v>32</v>
      </c>
      <c r="E1135" s="26"/>
      <c r="F1135" s="27">
        <v>0</v>
      </c>
      <c r="G1135" s="28">
        <v>4500</v>
      </c>
      <c r="H1135" s="29">
        <f t="shared" si="98"/>
        <v>0</v>
      </c>
      <c r="I1135" s="30"/>
      <c r="J1135" s="31">
        <v>0</v>
      </c>
      <c r="K1135" s="28">
        <v>4500</v>
      </c>
      <c r="L1135" s="29">
        <f t="shared" si="99"/>
        <v>0</v>
      </c>
      <c r="M1135" s="30"/>
      <c r="N1135" s="33">
        <f t="shared" si="100"/>
        <v>0</v>
      </c>
      <c r="O1135" s="34" t="str">
        <f t="shared" si="101"/>
        <v/>
      </c>
      <c r="P1135" s="10"/>
    </row>
    <row r="1136" spans="1:16" x14ac:dyDescent="0.2">
      <c r="A1136" s="10"/>
      <c r="B1136" s="37" t="s">
        <v>35</v>
      </c>
      <c r="C1136" s="24"/>
      <c r="D1136" s="25" t="s">
        <v>24</v>
      </c>
      <c r="E1136" s="26"/>
      <c r="F1136" s="27">
        <v>0</v>
      </c>
      <c r="G1136" s="28">
        <v>1</v>
      </c>
      <c r="H1136" s="29">
        <f t="shared" si="98"/>
        <v>0</v>
      </c>
      <c r="I1136" s="30"/>
      <c r="J1136" s="31">
        <v>0</v>
      </c>
      <c r="K1136" s="28">
        <v>1</v>
      </c>
      <c r="L1136" s="29">
        <f t="shared" si="99"/>
        <v>0</v>
      </c>
      <c r="M1136" s="30"/>
      <c r="N1136" s="33">
        <f t="shared" si="100"/>
        <v>0</v>
      </c>
      <c r="O1136" s="34" t="str">
        <f t="shared" si="101"/>
        <v/>
      </c>
      <c r="P1136" s="10"/>
    </row>
    <row r="1137" spans="1:16" x14ac:dyDescent="0.2">
      <c r="A1137" s="38"/>
      <c r="B1137" s="39" t="s">
        <v>36</v>
      </c>
      <c r="C1137" s="40"/>
      <c r="D1137" s="41"/>
      <c r="E1137" s="40"/>
      <c r="F1137" s="42"/>
      <c r="G1137" s="43"/>
      <c r="H1137" s="44">
        <f>SUM(H1127:H1136)</f>
        <v>8714.0300000000007</v>
      </c>
      <c r="I1137" s="45"/>
      <c r="J1137" s="46"/>
      <c r="K1137" s="47"/>
      <c r="L1137" s="44">
        <f>SUM(L1127:L1136)</f>
        <v>11472.529999999999</v>
      </c>
      <c r="M1137" s="45"/>
      <c r="N1137" s="48">
        <f t="shared" si="100"/>
        <v>2758.4999999999982</v>
      </c>
      <c r="O1137" s="49">
        <f t="shared" si="101"/>
        <v>0.31655846950262945</v>
      </c>
      <c r="P1137" s="38"/>
    </row>
    <row r="1138" spans="1:16" ht="38.25" x14ac:dyDescent="0.2">
      <c r="A1138" s="10"/>
      <c r="B1138" s="50" t="s">
        <v>37</v>
      </c>
      <c r="C1138" s="24"/>
      <c r="D1138" s="25" t="s">
        <v>32</v>
      </c>
      <c r="E1138" s="26"/>
      <c r="F1138" s="27">
        <v>0.52370000000000005</v>
      </c>
      <c r="G1138" s="28">
        <v>4500</v>
      </c>
      <c r="H1138" s="29">
        <f>G1138*F1138</f>
        <v>2356.65</v>
      </c>
      <c r="I1138" s="30"/>
      <c r="J1138" s="31">
        <v>0</v>
      </c>
      <c r="K1138" s="28">
        <v>4500</v>
      </c>
      <c r="L1138" s="29">
        <f>K1138*J1138</f>
        <v>0</v>
      </c>
      <c r="M1138" s="30"/>
      <c r="N1138" s="33">
        <f t="shared" si="100"/>
        <v>-2356.65</v>
      </c>
      <c r="O1138" s="34">
        <f>IF((H1138)=0,"",(N1138/H1138))</f>
        <v>-1</v>
      </c>
      <c r="P1138" s="10"/>
    </row>
    <row r="1139" spans="1:16" ht="38.25" x14ac:dyDescent="0.2">
      <c r="A1139" s="10"/>
      <c r="B1139" s="50" t="s">
        <v>38</v>
      </c>
      <c r="C1139" s="24"/>
      <c r="D1139" s="25" t="s">
        <v>32</v>
      </c>
      <c r="E1139" s="26"/>
      <c r="F1139" s="27">
        <v>-0.51049999999999995</v>
      </c>
      <c r="G1139" s="28">
        <v>4500</v>
      </c>
      <c r="H1139" s="29">
        <f>G1139*F1139</f>
        <v>-2297.25</v>
      </c>
      <c r="I1139" s="30"/>
      <c r="J1139" s="31">
        <v>-0.51049999999999995</v>
      </c>
      <c r="K1139" s="28">
        <v>4500</v>
      </c>
      <c r="L1139" s="29">
        <f>K1139*J1139</f>
        <v>-2297.25</v>
      </c>
      <c r="M1139" s="30"/>
      <c r="N1139" s="33">
        <f t="shared" si="100"/>
        <v>0</v>
      </c>
      <c r="O1139" s="34">
        <f>IF((H1139)=0,"",(N1139/H1139))</f>
        <v>0</v>
      </c>
      <c r="P1139" s="10"/>
    </row>
    <row r="1140" spans="1:16" ht="51" x14ac:dyDescent="0.2">
      <c r="A1140" s="10"/>
      <c r="B1140" s="50" t="s">
        <v>39</v>
      </c>
      <c r="C1140" s="24"/>
      <c r="D1140" s="25" t="s">
        <v>32</v>
      </c>
      <c r="E1140" s="26"/>
      <c r="F1140" s="27">
        <v>0</v>
      </c>
      <c r="G1140" s="28">
        <v>4500</v>
      </c>
      <c r="H1140" s="29">
        <f>G1140*F1140</f>
        <v>0</v>
      </c>
      <c r="I1140" s="30"/>
      <c r="J1140" s="31">
        <v>-0.56989999999999996</v>
      </c>
      <c r="K1140" s="28">
        <v>4500</v>
      </c>
      <c r="L1140" s="29">
        <f>K1140*J1140</f>
        <v>-2564.5499999999997</v>
      </c>
      <c r="M1140" s="30"/>
      <c r="N1140" s="33">
        <f t="shared" si="100"/>
        <v>-2564.5499999999997</v>
      </c>
      <c r="O1140" s="34" t="str">
        <f>IF((H1140)=0,"",(N1140/H1140))</f>
        <v/>
      </c>
      <c r="P1140" s="10"/>
    </row>
    <row r="1141" spans="1:16" x14ac:dyDescent="0.2">
      <c r="A1141" s="10"/>
      <c r="B1141" s="36" t="s">
        <v>40</v>
      </c>
      <c r="C1141" s="24"/>
      <c r="D1141" s="25" t="s">
        <v>32</v>
      </c>
      <c r="E1141" s="26"/>
      <c r="F1141" s="27">
        <v>7.9200000000000007E-2</v>
      </c>
      <c r="G1141" s="28">
        <v>4500</v>
      </c>
      <c r="H1141" s="29">
        <f>G1141*F1141</f>
        <v>356.40000000000003</v>
      </c>
      <c r="I1141" s="30"/>
      <c r="J1141" s="31">
        <v>8.2199999999999995E-2</v>
      </c>
      <c r="K1141" s="28">
        <v>4500</v>
      </c>
      <c r="L1141" s="29">
        <f>K1141*J1141</f>
        <v>369.9</v>
      </c>
      <c r="M1141" s="30"/>
      <c r="N1141" s="33">
        <f t="shared" si="100"/>
        <v>13.499999999999943</v>
      </c>
      <c r="O1141" s="34">
        <f>IF((H1141)=0,"",(N1141/H1141))</f>
        <v>3.7878787878787713E-2</v>
      </c>
      <c r="P1141" s="10"/>
    </row>
    <row r="1142" spans="1:16" x14ac:dyDescent="0.2">
      <c r="A1142" s="10"/>
      <c r="B1142" s="36" t="s">
        <v>41</v>
      </c>
      <c r="C1142" s="24"/>
      <c r="D1142" s="25"/>
      <c r="E1142" s="26"/>
      <c r="F1142" s="51"/>
      <c r="G1142" s="52"/>
      <c r="H1142" s="53"/>
      <c r="I1142" s="30"/>
      <c r="J1142" s="31"/>
      <c r="K1142" s="28">
        <f>F1122</f>
        <v>3011152</v>
      </c>
      <c r="L1142" s="29">
        <f>K1142*J1142</f>
        <v>0</v>
      </c>
      <c r="M1142" s="30"/>
      <c r="N1142" s="33">
        <f t="shared" si="100"/>
        <v>0</v>
      </c>
      <c r="O1142" s="34"/>
      <c r="P1142" s="10"/>
    </row>
    <row r="1143" spans="1:16" ht="25.5" x14ac:dyDescent="0.2">
      <c r="A1143" s="10"/>
      <c r="B1143" s="54" t="s">
        <v>42</v>
      </c>
      <c r="C1143" s="55"/>
      <c r="D1143" s="55"/>
      <c r="E1143" s="55"/>
      <c r="F1143" s="56"/>
      <c r="G1143" s="57"/>
      <c r="H1143" s="58">
        <f>SUM(H1137:H1142)</f>
        <v>9129.83</v>
      </c>
      <c r="I1143" s="45"/>
      <c r="J1143" s="57"/>
      <c r="K1143" s="59"/>
      <c r="L1143" s="58">
        <f>SUM(L1137:L1142)</f>
        <v>6980.6299999999992</v>
      </c>
      <c r="M1143" s="45"/>
      <c r="N1143" s="48">
        <f t="shared" si="100"/>
        <v>-2149.2000000000007</v>
      </c>
      <c r="O1143" s="49">
        <f t="shared" ref="O1143:O1167" si="102">IF((H1143)=0,"",(N1143/H1143))</f>
        <v>-0.23540416415201607</v>
      </c>
      <c r="P1143" s="10"/>
    </row>
    <row r="1144" spans="1:16" x14ac:dyDescent="0.2">
      <c r="A1144" s="10"/>
      <c r="B1144" s="30" t="s">
        <v>43</v>
      </c>
      <c r="C1144" s="30"/>
      <c r="D1144" s="60" t="s">
        <v>32</v>
      </c>
      <c r="E1144" s="61"/>
      <c r="F1144" s="31">
        <v>2.7241</v>
      </c>
      <c r="G1144" s="62">
        <f>4500</f>
        <v>4500</v>
      </c>
      <c r="H1144" s="29">
        <f>G1144*F1144</f>
        <v>12258.45</v>
      </c>
      <c r="I1144" s="30"/>
      <c r="J1144" s="31">
        <v>2.5777999999999999</v>
      </c>
      <c r="K1144" s="63">
        <f>4500</f>
        <v>4500</v>
      </c>
      <c r="L1144" s="29">
        <f>K1144*J1144</f>
        <v>11600.099999999999</v>
      </c>
      <c r="M1144" s="30"/>
      <c r="N1144" s="33">
        <f t="shared" si="100"/>
        <v>-658.35000000000218</v>
      </c>
      <c r="O1144" s="34">
        <f t="shared" si="102"/>
        <v>-5.3705811093572364E-2</v>
      </c>
      <c r="P1144" s="10"/>
    </row>
    <row r="1145" spans="1:16" ht="25.5" x14ac:dyDescent="0.2">
      <c r="A1145" s="10"/>
      <c r="B1145" s="64" t="s">
        <v>44</v>
      </c>
      <c r="C1145" s="30"/>
      <c r="D1145" s="60" t="s">
        <v>32</v>
      </c>
      <c r="E1145" s="61"/>
      <c r="F1145" s="31">
        <v>2.1922999999999999</v>
      </c>
      <c r="G1145" s="62">
        <f>G1144</f>
        <v>4500</v>
      </c>
      <c r="H1145" s="29">
        <f>G1145*F1145</f>
        <v>9865.35</v>
      </c>
      <c r="I1145" s="30"/>
      <c r="J1145" s="31">
        <v>2.0788000000000002</v>
      </c>
      <c r="K1145" s="63">
        <f>K1144</f>
        <v>4500</v>
      </c>
      <c r="L1145" s="29">
        <f>K1145*J1145</f>
        <v>9354.6</v>
      </c>
      <c r="M1145" s="30"/>
      <c r="N1145" s="33">
        <f t="shared" si="100"/>
        <v>-510.75</v>
      </c>
      <c r="O1145" s="34">
        <f t="shared" si="102"/>
        <v>-5.1772111481092911E-2</v>
      </c>
      <c r="P1145" s="10"/>
    </row>
    <row r="1146" spans="1:16" ht="25.5" x14ac:dyDescent="0.2">
      <c r="A1146" s="10"/>
      <c r="B1146" s="54" t="s">
        <v>45</v>
      </c>
      <c r="C1146" s="40"/>
      <c r="D1146" s="40"/>
      <c r="E1146" s="40"/>
      <c r="F1146" s="65"/>
      <c r="G1146" s="57"/>
      <c r="H1146" s="58">
        <f>SUM(H1143:H1145)</f>
        <v>31253.629999999997</v>
      </c>
      <c r="I1146" s="66"/>
      <c r="J1146" s="67"/>
      <c r="K1146" s="68"/>
      <c r="L1146" s="58">
        <f>SUM(L1143:L1145)</f>
        <v>27935.329999999994</v>
      </c>
      <c r="M1146" s="66"/>
      <c r="N1146" s="48">
        <f t="shared" si="100"/>
        <v>-3318.3000000000029</v>
      </c>
      <c r="O1146" s="49">
        <f t="shared" si="102"/>
        <v>-0.10617326691331545</v>
      </c>
      <c r="P1146" s="10"/>
    </row>
    <row r="1147" spans="1:16" ht="25.5" x14ac:dyDescent="0.2">
      <c r="A1147" s="10"/>
      <c r="B1147" s="69" t="s">
        <v>46</v>
      </c>
      <c r="C1147" s="24"/>
      <c r="D1147" s="25" t="s">
        <v>27</v>
      </c>
      <c r="E1147" s="26"/>
      <c r="F1147" s="70">
        <v>5.1999999999999998E-3</v>
      </c>
      <c r="G1147" s="62">
        <f>F1122*(1+F1170)</f>
        <v>3087334.1456000004</v>
      </c>
      <c r="H1147" s="71">
        <f t="shared" ref="H1147:H1155" si="103">G1147*F1147</f>
        <v>16054.137557120001</v>
      </c>
      <c r="I1147" s="30"/>
      <c r="J1147" s="31">
        <v>5.1999999999999998E-3</v>
      </c>
      <c r="K1147" s="63">
        <f>F1122*(1+J1170)</f>
        <v>3106304.4032000001</v>
      </c>
      <c r="L1147" s="71">
        <f t="shared" ref="L1147:L1155" si="104">K1147*J1147</f>
        <v>16152.782896639999</v>
      </c>
      <c r="M1147" s="30"/>
      <c r="N1147" s="33">
        <f t="shared" si="100"/>
        <v>98.645339519998743</v>
      </c>
      <c r="O1147" s="73">
        <f t="shared" si="102"/>
        <v>6.1445430605675602E-3</v>
      </c>
      <c r="P1147" s="10"/>
    </row>
    <row r="1148" spans="1:16" ht="25.5" x14ac:dyDescent="0.2">
      <c r="A1148" s="10"/>
      <c r="B1148" s="69" t="s">
        <v>47</v>
      </c>
      <c r="C1148" s="24"/>
      <c r="D1148" s="25" t="s">
        <v>27</v>
      </c>
      <c r="E1148" s="26"/>
      <c r="F1148" s="70">
        <v>1.1000000000000001E-3</v>
      </c>
      <c r="G1148" s="62">
        <f>F1122*(1+F1170)</f>
        <v>3087334.1456000004</v>
      </c>
      <c r="H1148" s="71">
        <f t="shared" si="103"/>
        <v>3396.0675601600005</v>
      </c>
      <c r="I1148" s="30"/>
      <c r="J1148" s="31">
        <v>1.1000000000000001E-3</v>
      </c>
      <c r="K1148" s="63">
        <f>F1122*(1+J1170)</f>
        <v>3106304.4032000001</v>
      </c>
      <c r="L1148" s="71">
        <f t="shared" si="104"/>
        <v>3416.9348435200004</v>
      </c>
      <c r="M1148" s="30"/>
      <c r="N1148" s="33">
        <f t="shared" si="100"/>
        <v>20.867283359999874</v>
      </c>
      <c r="O1148" s="73">
        <f t="shared" si="102"/>
        <v>6.144543060567601E-3</v>
      </c>
      <c r="P1148" s="10"/>
    </row>
    <row r="1149" spans="1:16" x14ac:dyDescent="0.2">
      <c r="A1149" s="10"/>
      <c r="B1149" s="24" t="s">
        <v>28</v>
      </c>
      <c r="C1149" s="24"/>
      <c r="D1149" s="25"/>
      <c r="E1149" s="26"/>
      <c r="F1149" s="70"/>
      <c r="G1149" s="28">
        <v>1</v>
      </c>
      <c r="H1149" s="71">
        <f t="shared" si="103"/>
        <v>0</v>
      </c>
      <c r="I1149" s="30"/>
      <c r="J1149" s="31">
        <v>0</v>
      </c>
      <c r="K1149" s="32">
        <v>1</v>
      </c>
      <c r="L1149" s="71">
        <f t="shared" si="104"/>
        <v>0</v>
      </c>
      <c r="M1149" s="30"/>
      <c r="N1149" s="33">
        <f t="shared" si="100"/>
        <v>0</v>
      </c>
      <c r="O1149" s="73" t="str">
        <f t="shared" si="102"/>
        <v/>
      </c>
      <c r="P1149" s="10"/>
    </row>
    <row r="1150" spans="1:16" x14ac:dyDescent="0.2">
      <c r="A1150" s="10"/>
      <c r="B1150" s="24" t="s">
        <v>48</v>
      </c>
      <c r="C1150" s="24"/>
      <c r="D1150" s="25" t="s">
        <v>27</v>
      </c>
      <c r="E1150" s="26"/>
      <c r="F1150" s="70">
        <v>7.0000000000000001E-3</v>
      </c>
      <c r="G1150" s="62">
        <f>F1122</f>
        <v>3011152</v>
      </c>
      <c r="H1150" s="71">
        <f t="shared" si="103"/>
        <v>21078.064000000002</v>
      </c>
      <c r="I1150" s="30"/>
      <c r="J1150" s="31">
        <v>7.0000000000000001E-3</v>
      </c>
      <c r="K1150" s="63">
        <f>F1122</f>
        <v>3011152</v>
      </c>
      <c r="L1150" s="71">
        <f t="shared" si="104"/>
        <v>21078.064000000002</v>
      </c>
      <c r="M1150" s="30"/>
      <c r="N1150" s="33">
        <f t="shared" si="100"/>
        <v>0</v>
      </c>
      <c r="O1150" s="73">
        <f t="shared" si="102"/>
        <v>0</v>
      </c>
      <c r="P1150" s="10"/>
    </row>
    <row r="1151" spans="1:16" x14ac:dyDescent="0.2">
      <c r="A1151" s="10"/>
      <c r="B1151" s="36" t="s">
        <v>49</v>
      </c>
      <c r="C1151" s="24"/>
      <c r="D1151" s="25" t="s">
        <v>27</v>
      </c>
      <c r="E1151" s="26"/>
      <c r="F1151" s="74">
        <v>7.3999999999999996E-2</v>
      </c>
      <c r="G1151" s="62">
        <f>IF($G$1147&gt;=750,750,$G$1147)</f>
        <v>750</v>
      </c>
      <c r="H1151" s="71">
        <f>G1151*F1151</f>
        <v>55.5</v>
      </c>
      <c r="I1151" s="30"/>
      <c r="J1151" s="31">
        <v>7.3999999999999996E-2</v>
      </c>
      <c r="K1151" s="62">
        <f>IF($K$1147&gt;=750,750,$K$1147)</f>
        <v>750</v>
      </c>
      <c r="L1151" s="71">
        <f>K1151*J1151</f>
        <v>55.5</v>
      </c>
      <c r="M1151" s="30"/>
      <c r="N1151" s="33">
        <f t="shared" si="100"/>
        <v>0</v>
      </c>
      <c r="O1151" s="73">
        <f t="shared" si="102"/>
        <v>0</v>
      </c>
      <c r="P1151" s="10"/>
    </row>
    <row r="1152" spans="1:16" x14ac:dyDescent="0.2">
      <c r="A1152" s="10"/>
      <c r="B1152" s="36" t="s">
        <v>50</v>
      </c>
      <c r="C1152" s="24"/>
      <c r="D1152" s="25" t="s">
        <v>27</v>
      </c>
      <c r="E1152" s="26"/>
      <c r="F1152" s="74">
        <v>8.6999999999999994E-2</v>
      </c>
      <c r="G1152" s="62">
        <f>IF($G$1147&gt;=750,$G$1147-750,0)</f>
        <v>3086584.1456000004</v>
      </c>
      <c r="H1152" s="71">
        <f>G1152*F1152</f>
        <v>268532.82066720002</v>
      </c>
      <c r="I1152" s="30"/>
      <c r="J1152" s="31">
        <v>8.6999999999999994E-2</v>
      </c>
      <c r="K1152" s="62">
        <f>IF($K$1147&gt;=750,$K$1147-750,0)</f>
        <v>3105554.4032000001</v>
      </c>
      <c r="L1152" s="71">
        <f>K1152*J1152</f>
        <v>270183.23307839996</v>
      </c>
      <c r="M1152" s="30"/>
      <c r="N1152" s="33">
        <f t="shared" si="100"/>
        <v>1650.4124111999408</v>
      </c>
      <c r="O1152" s="73">
        <f t="shared" si="102"/>
        <v>6.1460361050068493E-3</v>
      </c>
      <c r="P1152" s="10"/>
    </row>
    <row r="1153" spans="1:16" x14ac:dyDescent="0.2">
      <c r="A1153" s="10"/>
      <c r="B1153" s="36" t="s">
        <v>51</v>
      </c>
      <c r="C1153" s="24"/>
      <c r="D1153" s="25" t="s">
        <v>27</v>
      </c>
      <c r="E1153" s="26"/>
      <c r="F1153" s="74">
        <v>6.3E-2</v>
      </c>
      <c r="G1153" s="75">
        <f>0.64*$G$1147</f>
        <v>1975893.8531840004</v>
      </c>
      <c r="H1153" s="71">
        <f t="shared" si="103"/>
        <v>124481.31275059203</v>
      </c>
      <c r="I1153" s="30"/>
      <c r="J1153" s="31">
        <v>6.3E-2</v>
      </c>
      <c r="K1153" s="76">
        <f>0.64*$K$1147</f>
        <v>1988034.8180480001</v>
      </c>
      <c r="L1153" s="71">
        <f t="shared" si="104"/>
        <v>125246.19353702401</v>
      </c>
      <c r="M1153" s="30"/>
      <c r="N1153" s="33">
        <f t="shared" si="100"/>
        <v>764.88078643198241</v>
      </c>
      <c r="O1153" s="73">
        <f t="shared" si="102"/>
        <v>6.144543060567496E-3</v>
      </c>
      <c r="P1153" s="10"/>
    </row>
    <row r="1154" spans="1:16" x14ac:dyDescent="0.2">
      <c r="A1154" s="10"/>
      <c r="B1154" s="36" t="s">
        <v>52</v>
      </c>
      <c r="C1154" s="24"/>
      <c r="D1154" s="25" t="s">
        <v>27</v>
      </c>
      <c r="E1154" s="26"/>
      <c r="F1154" s="74">
        <v>9.9000000000000005E-2</v>
      </c>
      <c r="G1154" s="75">
        <f>0.18*$G$1147</f>
        <v>555720.14620800002</v>
      </c>
      <c r="H1154" s="71">
        <f t="shared" si="103"/>
        <v>55016.294474592003</v>
      </c>
      <c r="I1154" s="30"/>
      <c r="J1154" s="31">
        <v>9.9000000000000005E-2</v>
      </c>
      <c r="K1154" s="76">
        <f>0.18*$K$1147</f>
        <v>559134.79257599998</v>
      </c>
      <c r="L1154" s="71">
        <f t="shared" si="104"/>
        <v>55354.344465023998</v>
      </c>
      <c r="M1154" s="30"/>
      <c r="N1154" s="33">
        <f t="shared" si="100"/>
        <v>338.04999043199496</v>
      </c>
      <c r="O1154" s="73">
        <f t="shared" si="102"/>
        <v>6.1445430605675463E-3</v>
      </c>
      <c r="P1154" s="10"/>
    </row>
    <row r="1155" spans="1:16" ht="13.5" thickBot="1" x14ac:dyDescent="0.25">
      <c r="A1155" s="10"/>
      <c r="B1155" s="14" t="s">
        <v>53</v>
      </c>
      <c r="C1155" s="24"/>
      <c r="D1155" s="25" t="s">
        <v>27</v>
      </c>
      <c r="E1155" s="26"/>
      <c r="F1155" s="74">
        <v>0.11799999999999999</v>
      </c>
      <c r="G1155" s="75">
        <f>0.18*$G$1147</f>
        <v>555720.14620800002</v>
      </c>
      <c r="H1155" s="71">
        <f t="shared" si="103"/>
        <v>65574.977252544006</v>
      </c>
      <c r="I1155" s="30"/>
      <c r="J1155" s="31">
        <v>0.11799999999999999</v>
      </c>
      <c r="K1155" s="76">
        <f>0.18*$K$1147</f>
        <v>559134.79257599998</v>
      </c>
      <c r="L1155" s="71">
        <f t="shared" si="104"/>
        <v>65977.905523967987</v>
      </c>
      <c r="M1155" s="30"/>
      <c r="N1155" s="33">
        <f t="shared" si="100"/>
        <v>402.92827142398164</v>
      </c>
      <c r="O1155" s="73">
        <f t="shared" si="102"/>
        <v>6.1445430605673581E-3</v>
      </c>
      <c r="P1155" s="10"/>
    </row>
    <row r="1156" spans="1:16" ht="13.5" thickBot="1" x14ac:dyDescent="0.25">
      <c r="A1156" s="10"/>
      <c r="B1156" s="77"/>
      <c r="C1156" s="78"/>
      <c r="D1156" s="79"/>
      <c r="E1156" s="78"/>
      <c r="F1156" s="80"/>
      <c r="G1156" s="81"/>
      <c r="H1156" s="82"/>
      <c r="I1156" s="83"/>
      <c r="J1156" s="80"/>
      <c r="K1156" s="84"/>
      <c r="L1156" s="82"/>
      <c r="M1156" s="83"/>
      <c r="N1156" s="85"/>
      <c r="O1156" s="86"/>
      <c r="P1156" s="10"/>
    </row>
    <row r="1157" spans="1:16" x14ac:dyDescent="0.2">
      <c r="A1157" s="10"/>
      <c r="B1157" s="87" t="s">
        <v>54</v>
      </c>
      <c r="C1157" s="24"/>
      <c r="D1157" s="24"/>
      <c r="E1157" s="24"/>
      <c r="F1157" s="88"/>
      <c r="G1157" s="89"/>
      <c r="H1157" s="90">
        <f>SUM(H1146:H1152)</f>
        <v>340370.21978448005</v>
      </c>
      <c r="I1157" s="91"/>
      <c r="J1157" s="92"/>
      <c r="K1157" s="92"/>
      <c r="L1157" s="93">
        <f>SUM(L1146:L1152)</f>
        <v>338821.84481855994</v>
      </c>
      <c r="M1157" s="94"/>
      <c r="N1157" s="95">
        <f t="shared" si="100"/>
        <v>-1548.374965920113</v>
      </c>
      <c r="O1157" s="96">
        <f t="shared" si="102"/>
        <v>-4.5490905958239609E-3</v>
      </c>
      <c r="P1157" s="10"/>
    </row>
    <row r="1158" spans="1:16" x14ac:dyDescent="0.2">
      <c r="A1158" s="10"/>
      <c r="B1158" s="97" t="s">
        <v>55</v>
      </c>
      <c r="C1158" s="24"/>
      <c r="D1158" s="24"/>
      <c r="E1158" s="24"/>
      <c r="F1158" s="98">
        <v>0.13</v>
      </c>
      <c r="G1158" s="89"/>
      <c r="H1158" s="99">
        <f>H1157*F1158</f>
        <v>44248.128571982408</v>
      </c>
      <c r="I1158" s="100"/>
      <c r="J1158" s="101">
        <v>0.13</v>
      </c>
      <c r="K1158" s="102"/>
      <c r="L1158" s="103">
        <f>L1157*J1158</f>
        <v>44046.839826412797</v>
      </c>
      <c r="M1158" s="104"/>
      <c r="N1158" s="105">
        <f t="shared" si="100"/>
        <v>-201.28874556961091</v>
      </c>
      <c r="O1158" s="106">
        <f t="shared" si="102"/>
        <v>-4.5490905958238759E-3</v>
      </c>
      <c r="P1158" s="10"/>
    </row>
    <row r="1159" spans="1:16" x14ac:dyDescent="0.2">
      <c r="A1159" s="10"/>
      <c r="B1159" s="107" t="s">
        <v>56</v>
      </c>
      <c r="C1159" s="24"/>
      <c r="D1159" s="24"/>
      <c r="E1159" s="24"/>
      <c r="F1159" s="108"/>
      <c r="G1159" s="109"/>
      <c r="H1159" s="99">
        <f>H1157+H1158</f>
        <v>384618.34835646243</v>
      </c>
      <c r="I1159" s="100"/>
      <c r="J1159" s="100"/>
      <c r="K1159" s="100"/>
      <c r="L1159" s="103">
        <f>L1157+L1158</f>
        <v>382868.68464497273</v>
      </c>
      <c r="M1159" s="104"/>
      <c r="N1159" s="105">
        <f t="shared" si="100"/>
        <v>-1749.6637114897021</v>
      </c>
      <c r="O1159" s="106">
        <f t="shared" si="102"/>
        <v>-4.549090595823895E-3</v>
      </c>
      <c r="P1159" s="10"/>
    </row>
    <row r="1160" spans="1:16" ht="12.75" customHeight="1" x14ac:dyDescent="0.2">
      <c r="A1160" s="10"/>
      <c r="B1160" s="143" t="s">
        <v>57</v>
      </c>
      <c r="C1160" s="143"/>
      <c r="D1160" s="143"/>
      <c r="E1160" s="24"/>
      <c r="F1160" s="108"/>
      <c r="G1160" s="109"/>
      <c r="H1160" s="110">
        <f>ROUND(-H1159*10%,2)</f>
        <v>-38461.83</v>
      </c>
      <c r="I1160" s="100"/>
      <c r="J1160" s="100"/>
      <c r="K1160" s="100"/>
      <c r="L1160" s="111">
        <f>ROUND(-L1159*10%,2)</f>
        <v>-38286.870000000003</v>
      </c>
      <c r="M1160" s="104"/>
      <c r="N1160" s="112">
        <f t="shared" si="100"/>
        <v>174.95999999999913</v>
      </c>
      <c r="O1160" s="113">
        <f t="shared" si="102"/>
        <v>-4.5489255191445421E-3</v>
      </c>
      <c r="P1160" s="10"/>
    </row>
    <row r="1161" spans="1:16" ht="13.5" customHeight="1" thickBot="1" x14ac:dyDescent="0.25">
      <c r="A1161" s="10"/>
      <c r="B1161" s="143" t="s">
        <v>58</v>
      </c>
      <c r="C1161" s="143"/>
      <c r="D1161" s="143"/>
      <c r="E1161" s="114"/>
      <c r="F1161" s="115"/>
      <c r="G1161" s="116"/>
      <c r="H1161" s="117">
        <f>SUM(H1159:H1160)</f>
        <v>346156.51835646242</v>
      </c>
      <c r="I1161" s="118"/>
      <c r="J1161" s="118"/>
      <c r="K1161" s="118"/>
      <c r="L1161" s="119">
        <f>SUM(L1159:L1160)</f>
        <v>344581.81464497274</v>
      </c>
      <c r="M1161" s="120"/>
      <c r="N1161" s="121">
        <f t="shared" si="100"/>
        <v>-1574.7037114896812</v>
      </c>
      <c r="O1161" s="122">
        <f t="shared" si="102"/>
        <v>-4.5491089376745314E-3</v>
      </c>
      <c r="P1161" s="10"/>
    </row>
    <row r="1162" spans="1:16" ht="13.5" thickBot="1" x14ac:dyDescent="0.25">
      <c r="A1162" s="10"/>
      <c r="B1162" s="77"/>
      <c r="C1162" s="78"/>
      <c r="D1162" s="79"/>
      <c r="E1162" s="78"/>
      <c r="F1162" s="123"/>
      <c r="G1162" s="124"/>
      <c r="H1162" s="125"/>
      <c r="I1162" s="126"/>
      <c r="J1162" s="123"/>
      <c r="K1162" s="81"/>
      <c r="L1162" s="127"/>
      <c r="M1162" s="83"/>
      <c r="N1162" s="128"/>
      <c r="O1162" s="86"/>
      <c r="P1162" s="10"/>
    </row>
    <row r="1163" spans="1:16" x14ac:dyDescent="0.2">
      <c r="A1163" s="10"/>
      <c r="B1163" s="87" t="s">
        <v>59</v>
      </c>
      <c r="C1163" s="24"/>
      <c r="D1163" s="24"/>
      <c r="E1163" s="24"/>
      <c r="F1163" s="88"/>
      <c r="G1163" s="89"/>
      <c r="H1163" s="90">
        <f>SUM(H1146:H1150,H1153:H1155)</f>
        <v>316854.48359500803</v>
      </c>
      <c r="I1163" s="91"/>
      <c r="J1163" s="92"/>
      <c r="K1163" s="92"/>
      <c r="L1163" s="129">
        <f>SUM(L1146:L1150,L1153:L1155)</f>
        <v>315161.555266176</v>
      </c>
      <c r="M1163" s="94"/>
      <c r="N1163" s="95">
        <f>L1163-H1163</f>
        <v>-1692.9283288320294</v>
      </c>
      <c r="O1163" s="96">
        <f>IF((H1163)=0,"",(N1163/H1163))</f>
        <v>-5.3429205407611313E-3</v>
      </c>
      <c r="P1163" s="10"/>
    </row>
    <row r="1164" spans="1:16" x14ac:dyDescent="0.2">
      <c r="A1164" s="10"/>
      <c r="B1164" s="97" t="s">
        <v>55</v>
      </c>
      <c r="C1164" s="24"/>
      <c r="D1164" s="24"/>
      <c r="E1164" s="24"/>
      <c r="F1164" s="98">
        <v>0.13</v>
      </c>
      <c r="G1164" s="109"/>
      <c r="H1164" s="99">
        <f>H1163*F1164</f>
        <v>41191.082867351048</v>
      </c>
      <c r="I1164" s="100"/>
      <c r="J1164" s="130">
        <v>0.13</v>
      </c>
      <c r="K1164" s="100"/>
      <c r="L1164" s="103">
        <f>L1163*J1164</f>
        <v>40971.002184602883</v>
      </c>
      <c r="M1164" s="104"/>
      <c r="N1164" s="105">
        <f t="shared" si="100"/>
        <v>-220.08068274816469</v>
      </c>
      <c r="O1164" s="106">
        <f t="shared" si="102"/>
        <v>-5.3429205407611521E-3</v>
      </c>
      <c r="P1164" s="10"/>
    </row>
    <row r="1165" spans="1:16" x14ac:dyDescent="0.2">
      <c r="A1165" s="10"/>
      <c r="B1165" s="107" t="s">
        <v>56</v>
      </c>
      <c r="C1165" s="24"/>
      <c r="D1165" s="24"/>
      <c r="E1165" s="24"/>
      <c r="F1165" s="108"/>
      <c r="G1165" s="109"/>
      <c r="H1165" s="99">
        <f>H1163+H1164</f>
        <v>358045.5664623591</v>
      </c>
      <c r="I1165" s="100"/>
      <c r="J1165" s="100"/>
      <c r="K1165" s="100"/>
      <c r="L1165" s="103">
        <f>L1163+L1164</f>
        <v>356132.5574507789</v>
      </c>
      <c r="M1165" s="104"/>
      <c r="N1165" s="105">
        <f t="shared" si="100"/>
        <v>-1913.0090115802013</v>
      </c>
      <c r="O1165" s="106">
        <f t="shared" si="102"/>
        <v>-5.3429205407611539E-3</v>
      </c>
      <c r="P1165" s="10"/>
    </row>
    <row r="1166" spans="1:16" ht="12.75" customHeight="1" x14ac:dyDescent="0.2">
      <c r="A1166" s="10"/>
      <c r="B1166" s="143" t="s">
        <v>57</v>
      </c>
      <c r="C1166" s="143"/>
      <c r="D1166" s="143"/>
      <c r="E1166" s="24"/>
      <c r="F1166" s="108"/>
      <c r="G1166" s="109"/>
      <c r="H1166" s="110">
        <f>ROUND(-H1165*10%,2)</f>
        <v>-35804.559999999998</v>
      </c>
      <c r="I1166" s="100"/>
      <c r="J1166" s="100"/>
      <c r="K1166" s="100"/>
      <c r="L1166" s="111">
        <f>ROUND(-L1165*10%,2)</f>
        <v>-35613.26</v>
      </c>
      <c r="M1166" s="104"/>
      <c r="N1166" s="112">
        <f t="shared" si="100"/>
        <v>191.29999999999563</v>
      </c>
      <c r="O1166" s="113">
        <f t="shared" si="102"/>
        <v>-5.3428948714911075E-3</v>
      </c>
      <c r="P1166" s="10"/>
    </row>
    <row r="1167" spans="1:16" ht="13.5" customHeight="1" thickBot="1" x14ac:dyDescent="0.25">
      <c r="A1167" s="10"/>
      <c r="B1167" s="143" t="s">
        <v>60</v>
      </c>
      <c r="C1167" s="143"/>
      <c r="D1167" s="143"/>
      <c r="E1167" s="114"/>
      <c r="F1167" s="131"/>
      <c r="G1167" s="132"/>
      <c r="H1167" s="133">
        <f>H1165+H1166</f>
        <v>322241.0064623591</v>
      </c>
      <c r="I1167" s="134"/>
      <c r="J1167" s="134"/>
      <c r="K1167" s="134"/>
      <c r="L1167" s="135">
        <f>L1165+L1166</f>
        <v>320519.29745077889</v>
      </c>
      <c r="M1167" s="136"/>
      <c r="N1167" s="137">
        <f t="shared" si="100"/>
        <v>-1721.709011580213</v>
      </c>
      <c r="O1167" s="138">
        <f t="shared" si="102"/>
        <v>-5.3429233929025892E-3</v>
      </c>
      <c r="P1167" s="10"/>
    </row>
    <row r="1168" spans="1:16" ht="13.5" thickBot="1" x14ac:dyDescent="0.25">
      <c r="A1168" s="10"/>
      <c r="B1168" s="77"/>
      <c r="C1168" s="78"/>
      <c r="D1168" s="79"/>
      <c r="E1168" s="78"/>
      <c r="F1168" s="123"/>
      <c r="G1168" s="124"/>
      <c r="H1168" s="125"/>
      <c r="I1168" s="126"/>
      <c r="J1168" s="123"/>
      <c r="K1168" s="81"/>
      <c r="L1168" s="127"/>
      <c r="M1168" s="83"/>
      <c r="N1168" s="128"/>
      <c r="O1168" s="86"/>
      <c r="P1168" s="10"/>
    </row>
    <row r="1169" spans="1:16" x14ac:dyDescent="0.2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39"/>
      <c r="M1169" s="10"/>
      <c r="N1169" s="10"/>
      <c r="O1169" s="10"/>
      <c r="P1169" s="10"/>
    </row>
    <row r="1170" spans="1:16" x14ac:dyDescent="0.2">
      <c r="A1170" s="10"/>
      <c r="B1170" s="15" t="s">
        <v>61</v>
      </c>
      <c r="C1170" s="10"/>
      <c r="D1170" s="10"/>
      <c r="E1170" s="10"/>
      <c r="F1170" s="140">
        <v>2.53E-2</v>
      </c>
      <c r="G1170" s="10"/>
      <c r="H1170" s="10"/>
      <c r="I1170" s="10"/>
      <c r="J1170" s="140">
        <v>3.1600000000000003E-2</v>
      </c>
      <c r="K1170" s="10"/>
      <c r="L1170" s="10"/>
      <c r="M1170" s="10"/>
      <c r="N1170" s="10"/>
      <c r="O1170" s="10"/>
      <c r="P1170" s="10"/>
    </row>
    <row r="1171" spans="1:16" x14ac:dyDescent="0.2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</row>
    <row r="1172" spans="1:16" ht="14.25" x14ac:dyDescent="0.2">
      <c r="A1172" s="141" t="s">
        <v>62</v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</row>
    <row r="1173" spans="1:16" x14ac:dyDescent="0.2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</row>
    <row r="1174" spans="1:16" x14ac:dyDescent="0.2">
      <c r="A1174" s="10" t="s">
        <v>63</v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</row>
    <row r="1175" spans="1:16" x14ac:dyDescent="0.2">
      <c r="A1175" s="10" t="s">
        <v>64</v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</row>
    <row r="1176" spans="1:16" x14ac:dyDescent="0.2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</row>
    <row r="1177" spans="1:16" x14ac:dyDescent="0.2">
      <c r="A1177" s="10" t="s">
        <v>65</v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</row>
    <row r="1178" spans="1:16" x14ac:dyDescent="0.2">
      <c r="A1178" s="10" t="s">
        <v>66</v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</row>
    <row r="1179" spans="1:16" x14ac:dyDescent="0.2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</row>
    <row r="1180" spans="1:16" x14ac:dyDescent="0.2">
      <c r="A1180" s="10" t="s">
        <v>67</v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</row>
    <row r="1181" spans="1:16" x14ac:dyDescent="0.2">
      <c r="A1181" s="10" t="s">
        <v>68</v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</row>
    <row r="1182" spans="1:16" x14ac:dyDescent="0.2">
      <c r="A1182" s="10" t="s">
        <v>69</v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</row>
    <row r="1183" spans="1:16" x14ac:dyDescent="0.2">
      <c r="A1183" s="10" t="s">
        <v>70</v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</row>
    <row r="1184" spans="1:16" x14ac:dyDescent="0.2">
      <c r="A1184" s="10" t="s">
        <v>71</v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</row>
    <row r="1186" spans="1:16" ht="21.75" x14ac:dyDescent="0.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2"/>
      <c r="M1186" s="2"/>
      <c r="N1186" s="3" t="s">
        <v>0</v>
      </c>
      <c r="O1186" s="4" t="s">
        <v>1</v>
      </c>
    </row>
    <row r="1187" spans="1:16" ht="18" x14ac:dyDescent="0.2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2"/>
      <c r="M1187" s="2"/>
      <c r="N1187" s="3" t="s">
        <v>2</v>
      </c>
      <c r="O1187" s="6"/>
    </row>
    <row r="1188" spans="1:16" x14ac:dyDescent="0.2">
      <c r="A1188" s="143"/>
      <c r="B1188" s="143"/>
      <c r="C1188" s="143"/>
      <c r="D1188" s="143"/>
      <c r="E1188" s="143"/>
      <c r="F1188" s="143"/>
      <c r="G1188" s="143"/>
      <c r="H1188" s="143"/>
      <c r="I1188" s="143"/>
      <c r="J1188" s="143"/>
      <c r="K1188" s="143"/>
      <c r="L1188" s="2"/>
      <c r="M1188" s="2"/>
      <c r="N1188" s="3" t="s">
        <v>3</v>
      </c>
      <c r="O1188" s="6"/>
    </row>
    <row r="1189" spans="1:16" ht="18" x14ac:dyDescent="0.25">
      <c r="A1189" s="5"/>
      <c r="B1189" s="5"/>
      <c r="C1189" s="5"/>
      <c r="D1189" s="5"/>
      <c r="E1189" s="5"/>
      <c r="F1189" s="5"/>
      <c r="G1189" s="5"/>
      <c r="H1189" s="5"/>
      <c r="I1189" s="7"/>
      <c r="J1189" s="7"/>
      <c r="K1189" s="7"/>
      <c r="L1189" s="2"/>
      <c r="M1189" s="2"/>
      <c r="N1189" s="3" t="s">
        <v>4</v>
      </c>
      <c r="O1189" s="6"/>
    </row>
    <row r="1190" spans="1:16" ht="15.75" x14ac:dyDescent="0.25">
      <c r="A1190" s="2"/>
      <c r="B1190" s="2"/>
      <c r="C1190" s="8"/>
      <c r="D1190" s="8"/>
      <c r="E1190" s="8"/>
      <c r="F1190" s="2"/>
      <c r="G1190" s="2"/>
      <c r="H1190" s="2"/>
      <c r="I1190" s="2"/>
      <c r="J1190" s="2"/>
      <c r="K1190" s="2"/>
      <c r="L1190" s="2"/>
      <c r="M1190" s="2"/>
      <c r="N1190" s="3" t="s">
        <v>5</v>
      </c>
      <c r="O1190" s="9" t="s">
        <v>90</v>
      </c>
    </row>
    <row r="1191" spans="1:16" x14ac:dyDescent="0.2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3"/>
      <c r="O1191" s="4"/>
    </row>
    <row r="1192" spans="1:16" x14ac:dyDescent="0.2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3" t="s">
        <v>6</v>
      </c>
      <c r="O1192" s="9"/>
    </row>
    <row r="1193" spans="1:16" x14ac:dyDescent="0.2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10"/>
    </row>
    <row r="1194" spans="1:16" x14ac:dyDescent="0.2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</row>
    <row r="1195" spans="1:16" x14ac:dyDescent="0.2">
      <c r="A1195" s="10"/>
      <c r="B1195" s="143" t="s">
        <v>7</v>
      </c>
      <c r="C1195" s="143"/>
      <c r="D1195" s="143"/>
      <c r="E1195" s="143"/>
      <c r="F1195" s="143"/>
      <c r="G1195" s="143"/>
      <c r="H1195" s="143"/>
      <c r="I1195" s="143"/>
      <c r="J1195" s="143"/>
      <c r="K1195" s="143"/>
      <c r="L1195" s="143"/>
      <c r="M1195" s="143"/>
      <c r="N1195" s="143"/>
      <c r="O1195" s="143"/>
    </row>
    <row r="1196" spans="1:16" x14ac:dyDescent="0.2">
      <c r="A1196" s="10"/>
      <c r="B1196" s="143" t="s">
        <v>8</v>
      </c>
      <c r="C1196" s="143"/>
      <c r="D1196" s="143"/>
      <c r="E1196" s="143"/>
      <c r="F1196" s="143"/>
      <c r="G1196" s="143"/>
      <c r="H1196" s="143"/>
      <c r="I1196" s="143"/>
      <c r="J1196" s="143"/>
      <c r="K1196" s="143"/>
      <c r="L1196" s="143"/>
      <c r="M1196" s="143"/>
      <c r="N1196" s="143"/>
      <c r="O1196" s="143"/>
    </row>
    <row r="1197" spans="1:16" x14ac:dyDescent="0.2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</row>
    <row r="1198" spans="1:16" x14ac:dyDescent="0.2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</row>
    <row r="1199" spans="1:16" x14ac:dyDescent="0.2">
      <c r="A1199" s="10"/>
      <c r="B1199" s="11" t="s">
        <v>9</v>
      </c>
      <c r="C1199" s="10"/>
      <c r="D1199" s="143" t="s">
        <v>91</v>
      </c>
      <c r="E1199" s="143"/>
      <c r="F1199" s="143"/>
      <c r="G1199" s="143"/>
      <c r="H1199" s="143"/>
      <c r="I1199" s="143"/>
      <c r="J1199" s="143"/>
      <c r="K1199" s="143"/>
      <c r="L1199" s="143"/>
      <c r="M1199" s="143"/>
      <c r="N1199" s="143"/>
      <c r="O1199" s="143"/>
      <c r="P1199" s="10"/>
    </row>
    <row r="1200" spans="1:16" ht="15.75" x14ac:dyDescent="0.25">
      <c r="A1200" s="10"/>
      <c r="B1200" s="12"/>
      <c r="C1200" s="10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0"/>
    </row>
    <row r="1201" spans="1:16" x14ac:dyDescent="0.2">
      <c r="A1201" s="10"/>
      <c r="B1201" s="14"/>
      <c r="C1201" s="10"/>
      <c r="D1201" s="15" t="s">
        <v>11</v>
      </c>
      <c r="E1201" s="15"/>
      <c r="F1201" s="16">
        <v>4230083</v>
      </c>
      <c r="G1201" s="15" t="s">
        <v>12</v>
      </c>
      <c r="H1201" s="10"/>
      <c r="I1201" s="10"/>
      <c r="J1201" s="10"/>
      <c r="K1201" s="10"/>
      <c r="L1201" s="10"/>
      <c r="M1201" s="10"/>
      <c r="N1201" s="10"/>
      <c r="O1201" s="10"/>
      <c r="P1201" s="10"/>
    </row>
    <row r="1202" spans="1:16" x14ac:dyDescent="0.2">
      <c r="A1202" s="10"/>
      <c r="B1202" s="14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</row>
    <row r="1203" spans="1:16" x14ac:dyDescent="0.2">
      <c r="A1203" s="10"/>
      <c r="B1203" s="14"/>
      <c r="C1203" s="10"/>
      <c r="D1203" s="17"/>
      <c r="E1203" s="17"/>
      <c r="F1203" s="143" t="s">
        <v>13</v>
      </c>
      <c r="G1203" s="143"/>
      <c r="H1203" s="143"/>
      <c r="I1203" s="10"/>
      <c r="J1203" s="143" t="s">
        <v>14</v>
      </c>
      <c r="K1203" s="143"/>
      <c r="L1203" s="143"/>
      <c r="M1203" s="10"/>
      <c r="N1203" s="143" t="s">
        <v>15</v>
      </c>
      <c r="O1203" s="143"/>
      <c r="P1203" s="10"/>
    </row>
    <row r="1204" spans="1:16" ht="12.75" customHeight="1" x14ac:dyDescent="0.2">
      <c r="A1204" s="10"/>
      <c r="B1204" s="14"/>
      <c r="C1204" s="10"/>
      <c r="D1204" s="143" t="s">
        <v>16</v>
      </c>
      <c r="E1204" s="18"/>
      <c r="F1204" s="19" t="s">
        <v>17</v>
      </c>
      <c r="G1204" s="19" t="s">
        <v>18</v>
      </c>
      <c r="H1204" s="20" t="s">
        <v>19</v>
      </c>
      <c r="I1204" s="10"/>
      <c r="J1204" s="19" t="s">
        <v>17</v>
      </c>
      <c r="K1204" s="21" t="s">
        <v>18</v>
      </c>
      <c r="L1204" s="20" t="s">
        <v>19</v>
      </c>
      <c r="M1204" s="10"/>
      <c r="N1204" s="143" t="s">
        <v>20</v>
      </c>
      <c r="O1204" s="143" t="s">
        <v>21</v>
      </c>
      <c r="P1204" s="10"/>
    </row>
    <row r="1205" spans="1:16" x14ac:dyDescent="0.2">
      <c r="A1205" s="10"/>
      <c r="B1205" s="14"/>
      <c r="C1205" s="10"/>
      <c r="D1205" s="143"/>
      <c r="E1205" s="18"/>
      <c r="F1205" s="22" t="s">
        <v>22</v>
      </c>
      <c r="G1205" s="22"/>
      <c r="H1205" s="23" t="s">
        <v>22</v>
      </c>
      <c r="I1205" s="10"/>
      <c r="J1205" s="22" t="s">
        <v>22</v>
      </c>
      <c r="K1205" s="23"/>
      <c r="L1205" s="23" t="s">
        <v>22</v>
      </c>
      <c r="M1205" s="10"/>
      <c r="N1205" s="143"/>
      <c r="O1205" s="143"/>
      <c r="P1205" s="10"/>
    </row>
    <row r="1206" spans="1:16" x14ac:dyDescent="0.2">
      <c r="A1206" s="10"/>
      <c r="B1206" s="24" t="s">
        <v>23</v>
      </c>
      <c r="C1206" s="24"/>
      <c r="D1206" s="25" t="s">
        <v>24</v>
      </c>
      <c r="E1206" s="26"/>
      <c r="F1206" s="27">
        <v>24427.599999999999</v>
      </c>
      <c r="G1206" s="28">
        <v>1</v>
      </c>
      <c r="H1206" s="29">
        <f>G1206*F1206</f>
        <v>24427.599999999999</v>
      </c>
      <c r="I1206" s="30"/>
      <c r="J1206" s="31">
        <v>24427.599999999999</v>
      </c>
      <c r="K1206" s="32">
        <v>1</v>
      </c>
      <c r="L1206" s="29">
        <f>K1206*J1206</f>
        <v>24427.599999999999</v>
      </c>
      <c r="M1206" s="30"/>
      <c r="N1206" s="33">
        <f>L1206-H1206</f>
        <v>0</v>
      </c>
      <c r="O1206" s="34">
        <f>IF((H1206)=0,"",(N1206/H1206))</f>
        <v>0</v>
      </c>
      <c r="P1206" s="10"/>
    </row>
    <row r="1207" spans="1:16" x14ac:dyDescent="0.2">
      <c r="A1207" s="10"/>
      <c r="B1207" s="24" t="s">
        <v>25</v>
      </c>
      <c r="C1207" s="24"/>
      <c r="D1207" s="25" t="s">
        <v>24</v>
      </c>
      <c r="E1207" s="26"/>
      <c r="F1207" s="27">
        <v>0</v>
      </c>
      <c r="G1207" s="28">
        <v>1</v>
      </c>
      <c r="H1207" s="29">
        <f t="shared" ref="H1207:H1215" si="105">G1207*F1207</f>
        <v>0</v>
      </c>
      <c r="I1207" s="30"/>
      <c r="J1207" s="31">
        <v>0</v>
      </c>
      <c r="K1207" s="32">
        <v>1</v>
      </c>
      <c r="L1207" s="29">
        <f>K1207*J1207</f>
        <v>0</v>
      </c>
      <c r="M1207" s="30"/>
      <c r="N1207" s="33">
        <f>L1207-H1207</f>
        <v>0</v>
      </c>
      <c r="O1207" s="34" t="str">
        <f>IF((H1207)=0,"",(N1207/H1207))</f>
        <v/>
      </c>
      <c r="P1207" s="10"/>
    </row>
    <row r="1208" spans="1:16" x14ac:dyDescent="0.2">
      <c r="A1208" s="10"/>
      <c r="B1208" s="35" t="s">
        <v>26</v>
      </c>
      <c r="C1208" s="24"/>
      <c r="D1208" s="25" t="s">
        <v>32</v>
      </c>
      <c r="E1208" s="26"/>
      <c r="F1208" s="27">
        <v>-4.7E-2</v>
      </c>
      <c r="G1208" s="28">
        <v>6943</v>
      </c>
      <c r="H1208" s="29">
        <f t="shared" si="105"/>
        <v>-326.32100000000003</v>
      </c>
      <c r="I1208" s="30"/>
      <c r="J1208" s="31">
        <v>0</v>
      </c>
      <c r="K1208" s="32">
        <v>6943</v>
      </c>
      <c r="L1208" s="29">
        <f t="shared" ref="L1208:L1215" si="106">K1208*J1208</f>
        <v>0</v>
      </c>
      <c r="M1208" s="30"/>
      <c r="N1208" s="33">
        <f t="shared" ref="N1208:N1246" si="107">L1208-H1208</f>
        <v>326.32100000000003</v>
      </c>
      <c r="O1208" s="34">
        <f t="shared" ref="O1208:O1216" si="108">IF((H1208)=0,"",(N1208/H1208))</f>
        <v>-1</v>
      </c>
      <c r="P1208" s="10"/>
    </row>
    <row r="1209" spans="1:16" x14ac:dyDescent="0.2">
      <c r="A1209" s="10"/>
      <c r="B1209" s="35" t="s">
        <v>28</v>
      </c>
      <c r="C1209" s="24"/>
      <c r="D1209" s="25" t="s">
        <v>24</v>
      </c>
      <c r="E1209" s="26"/>
      <c r="F1209" s="27">
        <v>0.25</v>
      </c>
      <c r="G1209" s="28">
        <v>1</v>
      </c>
      <c r="H1209" s="29">
        <f t="shared" si="105"/>
        <v>0.25</v>
      </c>
      <c r="I1209" s="30"/>
      <c r="J1209" s="31">
        <v>0.25</v>
      </c>
      <c r="K1209" s="32">
        <v>1</v>
      </c>
      <c r="L1209" s="29">
        <f t="shared" si="106"/>
        <v>0.25</v>
      </c>
      <c r="M1209" s="30"/>
      <c r="N1209" s="33">
        <f t="shared" si="107"/>
        <v>0</v>
      </c>
      <c r="O1209" s="34">
        <f t="shared" si="108"/>
        <v>0</v>
      </c>
      <c r="P1209" s="10"/>
    </row>
    <row r="1210" spans="1:16" x14ac:dyDescent="0.2">
      <c r="A1210" s="10"/>
      <c r="B1210" s="24" t="s">
        <v>29</v>
      </c>
      <c r="C1210" s="24"/>
      <c r="D1210" s="25" t="s">
        <v>32</v>
      </c>
      <c r="E1210" s="26"/>
      <c r="F1210" s="27">
        <v>1.4610000000000001</v>
      </c>
      <c r="G1210" s="28">
        <v>6943</v>
      </c>
      <c r="H1210" s="29">
        <f t="shared" si="105"/>
        <v>10143.723</v>
      </c>
      <c r="I1210" s="30"/>
      <c r="J1210" s="31">
        <v>2.0552000000000001</v>
      </c>
      <c r="K1210" s="28">
        <v>6943</v>
      </c>
      <c r="L1210" s="29">
        <f t="shared" si="106"/>
        <v>14269.253600000002</v>
      </c>
      <c r="M1210" s="30"/>
      <c r="N1210" s="33">
        <f t="shared" si="107"/>
        <v>4125.5306000000019</v>
      </c>
      <c r="O1210" s="34">
        <f t="shared" si="108"/>
        <v>0.40670773442847385</v>
      </c>
      <c r="P1210" s="10"/>
    </row>
    <row r="1211" spans="1:16" x14ac:dyDescent="0.2">
      <c r="A1211" s="10"/>
      <c r="B1211" s="24" t="s">
        <v>30</v>
      </c>
      <c r="C1211" s="24"/>
      <c r="D1211" s="25"/>
      <c r="E1211" s="26"/>
      <c r="F1211" s="27"/>
      <c r="G1211" s="28"/>
      <c r="H1211" s="29">
        <f t="shared" si="105"/>
        <v>0</v>
      </c>
      <c r="I1211" s="30"/>
      <c r="J1211" s="31"/>
      <c r="K1211" s="28"/>
      <c r="L1211" s="29">
        <f t="shared" si="106"/>
        <v>0</v>
      </c>
      <c r="M1211" s="30"/>
      <c r="N1211" s="33">
        <f t="shared" si="107"/>
        <v>0</v>
      </c>
      <c r="O1211" s="34" t="str">
        <f t="shared" si="108"/>
        <v/>
      </c>
      <c r="P1211" s="10"/>
    </row>
    <row r="1212" spans="1:16" x14ac:dyDescent="0.2">
      <c r="A1212" s="10"/>
      <c r="B1212" s="24" t="s">
        <v>31</v>
      </c>
      <c r="C1212" s="24"/>
      <c r="D1212" s="25" t="s">
        <v>32</v>
      </c>
      <c r="E1212" s="26"/>
      <c r="F1212" s="27">
        <v>0</v>
      </c>
      <c r="G1212" s="28">
        <v>6943</v>
      </c>
      <c r="H1212" s="29">
        <f t="shared" si="105"/>
        <v>0</v>
      </c>
      <c r="I1212" s="30"/>
      <c r="J1212" s="31">
        <v>0</v>
      </c>
      <c r="K1212" s="28">
        <v>6943</v>
      </c>
      <c r="L1212" s="29">
        <f t="shared" si="106"/>
        <v>0</v>
      </c>
      <c r="M1212" s="30"/>
      <c r="N1212" s="33">
        <f t="shared" si="107"/>
        <v>0</v>
      </c>
      <c r="O1212" s="34" t="str">
        <f t="shared" si="108"/>
        <v/>
      </c>
      <c r="P1212" s="10"/>
    </row>
    <row r="1213" spans="1:16" x14ac:dyDescent="0.2">
      <c r="A1213" s="10"/>
      <c r="B1213" s="24" t="s">
        <v>33</v>
      </c>
      <c r="C1213" s="24"/>
      <c r="D1213" s="25" t="s">
        <v>32</v>
      </c>
      <c r="E1213" s="26"/>
      <c r="F1213" s="27">
        <v>0</v>
      </c>
      <c r="G1213" s="28">
        <v>6943</v>
      </c>
      <c r="H1213" s="29">
        <f t="shared" si="105"/>
        <v>0</v>
      </c>
      <c r="I1213" s="30"/>
      <c r="J1213" s="31">
        <v>0</v>
      </c>
      <c r="K1213" s="28">
        <v>6943</v>
      </c>
      <c r="L1213" s="29">
        <f t="shared" si="106"/>
        <v>0</v>
      </c>
      <c r="M1213" s="30"/>
      <c r="N1213" s="33">
        <f t="shared" si="107"/>
        <v>0</v>
      </c>
      <c r="O1213" s="34" t="str">
        <f t="shared" si="108"/>
        <v/>
      </c>
      <c r="P1213" s="10"/>
    </row>
    <row r="1214" spans="1:16" x14ac:dyDescent="0.2">
      <c r="A1214" s="10"/>
      <c r="B1214" s="24" t="s">
        <v>89</v>
      </c>
      <c r="C1214" s="24"/>
      <c r="D1214" s="25" t="s">
        <v>32</v>
      </c>
      <c r="E1214" s="26"/>
      <c r="F1214" s="27">
        <v>0</v>
      </c>
      <c r="G1214" s="28">
        <v>6943</v>
      </c>
      <c r="H1214" s="29">
        <f t="shared" si="105"/>
        <v>0</v>
      </c>
      <c r="I1214" s="30"/>
      <c r="J1214" s="31">
        <v>0</v>
      </c>
      <c r="K1214" s="28">
        <v>6943</v>
      </c>
      <c r="L1214" s="29">
        <f t="shared" si="106"/>
        <v>0</v>
      </c>
      <c r="M1214" s="30"/>
      <c r="N1214" s="33">
        <f t="shared" si="107"/>
        <v>0</v>
      </c>
      <c r="O1214" s="34" t="str">
        <f t="shared" si="108"/>
        <v/>
      </c>
      <c r="P1214" s="10"/>
    </row>
    <row r="1215" spans="1:16" x14ac:dyDescent="0.2">
      <c r="A1215" s="10"/>
      <c r="B1215" s="37" t="s">
        <v>35</v>
      </c>
      <c r="C1215" s="24"/>
      <c r="D1215" s="25" t="s">
        <v>24</v>
      </c>
      <c r="E1215" s="26"/>
      <c r="F1215" s="27">
        <v>0</v>
      </c>
      <c r="G1215" s="28">
        <v>1</v>
      </c>
      <c r="H1215" s="29">
        <f t="shared" si="105"/>
        <v>0</v>
      </c>
      <c r="I1215" s="30"/>
      <c r="J1215" s="31">
        <v>0</v>
      </c>
      <c r="K1215" s="28">
        <v>1</v>
      </c>
      <c r="L1215" s="29">
        <f t="shared" si="106"/>
        <v>0</v>
      </c>
      <c r="M1215" s="30"/>
      <c r="N1215" s="33">
        <f t="shared" si="107"/>
        <v>0</v>
      </c>
      <c r="O1215" s="34" t="str">
        <f t="shared" si="108"/>
        <v/>
      </c>
      <c r="P1215" s="10"/>
    </row>
    <row r="1216" spans="1:16" x14ac:dyDescent="0.2">
      <c r="A1216" s="38"/>
      <c r="B1216" s="39" t="s">
        <v>36</v>
      </c>
      <c r="C1216" s="40"/>
      <c r="D1216" s="41"/>
      <c r="E1216" s="40"/>
      <c r="F1216" s="42"/>
      <c r="G1216" s="43"/>
      <c r="H1216" s="44">
        <f>SUM(H1206:H1215)</f>
        <v>34245.252</v>
      </c>
      <c r="I1216" s="45"/>
      <c r="J1216" s="46"/>
      <c r="K1216" s="47"/>
      <c r="L1216" s="44">
        <f>SUM(L1206:L1215)</f>
        <v>38697.103600000002</v>
      </c>
      <c r="M1216" s="45"/>
      <c r="N1216" s="48">
        <f t="shared" si="107"/>
        <v>4451.8516000000018</v>
      </c>
      <c r="O1216" s="49">
        <f t="shared" si="108"/>
        <v>0.12999909009283978</v>
      </c>
      <c r="P1216" s="38"/>
    </row>
    <row r="1217" spans="1:16" ht="38.25" x14ac:dyDescent="0.2">
      <c r="A1217" s="10"/>
      <c r="B1217" s="50" t="s">
        <v>37</v>
      </c>
      <c r="C1217" s="24"/>
      <c r="D1217" s="25" t="s">
        <v>32</v>
      </c>
      <c r="E1217" s="26"/>
      <c r="F1217" s="27">
        <v>0.65790000000000004</v>
      </c>
      <c r="G1217" s="28">
        <v>6943</v>
      </c>
      <c r="H1217" s="29">
        <f>G1217*F1217</f>
        <v>4567.7997000000005</v>
      </c>
      <c r="I1217" s="30"/>
      <c r="J1217" s="31">
        <v>0</v>
      </c>
      <c r="K1217" s="28">
        <v>6943</v>
      </c>
      <c r="L1217" s="29">
        <f>K1217*J1217</f>
        <v>0</v>
      </c>
      <c r="M1217" s="30"/>
      <c r="N1217" s="33">
        <f t="shared" si="107"/>
        <v>-4567.7997000000005</v>
      </c>
      <c r="O1217" s="34">
        <f>IF((H1217)=0,"",(N1217/H1217))</f>
        <v>-1</v>
      </c>
      <c r="P1217" s="10"/>
    </row>
    <row r="1218" spans="1:16" ht="38.25" x14ac:dyDescent="0.2">
      <c r="A1218" s="10"/>
      <c r="B1218" s="50" t="s">
        <v>38</v>
      </c>
      <c r="C1218" s="24"/>
      <c r="D1218" s="25" t="s">
        <v>32</v>
      </c>
      <c r="E1218" s="26"/>
      <c r="F1218" s="27">
        <v>-0.7177</v>
      </c>
      <c r="G1218" s="28">
        <v>6943</v>
      </c>
      <c r="H1218" s="29">
        <f>G1218*F1218</f>
        <v>-4982.9911000000002</v>
      </c>
      <c r="I1218" s="30"/>
      <c r="J1218" s="31">
        <v>-0.7177</v>
      </c>
      <c r="K1218" s="28">
        <v>6943</v>
      </c>
      <c r="L1218" s="29">
        <f>K1218*J1218</f>
        <v>-4982.9911000000002</v>
      </c>
      <c r="M1218" s="30"/>
      <c r="N1218" s="33">
        <f t="shared" si="107"/>
        <v>0</v>
      </c>
      <c r="O1218" s="34">
        <f>IF((H1218)=0,"",(N1218/H1218))</f>
        <v>0</v>
      </c>
      <c r="P1218" s="10"/>
    </row>
    <row r="1219" spans="1:16" ht="51" x14ac:dyDescent="0.2">
      <c r="A1219" s="10"/>
      <c r="B1219" s="50" t="s">
        <v>39</v>
      </c>
      <c r="C1219" s="24"/>
      <c r="D1219" s="25" t="s">
        <v>32</v>
      </c>
      <c r="E1219" s="26"/>
      <c r="F1219" s="27">
        <v>0</v>
      </c>
      <c r="G1219" s="28">
        <v>6943</v>
      </c>
      <c r="H1219" s="29">
        <f>G1219*F1219</f>
        <v>0</v>
      </c>
      <c r="I1219" s="30"/>
      <c r="J1219" s="31">
        <v>-0.84330000000000005</v>
      </c>
      <c r="K1219" s="28">
        <v>6943</v>
      </c>
      <c r="L1219" s="29">
        <f>K1219*J1219</f>
        <v>-5855.0319</v>
      </c>
      <c r="M1219" s="30"/>
      <c r="N1219" s="33">
        <f t="shared" si="107"/>
        <v>-5855.0319</v>
      </c>
      <c r="O1219" s="34" t="str">
        <f>IF((H1219)=0,"",(N1219/H1219))</f>
        <v/>
      </c>
      <c r="P1219" s="10"/>
    </row>
    <row r="1220" spans="1:16" x14ac:dyDescent="0.2">
      <c r="A1220" s="10"/>
      <c r="B1220" s="36" t="s">
        <v>40</v>
      </c>
      <c r="C1220" s="24"/>
      <c r="D1220" s="25" t="s">
        <v>32</v>
      </c>
      <c r="E1220" s="26"/>
      <c r="F1220" s="27">
        <v>9.0499999999999997E-2</v>
      </c>
      <c r="G1220" s="28">
        <v>6943</v>
      </c>
      <c r="H1220" s="29">
        <f>G1220*F1220</f>
        <v>628.3415</v>
      </c>
      <c r="I1220" s="30"/>
      <c r="J1220" s="31">
        <v>9.4E-2</v>
      </c>
      <c r="K1220" s="28">
        <v>6943</v>
      </c>
      <c r="L1220" s="29">
        <f>K1220*J1220</f>
        <v>652.64200000000005</v>
      </c>
      <c r="M1220" s="30"/>
      <c r="N1220" s="33">
        <f t="shared" si="107"/>
        <v>24.300500000000056</v>
      </c>
      <c r="O1220" s="34">
        <f>IF((H1220)=0,"",(N1220/H1220))</f>
        <v>3.8674033149171359E-2</v>
      </c>
      <c r="P1220" s="10"/>
    </row>
    <row r="1221" spans="1:16" x14ac:dyDescent="0.2">
      <c r="A1221" s="10"/>
      <c r="B1221" s="36" t="s">
        <v>41</v>
      </c>
      <c r="C1221" s="24"/>
      <c r="D1221" s="25"/>
      <c r="E1221" s="26"/>
      <c r="F1221" s="51"/>
      <c r="G1221" s="52"/>
      <c r="H1221" s="53"/>
      <c r="I1221" s="30"/>
      <c r="J1221" s="31"/>
      <c r="K1221" s="28">
        <f>F1201</f>
        <v>4230083</v>
      </c>
      <c r="L1221" s="29">
        <f>K1221*J1221</f>
        <v>0</v>
      </c>
      <c r="M1221" s="30"/>
      <c r="N1221" s="33">
        <f t="shared" si="107"/>
        <v>0</v>
      </c>
      <c r="O1221" s="34"/>
      <c r="P1221" s="10"/>
    </row>
    <row r="1222" spans="1:16" ht="25.5" x14ac:dyDescent="0.2">
      <c r="A1222" s="10"/>
      <c r="B1222" s="54" t="s">
        <v>42</v>
      </c>
      <c r="C1222" s="55"/>
      <c r="D1222" s="55"/>
      <c r="E1222" s="55"/>
      <c r="F1222" s="56"/>
      <c r="G1222" s="57"/>
      <c r="H1222" s="58">
        <f>SUM(H1216:H1221)</f>
        <v>34458.402100000007</v>
      </c>
      <c r="I1222" s="45"/>
      <c r="J1222" s="57"/>
      <c r="K1222" s="59"/>
      <c r="L1222" s="58">
        <f>SUM(L1216:L1221)</f>
        <v>28511.722600000001</v>
      </c>
      <c r="M1222" s="45"/>
      <c r="N1222" s="48">
        <f t="shared" si="107"/>
        <v>-5946.6795000000056</v>
      </c>
      <c r="O1222" s="49">
        <f t="shared" ref="O1222:O1246" si="109">IF((H1222)=0,"",(N1222/H1222))</f>
        <v>-0.17257560239567826</v>
      </c>
      <c r="P1222" s="10"/>
    </row>
    <row r="1223" spans="1:16" x14ac:dyDescent="0.2">
      <c r="A1223" s="10"/>
      <c r="B1223" s="30" t="s">
        <v>43</v>
      </c>
      <c r="C1223" s="30"/>
      <c r="D1223" s="60" t="s">
        <v>32</v>
      </c>
      <c r="E1223" s="61"/>
      <c r="F1223" s="31">
        <v>3.0162</v>
      </c>
      <c r="G1223" s="62">
        <f>6943</f>
        <v>6943</v>
      </c>
      <c r="H1223" s="29">
        <f>G1223*F1223</f>
        <v>20941.476599999998</v>
      </c>
      <c r="I1223" s="30"/>
      <c r="J1223" s="31">
        <v>2.8542999999999998</v>
      </c>
      <c r="K1223" s="63">
        <f>6943</f>
        <v>6943</v>
      </c>
      <c r="L1223" s="29">
        <f>K1223*J1223</f>
        <v>19817.404899999998</v>
      </c>
      <c r="M1223" s="30"/>
      <c r="N1223" s="33">
        <f t="shared" si="107"/>
        <v>-1124.0717000000004</v>
      </c>
      <c r="O1223" s="34">
        <f t="shared" si="109"/>
        <v>-5.3676811882501188E-2</v>
      </c>
      <c r="P1223" s="10"/>
    </row>
    <row r="1224" spans="1:16" ht="25.5" x14ac:dyDescent="0.2">
      <c r="A1224" s="10"/>
      <c r="B1224" s="64" t="s">
        <v>44</v>
      </c>
      <c r="C1224" s="30"/>
      <c r="D1224" s="60" t="s">
        <v>32</v>
      </c>
      <c r="E1224" s="61"/>
      <c r="F1224" s="31">
        <v>2.5070000000000001</v>
      </c>
      <c r="G1224" s="62">
        <f>G1223</f>
        <v>6943</v>
      </c>
      <c r="H1224" s="29">
        <f>G1224*F1224</f>
        <v>17406.101000000002</v>
      </c>
      <c r="I1224" s="30"/>
      <c r="J1224" s="31">
        <v>2.3772000000000002</v>
      </c>
      <c r="K1224" s="63">
        <f>K1223</f>
        <v>6943</v>
      </c>
      <c r="L1224" s="29">
        <f>K1224*J1224</f>
        <v>16504.899600000001</v>
      </c>
      <c r="M1224" s="30"/>
      <c r="N1224" s="33">
        <f t="shared" si="107"/>
        <v>-901.20140000000174</v>
      </c>
      <c r="O1224" s="34">
        <f t="shared" si="109"/>
        <v>-5.1775029916234637E-2</v>
      </c>
      <c r="P1224" s="10"/>
    </row>
    <row r="1225" spans="1:16" ht="25.5" x14ac:dyDescent="0.2">
      <c r="A1225" s="10"/>
      <c r="B1225" s="54" t="s">
        <v>45</v>
      </c>
      <c r="C1225" s="40"/>
      <c r="D1225" s="40"/>
      <c r="E1225" s="40"/>
      <c r="F1225" s="65"/>
      <c r="G1225" s="57"/>
      <c r="H1225" s="58">
        <f>SUM(H1222:H1224)</f>
        <v>72805.979699999996</v>
      </c>
      <c r="I1225" s="66"/>
      <c r="J1225" s="67"/>
      <c r="K1225" s="68"/>
      <c r="L1225" s="58">
        <f>SUM(L1222:L1224)</f>
        <v>64834.027100000007</v>
      </c>
      <c r="M1225" s="66"/>
      <c r="N1225" s="48">
        <f t="shared" si="107"/>
        <v>-7971.9525999999896</v>
      </c>
      <c r="O1225" s="49">
        <f t="shared" si="109"/>
        <v>-0.10949584955588462</v>
      </c>
      <c r="P1225" s="10"/>
    </row>
    <row r="1226" spans="1:16" ht="25.5" x14ac:dyDescent="0.2">
      <c r="A1226" s="10"/>
      <c r="B1226" s="69" t="s">
        <v>46</v>
      </c>
      <c r="C1226" s="24"/>
      <c r="D1226" s="25" t="s">
        <v>27</v>
      </c>
      <c r="E1226" s="26"/>
      <c r="F1226" s="70">
        <v>5.1999999999999998E-3</v>
      </c>
      <c r="G1226" s="62">
        <f>F1201*(1+F1249)</f>
        <v>4249118.3734999998</v>
      </c>
      <c r="H1226" s="71">
        <f t="shared" ref="H1226:H1234" si="110">G1226*F1226</f>
        <v>22095.415542199997</v>
      </c>
      <c r="I1226" s="30"/>
      <c r="J1226" s="72">
        <v>5.1999999999999998E-3</v>
      </c>
      <c r="K1226" s="63">
        <f>F1201*(1+J1249)</f>
        <v>4259270.5726999994</v>
      </c>
      <c r="L1226" s="71">
        <f t="shared" ref="L1226:L1234" si="111">K1226*J1226</f>
        <v>22148.206978039994</v>
      </c>
      <c r="M1226" s="30"/>
      <c r="N1226" s="33">
        <f t="shared" si="107"/>
        <v>52.791435839997575</v>
      </c>
      <c r="O1226" s="73">
        <f t="shared" si="109"/>
        <v>2.3892483822796316E-3</v>
      </c>
      <c r="P1226" s="10"/>
    </row>
    <row r="1227" spans="1:16" ht="25.5" x14ac:dyDescent="0.2">
      <c r="A1227" s="10"/>
      <c r="B1227" s="69" t="s">
        <v>47</v>
      </c>
      <c r="C1227" s="24"/>
      <c r="D1227" s="25" t="s">
        <v>27</v>
      </c>
      <c r="E1227" s="26"/>
      <c r="F1227" s="70">
        <v>1.1000000000000001E-3</v>
      </c>
      <c r="G1227" s="62">
        <f>F1201*(1+F1249)</f>
        <v>4249118.3734999998</v>
      </c>
      <c r="H1227" s="71">
        <f t="shared" si="110"/>
        <v>4674.03021085</v>
      </c>
      <c r="I1227" s="30"/>
      <c r="J1227" s="72">
        <v>1.1000000000000001E-3</v>
      </c>
      <c r="K1227" s="63">
        <f>F1201*(1+J1249)</f>
        <v>4259270.5726999994</v>
      </c>
      <c r="L1227" s="71">
        <f t="shared" si="111"/>
        <v>4685.19762997</v>
      </c>
      <c r="M1227" s="30"/>
      <c r="N1227" s="33">
        <f t="shared" si="107"/>
        <v>11.167419119999977</v>
      </c>
      <c r="O1227" s="73">
        <f t="shared" si="109"/>
        <v>2.3892483822797361E-3</v>
      </c>
      <c r="P1227" s="10"/>
    </row>
    <row r="1228" spans="1:16" x14ac:dyDescent="0.2">
      <c r="A1228" s="10"/>
      <c r="B1228" s="24" t="s">
        <v>28</v>
      </c>
      <c r="C1228" s="24"/>
      <c r="D1228" s="25"/>
      <c r="E1228" s="26"/>
      <c r="F1228" s="70"/>
      <c r="G1228" s="28">
        <v>1</v>
      </c>
      <c r="H1228" s="71">
        <f t="shared" si="110"/>
        <v>0</v>
      </c>
      <c r="I1228" s="30"/>
      <c r="J1228" s="72"/>
      <c r="K1228" s="32">
        <v>1</v>
      </c>
      <c r="L1228" s="71">
        <f t="shared" si="111"/>
        <v>0</v>
      </c>
      <c r="M1228" s="30"/>
      <c r="N1228" s="33">
        <f t="shared" si="107"/>
        <v>0</v>
      </c>
      <c r="O1228" s="73" t="str">
        <f t="shared" si="109"/>
        <v/>
      </c>
      <c r="P1228" s="10"/>
    </row>
    <row r="1229" spans="1:16" x14ac:dyDescent="0.2">
      <c r="A1229" s="10"/>
      <c r="B1229" s="24" t="s">
        <v>48</v>
      </c>
      <c r="C1229" s="24"/>
      <c r="D1229" s="25" t="s">
        <v>27</v>
      </c>
      <c r="E1229" s="26"/>
      <c r="F1229" s="70">
        <v>7.0000000000000001E-3</v>
      </c>
      <c r="G1229" s="62">
        <f>F1201</f>
        <v>4230083</v>
      </c>
      <c r="H1229" s="71">
        <f t="shared" si="110"/>
        <v>29610.581000000002</v>
      </c>
      <c r="I1229" s="30"/>
      <c r="J1229" s="72">
        <v>7.0000000000000001E-3</v>
      </c>
      <c r="K1229" s="63">
        <f>F1201</f>
        <v>4230083</v>
      </c>
      <c r="L1229" s="71">
        <f t="shared" si="111"/>
        <v>29610.581000000002</v>
      </c>
      <c r="M1229" s="30"/>
      <c r="N1229" s="33">
        <f t="shared" si="107"/>
        <v>0</v>
      </c>
      <c r="O1229" s="73">
        <f t="shared" si="109"/>
        <v>0</v>
      </c>
      <c r="P1229" s="10"/>
    </row>
    <row r="1230" spans="1:16" x14ac:dyDescent="0.2">
      <c r="A1230" s="10"/>
      <c r="B1230" s="36" t="s">
        <v>49</v>
      </c>
      <c r="C1230" s="24"/>
      <c r="D1230" s="25" t="s">
        <v>27</v>
      </c>
      <c r="E1230" s="26"/>
      <c r="F1230" s="74">
        <v>7.3999999999999996E-2</v>
      </c>
      <c r="G1230" s="62">
        <f>IF($G$1226&gt;=750,750,$G$1226)</f>
        <v>750</v>
      </c>
      <c r="H1230" s="71">
        <f>G1230*F1230</f>
        <v>55.5</v>
      </c>
      <c r="I1230" s="30"/>
      <c r="J1230" s="70">
        <v>7.3999999999999996E-2</v>
      </c>
      <c r="K1230" s="62">
        <f>IF($K$1226&gt;=750,750,$K$1226)</f>
        <v>750</v>
      </c>
      <c r="L1230" s="71">
        <f>K1230*J1230</f>
        <v>55.5</v>
      </c>
      <c r="M1230" s="30"/>
      <c r="N1230" s="33">
        <f t="shared" si="107"/>
        <v>0</v>
      </c>
      <c r="O1230" s="73">
        <f t="shared" si="109"/>
        <v>0</v>
      </c>
      <c r="P1230" s="10"/>
    </row>
    <row r="1231" spans="1:16" x14ac:dyDescent="0.2">
      <c r="A1231" s="10"/>
      <c r="B1231" s="36" t="s">
        <v>50</v>
      </c>
      <c r="C1231" s="24"/>
      <c r="D1231" s="25" t="s">
        <v>27</v>
      </c>
      <c r="E1231" s="26"/>
      <c r="F1231" s="74">
        <v>8.6999999999999994E-2</v>
      </c>
      <c r="G1231" s="62">
        <f>IF($G$1226&gt;=750,$G$1226-750,0)</f>
        <v>4248368.3734999998</v>
      </c>
      <c r="H1231" s="71">
        <f>G1231*F1231</f>
        <v>369608.04849449993</v>
      </c>
      <c r="I1231" s="30"/>
      <c r="J1231" s="70">
        <v>8.6999999999999994E-2</v>
      </c>
      <c r="K1231" s="62">
        <f>IF($K$1226&gt;=750,$K$1226-750,0)</f>
        <v>4258520.5726999994</v>
      </c>
      <c r="L1231" s="71">
        <f>K1231*J1231</f>
        <v>370491.28982489993</v>
      </c>
      <c r="M1231" s="30"/>
      <c r="N1231" s="33">
        <f t="shared" si="107"/>
        <v>883.24133039999288</v>
      </c>
      <c r="O1231" s="73">
        <f t="shared" si="109"/>
        <v>2.3896701762790109E-3</v>
      </c>
      <c r="P1231" s="10"/>
    </row>
    <row r="1232" spans="1:16" x14ac:dyDescent="0.2">
      <c r="A1232" s="10"/>
      <c r="B1232" s="36" t="s">
        <v>51</v>
      </c>
      <c r="C1232" s="24"/>
      <c r="D1232" s="25" t="s">
        <v>27</v>
      </c>
      <c r="E1232" s="26"/>
      <c r="F1232" s="74">
        <v>6.3E-2</v>
      </c>
      <c r="G1232" s="75">
        <f>0.64*$G$1226</f>
        <v>2719435.7590399999</v>
      </c>
      <c r="H1232" s="71">
        <f t="shared" si="110"/>
        <v>171324.45281952</v>
      </c>
      <c r="I1232" s="30"/>
      <c r="J1232" s="70">
        <v>6.3E-2</v>
      </c>
      <c r="K1232" s="76">
        <f>0.64*$K$1226</f>
        <v>2725933.1665279996</v>
      </c>
      <c r="L1232" s="71">
        <f t="shared" si="111"/>
        <v>171733.78949126397</v>
      </c>
      <c r="M1232" s="30"/>
      <c r="N1232" s="33">
        <f t="shared" si="107"/>
        <v>409.33667174397851</v>
      </c>
      <c r="O1232" s="73">
        <f t="shared" si="109"/>
        <v>2.389248382279616E-3</v>
      </c>
      <c r="P1232" s="10"/>
    </row>
    <row r="1233" spans="1:16" x14ac:dyDescent="0.2">
      <c r="A1233" s="10"/>
      <c r="B1233" s="36" t="s">
        <v>52</v>
      </c>
      <c r="C1233" s="24"/>
      <c r="D1233" s="25" t="s">
        <v>27</v>
      </c>
      <c r="E1233" s="26"/>
      <c r="F1233" s="74">
        <v>9.9000000000000005E-2</v>
      </c>
      <c r="G1233" s="75">
        <f>0.18*$G$1226</f>
        <v>764841.30722999992</v>
      </c>
      <c r="H1233" s="71">
        <f t="shared" si="110"/>
        <v>75719.289415769992</v>
      </c>
      <c r="I1233" s="30"/>
      <c r="J1233" s="70">
        <v>9.9000000000000005E-2</v>
      </c>
      <c r="K1233" s="76">
        <f>0.18*$K$1226</f>
        <v>766668.70308599982</v>
      </c>
      <c r="L1233" s="71">
        <f t="shared" si="111"/>
        <v>75900.201605513983</v>
      </c>
      <c r="M1233" s="30"/>
      <c r="N1233" s="33">
        <f t="shared" si="107"/>
        <v>180.91218974399089</v>
      </c>
      <c r="O1233" s="73">
        <f t="shared" si="109"/>
        <v>2.3892483822796212E-3</v>
      </c>
      <c r="P1233" s="10"/>
    </row>
    <row r="1234" spans="1:16" ht="13.5" thickBot="1" x14ac:dyDescent="0.25">
      <c r="A1234" s="10"/>
      <c r="B1234" s="14" t="s">
        <v>53</v>
      </c>
      <c r="C1234" s="24"/>
      <c r="D1234" s="25" t="s">
        <v>27</v>
      </c>
      <c r="E1234" s="26"/>
      <c r="F1234" s="74">
        <v>0.11799999999999999</v>
      </c>
      <c r="G1234" s="75">
        <f>0.18*$G$1226</f>
        <v>764841.30722999992</v>
      </c>
      <c r="H1234" s="71">
        <f t="shared" si="110"/>
        <v>90251.274253139985</v>
      </c>
      <c r="I1234" s="30"/>
      <c r="J1234" s="70">
        <v>0.11799999999999999</v>
      </c>
      <c r="K1234" s="76">
        <f>0.18*$K$1226</f>
        <v>766668.70308599982</v>
      </c>
      <c r="L1234" s="71">
        <f t="shared" si="111"/>
        <v>90466.906964147973</v>
      </c>
      <c r="M1234" s="30"/>
      <c r="N1234" s="33">
        <f t="shared" si="107"/>
        <v>215.63271100798738</v>
      </c>
      <c r="O1234" s="73">
        <f t="shared" si="109"/>
        <v>2.3892483822796017E-3</v>
      </c>
      <c r="P1234" s="10"/>
    </row>
    <row r="1235" spans="1:16" ht="13.5" thickBot="1" x14ac:dyDescent="0.25">
      <c r="A1235" s="10"/>
      <c r="B1235" s="77"/>
      <c r="C1235" s="78"/>
      <c r="D1235" s="79"/>
      <c r="E1235" s="78"/>
      <c r="F1235" s="80"/>
      <c r="G1235" s="81"/>
      <c r="H1235" s="82"/>
      <c r="I1235" s="83"/>
      <c r="J1235" s="80"/>
      <c r="K1235" s="84"/>
      <c r="L1235" s="82"/>
      <c r="M1235" s="83"/>
      <c r="N1235" s="85"/>
      <c r="O1235" s="86"/>
      <c r="P1235" s="10"/>
    </row>
    <row r="1236" spans="1:16" x14ac:dyDescent="0.2">
      <c r="A1236" s="10"/>
      <c r="B1236" s="87" t="s">
        <v>54</v>
      </c>
      <c r="C1236" s="24"/>
      <c r="D1236" s="24"/>
      <c r="E1236" s="24"/>
      <c r="F1236" s="88"/>
      <c r="G1236" s="89"/>
      <c r="H1236" s="90">
        <f>SUM(H1225:H1231)</f>
        <v>498849.55494754994</v>
      </c>
      <c r="I1236" s="91"/>
      <c r="J1236" s="92"/>
      <c r="K1236" s="92"/>
      <c r="L1236" s="93">
        <f>SUM(L1225:L1231)</f>
        <v>491824.8025329099</v>
      </c>
      <c r="M1236" s="94"/>
      <c r="N1236" s="95">
        <f t="shared" si="107"/>
        <v>-7024.7524146400392</v>
      </c>
      <c r="O1236" s="96">
        <f t="shared" si="109"/>
        <v>-1.408190574687119E-2</v>
      </c>
      <c r="P1236" s="10"/>
    </row>
    <row r="1237" spans="1:16" x14ac:dyDescent="0.2">
      <c r="A1237" s="10"/>
      <c r="B1237" s="97" t="s">
        <v>55</v>
      </c>
      <c r="C1237" s="24"/>
      <c r="D1237" s="24"/>
      <c r="E1237" s="24"/>
      <c r="F1237" s="98">
        <v>0.13</v>
      </c>
      <c r="G1237" s="89"/>
      <c r="H1237" s="99">
        <f>H1236*F1237</f>
        <v>64850.442143181492</v>
      </c>
      <c r="I1237" s="100"/>
      <c r="J1237" s="101">
        <v>0.13</v>
      </c>
      <c r="K1237" s="102"/>
      <c r="L1237" s="103">
        <f>L1236*J1237</f>
        <v>63937.224329278288</v>
      </c>
      <c r="M1237" s="104"/>
      <c r="N1237" s="105">
        <f t="shared" si="107"/>
        <v>-913.21781390320393</v>
      </c>
      <c r="O1237" s="106">
        <f t="shared" si="109"/>
        <v>-1.4081905746871173E-2</v>
      </c>
      <c r="P1237" s="10"/>
    </row>
    <row r="1238" spans="1:16" x14ac:dyDescent="0.2">
      <c r="A1238" s="10"/>
      <c r="B1238" s="107" t="s">
        <v>56</v>
      </c>
      <c r="C1238" s="24"/>
      <c r="D1238" s="24"/>
      <c r="E1238" s="24"/>
      <c r="F1238" s="108"/>
      <c r="G1238" s="109"/>
      <c r="H1238" s="99">
        <f>H1236+H1237</f>
        <v>563699.9970907314</v>
      </c>
      <c r="I1238" s="100"/>
      <c r="J1238" s="100"/>
      <c r="K1238" s="100"/>
      <c r="L1238" s="103">
        <f>L1236+L1237</f>
        <v>555762.02686218824</v>
      </c>
      <c r="M1238" s="104"/>
      <c r="N1238" s="105">
        <f t="shared" si="107"/>
        <v>-7937.9702285431558</v>
      </c>
      <c r="O1238" s="106">
        <f t="shared" si="109"/>
        <v>-1.4081905746871034E-2</v>
      </c>
      <c r="P1238" s="10"/>
    </row>
    <row r="1239" spans="1:16" ht="12.75" customHeight="1" x14ac:dyDescent="0.2">
      <c r="A1239" s="10"/>
      <c r="B1239" s="143" t="s">
        <v>57</v>
      </c>
      <c r="C1239" s="143"/>
      <c r="D1239" s="143"/>
      <c r="E1239" s="24"/>
      <c r="F1239" s="108"/>
      <c r="G1239" s="109"/>
      <c r="H1239" s="110">
        <f>ROUND(-H1238*10%,2)</f>
        <v>-56370</v>
      </c>
      <c r="I1239" s="100"/>
      <c r="J1239" s="100"/>
      <c r="K1239" s="100"/>
      <c r="L1239" s="111">
        <f>ROUND(-L1238*10%,2)</f>
        <v>-55576.2</v>
      </c>
      <c r="M1239" s="104"/>
      <c r="N1239" s="112">
        <f t="shared" si="107"/>
        <v>793.80000000000291</v>
      </c>
      <c r="O1239" s="113">
        <f t="shared" si="109"/>
        <v>-1.4081958488557795E-2</v>
      </c>
      <c r="P1239" s="10"/>
    </row>
    <row r="1240" spans="1:16" ht="13.5" customHeight="1" thickBot="1" x14ac:dyDescent="0.25">
      <c r="A1240" s="10"/>
      <c r="B1240" s="143" t="s">
        <v>58</v>
      </c>
      <c r="C1240" s="143"/>
      <c r="D1240" s="143"/>
      <c r="E1240" s="114"/>
      <c r="F1240" s="115"/>
      <c r="G1240" s="116"/>
      <c r="H1240" s="117">
        <f>SUM(H1238:H1239)</f>
        <v>507329.9970907314</v>
      </c>
      <c r="I1240" s="118"/>
      <c r="J1240" s="118"/>
      <c r="K1240" s="118"/>
      <c r="L1240" s="119">
        <f>SUM(L1238:L1239)</f>
        <v>500185.82686218823</v>
      </c>
      <c r="M1240" s="120"/>
      <c r="N1240" s="121">
        <f t="shared" si="107"/>
        <v>-7144.1702285431675</v>
      </c>
      <c r="O1240" s="122">
        <f t="shared" si="109"/>
        <v>-1.4081899886683612E-2</v>
      </c>
      <c r="P1240" s="10"/>
    </row>
    <row r="1241" spans="1:16" ht="13.5" thickBot="1" x14ac:dyDescent="0.25">
      <c r="A1241" s="10"/>
      <c r="B1241" s="77"/>
      <c r="C1241" s="78"/>
      <c r="D1241" s="79"/>
      <c r="E1241" s="78"/>
      <c r="F1241" s="123"/>
      <c r="G1241" s="124"/>
      <c r="H1241" s="125"/>
      <c r="I1241" s="126"/>
      <c r="J1241" s="123"/>
      <c r="K1241" s="81"/>
      <c r="L1241" s="127"/>
      <c r="M1241" s="83"/>
      <c r="N1241" s="128"/>
      <c r="O1241" s="86"/>
      <c r="P1241" s="10"/>
    </row>
    <row r="1242" spans="1:16" x14ac:dyDescent="0.2">
      <c r="A1242" s="10"/>
      <c r="B1242" s="87" t="s">
        <v>59</v>
      </c>
      <c r="C1242" s="24"/>
      <c r="D1242" s="24"/>
      <c r="E1242" s="24"/>
      <c r="F1242" s="88"/>
      <c r="G1242" s="89"/>
      <c r="H1242" s="90">
        <f>SUM(H1225:H1229,H1232:H1234)</f>
        <v>466481.02294147993</v>
      </c>
      <c r="I1242" s="91"/>
      <c r="J1242" s="92"/>
      <c r="K1242" s="92"/>
      <c r="L1242" s="129">
        <f>SUM(L1225:L1229,L1232:L1234)</f>
        <v>459378.91076893592</v>
      </c>
      <c r="M1242" s="94"/>
      <c r="N1242" s="95">
        <f>L1242-H1242</f>
        <v>-7102.1121725440025</v>
      </c>
      <c r="O1242" s="96">
        <f>IF((H1242)=0,"",(N1242/H1242))</f>
        <v>-1.5224868372480316E-2</v>
      </c>
      <c r="P1242" s="10"/>
    </row>
    <row r="1243" spans="1:16" x14ac:dyDescent="0.2">
      <c r="A1243" s="10"/>
      <c r="B1243" s="97" t="s">
        <v>55</v>
      </c>
      <c r="C1243" s="24"/>
      <c r="D1243" s="24"/>
      <c r="E1243" s="24"/>
      <c r="F1243" s="98">
        <v>0.13</v>
      </c>
      <c r="G1243" s="109"/>
      <c r="H1243" s="99">
        <f>H1242*F1243</f>
        <v>60642.532982392389</v>
      </c>
      <c r="I1243" s="100"/>
      <c r="J1243" s="130">
        <v>0.13</v>
      </c>
      <c r="K1243" s="100"/>
      <c r="L1243" s="103">
        <f>L1242*J1243</f>
        <v>59719.258399961669</v>
      </c>
      <c r="M1243" s="104"/>
      <c r="N1243" s="105">
        <f t="shared" si="107"/>
        <v>-923.27458243072033</v>
      </c>
      <c r="O1243" s="106">
        <f t="shared" si="109"/>
        <v>-1.5224868372480316E-2</v>
      </c>
      <c r="P1243" s="10"/>
    </row>
    <row r="1244" spans="1:16" x14ac:dyDescent="0.2">
      <c r="A1244" s="10"/>
      <c r="B1244" s="107" t="s">
        <v>56</v>
      </c>
      <c r="C1244" s="24"/>
      <c r="D1244" s="24"/>
      <c r="E1244" s="24"/>
      <c r="F1244" s="108"/>
      <c r="G1244" s="109"/>
      <c r="H1244" s="99">
        <f>H1242+H1243</f>
        <v>527123.55592387228</v>
      </c>
      <c r="I1244" s="100"/>
      <c r="J1244" s="100"/>
      <c r="K1244" s="100"/>
      <c r="L1244" s="103">
        <f>L1242+L1243</f>
        <v>519098.16916889761</v>
      </c>
      <c r="M1244" s="104"/>
      <c r="N1244" s="105">
        <f t="shared" si="107"/>
        <v>-8025.3867549746647</v>
      </c>
      <c r="O1244" s="106">
        <f t="shared" si="109"/>
        <v>-1.5224868372480207E-2</v>
      </c>
      <c r="P1244" s="10"/>
    </row>
    <row r="1245" spans="1:16" ht="12.75" customHeight="1" x14ac:dyDescent="0.2">
      <c r="A1245" s="10"/>
      <c r="B1245" s="143" t="s">
        <v>57</v>
      </c>
      <c r="C1245" s="143"/>
      <c r="D1245" s="143"/>
      <c r="E1245" s="24"/>
      <c r="F1245" s="108"/>
      <c r="G1245" s="109"/>
      <c r="H1245" s="110">
        <f>ROUND(-H1244*10%,2)</f>
        <v>-52712.36</v>
      </c>
      <c r="I1245" s="100"/>
      <c r="J1245" s="100"/>
      <c r="K1245" s="100"/>
      <c r="L1245" s="111">
        <f>ROUND(-L1244*10%,2)</f>
        <v>-51909.82</v>
      </c>
      <c r="M1245" s="104"/>
      <c r="N1245" s="112">
        <f t="shared" si="107"/>
        <v>802.54000000000087</v>
      </c>
      <c r="O1245" s="113">
        <f t="shared" si="109"/>
        <v>-1.5224892226415225E-2</v>
      </c>
      <c r="P1245" s="10"/>
    </row>
    <row r="1246" spans="1:16" ht="13.5" customHeight="1" thickBot="1" x14ac:dyDescent="0.25">
      <c r="A1246" s="10"/>
      <c r="B1246" s="143" t="s">
        <v>60</v>
      </c>
      <c r="C1246" s="143"/>
      <c r="D1246" s="143"/>
      <c r="E1246" s="114"/>
      <c r="F1246" s="131"/>
      <c r="G1246" s="132"/>
      <c r="H1246" s="133">
        <f>H1244+H1245</f>
        <v>474411.19592387229</v>
      </c>
      <c r="I1246" s="134"/>
      <c r="J1246" s="134"/>
      <c r="K1246" s="134"/>
      <c r="L1246" s="135">
        <f>L1244+L1245</f>
        <v>467188.34916889761</v>
      </c>
      <c r="M1246" s="136"/>
      <c r="N1246" s="137">
        <f t="shared" si="107"/>
        <v>-7222.8467549746856</v>
      </c>
      <c r="O1246" s="138">
        <f t="shared" si="109"/>
        <v>-1.5224865722042782E-2</v>
      </c>
      <c r="P1246" s="10"/>
    </row>
    <row r="1247" spans="1:16" ht="13.5" thickBot="1" x14ac:dyDescent="0.25">
      <c r="A1247" s="10"/>
      <c r="B1247" s="77"/>
      <c r="C1247" s="78"/>
      <c r="D1247" s="79"/>
      <c r="E1247" s="78"/>
      <c r="F1247" s="123"/>
      <c r="G1247" s="124"/>
      <c r="H1247" s="125"/>
      <c r="I1247" s="126"/>
      <c r="J1247" s="123"/>
      <c r="K1247" s="81"/>
      <c r="L1247" s="127"/>
      <c r="M1247" s="83"/>
      <c r="N1247" s="128"/>
      <c r="O1247" s="86"/>
      <c r="P1247" s="10"/>
    </row>
    <row r="1248" spans="1:16" x14ac:dyDescent="0.2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39"/>
      <c r="M1248" s="10"/>
      <c r="N1248" s="10"/>
      <c r="O1248" s="10"/>
      <c r="P1248" s="10"/>
    </row>
    <row r="1249" spans="1:16" x14ac:dyDescent="0.2">
      <c r="A1249" s="10"/>
      <c r="B1249" s="15" t="s">
        <v>61</v>
      </c>
      <c r="C1249" s="10"/>
      <c r="D1249" s="10"/>
      <c r="E1249" s="10"/>
      <c r="F1249" s="142">
        <v>4.4999999999999997E-3</v>
      </c>
      <c r="G1249" s="10"/>
      <c r="H1249" s="10"/>
      <c r="I1249" s="10"/>
      <c r="J1249" s="142">
        <v>6.8999999999999999E-3</v>
      </c>
      <c r="K1249" s="10"/>
      <c r="L1249" s="10"/>
      <c r="M1249" s="10"/>
      <c r="N1249" s="10"/>
      <c r="O1249" s="10"/>
      <c r="P1249" s="10"/>
    </row>
    <row r="1250" spans="1:16" x14ac:dyDescent="0.2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</row>
    <row r="1251" spans="1:16" ht="14.25" x14ac:dyDescent="0.2">
      <c r="A1251" s="141" t="s">
        <v>62</v>
      </c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</row>
    <row r="1252" spans="1:16" x14ac:dyDescent="0.2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</row>
    <row r="1253" spans="1:16" x14ac:dyDescent="0.2">
      <c r="A1253" s="10" t="s">
        <v>63</v>
      </c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</row>
    <row r="1254" spans="1:16" x14ac:dyDescent="0.2">
      <c r="A1254" s="10" t="s">
        <v>64</v>
      </c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</row>
    <row r="1255" spans="1:16" x14ac:dyDescent="0.2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</row>
    <row r="1256" spans="1:16" x14ac:dyDescent="0.2">
      <c r="A1256" s="10" t="s">
        <v>65</v>
      </c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</row>
    <row r="1257" spans="1:16" x14ac:dyDescent="0.2">
      <c r="A1257" s="10" t="s">
        <v>66</v>
      </c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</row>
    <row r="1258" spans="1:16" x14ac:dyDescent="0.2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</row>
    <row r="1259" spans="1:16" x14ac:dyDescent="0.2">
      <c r="A1259" s="10" t="s">
        <v>67</v>
      </c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</row>
    <row r="1260" spans="1:16" x14ac:dyDescent="0.2">
      <c r="A1260" s="10" t="s">
        <v>68</v>
      </c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</row>
    <row r="1261" spans="1:16" x14ac:dyDescent="0.2">
      <c r="A1261" s="10" t="s">
        <v>69</v>
      </c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</row>
    <row r="1262" spans="1:16" x14ac:dyDescent="0.2">
      <c r="A1262" s="10" t="s">
        <v>70</v>
      </c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</row>
    <row r="1263" spans="1:16" x14ac:dyDescent="0.2">
      <c r="A1263" s="10" t="s">
        <v>71</v>
      </c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</row>
    <row r="1265" spans="1:16" ht="21.75" x14ac:dyDescent="0.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2"/>
      <c r="M1265" s="2"/>
      <c r="N1265" s="3" t="s">
        <v>0</v>
      </c>
      <c r="O1265" s="4" t="s">
        <v>1</v>
      </c>
    </row>
    <row r="1266" spans="1:16" ht="18" x14ac:dyDescent="0.2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2"/>
      <c r="M1266" s="2"/>
      <c r="N1266" s="3" t="s">
        <v>2</v>
      </c>
      <c r="O1266" s="6"/>
    </row>
    <row r="1267" spans="1:16" x14ac:dyDescent="0.2">
      <c r="A1267" s="143"/>
      <c r="B1267" s="143"/>
      <c r="C1267" s="143"/>
      <c r="D1267" s="143"/>
      <c r="E1267" s="143"/>
      <c r="F1267" s="143"/>
      <c r="G1267" s="143"/>
      <c r="H1267" s="143"/>
      <c r="I1267" s="143"/>
      <c r="J1267" s="143"/>
      <c r="K1267" s="143"/>
      <c r="L1267" s="2"/>
      <c r="M1267" s="2"/>
      <c r="N1267" s="3" t="s">
        <v>3</v>
      </c>
      <c r="O1267" s="6"/>
    </row>
    <row r="1268" spans="1:16" ht="18" x14ac:dyDescent="0.25">
      <c r="A1268" s="5"/>
      <c r="B1268" s="5"/>
      <c r="C1268" s="5"/>
      <c r="D1268" s="5"/>
      <c r="E1268" s="5"/>
      <c r="F1268" s="5"/>
      <c r="G1268" s="5"/>
      <c r="H1268" s="5"/>
      <c r="I1268" s="7"/>
      <c r="J1268" s="7"/>
      <c r="K1268" s="7"/>
      <c r="L1268" s="2"/>
      <c r="M1268" s="2"/>
      <c r="N1268" s="3" t="s">
        <v>4</v>
      </c>
      <c r="O1268" s="6"/>
    </row>
    <row r="1269" spans="1:16" ht="15.75" x14ac:dyDescent="0.25">
      <c r="A1269" s="2"/>
      <c r="B1269" s="2"/>
      <c r="C1269" s="8"/>
      <c r="D1269" s="8"/>
      <c r="E1269" s="8"/>
      <c r="F1269" s="2"/>
      <c r="G1269" s="2"/>
      <c r="H1269" s="2"/>
      <c r="I1269" s="2"/>
      <c r="J1269" s="2"/>
      <c r="K1269" s="2"/>
      <c r="L1269" s="2"/>
      <c r="M1269" s="2"/>
      <c r="N1269" s="3" t="s">
        <v>5</v>
      </c>
      <c r="O1269" s="9" t="s">
        <v>92</v>
      </c>
    </row>
    <row r="1270" spans="1:16" x14ac:dyDescent="0.2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3"/>
      <c r="O1270" s="4"/>
    </row>
    <row r="1271" spans="1:16" x14ac:dyDescent="0.2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3" t="s">
        <v>6</v>
      </c>
      <c r="O1271" s="9"/>
    </row>
    <row r="1272" spans="1:16" x14ac:dyDescent="0.2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10"/>
    </row>
    <row r="1273" spans="1:16" x14ac:dyDescent="0.2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</row>
    <row r="1274" spans="1:16" x14ac:dyDescent="0.2">
      <c r="A1274" s="10"/>
      <c r="B1274" s="143" t="s">
        <v>7</v>
      </c>
      <c r="C1274" s="143"/>
      <c r="D1274" s="143"/>
      <c r="E1274" s="143"/>
      <c r="F1274" s="143"/>
      <c r="G1274" s="143"/>
      <c r="H1274" s="143"/>
      <c r="I1274" s="143"/>
      <c r="J1274" s="143"/>
      <c r="K1274" s="143"/>
      <c r="L1274" s="143"/>
      <c r="M1274" s="143"/>
      <c r="N1274" s="143"/>
      <c r="O1274" s="143"/>
    </row>
    <row r="1275" spans="1:16" x14ac:dyDescent="0.2">
      <c r="A1275" s="10"/>
      <c r="B1275" s="143" t="s">
        <v>8</v>
      </c>
      <c r="C1275" s="143"/>
      <c r="D1275" s="143"/>
      <c r="E1275" s="143"/>
      <c r="F1275" s="143"/>
      <c r="G1275" s="143"/>
      <c r="H1275" s="143"/>
      <c r="I1275" s="143"/>
      <c r="J1275" s="143"/>
      <c r="K1275" s="143"/>
      <c r="L1275" s="143"/>
      <c r="M1275" s="143"/>
      <c r="N1275" s="143"/>
      <c r="O1275" s="143"/>
    </row>
    <row r="1276" spans="1:16" x14ac:dyDescent="0.2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</row>
    <row r="1277" spans="1:16" x14ac:dyDescent="0.2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</row>
    <row r="1278" spans="1:16" x14ac:dyDescent="0.2">
      <c r="A1278" s="10"/>
      <c r="B1278" s="11" t="s">
        <v>9</v>
      </c>
      <c r="C1278" s="10"/>
      <c r="D1278" s="143" t="s">
        <v>91</v>
      </c>
      <c r="E1278" s="143"/>
      <c r="F1278" s="143"/>
      <c r="G1278" s="143"/>
      <c r="H1278" s="143"/>
      <c r="I1278" s="143"/>
      <c r="J1278" s="143"/>
      <c r="K1278" s="143"/>
      <c r="L1278" s="143"/>
      <c r="M1278" s="143"/>
      <c r="N1278" s="143"/>
      <c r="O1278" s="143"/>
      <c r="P1278" s="10"/>
    </row>
    <row r="1279" spans="1:16" ht="15.75" x14ac:dyDescent="0.25">
      <c r="A1279" s="10"/>
      <c r="B1279" s="12"/>
      <c r="C1279" s="10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0"/>
    </row>
    <row r="1280" spans="1:16" x14ac:dyDescent="0.2">
      <c r="A1280" s="10"/>
      <c r="B1280" s="14"/>
      <c r="C1280" s="10"/>
      <c r="D1280" s="15" t="s">
        <v>11</v>
      </c>
      <c r="E1280" s="15"/>
      <c r="F1280" s="16">
        <v>7340623</v>
      </c>
      <c r="G1280" s="15" t="s">
        <v>12</v>
      </c>
      <c r="H1280" s="10"/>
      <c r="I1280" s="10"/>
      <c r="J1280" s="10"/>
      <c r="K1280" s="10"/>
      <c r="L1280" s="10"/>
      <c r="M1280" s="10"/>
      <c r="N1280" s="10"/>
      <c r="O1280" s="10"/>
      <c r="P1280" s="10"/>
    </row>
    <row r="1281" spans="1:16" x14ac:dyDescent="0.2">
      <c r="A1281" s="10"/>
      <c r="B1281" s="14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</row>
    <row r="1282" spans="1:16" x14ac:dyDescent="0.2">
      <c r="A1282" s="10"/>
      <c r="B1282" s="14"/>
      <c r="C1282" s="10"/>
      <c r="D1282" s="17"/>
      <c r="E1282" s="17"/>
      <c r="F1282" s="143" t="s">
        <v>13</v>
      </c>
      <c r="G1282" s="143"/>
      <c r="H1282" s="143"/>
      <c r="I1282" s="10"/>
      <c r="J1282" s="143" t="s">
        <v>14</v>
      </c>
      <c r="K1282" s="143"/>
      <c r="L1282" s="143"/>
      <c r="M1282" s="10"/>
      <c r="N1282" s="143" t="s">
        <v>15</v>
      </c>
      <c r="O1282" s="143"/>
      <c r="P1282" s="10"/>
    </row>
    <row r="1283" spans="1:16" ht="12.75" customHeight="1" x14ac:dyDescent="0.2">
      <c r="A1283" s="10"/>
      <c r="B1283" s="14"/>
      <c r="C1283" s="10"/>
      <c r="D1283" s="143" t="s">
        <v>16</v>
      </c>
      <c r="E1283" s="18"/>
      <c r="F1283" s="19" t="s">
        <v>17</v>
      </c>
      <c r="G1283" s="19" t="s">
        <v>18</v>
      </c>
      <c r="H1283" s="20" t="s">
        <v>19</v>
      </c>
      <c r="I1283" s="10"/>
      <c r="J1283" s="19" t="s">
        <v>17</v>
      </c>
      <c r="K1283" s="21" t="s">
        <v>18</v>
      </c>
      <c r="L1283" s="20" t="s">
        <v>19</v>
      </c>
      <c r="M1283" s="10"/>
      <c r="N1283" s="143" t="s">
        <v>20</v>
      </c>
      <c r="O1283" s="143" t="s">
        <v>21</v>
      </c>
      <c r="P1283" s="10"/>
    </row>
    <row r="1284" spans="1:16" x14ac:dyDescent="0.2">
      <c r="A1284" s="10"/>
      <c r="B1284" s="14"/>
      <c r="C1284" s="10"/>
      <c r="D1284" s="143"/>
      <c r="E1284" s="18"/>
      <c r="F1284" s="22" t="s">
        <v>22</v>
      </c>
      <c r="G1284" s="22"/>
      <c r="H1284" s="23" t="s">
        <v>22</v>
      </c>
      <c r="I1284" s="10"/>
      <c r="J1284" s="22" t="s">
        <v>22</v>
      </c>
      <c r="K1284" s="23"/>
      <c r="L1284" s="23" t="s">
        <v>22</v>
      </c>
      <c r="M1284" s="10"/>
      <c r="N1284" s="143"/>
      <c r="O1284" s="143"/>
      <c r="P1284" s="10"/>
    </row>
    <row r="1285" spans="1:16" x14ac:dyDescent="0.2">
      <c r="A1285" s="10"/>
      <c r="B1285" s="24" t="s">
        <v>23</v>
      </c>
      <c r="C1285" s="24"/>
      <c r="D1285" s="25" t="s">
        <v>24</v>
      </c>
      <c r="E1285" s="26"/>
      <c r="F1285" s="27">
        <v>24427.599999999999</v>
      </c>
      <c r="G1285" s="28">
        <v>1</v>
      </c>
      <c r="H1285" s="29">
        <f>G1285*F1285</f>
        <v>24427.599999999999</v>
      </c>
      <c r="I1285" s="30"/>
      <c r="J1285" s="31">
        <v>24427.599999999999</v>
      </c>
      <c r="K1285" s="32">
        <v>1</v>
      </c>
      <c r="L1285" s="29">
        <f>K1285*J1285</f>
        <v>24427.599999999999</v>
      </c>
      <c r="M1285" s="30"/>
      <c r="N1285" s="33">
        <f>L1285-H1285</f>
        <v>0</v>
      </c>
      <c r="O1285" s="34">
        <f>IF((H1285)=0,"",(N1285/H1285))</f>
        <v>0</v>
      </c>
      <c r="P1285" s="10"/>
    </row>
    <row r="1286" spans="1:16" x14ac:dyDescent="0.2">
      <c r="A1286" s="10"/>
      <c r="B1286" s="24" t="s">
        <v>25</v>
      </c>
      <c r="C1286" s="24"/>
      <c r="D1286" s="25" t="s">
        <v>24</v>
      </c>
      <c r="E1286" s="26"/>
      <c r="F1286" s="27">
        <v>0</v>
      </c>
      <c r="G1286" s="28">
        <v>1</v>
      </c>
      <c r="H1286" s="29">
        <f t="shared" ref="H1286:H1294" si="112">G1286*F1286</f>
        <v>0</v>
      </c>
      <c r="I1286" s="30"/>
      <c r="J1286" s="31">
        <v>0</v>
      </c>
      <c r="K1286" s="32">
        <v>1</v>
      </c>
      <c r="L1286" s="29">
        <f>K1286*J1286</f>
        <v>0</v>
      </c>
      <c r="M1286" s="30"/>
      <c r="N1286" s="33">
        <f>L1286-H1286</f>
        <v>0</v>
      </c>
      <c r="O1286" s="34" t="str">
        <f>IF((H1286)=0,"",(N1286/H1286))</f>
        <v/>
      </c>
      <c r="P1286" s="10"/>
    </row>
    <row r="1287" spans="1:16" x14ac:dyDescent="0.2">
      <c r="A1287" s="10"/>
      <c r="B1287" s="35" t="s">
        <v>26</v>
      </c>
      <c r="C1287" s="24"/>
      <c r="D1287" s="25" t="s">
        <v>32</v>
      </c>
      <c r="E1287" s="26"/>
      <c r="F1287" s="27">
        <v>-4.7E-2</v>
      </c>
      <c r="G1287" s="28">
        <v>10492</v>
      </c>
      <c r="H1287" s="29">
        <f t="shared" si="112"/>
        <v>-493.12400000000002</v>
      </c>
      <c r="I1287" s="30"/>
      <c r="J1287" s="31">
        <v>0</v>
      </c>
      <c r="K1287" s="32">
        <v>10492</v>
      </c>
      <c r="L1287" s="29">
        <f t="shared" ref="L1287:L1294" si="113">K1287*J1287</f>
        <v>0</v>
      </c>
      <c r="M1287" s="30"/>
      <c r="N1287" s="33">
        <f t="shared" ref="N1287:N1325" si="114">L1287-H1287</f>
        <v>493.12400000000002</v>
      </c>
      <c r="O1287" s="34">
        <f t="shared" ref="O1287:O1295" si="115">IF((H1287)=0,"",(N1287/H1287))</f>
        <v>-1</v>
      </c>
      <c r="P1287" s="10"/>
    </row>
    <row r="1288" spans="1:16" x14ac:dyDescent="0.2">
      <c r="A1288" s="10"/>
      <c r="B1288" s="35" t="s">
        <v>28</v>
      </c>
      <c r="C1288" s="24"/>
      <c r="D1288" s="25" t="s">
        <v>24</v>
      </c>
      <c r="E1288" s="26"/>
      <c r="F1288" s="27">
        <v>0.25</v>
      </c>
      <c r="G1288" s="28">
        <v>1</v>
      </c>
      <c r="H1288" s="29">
        <f t="shared" si="112"/>
        <v>0.25</v>
      </c>
      <c r="I1288" s="30"/>
      <c r="J1288" s="31">
        <v>0.25</v>
      </c>
      <c r="K1288" s="32">
        <v>1</v>
      </c>
      <c r="L1288" s="29">
        <f t="shared" si="113"/>
        <v>0.25</v>
      </c>
      <c r="M1288" s="30"/>
      <c r="N1288" s="33">
        <f t="shared" si="114"/>
        <v>0</v>
      </c>
      <c r="O1288" s="34">
        <f t="shared" si="115"/>
        <v>0</v>
      </c>
      <c r="P1288" s="10"/>
    </row>
    <row r="1289" spans="1:16" x14ac:dyDescent="0.2">
      <c r="A1289" s="10"/>
      <c r="B1289" s="24" t="s">
        <v>29</v>
      </c>
      <c r="C1289" s="24"/>
      <c r="D1289" s="25" t="s">
        <v>32</v>
      </c>
      <c r="E1289" s="26"/>
      <c r="F1289" s="27">
        <v>1.4610000000000001</v>
      </c>
      <c r="G1289" s="28">
        <v>10492</v>
      </c>
      <c r="H1289" s="29">
        <f t="shared" si="112"/>
        <v>15328.812</v>
      </c>
      <c r="I1289" s="30"/>
      <c r="J1289" s="31">
        <v>2.0552000000000001</v>
      </c>
      <c r="K1289" s="28">
        <v>10492</v>
      </c>
      <c r="L1289" s="29">
        <f t="shared" si="113"/>
        <v>21563.1584</v>
      </c>
      <c r="M1289" s="30"/>
      <c r="N1289" s="33">
        <f t="shared" si="114"/>
        <v>6234.3464000000004</v>
      </c>
      <c r="O1289" s="34">
        <f t="shared" si="115"/>
        <v>0.40670773442847369</v>
      </c>
      <c r="P1289" s="10"/>
    </row>
    <row r="1290" spans="1:16" x14ac:dyDescent="0.2">
      <c r="A1290" s="10"/>
      <c r="B1290" s="24" t="s">
        <v>30</v>
      </c>
      <c r="C1290" s="24"/>
      <c r="D1290" s="25"/>
      <c r="E1290" s="26"/>
      <c r="F1290" s="27"/>
      <c r="G1290" s="28"/>
      <c r="H1290" s="29">
        <f t="shared" si="112"/>
        <v>0</v>
      </c>
      <c r="I1290" s="30"/>
      <c r="J1290" s="31">
        <v>0</v>
      </c>
      <c r="K1290" s="28"/>
      <c r="L1290" s="29">
        <f t="shared" si="113"/>
        <v>0</v>
      </c>
      <c r="M1290" s="30"/>
      <c r="N1290" s="33">
        <f t="shared" si="114"/>
        <v>0</v>
      </c>
      <c r="O1290" s="34" t="str">
        <f t="shared" si="115"/>
        <v/>
      </c>
      <c r="P1290" s="10"/>
    </row>
    <row r="1291" spans="1:16" x14ac:dyDescent="0.2">
      <c r="A1291" s="10"/>
      <c r="B1291" s="24" t="s">
        <v>31</v>
      </c>
      <c r="C1291" s="24"/>
      <c r="D1291" s="25" t="s">
        <v>32</v>
      </c>
      <c r="E1291" s="26"/>
      <c r="F1291" s="27">
        <v>0</v>
      </c>
      <c r="G1291" s="28">
        <v>10492</v>
      </c>
      <c r="H1291" s="29">
        <f t="shared" si="112"/>
        <v>0</v>
      </c>
      <c r="I1291" s="30"/>
      <c r="J1291" s="31">
        <v>0</v>
      </c>
      <c r="K1291" s="28">
        <v>10492</v>
      </c>
      <c r="L1291" s="29">
        <f t="shared" si="113"/>
        <v>0</v>
      </c>
      <c r="M1291" s="30"/>
      <c r="N1291" s="33">
        <f t="shared" si="114"/>
        <v>0</v>
      </c>
      <c r="O1291" s="34" t="str">
        <f t="shared" si="115"/>
        <v/>
      </c>
      <c r="P1291" s="10"/>
    </row>
    <row r="1292" spans="1:16" x14ac:dyDescent="0.2">
      <c r="A1292" s="10"/>
      <c r="B1292" s="24" t="s">
        <v>33</v>
      </c>
      <c r="C1292" s="24"/>
      <c r="D1292" s="25" t="s">
        <v>32</v>
      </c>
      <c r="E1292" s="26"/>
      <c r="F1292" s="27">
        <v>0</v>
      </c>
      <c r="G1292" s="28">
        <v>10492</v>
      </c>
      <c r="H1292" s="29">
        <f t="shared" si="112"/>
        <v>0</v>
      </c>
      <c r="I1292" s="30"/>
      <c r="J1292" s="31">
        <v>0</v>
      </c>
      <c r="K1292" s="28">
        <v>10492</v>
      </c>
      <c r="L1292" s="29">
        <f t="shared" si="113"/>
        <v>0</v>
      </c>
      <c r="M1292" s="30"/>
      <c r="N1292" s="33">
        <f t="shared" si="114"/>
        <v>0</v>
      </c>
      <c r="O1292" s="34" t="str">
        <f t="shared" si="115"/>
        <v/>
      </c>
      <c r="P1292" s="10"/>
    </row>
    <row r="1293" spans="1:16" x14ac:dyDescent="0.2">
      <c r="A1293" s="10"/>
      <c r="B1293" s="24" t="s">
        <v>89</v>
      </c>
      <c r="C1293" s="24"/>
      <c r="D1293" s="25" t="s">
        <v>32</v>
      </c>
      <c r="E1293" s="26"/>
      <c r="F1293" s="27">
        <v>0</v>
      </c>
      <c r="G1293" s="28">
        <v>10492</v>
      </c>
      <c r="H1293" s="29">
        <f t="shared" si="112"/>
        <v>0</v>
      </c>
      <c r="I1293" s="30"/>
      <c r="J1293" s="31">
        <v>0</v>
      </c>
      <c r="K1293" s="28">
        <v>10492</v>
      </c>
      <c r="L1293" s="29">
        <f t="shared" si="113"/>
        <v>0</v>
      </c>
      <c r="M1293" s="30"/>
      <c r="N1293" s="33">
        <f t="shared" si="114"/>
        <v>0</v>
      </c>
      <c r="O1293" s="34" t="str">
        <f t="shared" si="115"/>
        <v/>
      </c>
      <c r="P1293" s="10"/>
    </row>
    <row r="1294" spans="1:16" x14ac:dyDescent="0.2">
      <c r="A1294" s="10"/>
      <c r="B1294" s="37" t="s">
        <v>35</v>
      </c>
      <c r="C1294" s="24"/>
      <c r="D1294" s="25" t="s">
        <v>24</v>
      </c>
      <c r="E1294" s="26"/>
      <c r="F1294" s="27">
        <v>0</v>
      </c>
      <c r="G1294" s="28">
        <v>1</v>
      </c>
      <c r="H1294" s="29">
        <f t="shared" si="112"/>
        <v>0</v>
      </c>
      <c r="I1294" s="30"/>
      <c r="J1294" s="31">
        <v>0</v>
      </c>
      <c r="K1294" s="28">
        <v>1</v>
      </c>
      <c r="L1294" s="29">
        <f t="shared" si="113"/>
        <v>0</v>
      </c>
      <c r="M1294" s="30"/>
      <c r="N1294" s="33">
        <f t="shared" si="114"/>
        <v>0</v>
      </c>
      <c r="O1294" s="34" t="str">
        <f t="shared" si="115"/>
        <v/>
      </c>
      <c r="P1294" s="10"/>
    </row>
    <row r="1295" spans="1:16" x14ac:dyDescent="0.2">
      <c r="A1295" s="38"/>
      <c r="B1295" s="39" t="s">
        <v>36</v>
      </c>
      <c r="C1295" s="40"/>
      <c r="D1295" s="41"/>
      <c r="E1295" s="40"/>
      <c r="F1295" s="42"/>
      <c r="G1295" s="43"/>
      <c r="H1295" s="44">
        <f>SUM(H1285:H1294)</f>
        <v>39263.538</v>
      </c>
      <c r="I1295" s="45"/>
      <c r="J1295" s="46"/>
      <c r="K1295" s="47"/>
      <c r="L1295" s="44">
        <f>SUM(L1285:L1294)</f>
        <v>45991.008399999999</v>
      </c>
      <c r="M1295" s="45"/>
      <c r="N1295" s="48">
        <f t="shared" si="114"/>
        <v>6727.4703999999983</v>
      </c>
      <c r="O1295" s="49">
        <f t="shared" si="115"/>
        <v>0.17134142114243495</v>
      </c>
      <c r="P1295" s="38"/>
    </row>
    <row r="1296" spans="1:16" ht="38.25" x14ac:dyDescent="0.2">
      <c r="A1296" s="10"/>
      <c r="B1296" s="50" t="s">
        <v>37</v>
      </c>
      <c r="C1296" s="24"/>
      <c r="D1296" s="25" t="s">
        <v>32</v>
      </c>
      <c r="E1296" s="26"/>
      <c r="F1296" s="27">
        <v>0.65790000000000004</v>
      </c>
      <c r="G1296" s="28">
        <v>10492</v>
      </c>
      <c r="H1296" s="29">
        <f>G1296*F1296</f>
        <v>6902.6868000000004</v>
      </c>
      <c r="I1296" s="30"/>
      <c r="J1296" s="31">
        <v>0</v>
      </c>
      <c r="K1296" s="28">
        <v>10492</v>
      </c>
      <c r="L1296" s="29">
        <f>K1296*J1296</f>
        <v>0</v>
      </c>
      <c r="M1296" s="30"/>
      <c r="N1296" s="33">
        <f t="shared" si="114"/>
        <v>-6902.6868000000004</v>
      </c>
      <c r="O1296" s="34">
        <f>IF((H1296)=0,"",(N1296/H1296))</f>
        <v>-1</v>
      </c>
      <c r="P1296" s="10"/>
    </row>
    <row r="1297" spans="1:16" ht="38.25" x14ac:dyDescent="0.2">
      <c r="A1297" s="10"/>
      <c r="B1297" s="50" t="s">
        <v>38</v>
      </c>
      <c r="C1297" s="24"/>
      <c r="D1297" s="25" t="s">
        <v>32</v>
      </c>
      <c r="E1297" s="26"/>
      <c r="F1297" s="27">
        <v>-0.7177</v>
      </c>
      <c r="G1297" s="28">
        <v>10492</v>
      </c>
      <c r="H1297" s="29">
        <f>G1297*F1297</f>
        <v>-7530.1084000000001</v>
      </c>
      <c r="I1297" s="30"/>
      <c r="J1297" s="31">
        <v>-0.7177</v>
      </c>
      <c r="K1297" s="28">
        <v>10492</v>
      </c>
      <c r="L1297" s="29">
        <f>K1297*J1297</f>
        <v>-7530.1084000000001</v>
      </c>
      <c r="M1297" s="30"/>
      <c r="N1297" s="33">
        <f t="shared" si="114"/>
        <v>0</v>
      </c>
      <c r="O1297" s="34">
        <f>IF((H1297)=0,"",(N1297/H1297))</f>
        <v>0</v>
      </c>
      <c r="P1297" s="10"/>
    </row>
    <row r="1298" spans="1:16" ht="51" x14ac:dyDescent="0.2">
      <c r="A1298" s="10"/>
      <c r="B1298" s="50" t="s">
        <v>39</v>
      </c>
      <c r="C1298" s="24"/>
      <c r="D1298" s="25" t="s">
        <v>32</v>
      </c>
      <c r="E1298" s="26"/>
      <c r="F1298" s="27">
        <v>0</v>
      </c>
      <c r="G1298" s="28">
        <v>10492</v>
      </c>
      <c r="H1298" s="29">
        <f>G1298*F1298</f>
        <v>0</v>
      </c>
      <c r="I1298" s="30"/>
      <c r="J1298" s="31">
        <v>-0.84330000000000005</v>
      </c>
      <c r="K1298" s="28">
        <v>10492</v>
      </c>
      <c r="L1298" s="29">
        <f>K1298*J1298</f>
        <v>-8847.9035999999996</v>
      </c>
      <c r="M1298" s="30"/>
      <c r="N1298" s="33">
        <f t="shared" si="114"/>
        <v>-8847.9035999999996</v>
      </c>
      <c r="O1298" s="34" t="str">
        <f>IF((H1298)=0,"",(N1298/H1298))</f>
        <v/>
      </c>
      <c r="P1298" s="10"/>
    </row>
    <row r="1299" spans="1:16" x14ac:dyDescent="0.2">
      <c r="A1299" s="10"/>
      <c r="B1299" s="36" t="s">
        <v>40</v>
      </c>
      <c r="C1299" s="24"/>
      <c r="D1299" s="25" t="s">
        <v>32</v>
      </c>
      <c r="E1299" s="26"/>
      <c r="F1299" s="27">
        <v>9.0499999999999997E-2</v>
      </c>
      <c r="G1299" s="28">
        <v>10492</v>
      </c>
      <c r="H1299" s="29">
        <f>G1299*F1299</f>
        <v>949.52599999999995</v>
      </c>
      <c r="I1299" s="30"/>
      <c r="J1299" s="31">
        <v>9.4E-2</v>
      </c>
      <c r="K1299" s="28">
        <v>10492</v>
      </c>
      <c r="L1299" s="29">
        <f>K1299*J1299</f>
        <v>986.24800000000005</v>
      </c>
      <c r="M1299" s="30"/>
      <c r="N1299" s="33">
        <f t="shared" si="114"/>
        <v>36.722000000000094</v>
      </c>
      <c r="O1299" s="34">
        <f>IF((H1299)=0,"",(N1299/H1299))</f>
        <v>3.8674033149171373E-2</v>
      </c>
      <c r="P1299" s="10"/>
    </row>
    <row r="1300" spans="1:16" x14ac:dyDescent="0.2">
      <c r="A1300" s="10"/>
      <c r="B1300" s="36" t="s">
        <v>41</v>
      </c>
      <c r="C1300" s="24"/>
      <c r="D1300" s="25"/>
      <c r="E1300" s="26"/>
      <c r="F1300" s="51"/>
      <c r="G1300" s="52"/>
      <c r="H1300" s="53"/>
      <c r="I1300" s="30"/>
      <c r="J1300" s="31"/>
      <c r="K1300" s="28">
        <f>F1280</f>
        <v>7340623</v>
      </c>
      <c r="L1300" s="29">
        <f>K1300*J1300</f>
        <v>0</v>
      </c>
      <c r="M1300" s="30"/>
      <c r="N1300" s="33">
        <f t="shared" si="114"/>
        <v>0</v>
      </c>
      <c r="O1300" s="34"/>
      <c r="P1300" s="10"/>
    </row>
    <row r="1301" spans="1:16" ht="25.5" x14ac:dyDescent="0.2">
      <c r="A1301" s="10"/>
      <c r="B1301" s="54" t="s">
        <v>42</v>
      </c>
      <c r="C1301" s="55"/>
      <c r="D1301" s="55"/>
      <c r="E1301" s="55"/>
      <c r="F1301" s="56"/>
      <c r="G1301" s="57"/>
      <c r="H1301" s="58">
        <f>SUM(H1295:H1300)</f>
        <v>39585.642400000004</v>
      </c>
      <c r="I1301" s="45"/>
      <c r="J1301" s="57"/>
      <c r="K1301" s="59"/>
      <c r="L1301" s="58">
        <f>SUM(L1295:L1300)</f>
        <v>30599.244400000003</v>
      </c>
      <c r="M1301" s="45"/>
      <c r="N1301" s="48">
        <f t="shared" si="114"/>
        <v>-8986.398000000001</v>
      </c>
      <c r="O1301" s="49">
        <f t="shared" ref="O1301:O1325" si="116">IF((H1301)=0,"",(N1301/H1301))</f>
        <v>-0.22701154901555923</v>
      </c>
      <c r="P1301" s="10"/>
    </row>
    <row r="1302" spans="1:16" x14ac:dyDescent="0.2">
      <c r="A1302" s="10"/>
      <c r="B1302" s="30" t="s">
        <v>43</v>
      </c>
      <c r="C1302" s="30"/>
      <c r="D1302" s="60" t="s">
        <v>32</v>
      </c>
      <c r="E1302" s="61"/>
      <c r="F1302" s="31">
        <v>3.0162</v>
      </c>
      <c r="G1302" s="62">
        <f>10492</f>
        <v>10492</v>
      </c>
      <c r="H1302" s="29">
        <f>G1302*F1302</f>
        <v>31645.970399999998</v>
      </c>
      <c r="I1302" s="30"/>
      <c r="J1302" s="31">
        <v>2.8542999999999998</v>
      </c>
      <c r="K1302" s="63">
        <f>10492</f>
        <v>10492</v>
      </c>
      <c r="L1302" s="29">
        <f>K1302*J1302</f>
        <v>29947.315599999998</v>
      </c>
      <c r="M1302" s="30"/>
      <c r="N1302" s="33">
        <f t="shared" si="114"/>
        <v>-1698.6548000000003</v>
      </c>
      <c r="O1302" s="34">
        <f t="shared" si="116"/>
        <v>-5.3676811882501174E-2</v>
      </c>
      <c r="P1302" s="10"/>
    </row>
    <row r="1303" spans="1:16" ht="25.5" x14ac:dyDescent="0.2">
      <c r="A1303" s="10"/>
      <c r="B1303" s="64" t="s">
        <v>44</v>
      </c>
      <c r="C1303" s="30"/>
      <c r="D1303" s="60" t="s">
        <v>32</v>
      </c>
      <c r="E1303" s="61"/>
      <c r="F1303" s="31">
        <v>2.5070000000000001</v>
      </c>
      <c r="G1303" s="62">
        <f>G1302</f>
        <v>10492</v>
      </c>
      <c r="H1303" s="29">
        <f>G1303*F1303</f>
        <v>26303.444</v>
      </c>
      <c r="I1303" s="30"/>
      <c r="J1303" s="31">
        <v>2.3772000000000002</v>
      </c>
      <c r="K1303" s="63">
        <f>K1302</f>
        <v>10492</v>
      </c>
      <c r="L1303" s="29">
        <f>K1303*J1303</f>
        <v>24941.582400000003</v>
      </c>
      <c r="M1303" s="30"/>
      <c r="N1303" s="33">
        <f t="shared" si="114"/>
        <v>-1361.8615999999965</v>
      </c>
      <c r="O1303" s="34">
        <f t="shared" si="116"/>
        <v>-5.1775029916234415E-2</v>
      </c>
      <c r="P1303" s="10"/>
    </row>
    <row r="1304" spans="1:16" ht="25.5" x14ac:dyDescent="0.2">
      <c r="A1304" s="10"/>
      <c r="B1304" s="54" t="s">
        <v>45</v>
      </c>
      <c r="C1304" s="40"/>
      <c r="D1304" s="40"/>
      <c r="E1304" s="40"/>
      <c r="F1304" s="65"/>
      <c r="G1304" s="57"/>
      <c r="H1304" s="58">
        <f>SUM(H1301:H1303)</f>
        <v>97535.056800000006</v>
      </c>
      <c r="I1304" s="66"/>
      <c r="J1304" s="67"/>
      <c r="K1304" s="68"/>
      <c r="L1304" s="58">
        <f>SUM(L1301:L1303)</f>
        <v>85488.142399999997</v>
      </c>
      <c r="M1304" s="66"/>
      <c r="N1304" s="48">
        <f t="shared" si="114"/>
        <v>-12046.914400000009</v>
      </c>
      <c r="O1304" s="49">
        <f t="shared" si="116"/>
        <v>-0.1235136862092852</v>
      </c>
      <c r="P1304" s="10"/>
    </row>
    <row r="1305" spans="1:16" ht="25.5" x14ac:dyDescent="0.2">
      <c r="A1305" s="10"/>
      <c r="B1305" s="69" t="s">
        <v>46</v>
      </c>
      <c r="C1305" s="24"/>
      <c r="D1305" s="25" t="s">
        <v>27</v>
      </c>
      <c r="E1305" s="26"/>
      <c r="F1305" s="70">
        <v>5.1999999999999998E-3</v>
      </c>
      <c r="G1305" s="62">
        <f>F1280*(1+F1328)</f>
        <v>7373655.8034999995</v>
      </c>
      <c r="H1305" s="71">
        <f t="shared" ref="H1305:H1313" si="117">G1305*F1305</f>
        <v>38343.010178199998</v>
      </c>
      <c r="I1305" s="30"/>
      <c r="J1305" s="31">
        <v>5.1999999999999998E-3</v>
      </c>
      <c r="K1305" s="63">
        <f>F1280*(1+J1328)</f>
        <v>7391273.2986999992</v>
      </c>
      <c r="L1305" s="71">
        <f t="shared" ref="L1305:L1313" si="118">K1305*J1305</f>
        <v>38434.621153239998</v>
      </c>
      <c r="M1305" s="30"/>
      <c r="N1305" s="33">
        <f t="shared" si="114"/>
        <v>91.610975039999175</v>
      </c>
      <c r="O1305" s="73">
        <f t="shared" si="116"/>
        <v>2.3892483822797197E-3</v>
      </c>
      <c r="P1305" s="10"/>
    </row>
    <row r="1306" spans="1:16" ht="25.5" x14ac:dyDescent="0.2">
      <c r="A1306" s="10"/>
      <c r="B1306" s="69" t="s">
        <v>47</v>
      </c>
      <c r="C1306" s="24"/>
      <c r="D1306" s="25" t="s">
        <v>27</v>
      </c>
      <c r="E1306" s="26"/>
      <c r="F1306" s="70">
        <v>1.1000000000000001E-3</v>
      </c>
      <c r="G1306" s="62">
        <f>F1280*(1+F1328)</f>
        <v>7373655.8034999995</v>
      </c>
      <c r="H1306" s="71">
        <f t="shared" si="117"/>
        <v>8111.0213838499994</v>
      </c>
      <c r="I1306" s="30"/>
      <c r="J1306" s="31">
        <v>1.1000000000000001E-3</v>
      </c>
      <c r="K1306" s="63">
        <f>F1280*(1+J1328)</f>
        <v>7391273.2986999992</v>
      </c>
      <c r="L1306" s="71">
        <f t="shared" si="118"/>
        <v>8130.4006285699998</v>
      </c>
      <c r="M1306" s="30"/>
      <c r="N1306" s="33">
        <f t="shared" si="114"/>
        <v>19.379244720000315</v>
      </c>
      <c r="O1306" s="73">
        <f t="shared" si="116"/>
        <v>2.3892483822797804E-3</v>
      </c>
      <c r="P1306" s="10"/>
    </row>
    <row r="1307" spans="1:16" x14ac:dyDescent="0.2">
      <c r="A1307" s="10"/>
      <c r="B1307" s="24" t="s">
        <v>28</v>
      </c>
      <c r="C1307" s="24"/>
      <c r="D1307" s="25"/>
      <c r="E1307" s="26"/>
      <c r="F1307" s="70"/>
      <c r="G1307" s="28">
        <v>1</v>
      </c>
      <c r="H1307" s="71">
        <f t="shared" si="117"/>
        <v>0</v>
      </c>
      <c r="I1307" s="30"/>
      <c r="J1307" s="31">
        <v>0</v>
      </c>
      <c r="K1307" s="32">
        <v>1</v>
      </c>
      <c r="L1307" s="71">
        <f t="shared" si="118"/>
        <v>0</v>
      </c>
      <c r="M1307" s="30"/>
      <c r="N1307" s="33">
        <f t="shared" si="114"/>
        <v>0</v>
      </c>
      <c r="O1307" s="73" t="str">
        <f t="shared" si="116"/>
        <v/>
      </c>
      <c r="P1307" s="10"/>
    </row>
    <row r="1308" spans="1:16" x14ac:dyDescent="0.2">
      <c r="A1308" s="10"/>
      <c r="B1308" s="24" t="s">
        <v>48</v>
      </c>
      <c r="C1308" s="24"/>
      <c r="D1308" s="25" t="s">
        <v>27</v>
      </c>
      <c r="E1308" s="26"/>
      <c r="F1308" s="70">
        <v>7.0000000000000001E-3</v>
      </c>
      <c r="G1308" s="62">
        <f>F1280</f>
        <v>7340623</v>
      </c>
      <c r="H1308" s="71">
        <f t="shared" si="117"/>
        <v>51384.361000000004</v>
      </c>
      <c r="I1308" s="30"/>
      <c r="J1308" s="31">
        <v>7.0000000000000001E-3</v>
      </c>
      <c r="K1308" s="63">
        <f>F1280</f>
        <v>7340623</v>
      </c>
      <c r="L1308" s="71">
        <f t="shared" si="118"/>
        <v>51384.361000000004</v>
      </c>
      <c r="M1308" s="30"/>
      <c r="N1308" s="33">
        <f t="shared" si="114"/>
        <v>0</v>
      </c>
      <c r="O1308" s="73">
        <f t="shared" si="116"/>
        <v>0</v>
      </c>
      <c r="P1308" s="10"/>
    </row>
    <row r="1309" spans="1:16" x14ac:dyDescent="0.2">
      <c r="A1309" s="10"/>
      <c r="B1309" s="36" t="s">
        <v>49</v>
      </c>
      <c r="C1309" s="24"/>
      <c r="D1309" s="25" t="s">
        <v>27</v>
      </c>
      <c r="E1309" s="26"/>
      <c r="F1309" s="74">
        <v>7.3999999999999996E-2</v>
      </c>
      <c r="G1309" s="62">
        <f>IF($G$1305&gt;=750,750,$G$1305)</f>
        <v>750</v>
      </c>
      <c r="H1309" s="71">
        <f>G1309*F1309</f>
        <v>55.5</v>
      </c>
      <c r="I1309" s="30"/>
      <c r="J1309" s="31">
        <v>7.3999999999999996E-2</v>
      </c>
      <c r="K1309" s="62">
        <f>IF($K$1305&gt;=750,750,$K$1305)</f>
        <v>750</v>
      </c>
      <c r="L1309" s="71">
        <f>K1309*J1309</f>
        <v>55.5</v>
      </c>
      <c r="M1309" s="30"/>
      <c r="N1309" s="33">
        <f t="shared" si="114"/>
        <v>0</v>
      </c>
      <c r="O1309" s="73">
        <f t="shared" si="116"/>
        <v>0</v>
      </c>
      <c r="P1309" s="10"/>
    </row>
    <row r="1310" spans="1:16" x14ac:dyDescent="0.2">
      <c r="A1310" s="10"/>
      <c r="B1310" s="36" t="s">
        <v>50</v>
      </c>
      <c r="C1310" s="24"/>
      <c r="D1310" s="25" t="s">
        <v>27</v>
      </c>
      <c r="E1310" s="26"/>
      <c r="F1310" s="74">
        <v>8.6999999999999994E-2</v>
      </c>
      <c r="G1310" s="62">
        <f>IF($G$1305&gt;=750,$G$1305-750,0)</f>
        <v>7372905.8034999995</v>
      </c>
      <c r="H1310" s="71">
        <f>G1310*F1310</f>
        <v>641442.80490449991</v>
      </c>
      <c r="I1310" s="30"/>
      <c r="J1310" s="31">
        <v>8.6999999999999994E-2</v>
      </c>
      <c r="K1310" s="62">
        <f>IF($K$1305&gt;=750,$K$1305-750,0)</f>
        <v>7390523.2986999992</v>
      </c>
      <c r="L1310" s="71">
        <f>K1310*J1310</f>
        <v>642975.5269868999</v>
      </c>
      <c r="M1310" s="30"/>
      <c r="N1310" s="33">
        <f t="shared" si="114"/>
        <v>1532.722082399996</v>
      </c>
      <c r="O1310" s="73">
        <f t="shared" si="116"/>
        <v>2.3894914257058236E-3</v>
      </c>
      <c r="P1310" s="10"/>
    </row>
    <row r="1311" spans="1:16" x14ac:dyDescent="0.2">
      <c r="A1311" s="10"/>
      <c r="B1311" s="36" t="s">
        <v>51</v>
      </c>
      <c r="C1311" s="24"/>
      <c r="D1311" s="25" t="s">
        <v>27</v>
      </c>
      <c r="E1311" s="26"/>
      <c r="F1311" s="74">
        <v>6.3E-2</v>
      </c>
      <c r="G1311" s="75">
        <f>0.64*$G$1305</f>
        <v>4719139.7142399997</v>
      </c>
      <c r="H1311" s="71">
        <f t="shared" si="117"/>
        <v>297305.80199711997</v>
      </c>
      <c r="I1311" s="30"/>
      <c r="J1311" s="31">
        <v>6.3E-2</v>
      </c>
      <c r="K1311" s="76">
        <f>0.64*$K$1305</f>
        <v>4730414.9111679997</v>
      </c>
      <c r="L1311" s="71">
        <f t="shared" si="118"/>
        <v>298016.13940358401</v>
      </c>
      <c r="M1311" s="30"/>
      <c r="N1311" s="33">
        <f t="shared" si="114"/>
        <v>710.33740646403749</v>
      </c>
      <c r="O1311" s="73">
        <f t="shared" si="116"/>
        <v>2.3892483822798675E-3</v>
      </c>
      <c r="P1311" s="10"/>
    </row>
    <row r="1312" spans="1:16" x14ac:dyDescent="0.2">
      <c r="A1312" s="10"/>
      <c r="B1312" s="36" t="s">
        <v>52</v>
      </c>
      <c r="C1312" s="24"/>
      <c r="D1312" s="25" t="s">
        <v>27</v>
      </c>
      <c r="E1312" s="26"/>
      <c r="F1312" s="74">
        <v>9.9000000000000005E-2</v>
      </c>
      <c r="G1312" s="75">
        <f>0.18*$G$1305</f>
        <v>1327258.0446299999</v>
      </c>
      <c r="H1312" s="71">
        <f t="shared" si="117"/>
        <v>131398.54641837001</v>
      </c>
      <c r="I1312" s="30"/>
      <c r="J1312" s="31">
        <v>9.9000000000000005E-2</v>
      </c>
      <c r="K1312" s="76">
        <f>0.18*$K$1305</f>
        <v>1330429.1937659997</v>
      </c>
      <c r="L1312" s="71">
        <f t="shared" si="118"/>
        <v>131712.49018283398</v>
      </c>
      <c r="M1312" s="30"/>
      <c r="N1312" s="33">
        <f t="shared" si="114"/>
        <v>313.94376446396927</v>
      </c>
      <c r="O1312" s="73">
        <f t="shared" si="116"/>
        <v>2.3892483822795072E-3</v>
      </c>
      <c r="P1312" s="10"/>
    </row>
    <row r="1313" spans="1:16" ht="13.5" thickBot="1" x14ac:dyDescent="0.25">
      <c r="A1313" s="10"/>
      <c r="B1313" s="14" t="s">
        <v>53</v>
      </c>
      <c r="C1313" s="24"/>
      <c r="D1313" s="25" t="s">
        <v>27</v>
      </c>
      <c r="E1313" s="26"/>
      <c r="F1313" s="74">
        <v>0.11799999999999999</v>
      </c>
      <c r="G1313" s="75">
        <f>0.18*$G$1305</f>
        <v>1327258.0446299999</v>
      </c>
      <c r="H1313" s="71">
        <f t="shared" si="117"/>
        <v>156616.44926633997</v>
      </c>
      <c r="I1313" s="30"/>
      <c r="J1313" s="31">
        <v>0.11799999999999999</v>
      </c>
      <c r="K1313" s="76">
        <f>0.18*$K$1305</f>
        <v>1330429.1937659997</v>
      </c>
      <c r="L1313" s="71">
        <f t="shared" si="118"/>
        <v>156990.64486438796</v>
      </c>
      <c r="M1313" s="30"/>
      <c r="N1313" s="33">
        <f t="shared" si="114"/>
        <v>374.19559804798337</v>
      </c>
      <c r="O1313" s="73">
        <f t="shared" si="116"/>
        <v>2.3892483822796355E-3</v>
      </c>
      <c r="P1313" s="10"/>
    </row>
    <row r="1314" spans="1:16" ht="13.5" thickBot="1" x14ac:dyDescent="0.25">
      <c r="A1314" s="10"/>
      <c r="B1314" s="77"/>
      <c r="C1314" s="78"/>
      <c r="D1314" s="79"/>
      <c r="E1314" s="78"/>
      <c r="F1314" s="80"/>
      <c r="G1314" s="81"/>
      <c r="H1314" s="82"/>
      <c r="I1314" s="83"/>
      <c r="J1314" s="80"/>
      <c r="K1314" s="84"/>
      <c r="L1314" s="82"/>
      <c r="M1314" s="83"/>
      <c r="N1314" s="85"/>
      <c r="O1314" s="86"/>
      <c r="P1314" s="10"/>
    </row>
    <row r="1315" spans="1:16" x14ac:dyDescent="0.2">
      <c r="A1315" s="10"/>
      <c r="B1315" s="87" t="s">
        <v>54</v>
      </c>
      <c r="C1315" s="24"/>
      <c r="D1315" s="24"/>
      <c r="E1315" s="24"/>
      <c r="F1315" s="88"/>
      <c r="G1315" s="89"/>
      <c r="H1315" s="90">
        <f>SUM(H1304:H1310)</f>
        <v>836871.75426654983</v>
      </c>
      <c r="I1315" s="91"/>
      <c r="J1315" s="92"/>
      <c r="K1315" s="92"/>
      <c r="L1315" s="93">
        <f>SUM(L1304:L1310)</f>
        <v>826468.55216870992</v>
      </c>
      <c r="M1315" s="94"/>
      <c r="N1315" s="95">
        <f t="shared" si="114"/>
        <v>-10403.202097839909</v>
      </c>
      <c r="O1315" s="96">
        <f t="shared" si="116"/>
        <v>-1.2431058934421165E-2</v>
      </c>
      <c r="P1315" s="10"/>
    </row>
    <row r="1316" spans="1:16" x14ac:dyDescent="0.2">
      <c r="A1316" s="10"/>
      <c r="B1316" s="97" t="s">
        <v>55</v>
      </c>
      <c r="C1316" s="24"/>
      <c r="D1316" s="24"/>
      <c r="E1316" s="24"/>
      <c r="F1316" s="98">
        <v>0.13</v>
      </c>
      <c r="G1316" s="89"/>
      <c r="H1316" s="99">
        <f>H1315*F1316</f>
        <v>108793.32805465149</v>
      </c>
      <c r="I1316" s="100"/>
      <c r="J1316" s="101">
        <v>0.13</v>
      </c>
      <c r="K1316" s="102"/>
      <c r="L1316" s="103">
        <f>L1315*J1316</f>
        <v>107440.9117819323</v>
      </c>
      <c r="M1316" s="104"/>
      <c r="N1316" s="105">
        <f t="shared" si="114"/>
        <v>-1352.416272719187</v>
      </c>
      <c r="O1316" s="106">
        <f t="shared" si="116"/>
        <v>-1.2431058934421153E-2</v>
      </c>
      <c r="P1316" s="10"/>
    </row>
    <row r="1317" spans="1:16" x14ac:dyDescent="0.2">
      <c r="A1317" s="10"/>
      <c r="B1317" s="107" t="s">
        <v>56</v>
      </c>
      <c r="C1317" s="24"/>
      <c r="D1317" s="24"/>
      <c r="E1317" s="24"/>
      <c r="F1317" s="108"/>
      <c r="G1317" s="109"/>
      <c r="H1317" s="99">
        <f>H1315+H1316</f>
        <v>945665.08232120133</v>
      </c>
      <c r="I1317" s="100"/>
      <c r="J1317" s="100"/>
      <c r="K1317" s="100"/>
      <c r="L1317" s="103">
        <f>L1315+L1316</f>
        <v>933909.46395064227</v>
      </c>
      <c r="M1317" s="104"/>
      <c r="N1317" s="105">
        <f t="shared" si="114"/>
        <v>-11755.618370559067</v>
      </c>
      <c r="O1317" s="106">
        <f t="shared" si="116"/>
        <v>-1.2431058934421134E-2</v>
      </c>
      <c r="P1317" s="10"/>
    </row>
    <row r="1318" spans="1:16" ht="12.75" customHeight="1" x14ac:dyDescent="0.2">
      <c r="A1318" s="10"/>
      <c r="B1318" s="143" t="s">
        <v>57</v>
      </c>
      <c r="C1318" s="143"/>
      <c r="D1318" s="143"/>
      <c r="E1318" s="24"/>
      <c r="F1318" s="108"/>
      <c r="G1318" s="109"/>
      <c r="H1318" s="110">
        <f>ROUND(-H1317*10%,2)</f>
        <v>-94566.51</v>
      </c>
      <c r="I1318" s="100"/>
      <c r="J1318" s="100"/>
      <c r="K1318" s="100"/>
      <c r="L1318" s="111">
        <f>ROUND(-L1317*10%,2)</f>
        <v>-93390.95</v>
      </c>
      <c r="M1318" s="104"/>
      <c r="N1318" s="112">
        <f t="shared" si="114"/>
        <v>1175.5599999999977</v>
      </c>
      <c r="O1318" s="113">
        <f t="shared" si="116"/>
        <v>-1.2431039275955069E-2</v>
      </c>
      <c r="P1318" s="10"/>
    </row>
    <row r="1319" spans="1:16" ht="13.5" customHeight="1" thickBot="1" x14ac:dyDescent="0.25">
      <c r="A1319" s="10"/>
      <c r="B1319" s="143" t="s">
        <v>58</v>
      </c>
      <c r="C1319" s="143"/>
      <c r="D1319" s="143"/>
      <c r="E1319" s="114"/>
      <c r="F1319" s="115"/>
      <c r="G1319" s="116"/>
      <c r="H1319" s="117">
        <f>SUM(H1317:H1318)</f>
        <v>851098.57232120133</v>
      </c>
      <c r="I1319" s="118"/>
      <c r="J1319" s="118"/>
      <c r="K1319" s="118"/>
      <c r="L1319" s="119">
        <f>SUM(L1317:L1318)</f>
        <v>840518.51395064231</v>
      </c>
      <c r="M1319" s="120"/>
      <c r="N1319" s="121">
        <f t="shared" si="114"/>
        <v>-10580.058370559011</v>
      </c>
      <c r="O1319" s="122">
        <f t="shared" si="116"/>
        <v>-1.2431061118695118E-2</v>
      </c>
      <c r="P1319" s="10"/>
    </row>
    <row r="1320" spans="1:16" ht="13.5" thickBot="1" x14ac:dyDescent="0.25">
      <c r="A1320" s="10"/>
      <c r="B1320" s="77"/>
      <c r="C1320" s="78"/>
      <c r="D1320" s="79"/>
      <c r="E1320" s="78"/>
      <c r="F1320" s="123"/>
      <c r="G1320" s="124"/>
      <c r="H1320" s="125"/>
      <c r="I1320" s="126"/>
      <c r="J1320" s="123"/>
      <c r="K1320" s="81"/>
      <c r="L1320" s="127"/>
      <c r="M1320" s="83"/>
      <c r="N1320" s="128"/>
      <c r="O1320" s="86"/>
      <c r="P1320" s="10"/>
    </row>
    <row r="1321" spans="1:16" x14ac:dyDescent="0.2">
      <c r="A1321" s="10"/>
      <c r="B1321" s="87" t="s">
        <v>59</v>
      </c>
      <c r="C1321" s="24"/>
      <c r="D1321" s="24"/>
      <c r="E1321" s="24"/>
      <c r="F1321" s="88"/>
      <c r="G1321" s="89"/>
      <c r="H1321" s="90">
        <f>SUM(H1304:H1308,H1311:H1313)</f>
        <v>780694.24704387994</v>
      </c>
      <c r="I1321" s="91"/>
      <c r="J1321" s="92"/>
      <c r="K1321" s="92"/>
      <c r="L1321" s="129">
        <f>SUM(L1304:L1308,L1311:L1313)</f>
        <v>770156.79963261588</v>
      </c>
      <c r="M1321" s="94"/>
      <c r="N1321" s="95">
        <f>L1321-H1321</f>
        <v>-10537.44741126406</v>
      </c>
      <c r="O1321" s="96">
        <f>IF((H1321)=0,"",(N1321/H1321))</f>
        <v>-1.349753434352103E-2</v>
      </c>
      <c r="P1321" s="10"/>
    </row>
    <row r="1322" spans="1:16" x14ac:dyDescent="0.2">
      <c r="A1322" s="10"/>
      <c r="B1322" s="97" t="s">
        <v>55</v>
      </c>
      <c r="C1322" s="24"/>
      <c r="D1322" s="24"/>
      <c r="E1322" s="24"/>
      <c r="F1322" s="98">
        <v>0.13</v>
      </c>
      <c r="G1322" s="109"/>
      <c r="H1322" s="99">
        <f>H1321*F1322</f>
        <v>101490.2521157044</v>
      </c>
      <c r="I1322" s="100"/>
      <c r="J1322" s="130">
        <v>0.13</v>
      </c>
      <c r="K1322" s="100"/>
      <c r="L1322" s="103">
        <f>L1321*J1322</f>
        <v>100120.38395224007</v>
      </c>
      <c r="M1322" s="104"/>
      <c r="N1322" s="105">
        <f t="shared" si="114"/>
        <v>-1369.868163464329</v>
      </c>
      <c r="O1322" s="106">
        <f t="shared" si="116"/>
        <v>-1.349753434352104E-2</v>
      </c>
      <c r="P1322" s="10"/>
    </row>
    <row r="1323" spans="1:16" x14ac:dyDescent="0.2">
      <c r="A1323" s="10"/>
      <c r="B1323" s="107" t="s">
        <v>56</v>
      </c>
      <c r="C1323" s="24"/>
      <c r="D1323" s="24"/>
      <c r="E1323" s="24"/>
      <c r="F1323" s="108"/>
      <c r="G1323" s="109"/>
      <c r="H1323" s="99">
        <f>H1321+H1322</f>
        <v>882184.49915958429</v>
      </c>
      <c r="I1323" s="100"/>
      <c r="J1323" s="100"/>
      <c r="K1323" s="100"/>
      <c r="L1323" s="103">
        <f>L1321+L1322</f>
        <v>870277.18358485599</v>
      </c>
      <c r="M1323" s="104"/>
      <c r="N1323" s="105">
        <f t="shared" si="114"/>
        <v>-11907.315574728302</v>
      </c>
      <c r="O1323" s="106">
        <f t="shared" si="116"/>
        <v>-1.3497534343520932E-2</v>
      </c>
      <c r="P1323" s="10"/>
    </row>
    <row r="1324" spans="1:16" ht="12.75" customHeight="1" x14ac:dyDescent="0.2">
      <c r="A1324" s="10"/>
      <c r="B1324" s="143" t="s">
        <v>57</v>
      </c>
      <c r="C1324" s="143"/>
      <c r="D1324" s="143"/>
      <c r="E1324" s="24"/>
      <c r="F1324" s="108"/>
      <c r="G1324" s="109"/>
      <c r="H1324" s="110">
        <f>ROUND(-H1323*10%,2)</f>
        <v>-88218.45</v>
      </c>
      <c r="I1324" s="100"/>
      <c r="J1324" s="100"/>
      <c r="K1324" s="100"/>
      <c r="L1324" s="111">
        <f>ROUND(-L1323*10%,2)</f>
        <v>-87027.72</v>
      </c>
      <c r="M1324" s="104"/>
      <c r="N1324" s="112">
        <f t="shared" si="114"/>
        <v>1190.7299999999959</v>
      </c>
      <c r="O1324" s="113">
        <f t="shared" si="116"/>
        <v>-1.349751667593339E-2</v>
      </c>
      <c r="P1324" s="10"/>
    </row>
    <row r="1325" spans="1:16" ht="13.5" customHeight="1" thickBot="1" x14ac:dyDescent="0.25">
      <c r="A1325" s="10"/>
      <c r="B1325" s="143" t="s">
        <v>60</v>
      </c>
      <c r="C1325" s="143"/>
      <c r="D1325" s="143"/>
      <c r="E1325" s="114"/>
      <c r="F1325" s="131"/>
      <c r="G1325" s="132"/>
      <c r="H1325" s="133">
        <f>H1323+H1324</f>
        <v>793966.04915958433</v>
      </c>
      <c r="I1325" s="134"/>
      <c r="J1325" s="134"/>
      <c r="K1325" s="134"/>
      <c r="L1325" s="135">
        <f>L1323+L1324</f>
        <v>783249.46358485601</v>
      </c>
      <c r="M1325" s="136"/>
      <c r="N1325" s="137">
        <f t="shared" si="114"/>
        <v>-10716.58557472832</v>
      </c>
      <c r="O1325" s="138">
        <f t="shared" si="116"/>
        <v>-1.3497536306586235E-2</v>
      </c>
      <c r="P1325" s="10"/>
    </row>
    <row r="1326" spans="1:16" ht="13.5" thickBot="1" x14ac:dyDescent="0.25">
      <c r="A1326" s="10"/>
      <c r="B1326" s="77"/>
      <c r="C1326" s="78"/>
      <c r="D1326" s="79"/>
      <c r="E1326" s="78"/>
      <c r="F1326" s="123"/>
      <c r="G1326" s="124"/>
      <c r="H1326" s="125"/>
      <c r="I1326" s="126"/>
      <c r="J1326" s="123"/>
      <c r="K1326" s="81"/>
      <c r="L1326" s="127"/>
      <c r="M1326" s="83"/>
      <c r="N1326" s="128"/>
      <c r="O1326" s="86"/>
      <c r="P1326" s="10"/>
    </row>
    <row r="1327" spans="1:16" x14ac:dyDescent="0.2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39"/>
      <c r="M1327" s="10"/>
      <c r="N1327" s="10"/>
      <c r="O1327" s="10"/>
      <c r="P1327" s="10"/>
    </row>
    <row r="1328" spans="1:16" x14ac:dyDescent="0.2">
      <c r="A1328" s="10"/>
      <c r="B1328" s="15" t="s">
        <v>61</v>
      </c>
      <c r="C1328" s="10"/>
      <c r="D1328" s="10"/>
      <c r="E1328" s="10"/>
      <c r="F1328" s="142">
        <v>4.4999999999999997E-3</v>
      </c>
      <c r="G1328" s="10"/>
      <c r="H1328" s="10"/>
      <c r="I1328" s="10"/>
      <c r="J1328" s="142">
        <v>6.8999999999999999E-3</v>
      </c>
      <c r="K1328" s="10"/>
      <c r="L1328" s="10"/>
      <c r="M1328" s="10"/>
      <c r="N1328" s="10"/>
      <c r="O1328" s="10"/>
      <c r="P1328" s="10"/>
    </row>
    <row r="1329" spans="1:16" x14ac:dyDescent="0.2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</row>
    <row r="1330" spans="1:16" ht="14.25" x14ac:dyDescent="0.2">
      <c r="A1330" s="141" t="s">
        <v>62</v>
      </c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</row>
    <row r="1331" spans="1:16" x14ac:dyDescent="0.2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</row>
    <row r="1332" spans="1:16" x14ac:dyDescent="0.2">
      <c r="A1332" s="10" t="s">
        <v>63</v>
      </c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</row>
    <row r="1333" spans="1:16" x14ac:dyDescent="0.2">
      <c r="A1333" s="10" t="s">
        <v>64</v>
      </c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</row>
    <row r="1334" spans="1:16" x14ac:dyDescent="0.2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</row>
    <row r="1335" spans="1:16" x14ac:dyDescent="0.2">
      <c r="A1335" s="10" t="s">
        <v>65</v>
      </c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</row>
    <row r="1336" spans="1:16" x14ac:dyDescent="0.2">
      <c r="A1336" s="10" t="s">
        <v>66</v>
      </c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</row>
    <row r="1337" spans="1:16" x14ac:dyDescent="0.2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</row>
    <row r="1338" spans="1:16" x14ac:dyDescent="0.2">
      <c r="A1338" s="10" t="s">
        <v>67</v>
      </c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</row>
    <row r="1339" spans="1:16" x14ac:dyDescent="0.2">
      <c r="A1339" s="10" t="s">
        <v>68</v>
      </c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</row>
    <row r="1340" spans="1:16" x14ac:dyDescent="0.2">
      <c r="A1340" s="10" t="s">
        <v>69</v>
      </c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</row>
    <row r="1341" spans="1:16" x14ac:dyDescent="0.2">
      <c r="A1341" s="10" t="s">
        <v>70</v>
      </c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</row>
    <row r="1342" spans="1:16" x14ac:dyDescent="0.2">
      <c r="A1342" s="10" t="s">
        <v>71</v>
      </c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</row>
    <row r="1344" spans="1:16" ht="21.75" x14ac:dyDescent="0.2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2"/>
      <c r="M1344" s="2"/>
      <c r="N1344" s="3" t="s">
        <v>0</v>
      </c>
      <c r="O1344" s="4" t="s">
        <v>1</v>
      </c>
    </row>
    <row r="1345" spans="1:16" ht="18" x14ac:dyDescent="0.2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2"/>
      <c r="M1345" s="2"/>
      <c r="N1345" s="3" t="s">
        <v>2</v>
      </c>
      <c r="O1345" s="6"/>
    </row>
    <row r="1346" spans="1:16" x14ac:dyDescent="0.2">
      <c r="A1346" s="143"/>
      <c r="B1346" s="143"/>
      <c r="C1346" s="143"/>
      <c r="D1346" s="143"/>
      <c r="E1346" s="143"/>
      <c r="F1346" s="143"/>
      <c r="G1346" s="143"/>
      <c r="H1346" s="143"/>
      <c r="I1346" s="143"/>
      <c r="J1346" s="143"/>
      <c r="K1346" s="143"/>
      <c r="L1346" s="2"/>
      <c r="M1346" s="2"/>
      <c r="N1346" s="3" t="s">
        <v>3</v>
      </c>
      <c r="O1346" s="6"/>
    </row>
    <row r="1347" spans="1:16" ht="18" x14ac:dyDescent="0.25">
      <c r="A1347" s="5"/>
      <c r="B1347" s="5"/>
      <c r="C1347" s="5"/>
      <c r="D1347" s="5"/>
      <c r="E1347" s="5"/>
      <c r="F1347" s="5"/>
      <c r="G1347" s="5"/>
      <c r="H1347" s="5"/>
      <c r="I1347" s="7"/>
      <c r="J1347" s="7"/>
      <c r="K1347" s="7"/>
      <c r="L1347" s="2"/>
      <c r="M1347" s="2"/>
      <c r="N1347" s="3" t="s">
        <v>4</v>
      </c>
      <c r="O1347" s="6"/>
    </row>
    <row r="1348" spans="1:16" ht="15.75" x14ac:dyDescent="0.25">
      <c r="A1348" s="2"/>
      <c r="B1348" s="2"/>
      <c r="C1348" s="8"/>
      <c r="D1348" s="8"/>
      <c r="E1348" s="8"/>
      <c r="F1348" s="2"/>
      <c r="G1348" s="2"/>
      <c r="H1348" s="2"/>
      <c r="I1348" s="2"/>
      <c r="J1348" s="2"/>
      <c r="K1348" s="2"/>
      <c r="L1348" s="2"/>
      <c r="M1348" s="2"/>
      <c r="N1348" s="3" t="s">
        <v>5</v>
      </c>
      <c r="O1348" s="9" t="s">
        <v>93</v>
      </c>
    </row>
    <row r="1349" spans="1:16" x14ac:dyDescent="0.2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3"/>
      <c r="O1349" s="4"/>
    </row>
    <row r="1350" spans="1:16" x14ac:dyDescent="0.2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3" t="s">
        <v>6</v>
      </c>
      <c r="O1350" s="9"/>
    </row>
    <row r="1351" spans="1:16" x14ac:dyDescent="0.2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10"/>
    </row>
    <row r="1352" spans="1:16" x14ac:dyDescent="0.2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</row>
    <row r="1353" spans="1:16" x14ac:dyDescent="0.2">
      <c r="A1353" s="10"/>
      <c r="B1353" s="143" t="s">
        <v>7</v>
      </c>
      <c r="C1353" s="143"/>
      <c r="D1353" s="143"/>
      <c r="E1353" s="143"/>
      <c r="F1353" s="143"/>
      <c r="G1353" s="143"/>
      <c r="H1353" s="143"/>
      <c r="I1353" s="143"/>
      <c r="J1353" s="143"/>
      <c r="K1353" s="143"/>
      <c r="L1353" s="143"/>
      <c r="M1353" s="143"/>
      <c r="N1353" s="143"/>
      <c r="O1353" s="143"/>
    </row>
    <row r="1354" spans="1:16" x14ac:dyDescent="0.2">
      <c r="A1354" s="10"/>
      <c r="B1354" s="143" t="s">
        <v>8</v>
      </c>
      <c r="C1354" s="143"/>
      <c r="D1354" s="143"/>
      <c r="E1354" s="143"/>
      <c r="F1354" s="143"/>
      <c r="G1354" s="143"/>
      <c r="H1354" s="143"/>
      <c r="I1354" s="143"/>
      <c r="J1354" s="143"/>
      <c r="K1354" s="143"/>
      <c r="L1354" s="143"/>
      <c r="M1354" s="143"/>
      <c r="N1354" s="143"/>
      <c r="O1354" s="143"/>
    </row>
    <row r="1355" spans="1:16" x14ac:dyDescent="0.2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</row>
    <row r="1356" spans="1:16" x14ac:dyDescent="0.2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</row>
    <row r="1357" spans="1:16" x14ac:dyDescent="0.2">
      <c r="A1357" s="10"/>
      <c r="B1357" s="11" t="s">
        <v>9</v>
      </c>
      <c r="C1357" s="10"/>
      <c r="D1357" s="143" t="s">
        <v>91</v>
      </c>
      <c r="E1357" s="143"/>
      <c r="F1357" s="143"/>
      <c r="G1357" s="143"/>
      <c r="H1357" s="143"/>
      <c r="I1357" s="143"/>
      <c r="J1357" s="143"/>
      <c r="K1357" s="143"/>
      <c r="L1357" s="143"/>
      <c r="M1357" s="143"/>
      <c r="N1357" s="143"/>
      <c r="O1357" s="143"/>
      <c r="P1357" s="10"/>
    </row>
    <row r="1358" spans="1:16" ht="15.75" x14ac:dyDescent="0.25">
      <c r="A1358" s="10"/>
      <c r="B1358" s="12"/>
      <c r="C1358" s="10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0"/>
    </row>
    <row r="1359" spans="1:16" x14ac:dyDescent="0.2">
      <c r="A1359" s="10"/>
      <c r="B1359" s="14"/>
      <c r="C1359" s="10"/>
      <c r="D1359" s="15" t="s">
        <v>11</v>
      </c>
      <c r="E1359" s="15"/>
      <c r="F1359" s="16">
        <v>11523872</v>
      </c>
      <c r="G1359" s="15" t="s">
        <v>12</v>
      </c>
      <c r="H1359" s="10"/>
      <c r="I1359" s="10"/>
      <c r="J1359" s="10"/>
      <c r="K1359" s="10"/>
      <c r="L1359" s="10"/>
      <c r="M1359" s="10"/>
      <c r="N1359" s="10"/>
      <c r="O1359" s="10"/>
      <c r="P1359" s="10"/>
    </row>
    <row r="1360" spans="1:16" x14ac:dyDescent="0.2">
      <c r="A1360" s="10"/>
      <c r="B1360" s="14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</row>
    <row r="1361" spans="1:16" x14ac:dyDescent="0.2">
      <c r="A1361" s="10"/>
      <c r="B1361" s="14"/>
      <c r="C1361" s="10"/>
      <c r="D1361" s="17"/>
      <c r="E1361" s="17"/>
      <c r="F1361" s="143" t="s">
        <v>13</v>
      </c>
      <c r="G1361" s="143"/>
      <c r="H1361" s="143"/>
      <c r="I1361" s="10"/>
      <c r="J1361" s="143" t="s">
        <v>14</v>
      </c>
      <c r="K1361" s="143"/>
      <c r="L1361" s="143"/>
      <c r="M1361" s="10"/>
      <c r="N1361" s="143" t="s">
        <v>15</v>
      </c>
      <c r="O1361" s="143"/>
      <c r="P1361" s="10"/>
    </row>
    <row r="1362" spans="1:16" ht="12.75" customHeight="1" x14ac:dyDescent="0.2">
      <c r="A1362" s="10"/>
      <c r="B1362" s="14"/>
      <c r="C1362" s="10"/>
      <c r="D1362" s="143" t="s">
        <v>16</v>
      </c>
      <c r="E1362" s="18"/>
      <c r="F1362" s="19" t="s">
        <v>17</v>
      </c>
      <c r="G1362" s="19" t="s">
        <v>18</v>
      </c>
      <c r="H1362" s="20" t="s">
        <v>19</v>
      </c>
      <c r="I1362" s="10"/>
      <c r="J1362" s="19" t="s">
        <v>17</v>
      </c>
      <c r="K1362" s="21" t="s">
        <v>18</v>
      </c>
      <c r="L1362" s="20" t="s">
        <v>19</v>
      </c>
      <c r="M1362" s="10"/>
      <c r="N1362" s="143" t="s">
        <v>20</v>
      </c>
      <c r="O1362" s="143" t="s">
        <v>21</v>
      </c>
      <c r="P1362" s="10"/>
    </row>
    <row r="1363" spans="1:16" x14ac:dyDescent="0.2">
      <c r="A1363" s="10"/>
      <c r="B1363" s="14"/>
      <c r="C1363" s="10"/>
      <c r="D1363" s="143"/>
      <c r="E1363" s="18"/>
      <c r="F1363" s="22" t="s">
        <v>22</v>
      </c>
      <c r="G1363" s="22"/>
      <c r="H1363" s="23" t="s">
        <v>22</v>
      </c>
      <c r="I1363" s="10"/>
      <c r="J1363" s="22" t="s">
        <v>22</v>
      </c>
      <c r="K1363" s="23"/>
      <c r="L1363" s="23" t="s">
        <v>22</v>
      </c>
      <c r="M1363" s="10"/>
      <c r="N1363" s="143"/>
      <c r="O1363" s="143"/>
      <c r="P1363" s="10"/>
    </row>
    <row r="1364" spans="1:16" x14ac:dyDescent="0.2">
      <c r="A1364" s="10"/>
      <c r="B1364" s="24" t="s">
        <v>23</v>
      </c>
      <c r="C1364" s="24"/>
      <c r="D1364" s="25" t="s">
        <v>24</v>
      </c>
      <c r="E1364" s="26"/>
      <c r="F1364" s="27">
        <v>24427.599999999999</v>
      </c>
      <c r="G1364" s="28">
        <v>1</v>
      </c>
      <c r="H1364" s="29">
        <f>G1364*F1364</f>
        <v>24427.599999999999</v>
      </c>
      <c r="I1364" s="30"/>
      <c r="J1364" s="31">
        <v>24427.599999999999</v>
      </c>
      <c r="K1364" s="32">
        <v>1</v>
      </c>
      <c r="L1364" s="29">
        <f>K1364*J1364</f>
        <v>24427.599999999999</v>
      </c>
      <c r="M1364" s="30"/>
      <c r="N1364" s="33">
        <f>L1364-H1364</f>
        <v>0</v>
      </c>
      <c r="O1364" s="34">
        <f>IF((H1364)=0,"",(N1364/H1364))</f>
        <v>0</v>
      </c>
      <c r="P1364" s="10"/>
    </row>
    <row r="1365" spans="1:16" x14ac:dyDescent="0.2">
      <c r="A1365" s="10"/>
      <c r="B1365" s="24" t="s">
        <v>25</v>
      </c>
      <c r="C1365" s="24"/>
      <c r="D1365" s="25" t="s">
        <v>24</v>
      </c>
      <c r="E1365" s="26"/>
      <c r="F1365" s="27">
        <v>0</v>
      </c>
      <c r="G1365" s="28">
        <v>1</v>
      </c>
      <c r="H1365" s="29">
        <f t="shared" ref="H1365:H1373" si="119">G1365*F1365</f>
        <v>0</v>
      </c>
      <c r="I1365" s="30"/>
      <c r="J1365" s="31">
        <v>0</v>
      </c>
      <c r="K1365" s="32">
        <v>1</v>
      </c>
      <c r="L1365" s="29">
        <f>K1365*J1365</f>
        <v>0</v>
      </c>
      <c r="M1365" s="30"/>
      <c r="N1365" s="33">
        <f>L1365-H1365</f>
        <v>0</v>
      </c>
      <c r="O1365" s="34" t="str">
        <f>IF((H1365)=0,"",(N1365/H1365))</f>
        <v/>
      </c>
      <c r="P1365" s="10"/>
    </row>
    <row r="1366" spans="1:16" x14ac:dyDescent="0.2">
      <c r="A1366" s="10"/>
      <c r="B1366" s="35" t="s">
        <v>26</v>
      </c>
      <c r="C1366" s="24"/>
      <c r="D1366" s="25" t="s">
        <v>32</v>
      </c>
      <c r="E1366" s="26"/>
      <c r="F1366" s="27">
        <v>-4.7E-2</v>
      </c>
      <c r="G1366" s="28">
        <v>16869</v>
      </c>
      <c r="H1366" s="29">
        <f t="shared" si="119"/>
        <v>-792.84299999999996</v>
      </c>
      <c r="I1366" s="30"/>
      <c r="J1366" s="31">
        <v>0</v>
      </c>
      <c r="K1366" s="32">
        <v>16869</v>
      </c>
      <c r="L1366" s="29">
        <f t="shared" ref="L1366:L1373" si="120">K1366*J1366</f>
        <v>0</v>
      </c>
      <c r="M1366" s="30"/>
      <c r="N1366" s="33">
        <f t="shared" ref="N1366:N1404" si="121">L1366-H1366</f>
        <v>792.84299999999996</v>
      </c>
      <c r="O1366" s="34">
        <f t="shared" ref="O1366:O1374" si="122">IF((H1366)=0,"",(N1366/H1366))</f>
        <v>-1</v>
      </c>
      <c r="P1366" s="10"/>
    </row>
    <row r="1367" spans="1:16" x14ac:dyDescent="0.2">
      <c r="A1367" s="10"/>
      <c r="B1367" s="35" t="s">
        <v>28</v>
      </c>
      <c r="C1367" s="24"/>
      <c r="D1367" s="25" t="s">
        <v>24</v>
      </c>
      <c r="E1367" s="26"/>
      <c r="F1367" s="27">
        <v>0.25</v>
      </c>
      <c r="G1367" s="28">
        <v>1</v>
      </c>
      <c r="H1367" s="29">
        <f t="shared" si="119"/>
        <v>0.25</v>
      </c>
      <c r="I1367" s="30"/>
      <c r="J1367" s="31">
        <v>0.25</v>
      </c>
      <c r="K1367" s="32">
        <v>1</v>
      </c>
      <c r="L1367" s="29">
        <f t="shared" si="120"/>
        <v>0.25</v>
      </c>
      <c r="M1367" s="30"/>
      <c r="N1367" s="33">
        <f t="shared" si="121"/>
        <v>0</v>
      </c>
      <c r="O1367" s="34">
        <f t="shared" si="122"/>
        <v>0</v>
      </c>
      <c r="P1367" s="10"/>
    </row>
    <row r="1368" spans="1:16" x14ac:dyDescent="0.2">
      <c r="A1368" s="10"/>
      <c r="B1368" s="24" t="s">
        <v>29</v>
      </c>
      <c r="C1368" s="24"/>
      <c r="D1368" s="25" t="s">
        <v>32</v>
      </c>
      <c r="E1368" s="26"/>
      <c r="F1368" s="27">
        <v>1.4610000000000001</v>
      </c>
      <c r="G1368" s="28">
        <v>16869</v>
      </c>
      <c r="H1368" s="29">
        <f t="shared" si="119"/>
        <v>24645.609</v>
      </c>
      <c r="I1368" s="30"/>
      <c r="J1368" s="31">
        <v>2.0552000000000001</v>
      </c>
      <c r="K1368" s="28">
        <v>16869</v>
      </c>
      <c r="L1368" s="29">
        <f t="shared" si="120"/>
        <v>34669.168799999999</v>
      </c>
      <c r="M1368" s="30"/>
      <c r="N1368" s="33">
        <f t="shared" si="121"/>
        <v>10023.559799999999</v>
      </c>
      <c r="O1368" s="34">
        <f t="shared" si="122"/>
        <v>0.40670773442847358</v>
      </c>
      <c r="P1368" s="10"/>
    </row>
    <row r="1369" spans="1:16" x14ac:dyDescent="0.2">
      <c r="A1369" s="10"/>
      <c r="B1369" s="24" t="s">
        <v>30</v>
      </c>
      <c r="C1369" s="24"/>
      <c r="D1369" s="25"/>
      <c r="E1369" s="26"/>
      <c r="F1369" s="27"/>
      <c r="G1369" s="28"/>
      <c r="H1369" s="29">
        <f t="shared" si="119"/>
        <v>0</v>
      </c>
      <c r="I1369" s="30"/>
      <c r="J1369" s="31">
        <v>0</v>
      </c>
      <c r="K1369" s="28"/>
      <c r="L1369" s="29">
        <f t="shared" si="120"/>
        <v>0</v>
      </c>
      <c r="M1369" s="30"/>
      <c r="N1369" s="33">
        <f t="shared" si="121"/>
        <v>0</v>
      </c>
      <c r="O1369" s="34" t="str">
        <f t="shared" si="122"/>
        <v/>
      </c>
      <c r="P1369" s="10"/>
    </row>
    <row r="1370" spans="1:16" x14ac:dyDescent="0.2">
      <c r="A1370" s="10"/>
      <c r="B1370" s="24" t="s">
        <v>31</v>
      </c>
      <c r="C1370" s="24"/>
      <c r="D1370" s="25" t="s">
        <v>32</v>
      </c>
      <c r="E1370" s="26"/>
      <c r="F1370" s="27">
        <v>0</v>
      </c>
      <c r="G1370" s="28">
        <v>16869</v>
      </c>
      <c r="H1370" s="29">
        <f t="shared" si="119"/>
        <v>0</v>
      </c>
      <c r="I1370" s="30"/>
      <c r="J1370" s="31">
        <v>0</v>
      </c>
      <c r="K1370" s="28">
        <v>16869</v>
      </c>
      <c r="L1370" s="29">
        <f t="shared" si="120"/>
        <v>0</v>
      </c>
      <c r="M1370" s="30"/>
      <c r="N1370" s="33">
        <f t="shared" si="121"/>
        <v>0</v>
      </c>
      <c r="O1370" s="34" t="str">
        <f t="shared" si="122"/>
        <v/>
      </c>
      <c r="P1370" s="10"/>
    </row>
    <row r="1371" spans="1:16" x14ac:dyDescent="0.2">
      <c r="A1371" s="10"/>
      <c r="B1371" s="24" t="s">
        <v>33</v>
      </c>
      <c r="C1371" s="24"/>
      <c r="D1371" s="25" t="s">
        <v>32</v>
      </c>
      <c r="E1371" s="26"/>
      <c r="F1371" s="27">
        <v>0</v>
      </c>
      <c r="G1371" s="28">
        <v>16869</v>
      </c>
      <c r="H1371" s="29">
        <f t="shared" si="119"/>
        <v>0</v>
      </c>
      <c r="I1371" s="30"/>
      <c r="J1371" s="31">
        <v>0</v>
      </c>
      <c r="K1371" s="28">
        <v>16869</v>
      </c>
      <c r="L1371" s="29">
        <f t="shared" si="120"/>
        <v>0</v>
      </c>
      <c r="M1371" s="30"/>
      <c r="N1371" s="33">
        <f t="shared" si="121"/>
        <v>0</v>
      </c>
      <c r="O1371" s="34" t="str">
        <f t="shared" si="122"/>
        <v/>
      </c>
      <c r="P1371" s="10"/>
    </row>
    <row r="1372" spans="1:16" x14ac:dyDescent="0.2">
      <c r="A1372" s="10"/>
      <c r="B1372" s="24" t="s">
        <v>89</v>
      </c>
      <c r="C1372" s="24"/>
      <c r="D1372" s="25" t="s">
        <v>32</v>
      </c>
      <c r="E1372" s="26"/>
      <c r="F1372" s="27">
        <v>0</v>
      </c>
      <c r="G1372" s="28">
        <v>16869</v>
      </c>
      <c r="H1372" s="29">
        <f t="shared" si="119"/>
        <v>0</v>
      </c>
      <c r="I1372" s="30"/>
      <c r="J1372" s="31">
        <v>0</v>
      </c>
      <c r="K1372" s="28">
        <v>16869</v>
      </c>
      <c r="L1372" s="29">
        <f t="shared" si="120"/>
        <v>0</v>
      </c>
      <c r="M1372" s="30"/>
      <c r="N1372" s="33">
        <f t="shared" si="121"/>
        <v>0</v>
      </c>
      <c r="O1372" s="34" t="str">
        <f t="shared" si="122"/>
        <v/>
      </c>
      <c r="P1372" s="10"/>
    </row>
    <row r="1373" spans="1:16" x14ac:dyDescent="0.2">
      <c r="A1373" s="10"/>
      <c r="B1373" s="37" t="s">
        <v>35</v>
      </c>
      <c r="C1373" s="24"/>
      <c r="D1373" s="25" t="s">
        <v>24</v>
      </c>
      <c r="E1373" s="26"/>
      <c r="F1373" s="27">
        <v>0</v>
      </c>
      <c r="G1373" s="28">
        <v>1</v>
      </c>
      <c r="H1373" s="29">
        <f t="shared" si="119"/>
        <v>0</v>
      </c>
      <c r="I1373" s="30"/>
      <c r="J1373" s="31">
        <v>0</v>
      </c>
      <c r="K1373" s="28">
        <v>1</v>
      </c>
      <c r="L1373" s="29">
        <f t="shared" si="120"/>
        <v>0</v>
      </c>
      <c r="M1373" s="30"/>
      <c r="N1373" s="33">
        <f t="shared" si="121"/>
        <v>0</v>
      </c>
      <c r="O1373" s="34" t="str">
        <f t="shared" si="122"/>
        <v/>
      </c>
      <c r="P1373" s="10"/>
    </row>
    <row r="1374" spans="1:16" x14ac:dyDescent="0.2">
      <c r="A1374" s="38"/>
      <c r="B1374" s="39" t="s">
        <v>36</v>
      </c>
      <c r="C1374" s="40"/>
      <c r="D1374" s="41"/>
      <c r="E1374" s="40"/>
      <c r="F1374" s="42"/>
      <c r="G1374" s="43"/>
      <c r="H1374" s="44">
        <f>SUM(H1364:H1373)</f>
        <v>48280.615999999995</v>
      </c>
      <c r="I1374" s="45"/>
      <c r="J1374" s="46"/>
      <c r="K1374" s="47"/>
      <c r="L1374" s="44">
        <f>SUM(L1364:L1373)</f>
        <v>59097.018799999998</v>
      </c>
      <c r="M1374" s="45"/>
      <c r="N1374" s="48">
        <f t="shared" si="121"/>
        <v>10816.402800000003</v>
      </c>
      <c r="O1374" s="49">
        <f t="shared" si="122"/>
        <v>0.22403199660915687</v>
      </c>
      <c r="P1374" s="38"/>
    </row>
    <row r="1375" spans="1:16" ht="38.25" x14ac:dyDescent="0.2">
      <c r="A1375" s="10"/>
      <c r="B1375" s="50" t="s">
        <v>37</v>
      </c>
      <c r="C1375" s="24"/>
      <c r="D1375" s="25" t="s">
        <v>32</v>
      </c>
      <c r="E1375" s="26"/>
      <c r="F1375" s="27">
        <v>0.65790000000000004</v>
      </c>
      <c r="G1375" s="28">
        <v>16869</v>
      </c>
      <c r="H1375" s="29">
        <f>G1375*F1375</f>
        <v>11098.115100000001</v>
      </c>
      <c r="I1375" s="30"/>
      <c r="J1375" s="31">
        <v>0</v>
      </c>
      <c r="K1375" s="28">
        <v>16869</v>
      </c>
      <c r="L1375" s="29">
        <f>K1375*J1375</f>
        <v>0</v>
      </c>
      <c r="M1375" s="30"/>
      <c r="N1375" s="33">
        <f t="shared" si="121"/>
        <v>-11098.115100000001</v>
      </c>
      <c r="O1375" s="34">
        <f>IF((H1375)=0,"",(N1375/H1375))</f>
        <v>-1</v>
      </c>
      <c r="P1375" s="10"/>
    </row>
    <row r="1376" spans="1:16" ht="38.25" x14ac:dyDescent="0.2">
      <c r="A1376" s="10"/>
      <c r="B1376" s="50" t="s">
        <v>38</v>
      </c>
      <c r="C1376" s="24"/>
      <c r="D1376" s="25" t="s">
        <v>32</v>
      </c>
      <c r="E1376" s="26"/>
      <c r="F1376" s="27">
        <v>-0.7177</v>
      </c>
      <c r="G1376" s="28">
        <v>16869</v>
      </c>
      <c r="H1376" s="29">
        <f>G1376*F1376</f>
        <v>-12106.881300000001</v>
      </c>
      <c r="I1376" s="30"/>
      <c r="J1376" s="31">
        <v>-0.7177</v>
      </c>
      <c r="K1376" s="28">
        <v>16869</v>
      </c>
      <c r="L1376" s="29">
        <f>K1376*J1376</f>
        <v>-12106.881300000001</v>
      </c>
      <c r="M1376" s="30"/>
      <c r="N1376" s="33">
        <f t="shared" si="121"/>
        <v>0</v>
      </c>
      <c r="O1376" s="34">
        <f>IF((H1376)=0,"",(N1376/H1376))</f>
        <v>0</v>
      </c>
      <c r="P1376" s="10"/>
    </row>
    <row r="1377" spans="1:16" ht="51" x14ac:dyDescent="0.2">
      <c r="A1377" s="10"/>
      <c r="B1377" s="50" t="s">
        <v>39</v>
      </c>
      <c r="C1377" s="24"/>
      <c r="D1377" s="25" t="s">
        <v>32</v>
      </c>
      <c r="E1377" s="26"/>
      <c r="F1377" s="27">
        <v>0</v>
      </c>
      <c r="G1377" s="28">
        <v>16869</v>
      </c>
      <c r="H1377" s="29">
        <f>G1377*F1377</f>
        <v>0</v>
      </c>
      <c r="I1377" s="30"/>
      <c r="J1377" s="31">
        <v>-0.84330000000000005</v>
      </c>
      <c r="K1377" s="28">
        <v>16869</v>
      </c>
      <c r="L1377" s="29">
        <f>K1377*J1377</f>
        <v>-14225.627700000001</v>
      </c>
      <c r="M1377" s="30"/>
      <c r="N1377" s="33">
        <f t="shared" si="121"/>
        <v>-14225.627700000001</v>
      </c>
      <c r="O1377" s="34" t="str">
        <f>IF((H1377)=0,"",(N1377/H1377))</f>
        <v/>
      </c>
      <c r="P1377" s="10"/>
    </row>
    <row r="1378" spans="1:16" x14ac:dyDescent="0.2">
      <c r="A1378" s="10"/>
      <c r="B1378" s="36" t="s">
        <v>40</v>
      </c>
      <c r="C1378" s="24"/>
      <c r="D1378" s="25" t="s">
        <v>32</v>
      </c>
      <c r="E1378" s="26"/>
      <c r="F1378" s="27">
        <v>9.0499999999999997E-2</v>
      </c>
      <c r="G1378" s="28">
        <v>16869</v>
      </c>
      <c r="H1378" s="29">
        <f>G1378*F1378</f>
        <v>1526.6444999999999</v>
      </c>
      <c r="I1378" s="30"/>
      <c r="J1378" s="31">
        <v>9.4E-2</v>
      </c>
      <c r="K1378" s="28">
        <v>16869</v>
      </c>
      <c r="L1378" s="29">
        <f>K1378*J1378</f>
        <v>1585.6859999999999</v>
      </c>
      <c r="M1378" s="30"/>
      <c r="N1378" s="33">
        <f t="shared" si="121"/>
        <v>59.041500000000042</v>
      </c>
      <c r="O1378" s="34">
        <f>IF((H1378)=0,"",(N1378/H1378))</f>
        <v>3.8674033149171304E-2</v>
      </c>
      <c r="P1378" s="10"/>
    </row>
    <row r="1379" spans="1:16" x14ac:dyDescent="0.2">
      <c r="A1379" s="10"/>
      <c r="B1379" s="36" t="s">
        <v>41</v>
      </c>
      <c r="C1379" s="24"/>
      <c r="D1379" s="25"/>
      <c r="E1379" s="26"/>
      <c r="F1379" s="51"/>
      <c r="G1379" s="52"/>
      <c r="H1379" s="53"/>
      <c r="I1379" s="30"/>
      <c r="J1379" s="31"/>
      <c r="K1379" s="28">
        <f>F1359</f>
        <v>11523872</v>
      </c>
      <c r="L1379" s="29">
        <f>K1379*J1379</f>
        <v>0</v>
      </c>
      <c r="M1379" s="30"/>
      <c r="N1379" s="33">
        <f t="shared" si="121"/>
        <v>0</v>
      </c>
      <c r="O1379" s="34"/>
      <c r="P1379" s="10"/>
    </row>
    <row r="1380" spans="1:16" ht="25.5" x14ac:dyDescent="0.2">
      <c r="A1380" s="10"/>
      <c r="B1380" s="54" t="s">
        <v>42</v>
      </c>
      <c r="C1380" s="55"/>
      <c r="D1380" s="55"/>
      <c r="E1380" s="55"/>
      <c r="F1380" s="56"/>
      <c r="G1380" s="57"/>
      <c r="H1380" s="58">
        <f>SUM(H1374:H1379)</f>
        <v>48798.494299999998</v>
      </c>
      <c r="I1380" s="45"/>
      <c r="J1380" s="57"/>
      <c r="K1380" s="59"/>
      <c r="L1380" s="58">
        <f>SUM(L1374:L1379)</f>
        <v>34350.195799999994</v>
      </c>
      <c r="M1380" s="45"/>
      <c r="N1380" s="48">
        <f t="shared" si="121"/>
        <v>-14448.298500000004</v>
      </c>
      <c r="O1380" s="49">
        <f t="shared" ref="O1380:O1404" si="123">IF((H1380)=0,"",(N1380/H1380))</f>
        <v>-0.29608082600204338</v>
      </c>
      <c r="P1380" s="10"/>
    </row>
    <row r="1381" spans="1:16" x14ac:dyDescent="0.2">
      <c r="A1381" s="10"/>
      <c r="B1381" s="30" t="s">
        <v>43</v>
      </c>
      <c r="C1381" s="30"/>
      <c r="D1381" s="60" t="s">
        <v>32</v>
      </c>
      <c r="E1381" s="61"/>
      <c r="F1381" s="31">
        <v>3.0162</v>
      </c>
      <c r="G1381" s="62">
        <f>16869</f>
        <v>16869</v>
      </c>
      <c r="H1381" s="29">
        <f>G1381*F1381</f>
        <v>50880.277800000003</v>
      </c>
      <c r="I1381" s="30"/>
      <c r="J1381" s="31">
        <v>2.8542999999999998</v>
      </c>
      <c r="K1381" s="63">
        <f>16869</f>
        <v>16869</v>
      </c>
      <c r="L1381" s="29">
        <f>K1381*J1381</f>
        <v>48149.186699999998</v>
      </c>
      <c r="M1381" s="30"/>
      <c r="N1381" s="33">
        <f t="shared" si="121"/>
        <v>-2731.0911000000051</v>
      </c>
      <c r="O1381" s="34">
        <f t="shared" si="123"/>
        <v>-5.3676811882501257E-2</v>
      </c>
      <c r="P1381" s="10"/>
    </row>
    <row r="1382" spans="1:16" ht="25.5" x14ac:dyDescent="0.2">
      <c r="A1382" s="10"/>
      <c r="B1382" s="64" t="s">
        <v>44</v>
      </c>
      <c r="C1382" s="30"/>
      <c r="D1382" s="60" t="s">
        <v>32</v>
      </c>
      <c r="E1382" s="61"/>
      <c r="F1382" s="31">
        <v>2.5070000000000001</v>
      </c>
      <c r="G1382" s="62">
        <f>G1381</f>
        <v>16869</v>
      </c>
      <c r="H1382" s="29">
        <f>G1382*F1382</f>
        <v>42290.582999999999</v>
      </c>
      <c r="I1382" s="30"/>
      <c r="J1382" s="31">
        <v>2.3772000000000002</v>
      </c>
      <c r="K1382" s="63">
        <f>K1381</f>
        <v>16869</v>
      </c>
      <c r="L1382" s="29">
        <f>K1382*J1382</f>
        <v>40100.986800000006</v>
      </c>
      <c r="M1382" s="30"/>
      <c r="N1382" s="33">
        <f t="shared" si="121"/>
        <v>-2189.5961999999927</v>
      </c>
      <c r="O1382" s="34">
        <f t="shared" si="123"/>
        <v>-5.1775029916234373E-2</v>
      </c>
      <c r="P1382" s="10"/>
    </row>
    <row r="1383" spans="1:16" ht="25.5" x14ac:dyDescent="0.2">
      <c r="A1383" s="10"/>
      <c r="B1383" s="54" t="s">
        <v>45</v>
      </c>
      <c r="C1383" s="40"/>
      <c r="D1383" s="40"/>
      <c r="E1383" s="40"/>
      <c r="F1383" s="65"/>
      <c r="G1383" s="57"/>
      <c r="H1383" s="58">
        <f>SUM(H1380:H1382)</f>
        <v>141969.35509999999</v>
      </c>
      <c r="I1383" s="66"/>
      <c r="J1383" s="67"/>
      <c r="K1383" s="68"/>
      <c r="L1383" s="58">
        <f>SUM(L1380:L1382)</f>
        <v>122600.36929999999</v>
      </c>
      <c r="M1383" s="66"/>
      <c r="N1383" s="48">
        <f t="shared" si="121"/>
        <v>-19368.985799999995</v>
      </c>
      <c r="O1383" s="49">
        <f t="shared" si="123"/>
        <v>-0.13643075145588229</v>
      </c>
      <c r="P1383" s="10"/>
    </row>
    <row r="1384" spans="1:16" ht="25.5" x14ac:dyDescent="0.2">
      <c r="A1384" s="10"/>
      <c r="B1384" s="69" t="s">
        <v>46</v>
      </c>
      <c r="C1384" s="24"/>
      <c r="D1384" s="25" t="s">
        <v>27</v>
      </c>
      <c r="E1384" s="26"/>
      <c r="F1384" s="70">
        <v>5.1999999999999998E-3</v>
      </c>
      <c r="G1384" s="62">
        <f>F1359*(1+F1407)</f>
        <v>11575729.423999999</v>
      </c>
      <c r="H1384" s="71">
        <f t="shared" ref="H1384:H1392" si="124">G1384*F1384</f>
        <v>60193.793004799991</v>
      </c>
      <c r="I1384" s="30"/>
      <c r="J1384" s="31">
        <v>5.1999999999999998E-3</v>
      </c>
      <c r="K1384" s="63">
        <f>F1359*(1+J1407)</f>
        <v>11603386.716799999</v>
      </c>
      <c r="L1384" s="71">
        <f t="shared" ref="L1384:L1392" si="125">K1384*J1384</f>
        <v>60337.610927359987</v>
      </c>
      <c r="M1384" s="30"/>
      <c r="N1384" s="33">
        <f t="shared" si="121"/>
        <v>143.81792255999608</v>
      </c>
      <c r="O1384" s="73">
        <f t="shared" si="123"/>
        <v>2.3892483822796763E-3</v>
      </c>
      <c r="P1384" s="10"/>
    </row>
    <row r="1385" spans="1:16" ht="25.5" x14ac:dyDescent="0.2">
      <c r="A1385" s="10"/>
      <c r="B1385" s="69" t="s">
        <v>47</v>
      </c>
      <c r="C1385" s="24"/>
      <c r="D1385" s="25" t="s">
        <v>27</v>
      </c>
      <c r="E1385" s="26"/>
      <c r="F1385" s="70">
        <v>1.1000000000000001E-3</v>
      </c>
      <c r="G1385" s="62">
        <f>F1359*(1+F1407)</f>
        <v>11575729.423999999</v>
      </c>
      <c r="H1385" s="71">
        <f t="shared" si="124"/>
        <v>12733.302366399999</v>
      </c>
      <c r="I1385" s="30"/>
      <c r="J1385" s="31">
        <v>1.1000000000000001E-3</v>
      </c>
      <c r="K1385" s="63">
        <f>F1359*(1+J1407)</f>
        <v>11603386.716799999</v>
      </c>
      <c r="L1385" s="71">
        <f t="shared" si="125"/>
        <v>12763.725388479999</v>
      </c>
      <c r="M1385" s="30"/>
      <c r="N1385" s="33">
        <f t="shared" si="121"/>
        <v>30.42302208000001</v>
      </c>
      <c r="O1385" s="73">
        <f t="shared" si="123"/>
        <v>2.3892483822797422E-3</v>
      </c>
      <c r="P1385" s="10"/>
    </row>
    <row r="1386" spans="1:16" x14ac:dyDescent="0.2">
      <c r="A1386" s="10"/>
      <c r="B1386" s="24" t="s">
        <v>28</v>
      </c>
      <c r="C1386" s="24"/>
      <c r="D1386" s="25"/>
      <c r="E1386" s="26"/>
      <c r="F1386" s="70"/>
      <c r="G1386" s="28">
        <v>1</v>
      </c>
      <c r="H1386" s="71">
        <f t="shared" si="124"/>
        <v>0</v>
      </c>
      <c r="I1386" s="30"/>
      <c r="J1386" s="31">
        <v>0</v>
      </c>
      <c r="K1386" s="32">
        <v>1</v>
      </c>
      <c r="L1386" s="71">
        <f t="shared" si="125"/>
        <v>0</v>
      </c>
      <c r="M1386" s="30"/>
      <c r="N1386" s="33">
        <f t="shared" si="121"/>
        <v>0</v>
      </c>
      <c r="O1386" s="73" t="str">
        <f t="shared" si="123"/>
        <v/>
      </c>
      <c r="P1386" s="10"/>
    </row>
    <row r="1387" spans="1:16" x14ac:dyDescent="0.2">
      <c r="A1387" s="10"/>
      <c r="B1387" s="24" t="s">
        <v>48</v>
      </c>
      <c r="C1387" s="24"/>
      <c r="D1387" s="25" t="s">
        <v>27</v>
      </c>
      <c r="E1387" s="26"/>
      <c r="F1387" s="70">
        <v>7.0000000000000001E-3</v>
      </c>
      <c r="G1387" s="62">
        <f>F1359</f>
        <v>11523872</v>
      </c>
      <c r="H1387" s="71">
        <f t="shared" si="124"/>
        <v>80667.104000000007</v>
      </c>
      <c r="I1387" s="30"/>
      <c r="J1387" s="31">
        <v>7.0000000000000001E-3</v>
      </c>
      <c r="K1387" s="63">
        <f>F1359</f>
        <v>11523872</v>
      </c>
      <c r="L1387" s="71">
        <f t="shared" si="125"/>
        <v>80667.104000000007</v>
      </c>
      <c r="M1387" s="30"/>
      <c r="N1387" s="33">
        <f t="shared" si="121"/>
        <v>0</v>
      </c>
      <c r="O1387" s="73">
        <f t="shared" si="123"/>
        <v>0</v>
      </c>
      <c r="P1387" s="10"/>
    </row>
    <row r="1388" spans="1:16" x14ac:dyDescent="0.2">
      <c r="A1388" s="10"/>
      <c r="B1388" s="36" t="s">
        <v>49</v>
      </c>
      <c r="C1388" s="24"/>
      <c r="D1388" s="25" t="s">
        <v>27</v>
      </c>
      <c r="E1388" s="26"/>
      <c r="F1388" s="74">
        <v>7.3999999999999996E-2</v>
      </c>
      <c r="G1388" s="62">
        <f>IF($G$1384&gt;=750,750,$G$1384)</f>
        <v>750</v>
      </c>
      <c r="H1388" s="71">
        <f>G1388*F1388</f>
        <v>55.5</v>
      </c>
      <c r="I1388" s="30"/>
      <c r="J1388" s="31">
        <v>7.3999999999999996E-2</v>
      </c>
      <c r="K1388" s="62">
        <f>IF($K$1384&gt;=750,750,$K$1384)</f>
        <v>750</v>
      </c>
      <c r="L1388" s="71">
        <f>K1388*J1388</f>
        <v>55.5</v>
      </c>
      <c r="M1388" s="30"/>
      <c r="N1388" s="33">
        <f t="shared" si="121"/>
        <v>0</v>
      </c>
      <c r="O1388" s="73">
        <f t="shared" si="123"/>
        <v>0</v>
      </c>
      <c r="P1388" s="10"/>
    </row>
    <row r="1389" spans="1:16" x14ac:dyDescent="0.2">
      <c r="A1389" s="10"/>
      <c r="B1389" s="36" t="s">
        <v>50</v>
      </c>
      <c r="C1389" s="24"/>
      <c r="D1389" s="25" t="s">
        <v>27</v>
      </c>
      <c r="E1389" s="26"/>
      <c r="F1389" s="74">
        <v>8.6999999999999994E-2</v>
      </c>
      <c r="G1389" s="62">
        <f>IF($G$1384&gt;=750,$G$1384-750,0)</f>
        <v>11574979.423999999</v>
      </c>
      <c r="H1389" s="71">
        <f>G1389*F1389</f>
        <v>1007023.2098879998</v>
      </c>
      <c r="I1389" s="30"/>
      <c r="J1389" s="31">
        <v>8.6999999999999994E-2</v>
      </c>
      <c r="K1389" s="62">
        <f>IF($K$1384&gt;=750,$K$1384-750,0)</f>
        <v>11602636.716799999</v>
      </c>
      <c r="L1389" s="71">
        <f>K1389*J1389</f>
        <v>1009429.3943615998</v>
      </c>
      <c r="M1389" s="30"/>
      <c r="N1389" s="33">
        <f t="shared" si="121"/>
        <v>2406.1844736000057</v>
      </c>
      <c r="O1389" s="73">
        <f t="shared" si="123"/>
        <v>2.3894031934652425E-3</v>
      </c>
      <c r="P1389" s="10"/>
    </row>
    <row r="1390" spans="1:16" x14ac:dyDescent="0.2">
      <c r="A1390" s="10"/>
      <c r="B1390" s="36" t="s">
        <v>51</v>
      </c>
      <c r="C1390" s="24"/>
      <c r="D1390" s="25" t="s">
        <v>27</v>
      </c>
      <c r="E1390" s="26"/>
      <c r="F1390" s="74">
        <v>6.3E-2</v>
      </c>
      <c r="G1390" s="75">
        <f>0.64*$G$1384</f>
        <v>7408466.8313599993</v>
      </c>
      <c r="H1390" s="71">
        <f t="shared" si="124"/>
        <v>466733.41037567996</v>
      </c>
      <c r="I1390" s="30"/>
      <c r="J1390" s="31">
        <v>6.3E-2</v>
      </c>
      <c r="K1390" s="76">
        <f>0.64*$K$1384</f>
        <v>7426167.4987519989</v>
      </c>
      <c r="L1390" s="71">
        <f t="shared" si="125"/>
        <v>467848.55242137593</v>
      </c>
      <c r="M1390" s="30"/>
      <c r="N1390" s="33">
        <f t="shared" si="121"/>
        <v>1115.142045695975</v>
      </c>
      <c r="O1390" s="73">
        <f t="shared" si="123"/>
        <v>2.3892483822796876E-3</v>
      </c>
      <c r="P1390" s="10"/>
    </row>
    <row r="1391" spans="1:16" x14ac:dyDescent="0.2">
      <c r="A1391" s="10"/>
      <c r="B1391" s="36" t="s">
        <v>52</v>
      </c>
      <c r="C1391" s="24"/>
      <c r="D1391" s="25" t="s">
        <v>27</v>
      </c>
      <c r="E1391" s="26"/>
      <c r="F1391" s="74">
        <v>9.9000000000000005E-2</v>
      </c>
      <c r="G1391" s="75">
        <f>0.18*$G$1384</f>
        <v>2083631.2963199997</v>
      </c>
      <c r="H1391" s="71">
        <f t="shared" si="124"/>
        <v>206279.49833567999</v>
      </c>
      <c r="I1391" s="30"/>
      <c r="J1391" s="31">
        <v>9.9000000000000005E-2</v>
      </c>
      <c r="K1391" s="76">
        <f>0.18*$K$1384</f>
        <v>2088609.6090239997</v>
      </c>
      <c r="L1391" s="71">
        <f t="shared" si="125"/>
        <v>206772.35129337598</v>
      </c>
      <c r="M1391" s="30"/>
      <c r="N1391" s="33">
        <f t="shared" si="121"/>
        <v>492.85295769598451</v>
      </c>
      <c r="O1391" s="73">
        <f t="shared" si="123"/>
        <v>2.3892483822796663E-3</v>
      </c>
      <c r="P1391" s="10"/>
    </row>
    <row r="1392" spans="1:16" ht="13.5" thickBot="1" x14ac:dyDescent="0.25">
      <c r="A1392" s="10"/>
      <c r="B1392" s="14" t="s">
        <v>53</v>
      </c>
      <c r="C1392" s="24"/>
      <c r="D1392" s="25" t="s">
        <v>27</v>
      </c>
      <c r="E1392" s="26"/>
      <c r="F1392" s="74">
        <v>0.11799999999999999</v>
      </c>
      <c r="G1392" s="75">
        <f>0.18*$G$1384</f>
        <v>2083631.2963199997</v>
      </c>
      <c r="H1392" s="71">
        <f t="shared" si="124"/>
        <v>245868.49296575994</v>
      </c>
      <c r="I1392" s="30"/>
      <c r="J1392" s="31">
        <v>0.11799999999999999</v>
      </c>
      <c r="K1392" s="76">
        <f>0.18*$K$1384</f>
        <v>2088609.6090239997</v>
      </c>
      <c r="L1392" s="71">
        <f t="shared" si="125"/>
        <v>246455.93386483195</v>
      </c>
      <c r="M1392" s="30"/>
      <c r="N1392" s="33">
        <f t="shared" si="121"/>
        <v>587.44089907201123</v>
      </c>
      <c r="O1392" s="73">
        <f t="shared" si="123"/>
        <v>2.3892483822797873E-3</v>
      </c>
      <c r="P1392" s="10"/>
    </row>
    <row r="1393" spans="1:16" ht="13.5" thickBot="1" x14ac:dyDescent="0.25">
      <c r="A1393" s="10"/>
      <c r="B1393" s="77"/>
      <c r="C1393" s="78"/>
      <c r="D1393" s="79"/>
      <c r="E1393" s="78"/>
      <c r="F1393" s="80"/>
      <c r="G1393" s="81"/>
      <c r="H1393" s="82"/>
      <c r="I1393" s="83"/>
      <c r="J1393" s="80"/>
      <c r="K1393" s="84"/>
      <c r="L1393" s="82"/>
      <c r="M1393" s="83"/>
      <c r="N1393" s="85"/>
      <c r="O1393" s="86"/>
      <c r="P1393" s="10"/>
    </row>
    <row r="1394" spans="1:16" x14ac:dyDescent="0.2">
      <c r="A1394" s="10"/>
      <c r="B1394" s="87" t="s">
        <v>54</v>
      </c>
      <c r="C1394" s="24"/>
      <c r="D1394" s="24"/>
      <c r="E1394" s="24"/>
      <c r="F1394" s="88"/>
      <c r="G1394" s="89"/>
      <c r="H1394" s="90">
        <f>SUM(H1383:H1389)</f>
        <v>1302642.2643591999</v>
      </c>
      <c r="I1394" s="91"/>
      <c r="J1394" s="92"/>
      <c r="K1394" s="92"/>
      <c r="L1394" s="93">
        <f>SUM(L1383:L1389)</f>
        <v>1285853.7039774398</v>
      </c>
      <c r="M1394" s="94"/>
      <c r="N1394" s="95">
        <f t="shared" si="121"/>
        <v>-16788.560381760122</v>
      </c>
      <c r="O1394" s="96">
        <f t="shared" si="123"/>
        <v>-1.2888082047620961E-2</v>
      </c>
      <c r="P1394" s="10"/>
    </row>
    <row r="1395" spans="1:16" x14ac:dyDescent="0.2">
      <c r="A1395" s="10"/>
      <c r="B1395" s="97" t="s">
        <v>55</v>
      </c>
      <c r="C1395" s="24"/>
      <c r="D1395" s="24"/>
      <c r="E1395" s="24"/>
      <c r="F1395" s="98">
        <v>0.13</v>
      </c>
      <c r="G1395" s="89"/>
      <c r="H1395" s="99">
        <f>H1394*F1395</f>
        <v>169343.49436669599</v>
      </c>
      <c r="I1395" s="100"/>
      <c r="J1395" s="101">
        <v>0.13</v>
      </c>
      <c r="K1395" s="102"/>
      <c r="L1395" s="103">
        <f>L1394*J1395</f>
        <v>167160.98151706718</v>
      </c>
      <c r="M1395" s="104"/>
      <c r="N1395" s="105">
        <f t="shared" si="121"/>
        <v>-2182.5128496288089</v>
      </c>
      <c r="O1395" s="106">
        <f t="shared" si="123"/>
        <v>-1.288808204762092E-2</v>
      </c>
      <c r="P1395" s="10"/>
    </row>
    <row r="1396" spans="1:16" x14ac:dyDescent="0.2">
      <c r="A1396" s="10"/>
      <c r="B1396" s="107" t="s">
        <v>56</v>
      </c>
      <c r="C1396" s="24"/>
      <c r="D1396" s="24"/>
      <c r="E1396" s="24"/>
      <c r="F1396" s="108"/>
      <c r="G1396" s="109"/>
      <c r="H1396" s="99">
        <f>H1394+H1395</f>
        <v>1471985.758725896</v>
      </c>
      <c r="I1396" s="100"/>
      <c r="J1396" s="100"/>
      <c r="K1396" s="100"/>
      <c r="L1396" s="103">
        <f>L1394+L1395</f>
        <v>1453014.685494507</v>
      </c>
      <c r="M1396" s="104"/>
      <c r="N1396" s="105">
        <f t="shared" si="121"/>
        <v>-18971.073231389048</v>
      </c>
      <c r="O1396" s="106">
        <f t="shared" si="123"/>
        <v>-1.2888082047621034E-2</v>
      </c>
      <c r="P1396" s="10"/>
    </row>
    <row r="1397" spans="1:16" ht="12.75" customHeight="1" x14ac:dyDescent="0.2">
      <c r="A1397" s="10"/>
      <c r="B1397" s="143" t="s">
        <v>57</v>
      </c>
      <c r="C1397" s="143"/>
      <c r="D1397" s="143"/>
      <c r="E1397" s="24"/>
      <c r="F1397" s="108"/>
      <c r="G1397" s="109"/>
      <c r="H1397" s="110">
        <f>ROUND(-H1396*10%,2)</f>
        <v>-147198.57999999999</v>
      </c>
      <c r="I1397" s="100"/>
      <c r="J1397" s="100"/>
      <c r="K1397" s="100"/>
      <c r="L1397" s="111">
        <f>ROUND(-L1396*10%,2)</f>
        <v>-145301.47</v>
      </c>
      <c r="M1397" s="104"/>
      <c r="N1397" s="112">
        <f t="shared" si="121"/>
        <v>1897.109999999986</v>
      </c>
      <c r="O1397" s="113">
        <f t="shared" si="123"/>
        <v>-1.2888099871615516E-2</v>
      </c>
      <c r="P1397" s="10"/>
    </row>
    <row r="1398" spans="1:16" ht="13.5" customHeight="1" thickBot="1" x14ac:dyDescent="0.25">
      <c r="A1398" s="10"/>
      <c r="B1398" s="143" t="s">
        <v>58</v>
      </c>
      <c r="C1398" s="143"/>
      <c r="D1398" s="143"/>
      <c r="E1398" s="114"/>
      <c r="F1398" s="115"/>
      <c r="G1398" s="116"/>
      <c r="H1398" s="117">
        <f>SUM(H1396:H1397)</f>
        <v>1324787.1787258959</v>
      </c>
      <c r="I1398" s="118"/>
      <c r="J1398" s="118"/>
      <c r="K1398" s="118"/>
      <c r="L1398" s="119">
        <f>SUM(L1396:L1397)</f>
        <v>1307713.215494507</v>
      </c>
      <c r="M1398" s="120"/>
      <c r="N1398" s="121">
        <f t="shared" si="121"/>
        <v>-17073.963231388945</v>
      </c>
      <c r="O1398" s="122">
        <f t="shared" si="123"/>
        <v>-1.2888080067177054E-2</v>
      </c>
      <c r="P1398" s="10"/>
    </row>
    <row r="1399" spans="1:16" ht="13.5" thickBot="1" x14ac:dyDescent="0.25">
      <c r="A1399" s="10"/>
      <c r="B1399" s="77"/>
      <c r="C1399" s="78"/>
      <c r="D1399" s="79"/>
      <c r="E1399" s="78"/>
      <c r="F1399" s="123"/>
      <c r="G1399" s="124"/>
      <c r="H1399" s="125"/>
      <c r="I1399" s="126"/>
      <c r="J1399" s="123"/>
      <c r="K1399" s="81"/>
      <c r="L1399" s="127"/>
      <c r="M1399" s="83"/>
      <c r="N1399" s="128"/>
      <c r="O1399" s="86"/>
      <c r="P1399" s="10"/>
    </row>
    <row r="1400" spans="1:16" x14ac:dyDescent="0.2">
      <c r="A1400" s="10"/>
      <c r="B1400" s="87" t="s">
        <v>59</v>
      </c>
      <c r="C1400" s="24"/>
      <c r="D1400" s="24"/>
      <c r="E1400" s="24"/>
      <c r="F1400" s="88"/>
      <c r="G1400" s="89"/>
      <c r="H1400" s="90">
        <f>SUM(H1383:H1387,H1390:H1392)</f>
        <v>1214444.9561483199</v>
      </c>
      <c r="I1400" s="91"/>
      <c r="J1400" s="92"/>
      <c r="K1400" s="92"/>
      <c r="L1400" s="129">
        <f>SUM(L1383:L1387,L1390:L1392)</f>
        <v>1197445.6471954237</v>
      </c>
      <c r="M1400" s="94"/>
      <c r="N1400" s="95">
        <f>L1400-H1400</f>
        <v>-16999.308952896157</v>
      </c>
      <c r="O1400" s="96">
        <f>IF((H1400)=0,"",(N1400/H1400))</f>
        <v>-1.3997595252740327E-2</v>
      </c>
      <c r="P1400" s="10"/>
    </row>
    <row r="1401" spans="1:16" x14ac:dyDescent="0.2">
      <c r="A1401" s="10"/>
      <c r="B1401" s="97" t="s">
        <v>55</v>
      </c>
      <c r="C1401" s="24"/>
      <c r="D1401" s="24"/>
      <c r="E1401" s="24"/>
      <c r="F1401" s="98">
        <v>0.13</v>
      </c>
      <c r="G1401" s="109"/>
      <c r="H1401" s="99">
        <f>H1400*F1401</f>
        <v>157877.8442992816</v>
      </c>
      <c r="I1401" s="100"/>
      <c r="J1401" s="130">
        <v>0.13</v>
      </c>
      <c r="K1401" s="100"/>
      <c r="L1401" s="103">
        <f>L1400*J1401</f>
        <v>155667.93413540508</v>
      </c>
      <c r="M1401" s="104"/>
      <c r="N1401" s="105">
        <f t="shared" si="121"/>
        <v>-2209.9101638765133</v>
      </c>
      <c r="O1401" s="106">
        <f t="shared" si="123"/>
        <v>-1.3997595252740407E-2</v>
      </c>
      <c r="P1401" s="10"/>
    </row>
    <row r="1402" spans="1:16" x14ac:dyDescent="0.2">
      <c r="A1402" s="10"/>
      <c r="B1402" s="107" t="s">
        <v>56</v>
      </c>
      <c r="C1402" s="24"/>
      <c r="D1402" s="24"/>
      <c r="E1402" s="24"/>
      <c r="F1402" s="108"/>
      <c r="G1402" s="109"/>
      <c r="H1402" s="99">
        <f>H1400+H1401</f>
        <v>1372322.8004476014</v>
      </c>
      <c r="I1402" s="100"/>
      <c r="J1402" s="100"/>
      <c r="K1402" s="100"/>
      <c r="L1402" s="103">
        <f>L1400+L1401</f>
        <v>1353113.5813308288</v>
      </c>
      <c r="M1402" s="104"/>
      <c r="N1402" s="105">
        <f t="shared" si="121"/>
        <v>-19209.219116772525</v>
      </c>
      <c r="O1402" s="106">
        <f t="shared" si="123"/>
        <v>-1.3997595252740231E-2</v>
      </c>
      <c r="P1402" s="10"/>
    </row>
    <row r="1403" spans="1:16" ht="12.75" customHeight="1" x14ac:dyDescent="0.2">
      <c r="A1403" s="10"/>
      <c r="B1403" s="143" t="s">
        <v>57</v>
      </c>
      <c r="C1403" s="143"/>
      <c r="D1403" s="143"/>
      <c r="E1403" s="24"/>
      <c r="F1403" s="108"/>
      <c r="G1403" s="109"/>
      <c r="H1403" s="110">
        <f>ROUND(-H1402*10%,2)</f>
        <v>-137232.28</v>
      </c>
      <c r="I1403" s="100"/>
      <c r="J1403" s="100"/>
      <c r="K1403" s="100"/>
      <c r="L1403" s="111">
        <f>ROUND(-L1402*10%,2)</f>
        <v>-135311.35999999999</v>
      </c>
      <c r="M1403" s="104"/>
      <c r="N1403" s="112">
        <f t="shared" si="121"/>
        <v>1920.9200000000128</v>
      </c>
      <c r="O1403" s="113">
        <f t="shared" si="123"/>
        <v>-1.3997581327075619E-2</v>
      </c>
      <c r="P1403" s="10"/>
    </row>
    <row r="1404" spans="1:16" ht="13.5" customHeight="1" thickBot="1" x14ac:dyDescent="0.25">
      <c r="A1404" s="10"/>
      <c r="B1404" s="143" t="s">
        <v>60</v>
      </c>
      <c r="C1404" s="143"/>
      <c r="D1404" s="143"/>
      <c r="E1404" s="114"/>
      <c r="F1404" s="131"/>
      <c r="G1404" s="132"/>
      <c r="H1404" s="133">
        <f>H1402+H1403</f>
        <v>1235090.5204476013</v>
      </c>
      <c r="I1404" s="134"/>
      <c r="J1404" s="134"/>
      <c r="K1404" s="134"/>
      <c r="L1404" s="135">
        <f>L1402+L1403</f>
        <v>1217802.221330829</v>
      </c>
      <c r="M1404" s="136"/>
      <c r="N1404" s="137">
        <f t="shared" si="121"/>
        <v>-17288.299116772367</v>
      </c>
      <c r="O1404" s="138">
        <f t="shared" si="123"/>
        <v>-1.3997596800036182E-2</v>
      </c>
      <c r="P1404" s="10"/>
    </row>
    <row r="1405" spans="1:16" ht="13.5" thickBot="1" x14ac:dyDescent="0.25">
      <c r="A1405" s="10"/>
      <c r="B1405" s="77"/>
      <c r="C1405" s="78"/>
      <c r="D1405" s="79"/>
      <c r="E1405" s="78"/>
      <c r="F1405" s="123"/>
      <c r="G1405" s="124"/>
      <c r="H1405" s="125"/>
      <c r="I1405" s="126"/>
      <c r="J1405" s="123"/>
      <c r="K1405" s="81"/>
      <c r="L1405" s="127"/>
      <c r="M1405" s="83"/>
      <c r="N1405" s="128"/>
      <c r="O1405" s="86"/>
      <c r="P1405" s="10"/>
    </row>
    <row r="1406" spans="1:16" x14ac:dyDescent="0.2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39"/>
      <c r="M1406" s="10"/>
      <c r="N1406" s="10"/>
      <c r="O1406" s="10"/>
      <c r="P1406" s="10"/>
    </row>
    <row r="1407" spans="1:16" x14ac:dyDescent="0.2">
      <c r="A1407" s="10"/>
      <c r="B1407" s="15" t="s">
        <v>61</v>
      </c>
      <c r="C1407" s="10"/>
      <c r="D1407" s="10"/>
      <c r="E1407" s="10"/>
      <c r="F1407" s="142">
        <v>4.4999999999999997E-3</v>
      </c>
      <c r="G1407" s="10"/>
      <c r="H1407" s="10"/>
      <c r="I1407" s="10"/>
      <c r="J1407" s="142">
        <v>6.8999999999999999E-3</v>
      </c>
      <c r="K1407" s="10"/>
      <c r="L1407" s="10"/>
      <c r="M1407" s="10"/>
      <c r="N1407" s="10"/>
      <c r="O1407" s="10"/>
      <c r="P1407" s="10"/>
    </row>
    <row r="1408" spans="1:16" x14ac:dyDescent="0.2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  <c r="P1408" s="10"/>
    </row>
    <row r="1409" spans="1:16" ht="14.25" x14ac:dyDescent="0.2">
      <c r="A1409" s="141" t="s">
        <v>62</v>
      </c>
      <c r="B1409" s="10"/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  <c r="P1409" s="10"/>
    </row>
    <row r="1410" spans="1:16" x14ac:dyDescent="0.2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  <c r="P1410" s="10"/>
    </row>
    <row r="1411" spans="1:16" x14ac:dyDescent="0.2">
      <c r="A1411" s="10" t="s">
        <v>63</v>
      </c>
      <c r="B1411" s="10"/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  <c r="P1411" s="10"/>
    </row>
    <row r="1412" spans="1:16" x14ac:dyDescent="0.2">
      <c r="A1412" s="10" t="s">
        <v>64</v>
      </c>
      <c r="B1412" s="10"/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  <c r="P1412" s="10"/>
    </row>
    <row r="1413" spans="1:16" x14ac:dyDescent="0.2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  <c r="P1413" s="10"/>
    </row>
    <row r="1414" spans="1:16" x14ac:dyDescent="0.2">
      <c r="A1414" s="10" t="s">
        <v>65</v>
      </c>
      <c r="B1414" s="10"/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  <c r="P1414" s="10"/>
    </row>
    <row r="1415" spans="1:16" x14ac:dyDescent="0.2">
      <c r="A1415" s="10" t="s">
        <v>66</v>
      </c>
      <c r="B1415" s="10"/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  <c r="P1415" s="10"/>
    </row>
    <row r="1416" spans="1:16" x14ac:dyDescent="0.2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  <c r="P1416" s="10"/>
    </row>
    <row r="1417" spans="1:16" x14ac:dyDescent="0.2">
      <c r="A1417" s="10" t="s">
        <v>67</v>
      </c>
      <c r="B1417" s="10"/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  <c r="P1417" s="10"/>
    </row>
    <row r="1418" spans="1:16" x14ac:dyDescent="0.2">
      <c r="A1418" s="10" t="s">
        <v>68</v>
      </c>
      <c r="B1418" s="10"/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</row>
    <row r="1419" spans="1:16" x14ac:dyDescent="0.2">
      <c r="A1419" s="10" t="s">
        <v>69</v>
      </c>
      <c r="B1419" s="10"/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</row>
    <row r="1420" spans="1:16" x14ac:dyDescent="0.2">
      <c r="A1420" s="10" t="s">
        <v>70</v>
      </c>
      <c r="B1420" s="10"/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</row>
    <row r="1421" spans="1:16" x14ac:dyDescent="0.2">
      <c r="A1421" s="10" t="s">
        <v>71</v>
      </c>
      <c r="B1421" s="10"/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  <c r="P1421" s="10"/>
    </row>
    <row r="1423" spans="1:16" ht="21.75" x14ac:dyDescent="0.2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2"/>
      <c r="M1423" s="2"/>
      <c r="N1423" s="3" t="s">
        <v>0</v>
      </c>
      <c r="O1423" s="4" t="s">
        <v>1</v>
      </c>
    </row>
    <row r="1424" spans="1:16" ht="18" x14ac:dyDescent="0.25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2"/>
      <c r="M1424" s="2"/>
      <c r="N1424" s="3" t="s">
        <v>2</v>
      </c>
      <c r="O1424" s="6"/>
    </row>
    <row r="1425" spans="1:16" x14ac:dyDescent="0.2">
      <c r="A1425" s="143"/>
      <c r="B1425" s="143"/>
      <c r="C1425" s="143"/>
      <c r="D1425" s="143"/>
      <c r="E1425" s="143"/>
      <c r="F1425" s="143"/>
      <c r="G1425" s="143"/>
      <c r="H1425" s="143"/>
      <c r="I1425" s="143"/>
      <c r="J1425" s="143"/>
      <c r="K1425" s="143"/>
      <c r="L1425" s="2"/>
      <c r="M1425" s="2"/>
      <c r="N1425" s="3" t="s">
        <v>3</v>
      </c>
      <c r="O1425" s="6"/>
    </row>
    <row r="1426" spans="1:16" ht="18" x14ac:dyDescent="0.25">
      <c r="A1426" s="5"/>
      <c r="B1426" s="5"/>
      <c r="C1426" s="5"/>
      <c r="D1426" s="5"/>
      <c r="E1426" s="5"/>
      <c r="F1426" s="5"/>
      <c r="G1426" s="5"/>
      <c r="H1426" s="5"/>
      <c r="I1426" s="7"/>
      <c r="J1426" s="7"/>
      <c r="K1426" s="7"/>
      <c r="L1426" s="2"/>
      <c r="M1426" s="2"/>
      <c r="N1426" s="3" t="s">
        <v>4</v>
      </c>
      <c r="O1426" s="6"/>
    </row>
    <row r="1427" spans="1:16" ht="15.75" x14ac:dyDescent="0.25">
      <c r="A1427" s="2"/>
      <c r="B1427" s="2"/>
      <c r="C1427" s="8"/>
      <c r="D1427" s="8"/>
      <c r="E1427" s="8"/>
      <c r="F1427" s="2"/>
      <c r="G1427" s="2"/>
      <c r="H1427" s="2"/>
      <c r="I1427" s="2"/>
      <c r="J1427" s="2"/>
      <c r="K1427" s="2"/>
      <c r="L1427" s="2"/>
      <c r="M1427" s="2"/>
      <c r="N1427" s="3" t="s">
        <v>5</v>
      </c>
      <c r="O1427" s="9" t="s">
        <v>94</v>
      </c>
    </row>
    <row r="1428" spans="1:16" x14ac:dyDescent="0.2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3"/>
      <c r="O1428" s="4"/>
    </row>
    <row r="1429" spans="1:16" x14ac:dyDescent="0.2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3" t="s">
        <v>6</v>
      </c>
      <c r="O1429" s="9"/>
    </row>
    <row r="1430" spans="1:16" x14ac:dyDescent="0.2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10"/>
    </row>
    <row r="1431" spans="1:16" x14ac:dyDescent="0.2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  <c r="K1431" s="10"/>
    </row>
    <row r="1432" spans="1:16" x14ac:dyDescent="0.2">
      <c r="A1432" s="10"/>
      <c r="B1432" s="143" t="s">
        <v>7</v>
      </c>
      <c r="C1432" s="143"/>
      <c r="D1432" s="143"/>
      <c r="E1432" s="143"/>
      <c r="F1432" s="143"/>
      <c r="G1432" s="143"/>
      <c r="H1432" s="143"/>
      <c r="I1432" s="143"/>
      <c r="J1432" s="143"/>
      <c r="K1432" s="143"/>
      <c r="L1432" s="143"/>
      <c r="M1432" s="143"/>
      <c r="N1432" s="143"/>
      <c r="O1432" s="143"/>
    </row>
    <row r="1433" spans="1:16" x14ac:dyDescent="0.2">
      <c r="A1433" s="10"/>
      <c r="B1433" s="143" t="s">
        <v>8</v>
      </c>
      <c r="C1433" s="143"/>
      <c r="D1433" s="143"/>
      <c r="E1433" s="143"/>
      <c r="F1433" s="143"/>
      <c r="G1433" s="143"/>
      <c r="H1433" s="143"/>
      <c r="I1433" s="143"/>
      <c r="J1433" s="143"/>
      <c r="K1433" s="143"/>
      <c r="L1433" s="143"/>
      <c r="M1433" s="143"/>
      <c r="N1433" s="143"/>
      <c r="O1433" s="143"/>
    </row>
    <row r="1434" spans="1:16" x14ac:dyDescent="0.2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  <c r="K1434" s="10"/>
    </row>
    <row r="1435" spans="1:16" x14ac:dyDescent="0.2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  <c r="K1435" s="10"/>
    </row>
    <row r="1436" spans="1:16" x14ac:dyDescent="0.2">
      <c r="A1436" s="10"/>
      <c r="B1436" s="11" t="s">
        <v>9</v>
      </c>
      <c r="C1436" s="10"/>
      <c r="D1436" s="143" t="s">
        <v>95</v>
      </c>
      <c r="E1436" s="143"/>
      <c r="F1436" s="143"/>
      <c r="G1436" s="143"/>
      <c r="H1436" s="143"/>
      <c r="I1436" s="143"/>
      <c r="J1436" s="143"/>
      <c r="K1436" s="143"/>
      <c r="L1436" s="143"/>
      <c r="M1436" s="143"/>
      <c r="N1436" s="143"/>
      <c r="O1436" s="143"/>
      <c r="P1436" s="10"/>
    </row>
    <row r="1437" spans="1:16" ht="15.75" x14ac:dyDescent="0.25">
      <c r="A1437" s="10"/>
      <c r="B1437" s="12"/>
      <c r="C1437" s="10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0"/>
    </row>
    <row r="1438" spans="1:16" x14ac:dyDescent="0.2">
      <c r="A1438" s="10"/>
      <c r="B1438" s="14"/>
      <c r="C1438" s="10"/>
      <c r="D1438" s="15" t="s">
        <v>11</v>
      </c>
      <c r="E1438" s="15"/>
      <c r="F1438" s="16">
        <v>100</v>
      </c>
      <c r="G1438" s="15" t="s">
        <v>12</v>
      </c>
      <c r="H1438" s="10"/>
      <c r="I1438" s="10"/>
      <c r="J1438" s="10"/>
      <c r="K1438" s="10"/>
      <c r="L1438" s="10"/>
      <c r="M1438" s="10"/>
      <c r="N1438" s="10"/>
      <c r="O1438" s="10"/>
      <c r="P1438" s="10"/>
    </row>
    <row r="1439" spans="1:16" x14ac:dyDescent="0.2">
      <c r="A1439" s="10"/>
      <c r="B1439" s="14"/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</row>
    <row r="1440" spans="1:16" x14ac:dyDescent="0.2">
      <c r="A1440" s="10"/>
      <c r="B1440" s="14"/>
      <c r="C1440" s="10"/>
      <c r="D1440" s="17"/>
      <c r="E1440" s="17"/>
      <c r="F1440" s="143" t="s">
        <v>13</v>
      </c>
      <c r="G1440" s="143"/>
      <c r="H1440" s="143"/>
      <c r="I1440" s="10"/>
      <c r="J1440" s="143" t="s">
        <v>14</v>
      </c>
      <c r="K1440" s="143"/>
      <c r="L1440" s="143"/>
      <c r="M1440" s="10"/>
      <c r="N1440" s="143" t="s">
        <v>15</v>
      </c>
      <c r="O1440" s="143"/>
      <c r="P1440" s="10"/>
    </row>
    <row r="1441" spans="1:16" ht="12.75" customHeight="1" x14ac:dyDescent="0.2">
      <c r="A1441" s="10"/>
      <c r="B1441" s="14"/>
      <c r="C1441" s="10"/>
      <c r="D1441" s="143" t="s">
        <v>16</v>
      </c>
      <c r="E1441" s="18"/>
      <c r="F1441" s="19" t="s">
        <v>17</v>
      </c>
      <c r="G1441" s="19" t="s">
        <v>18</v>
      </c>
      <c r="H1441" s="20" t="s">
        <v>19</v>
      </c>
      <c r="I1441" s="10"/>
      <c r="J1441" s="19" t="s">
        <v>17</v>
      </c>
      <c r="K1441" s="21" t="s">
        <v>18</v>
      </c>
      <c r="L1441" s="20" t="s">
        <v>19</v>
      </c>
      <c r="M1441" s="10"/>
      <c r="N1441" s="143" t="s">
        <v>20</v>
      </c>
      <c r="O1441" s="143" t="s">
        <v>21</v>
      </c>
      <c r="P1441" s="10"/>
    </row>
    <row r="1442" spans="1:16" x14ac:dyDescent="0.2">
      <c r="A1442" s="10"/>
      <c r="B1442" s="14"/>
      <c r="C1442" s="10"/>
      <c r="D1442" s="143"/>
      <c r="E1442" s="18"/>
      <c r="F1442" s="22" t="s">
        <v>22</v>
      </c>
      <c r="G1442" s="22"/>
      <c r="H1442" s="23" t="s">
        <v>22</v>
      </c>
      <c r="I1442" s="10"/>
      <c r="J1442" s="22" t="s">
        <v>22</v>
      </c>
      <c r="K1442" s="23"/>
      <c r="L1442" s="23" t="s">
        <v>22</v>
      </c>
      <c r="M1442" s="10"/>
      <c r="N1442" s="143"/>
      <c r="O1442" s="143"/>
      <c r="P1442" s="10"/>
    </row>
    <row r="1443" spans="1:16" x14ac:dyDescent="0.2">
      <c r="A1443" s="10"/>
      <c r="B1443" s="24" t="s">
        <v>23</v>
      </c>
      <c r="C1443" s="24"/>
      <c r="D1443" s="25" t="s">
        <v>24</v>
      </c>
      <c r="E1443" s="26"/>
      <c r="F1443" s="27">
        <v>15.68</v>
      </c>
      <c r="G1443" s="28">
        <v>1</v>
      </c>
      <c r="H1443" s="29">
        <f>G1443*F1443</f>
        <v>15.68</v>
      </c>
      <c r="I1443" s="30"/>
      <c r="J1443" s="31">
        <v>13.48</v>
      </c>
      <c r="K1443" s="32">
        <v>1</v>
      </c>
      <c r="L1443" s="29">
        <f>K1443*J1443</f>
        <v>13.48</v>
      </c>
      <c r="M1443" s="30"/>
      <c r="N1443" s="33">
        <f>L1443-H1443</f>
        <v>-2.1999999999999993</v>
      </c>
      <c r="O1443" s="34">
        <f>IF((H1443)=0,"",(N1443/H1443))</f>
        <v>-0.14030612244897955</v>
      </c>
      <c r="P1443" s="10"/>
    </row>
    <row r="1444" spans="1:16" x14ac:dyDescent="0.2">
      <c r="A1444" s="10"/>
      <c r="B1444" s="24" t="s">
        <v>25</v>
      </c>
      <c r="C1444" s="24"/>
      <c r="D1444" s="25" t="s">
        <v>24</v>
      </c>
      <c r="E1444" s="26"/>
      <c r="F1444" s="27">
        <v>0</v>
      </c>
      <c r="G1444" s="28">
        <v>1</v>
      </c>
      <c r="H1444" s="29">
        <f t="shared" ref="H1444:H1452" si="126">G1444*F1444</f>
        <v>0</v>
      </c>
      <c r="I1444" s="30"/>
      <c r="J1444" s="31">
        <v>0</v>
      </c>
      <c r="K1444" s="32">
        <v>1</v>
      </c>
      <c r="L1444" s="29">
        <f>K1444*J1444</f>
        <v>0</v>
      </c>
      <c r="M1444" s="30"/>
      <c r="N1444" s="33">
        <f>L1444-H1444</f>
        <v>0</v>
      </c>
      <c r="O1444" s="34" t="str">
        <f>IF((H1444)=0,"",(N1444/H1444))</f>
        <v/>
      </c>
      <c r="P1444" s="10"/>
    </row>
    <row r="1445" spans="1:16" x14ac:dyDescent="0.2">
      <c r="A1445" s="10"/>
      <c r="B1445" s="35" t="s">
        <v>26</v>
      </c>
      <c r="C1445" s="24"/>
      <c r="D1445" s="25" t="s">
        <v>32</v>
      </c>
      <c r="E1445" s="26"/>
      <c r="F1445" s="27">
        <v>-8.0000000000000004E-4</v>
      </c>
      <c r="G1445" s="28">
        <f>F1438</f>
        <v>100</v>
      </c>
      <c r="H1445" s="29">
        <f t="shared" si="126"/>
        <v>-0.08</v>
      </c>
      <c r="I1445" s="30"/>
      <c r="J1445" s="31">
        <v>0</v>
      </c>
      <c r="K1445" s="32"/>
      <c r="L1445" s="29">
        <f t="shared" ref="L1445:L1452" si="127">K1445*J1445</f>
        <v>0</v>
      </c>
      <c r="M1445" s="30"/>
      <c r="N1445" s="33">
        <f t="shared" ref="N1445:N1483" si="128">L1445-H1445</f>
        <v>0.08</v>
      </c>
      <c r="O1445" s="34">
        <f t="shared" ref="O1445:O1453" si="129">IF((H1445)=0,"",(N1445/H1445))</f>
        <v>-1</v>
      </c>
      <c r="P1445" s="10"/>
    </row>
    <row r="1446" spans="1:16" x14ac:dyDescent="0.2">
      <c r="A1446" s="10"/>
      <c r="B1446" s="35" t="s">
        <v>28</v>
      </c>
      <c r="C1446" s="24"/>
      <c r="D1446" s="25" t="s">
        <v>24</v>
      </c>
      <c r="E1446" s="26"/>
      <c r="F1446" s="27">
        <v>0.25</v>
      </c>
      <c r="G1446" s="28">
        <v>1</v>
      </c>
      <c r="H1446" s="29">
        <f t="shared" si="126"/>
        <v>0.25</v>
      </c>
      <c r="I1446" s="30"/>
      <c r="J1446" s="31">
        <v>0.25</v>
      </c>
      <c r="K1446" s="32">
        <v>1</v>
      </c>
      <c r="L1446" s="29">
        <f t="shared" si="127"/>
        <v>0.25</v>
      </c>
      <c r="M1446" s="30"/>
      <c r="N1446" s="33">
        <f t="shared" si="128"/>
        <v>0</v>
      </c>
      <c r="O1446" s="34">
        <f t="shared" si="129"/>
        <v>0</v>
      </c>
      <c r="P1446" s="10"/>
    </row>
    <row r="1447" spans="1:16" x14ac:dyDescent="0.2">
      <c r="A1447" s="10"/>
      <c r="B1447" s="24" t="s">
        <v>29</v>
      </c>
      <c r="C1447" s="24"/>
      <c r="D1447" s="25" t="s">
        <v>27</v>
      </c>
      <c r="E1447" s="26"/>
      <c r="F1447" s="27">
        <v>4.2599999999999999E-2</v>
      </c>
      <c r="G1447" s="28">
        <f>F1438</f>
        <v>100</v>
      </c>
      <c r="H1447" s="29">
        <f t="shared" si="126"/>
        <v>4.26</v>
      </c>
      <c r="I1447" s="30"/>
      <c r="J1447" s="31">
        <v>3.6600000000000001E-2</v>
      </c>
      <c r="K1447" s="28">
        <f>F1438</f>
        <v>100</v>
      </c>
      <c r="L1447" s="29">
        <f t="shared" si="127"/>
        <v>3.66</v>
      </c>
      <c r="M1447" s="30"/>
      <c r="N1447" s="33">
        <f t="shared" si="128"/>
        <v>-0.59999999999999964</v>
      </c>
      <c r="O1447" s="34">
        <f t="shared" si="129"/>
        <v>-0.14084507042253513</v>
      </c>
      <c r="P1447" s="10"/>
    </row>
    <row r="1448" spans="1:16" x14ac:dyDescent="0.2">
      <c r="A1448" s="10"/>
      <c r="B1448" s="24" t="s">
        <v>30</v>
      </c>
      <c r="C1448" s="24"/>
      <c r="D1448" s="25"/>
      <c r="E1448" s="26"/>
      <c r="F1448" s="27"/>
      <c r="G1448" s="28"/>
      <c r="H1448" s="29">
        <f t="shared" si="126"/>
        <v>0</v>
      </c>
      <c r="I1448" s="30"/>
      <c r="J1448" s="31"/>
      <c r="K1448" s="28"/>
      <c r="L1448" s="29">
        <f t="shared" si="127"/>
        <v>0</v>
      </c>
      <c r="M1448" s="30"/>
      <c r="N1448" s="33">
        <f t="shared" si="128"/>
        <v>0</v>
      </c>
      <c r="O1448" s="34" t="str">
        <f t="shared" si="129"/>
        <v/>
      </c>
      <c r="P1448" s="10"/>
    </row>
    <row r="1449" spans="1:16" x14ac:dyDescent="0.2">
      <c r="A1449" s="10"/>
      <c r="B1449" s="24" t="s">
        <v>31</v>
      </c>
      <c r="C1449" s="24"/>
      <c r="D1449" s="25" t="s">
        <v>32</v>
      </c>
      <c r="E1449" s="26"/>
      <c r="F1449" s="27">
        <v>0</v>
      </c>
      <c r="G1449" s="28">
        <f>F1438</f>
        <v>100</v>
      </c>
      <c r="H1449" s="29">
        <f t="shared" si="126"/>
        <v>0</v>
      </c>
      <c r="I1449" s="30"/>
      <c r="J1449" s="31">
        <v>0</v>
      </c>
      <c r="K1449" s="28">
        <f>F1438</f>
        <v>100</v>
      </c>
      <c r="L1449" s="29">
        <f t="shared" si="127"/>
        <v>0</v>
      </c>
      <c r="M1449" s="30"/>
      <c r="N1449" s="33">
        <f t="shared" si="128"/>
        <v>0</v>
      </c>
      <c r="O1449" s="34" t="str">
        <f t="shared" si="129"/>
        <v/>
      </c>
      <c r="P1449" s="10"/>
    </row>
    <row r="1450" spans="1:16" x14ac:dyDescent="0.2">
      <c r="A1450" s="10"/>
      <c r="B1450" s="24" t="s">
        <v>33</v>
      </c>
      <c r="C1450" s="24"/>
      <c r="D1450" s="25" t="s">
        <v>32</v>
      </c>
      <c r="E1450" s="26"/>
      <c r="F1450" s="27">
        <v>0</v>
      </c>
      <c r="G1450" s="28">
        <f>F1438</f>
        <v>100</v>
      </c>
      <c r="H1450" s="29">
        <f t="shared" si="126"/>
        <v>0</v>
      </c>
      <c r="I1450" s="30"/>
      <c r="J1450" s="31">
        <v>0</v>
      </c>
      <c r="K1450" s="28">
        <f>F1438</f>
        <v>100</v>
      </c>
      <c r="L1450" s="29">
        <f t="shared" si="127"/>
        <v>0</v>
      </c>
      <c r="M1450" s="30"/>
      <c r="N1450" s="33">
        <f t="shared" si="128"/>
        <v>0</v>
      </c>
      <c r="O1450" s="34" t="str">
        <f t="shared" si="129"/>
        <v/>
      </c>
      <c r="P1450" s="10"/>
    </row>
    <row r="1451" spans="1:16" x14ac:dyDescent="0.2">
      <c r="A1451" s="10"/>
      <c r="B1451" s="24" t="s">
        <v>89</v>
      </c>
      <c r="C1451" s="24"/>
      <c r="D1451" s="25" t="s">
        <v>32</v>
      </c>
      <c r="E1451" s="26"/>
      <c r="F1451" s="27">
        <v>0</v>
      </c>
      <c r="G1451" s="28">
        <f>F1438</f>
        <v>100</v>
      </c>
      <c r="H1451" s="29">
        <f t="shared" si="126"/>
        <v>0</v>
      </c>
      <c r="I1451" s="30"/>
      <c r="J1451" s="31">
        <v>0</v>
      </c>
      <c r="K1451" s="28">
        <f>F1438</f>
        <v>100</v>
      </c>
      <c r="L1451" s="29">
        <f t="shared" si="127"/>
        <v>0</v>
      </c>
      <c r="M1451" s="30"/>
      <c r="N1451" s="33">
        <f t="shared" si="128"/>
        <v>0</v>
      </c>
      <c r="O1451" s="34" t="str">
        <f t="shared" si="129"/>
        <v/>
      </c>
      <c r="P1451" s="10"/>
    </row>
    <row r="1452" spans="1:16" x14ac:dyDescent="0.2">
      <c r="A1452" s="10"/>
      <c r="B1452" s="37" t="s">
        <v>35</v>
      </c>
      <c r="C1452" s="24"/>
      <c r="D1452" s="25" t="s">
        <v>24</v>
      </c>
      <c r="E1452" s="26"/>
      <c r="F1452" s="27">
        <v>0</v>
      </c>
      <c r="G1452" s="28">
        <v>1</v>
      </c>
      <c r="H1452" s="29">
        <f t="shared" si="126"/>
        <v>0</v>
      </c>
      <c r="I1452" s="30"/>
      <c r="J1452" s="31">
        <v>0</v>
      </c>
      <c r="K1452" s="28">
        <v>1</v>
      </c>
      <c r="L1452" s="29">
        <f t="shared" si="127"/>
        <v>0</v>
      </c>
      <c r="M1452" s="30"/>
      <c r="N1452" s="33">
        <f t="shared" si="128"/>
        <v>0</v>
      </c>
      <c r="O1452" s="34" t="str">
        <f t="shared" si="129"/>
        <v/>
      </c>
      <c r="P1452" s="10"/>
    </row>
    <row r="1453" spans="1:16" x14ac:dyDescent="0.2">
      <c r="A1453" s="38"/>
      <c r="B1453" s="39" t="s">
        <v>36</v>
      </c>
      <c r="C1453" s="40"/>
      <c r="D1453" s="41"/>
      <c r="E1453" s="40"/>
      <c r="F1453" s="42"/>
      <c r="G1453" s="43"/>
      <c r="H1453" s="44">
        <f>SUM(H1443:H1452)</f>
        <v>20.11</v>
      </c>
      <c r="I1453" s="45"/>
      <c r="J1453" s="46"/>
      <c r="K1453" s="47"/>
      <c r="L1453" s="44">
        <f>SUM(L1443:L1452)</f>
        <v>17.39</v>
      </c>
      <c r="M1453" s="45"/>
      <c r="N1453" s="48">
        <f t="shared" si="128"/>
        <v>-2.7199999999999989</v>
      </c>
      <c r="O1453" s="49">
        <f t="shared" si="129"/>
        <v>-0.13525609149676773</v>
      </c>
      <c r="P1453" s="38"/>
    </row>
    <row r="1454" spans="1:16" ht="38.25" x14ac:dyDescent="0.2">
      <c r="A1454" s="10"/>
      <c r="B1454" s="50" t="s">
        <v>37</v>
      </c>
      <c r="C1454" s="24"/>
      <c r="D1454" s="25" t="s">
        <v>27</v>
      </c>
      <c r="E1454" s="26"/>
      <c r="F1454" s="27">
        <v>1.1999999999999999E-3</v>
      </c>
      <c r="G1454" s="28">
        <f>F1438</f>
        <v>100</v>
      </c>
      <c r="H1454" s="29">
        <f>G1454*F1454</f>
        <v>0.12</v>
      </c>
      <c r="I1454" s="30"/>
      <c r="J1454" s="31">
        <v>0</v>
      </c>
      <c r="K1454" s="28">
        <f>F1438</f>
        <v>100</v>
      </c>
      <c r="L1454" s="29">
        <f>K1454*J1454</f>
        <v>0</v>
      </c>
      <c r="M1454" s="30"/>
      <c r="N1454" s="33">
        <f t="shared" si="128"/>
        <v>-0.12</v>
      </c>
      <c r="O1454" s="34">
        <f>IF((H1454)=0,"",(N1454/H1454))</f>
        <v>-1</v>
      </c>
      <c r="P1454" s="10"/>
    </row>
    <row r="1455" spans="1:16" ht="38.25" x14ac:dyDescent="0.2">
      <c r="A1455" s="10"/>
      <c r="B1455" s="50" t="s">
        <v>38</v>
      </c>
      <c r="C1455" s="24"/>
      <c r="D1455" s="25" t="s">
        <v>27</v>
      </c>
      <c r="E1455" s="26"/>
      <c r="F1455" s="27">
        <v>-2E-3</v>
      </c>
      <c r="G1455" s="28">
        <f>F1438</f>
        <v>100</v>
      </c>
      <c r="H1455" s="29">
        <f>G1455*F1455</f>
        <v>-0.2</v>
      </c>
      <c r="I1455" s="30"/>
      <c r="J1455" s="31">
        <v>-2E-3</v>
      </c>
      <c r="K1455" s="28">
        <f>F1438</f>
        <v>100</v>
      </c>
      <c r="L1455" s="29">
        <f>K1455*J1455</f>
        <v>-0.2</v>
      </c>
      <c r="M1455" s="30"/>
      <c r="N1455" s="33">
        <f t="shared" si="128"/>
        <v>0</v>
      </c>
      <c r="O1455" s="34">
        <f>IF((H1455)=0,"",(N1455/H1455))</f>
        <v>0</v>
      </c>
      <c r="P1455" s="10"/>
    </row>
    <row r="1456" spans="1:16" ht="51" x14ac:dyDescent="0.2">
      <c r="A1456" s="10"/>
      <c r="B1456" s="50" t="s">
        <v>39</v>
      </c>
      <c r="C1456" s="24"/>
      <c r="D1456" s="25" t="s">
        <v>27</v>
      </c>
      <c r="E1456" s="26"/>
      <c r="F1456" s="27">
        <v>0</v>
      </c>
      <c r="G1456" s="28">
        <f>F1438</f>
        <v>100</v>
      </c>
      <c r="H1456" s="29">
        <f>G1456*F1456</f>
        <v>0</v>
      </c>
      <c r="I1456" s="30"/>
      <c r="J1456" s="31">
        <v>-1.2999999999999999E-3</v>
      </c>
      <c r="K1456" s="28">
        <f>F1438</f>
        <v>100</v>
      </c>
      <c r="L1456" s="29">
        <f>K1456*J1456</f>
        <v>-0.13</v>
      </c>
      <c r="M1456" s="30"/>
      <c r="N1456" s="33">
        <f t="shared" si="128"/>
        <v>-0.13</v>
      </c>
      <c r="O1456" s="34" t="str">
        <f>IF((H1456)=0,"",(N1456/H1456))</f>
        <v/>
      </c>
      <c r="P1456" s="10"/>
    </row>
    <row r="1457" spans="1:16" x14ac:dyDescent="0.2">
      <c r="A1457" s="10"/>
      <c r="B1457" s="36" t="s">
        <v>40</v>
      </c>
      <c r="C1457" s="24"/>
      <c r="D1457" s="25" t="s">
        <v>27</v>
      </c>
      <c r="E1457" s="26"/>
      <c r="F1457" s="27">
        <v>2.0000000000000001E-4</v>
      </c>
      <c r="G1457" s="28">
        <f>F1438</f>
        <v>100</v>
      </c>
      <c r="H1457" s="29">
        <f>G1457*F1457</f>
        <v>0.02</v>
      </c>
      <c r="I1457" s="30"/>
      <c r="J1457" s="31">
        <v>2.0000000000000001E-4</v>
      </c>
      <c r="K1457" s="28">
        <f>F1438</f>
        <v>100</v>
      </c>
      <c r="L1457" s="29">
        <f>K1457*J1457</f>
        <v>0.02</v>
      </c>
      <c r="M1457" s="30"/>
      <c r="N1457" s="33">
        <f t="shared" si="128"/>
        <v>0</v>
      </c>
      <c r="O1457" s="34">
        <f>IF((H1457)=0,"",(N1457/H1457))</f>
        <v>0</v>
      </c>
      <c r="P1457" s="10"/>
    </row>
    <row r="1458" spans="1:16" x14ac:dyDescent="0.2">
      <c r="A1458" s="10"/>
      <c r="B1458" s="36" t="s">
        <v>41</v>
      </c>
      <c r="C1458" s="24"/>
      <c r="D1458" s="25"/>
      <c r="E1458" s="26"/>
      <c r="F1458" s="51"/>
      <c r="G1458" s="52"/>
      <c r="H1458" s="53"/>
      <c r="I1458" s="30"/>
      <c r="J1458" s="31"/>
      <c r="K1458" s="28">
        <f>F1438</f>
        <v>100</v>
      </c>
      <c r="L1458" s="29">
        <f>K1458*J1458</f>
        <v>0</v>
      </c>
      <c r="M1458" s="30"/>
      <c r="N1458" s="33">
        <f t="shared" si="128"/>
        <v>0</v>
      </c>
      <c r="O1458" s="34"/>
      <c r="P1458" s="10"/>
    </row>
    <row r="1459" spans="1:16" ht="25.5" x14ac:dyDescent="0.2">
      <c r="A1459" s="10"/>
      <c r="B1459" s="54" t="s">
        <v>42</v>
      </c>
      <c r="C1459" s="55"/>
      <c r="D1459" s="55"/>
      <c r="E1459" s="55"/>
      <c r="F1459" s="56"/>
      <c r="G1459" s="57"/>
      <c r="H1459" s="58">
        <f>SUM(H1453:H1458)</f>
        <v>20.05</v>
      </c>
      <c r="I1459" s="45"/>
      <c r="J1459" s="57"/>
      <c r="K1459" s="59"/>
      <c r="L1459" s="58">
        <f>SUM(L1453:L1458)</f>
        <v>17.080000000000002</v>
      </c>
      <c r="M1459" s="45"/>
      <c r="N1459" s="48">
        <f t="shared" si="128"/>
        <v>-2.9699999999999989</v>
      </c>
      <c r="O1459" s="49">
        <f t="shared" ref="O1459:O1483" si="130">IF((H1459)=0,"",(N1459/H1459))</f>
        <v>-0.14812967581047376</v>
      </c>
      <c r="P1459" s="10"/>
    </row>
    <row r="1460" spans="1:16" x14ac:dyDescent="0.2">
      <c r="A1460" s="10"/>
      <c r="B1460" s="30" t="s">
        <v>43</v>
      </c>
      <c r="C1460" s="30"/>
      <c r="D1460" s="60" t="s">
        <v>27</v>
      </c>
      <c r="E1460" s="61"/>
      <c r="F1460" s="31">
        <v>6.3E-3</v>
      </c>
      <c r="G1460" s="62">
        <f>F1438*(1+F1486)</f>
        <v>103.56</v>
      </c>
      <c r="H1460" s="29">
        <f>G1460*F1460</f>
        <v>0.65242800000000001</v>
      </c>
      <c r="I1460" s="30"/>
      <c r="J1460" s="31">
        <v>6.0000000000000001E-3</v>
      </c>
      <c r="K1460" s="63">
        <f>F1438*(1+J1486)</f>
        <v>104.20540642790152</v>
      </c>
      <c r="L1460" s="29">
        <f>K1460*J1460</f>
        <v>0.62523243856740918</v>
      </c>
      <c r="M1460" s="30"/>
      <c r="N1460" s="33">
        <f t="shared" si="128"/>
        <v>-2.7195561432590831E-2</v>
      </c>
      <c r="O1460" s="34">
        <f t="shared" si="130"/>
        <v>-4.1683620924593719E-2</v>
      </c>
      <c r="P1460" s="10"/>
    </row>
    <row r="1461" spans="1:16" ht="25.5" x14ac:dyDescent="0.2">
      <c r="A1461" s="10"/>
      <c r="B1461" s="64" t="s">
        <v>44</v>
      </c>
      <c r="C1461" s="30"/>
      <c r="D1461" s="60" t="s">
        <v>27</v>
      </c>
      <c r="E1461" s="61"/>
      <c r="F1461" s="31">
        <v>5.0000000000000001E-3</v>
      </c>
      <c r="G1461" s="62">
        <f>G1460</f>
        <v>103.56</v>
      </c>
      <c r="H1461" s="29">
        <f>G1461*F1461</f>
        <v>0.51780000000000004</v>
      </c>
      <c r="I1461" s="30"/>
      <c r="J1461" s="31">
        <v>4.7000000000000002E-3</v>
      </c>
      <c r="K1461" s="63">
        <f>K1460</f>
        <v>104.20540642790152</v>
      </c>
      <c r="L1461" s="29">
        <f>K1461*J1461</f>
        <v>0.48976541021113718</v>
      </c>
      <c r="M1461" s="30"/>
      <c r="N1461" s="33">
        <f t="shared" si="128"/>
        <v>-2.8034589788862863E-2</v>
      </c>
      <c r="O1461" s="34">
        <f t="shared" si="130"/>
        <v>-5.4141733852574085E-2</v>
      </c>
      <c r="P1461" s="10"/>
    </row>
    <row r="1462" spans="1:16" ht="25.5" x14ac:dyDescent="0.2">
      <c r="A1462" s="10"/>
      <c r="B1462" s="54" t="s">
        <v>45</v>
      </c>
      <c r="C1462" s="40"/>
      <c r="D1462" s="40"/>
      <c r="E1462" s="40"/>
      <c r="F1462" s="65"/>
      <c r="G1462" s="57"/>
      <c r="H1462" s="58">
        <f>SUM(H1459:H1461)</f>
        <v>21.220228000000002</v>
      </c>
      <c r="I1462" s="66"/>
      <c r="J1462" s="67"/>
      <c r="K1462" s="68"/>
      <c r="L1462" s="58">
        <f>SUM(L1459:L1461)</f>
        <v>18.194997848778549</v>
      </c>
      <c r="M1462" s="66"/>
      <c r="N1462" s="48">
        <f t="shared" si="128"/>
        <v>-3.0252301512214537</v>
      </c>
      <c r="O1462" s="49">
        <f t="shared" si="130"/>
        <v>-0.14256350832900822</v>
      </c>
      <c r="P1462" s="10"/>
    </row>
    <row r="1463" spans="1:16" ht="25.5" x14ac:dyDescent="0.2">
      <c r="A1463" s="10"/>
      <c r="B1463" s="69" t="s">
        <v>46</v>
      </c>
      <c r="C1463" s="24"/>
      <c r="D1463" s="25" t="s">
        <v>27</v>
      </c>
      <c r="E1463" s="26"/>
      <c r="F1463" s="70">
        <v>5.1999999999999998E-3</v>
      </c>
      <c r="G1463" s="62">
        <f>F1438*(1+F1486)</f>
        <v>103.56</v>
      </c>
      <c r="H1463" s="71">
        <f t="shared" ref="H1463:H1471" si="131">G1463*F1463</f>
        <v>0.53851199999999999</v>
      </c>
      <c r="I1463" s="30"/>
      <c r="J1463" s="72">
        <v>5.1999999999999998E-3</v>
      </c>
      <c r="K1463" s="63">
        <f>F1438*(1+J1486)</f>
        <v>104.20540642790152</v>
      </c>
      <c r="L1463" s="71">
        <f t="shared" ref="L1463:L1471" si="132">K1463*J1463</f>
        <v>0.54186811342508789</v>
      </c>
      <c r="M1463" s="30"/>
      <c r="N1463" s="33">
        <f t="shared" si="128"/>
        <v>3.3561134250879032E-3</v>
      </c>
      <c r="O1463" s="73">
        <f t="shared" si="130"/>
        <v>6.2321980291765149E-3</v>
      </c>
      <c r="P1463" s="10"/>
    </row>
    <row r="1464" spans="1:16" ht="25.5" x14ac:dyDescent="0.2">
      <c r="A1464" s="10"/>
      <c r="B1464" s="69" t="s">
        <v>47</v>
      </c>
      <c r="C1464" s="24"/>
      <c r="D1464" s="25" t="s">
        <v>27</v>
      </c>
      <c r="E1464" s="26"/>
      <c r="F1464" s="70">
        <v>1.1000000000000001E-3</v>
      </c>
      <c r="G1464" s="62">
        <f>F1438*(1+F1486)</f>
        <v>103.56</v>
      </c>
      <c r="H1464" s="71">
        <f t="shared" si="131"/>
        <v>0.113916</v>
      </c>
      <c r="I1464" s="30"/>
      <c r="J1464" s="72">
        <v>1.1000000000000001E-3</v>
      </c>
      <c r="K1464" s="63">
        <f>F1438*(1+J1486)</f>
        <v>104.20540642790152</v>
      </c>
      <c r="L1464" s="71">
        <f t="shared" si="132"/>
        <v>0.11462594707069168</v>
      </c>
      <c r="M1464" s="30"/>
      <c r="N1464" s="33">
        <f t="shared" si="128"/>
        <v>7.0994707069167717E-4</v>
      </c>
      <c r="O1464" s="73">
        <f t="shared" si="130"/>
        <v>6.2321980291765609E-3</v>
      </c>
      <c r="P1464" s="10"/>
    </row>
    <row r="1465" spans="1:16" x14ac:dyDescent="0.2">
      <c r="A1465" s="10"/>
      <c r="B1465" s="24" t="s">
        <v>28</v>
      </c>
      <c r="C1465" s="24"/>
      <c r="D1465" s="25"/>
      <c r="E1465" s="26"/>
      <c r="F1465" s="70"/>
      <c r="G1465" s="28">
        <v>1</v>
      </c>
      <c r="H1465" s="71">
        <f t="shared" si="131"/>
        <v>0</v>
      </c>
      <c r="I1465" s="30"/>
      <c r="J1465" s="72"/>
      <c r="K1465" s="32">
        <v>1</v>
      </c>
      <c r="L1465" s="71">
        <f t="shared" si="132"/>
        <v>0</v>
      </c>
      <c r="M1465" s="30"/>
      <c r="N1465" s="33">
        <f t="shared" si="128"/>
        <v>0</v>
      </c>
      <c r="O1465" s="73" t="str">
        <f t="shared" si="130"/>
        <v/>
      </c>
      <c r="P1465" s="10"/>
    </row>
    <row r="1466" spans="1:16" x14ac:dyDescent="0.2">
      <c r="A1466" s="10"/>
      <c r="B1466" s="24" t="s">
        <v>48</v>
      </c>
      <c r="C1466" s="24"/>
      <c r="D1466" s="25" t="s">
        <v>27</v>
      </c>
      <c r="E1466" s="26"/>
      <c r="F1466" s="70">
        <v>7.0000000000000001E-3</v>
      </c>
      <c r="G1466" s="62">
        <f>F1438</f>
        <v>100</v>
      </c>
      <c r="H1466" s="71">
        <f t="shared" si="131"/>
        <v>0.70000000000000007</v>
      </c>
      <c r="I1466" s="30"/>
      <c r="J1466" s="72">
        <v>7.0000000000000001E-3</v>
      </c>
      <c r="K1466" s="63">
        <f>F1438</f>
        <v>100</v>
      </c>
      <c r="L1466" s="71">
        <f t="shared" si="132"/>
        <v>0.70000000000000007</v>
      </c>
      <c r="M1466" s="30"/>
      <c r="N1466" s="33">
        <f t="shared" si="128"/>
        <v>0</v>
      </c>
      <c r="O1466" s="73">
        <f t="shared" si="130"/>
        <v>0</v>
      </c>
      <c r="P1466" s="10"/>
    </row>
    <row r="1467" spans="1:16" x14ac:dyDescent="0.2">
      <c r="A1467" s="10"/>
      <c r="B1467" s="36" t="s">
        <v>49</v>
      </c>
      <c r="C1467" s="24"/>
      <c r="D1467" s="25" t="s">
        <v>27</v>
      </c>
      <c r="E1467" s="26"/>
      <c r="F1467" s="74">
        <v>7.3999999999999996E-2</v>
      </c>
      <c r="G1467" s="62">
        <f>IF($G$1463&gt;=750,750,$G$1463)</f>
        <v>103.56</v>
      </c>
      <c r="H1467" s="71">
        <f>G1467*F1467</f>
        <v>7.6634399999999996</v>
      </c>
      <c r="I1467" s="30"/>
      <c r="J1467" s="70">
        <v>7.3999999999999996E-2</v>
      </c>
      <c r="K1467" s="62">
        <f>IF($K$1463&gt;=750,750,$K$1463)</f>
        <v>104.20540642790152</v>
      </c>
      <c r="L1467" s="71">
        <f>K1467*J1467</f>
        <v>7.7112000756647125</v>
      </c>
      <c r="M1467" s="30"/>
      <c r="N1467" s="33">
        <f t="shared" si="128"/>
        <v>4.7760075664712964E-2</v>
      </c>
      <c r="O1467" s="73">
        <f t="shared" si="130"/>
        <v>6.23219802917658E-3</v>
      </c>
      <c r="P1467" s="10"/>
    </row>
    <row r="1468" spans="1:16" x14ac:dyDescent="0.2">
      <c r="A1468" s="10"/>
      <c r="B1468" s="36" t="s">
        <v>50</v>
      </c>
      <c r="C1468" s="24"/>
      <c r="D1468" s="25" t="s">
        <v>27</v>
      </c>
      <c r="E1468" s="26"/>
      <c r="F1468" s="74">
        <v>8.6999999999999994E-2</v>
      </c>
      <c r="G1468" s="62">
        <f>IF($G$1463&gt;=750,$G$1463-750,0)</f>
        <v>0</v>
      </c>
      <c r="H1468" s="71">
        <f>G1468*F1468</f>
        <v>0</v>
      </c>
      <c r="I1468" s="30"/>
      <c r="J1468" s="70">
        <v>8.6999999999999994E-2</v>
      </c>
      <c r="K1468" s="62">
        <f>IF($K$1463&gt;=750,$K$1463-750,0)</f>
        <v>0</v>
      </c>
      <c r="L1468" s="71">
        <f>K1468*J1468</f>
        <v>0</v>
      </c>
      <c r="M1468" s="30"/>
      <c r="N1468" s="33">
        <f t="shared" si="128"/>
        <v>0</v>
      </c>
      <c r="O1468" s="73" t="str">
        <f t="shared" si="130"/>
        <v/>
      </c>
      <c r="P1468" s="10"/>
    </row>
    <row r="1469" spans="1:16" x14ac:dyDescent="0.2">
      <c r="A1469" s="10"/>
      <c r="B1469" s="36" t="s">
        <v>51</v>
      </c>
      <c r="C1469" s="24"/>
      <c r="D1469" s="25" t="s">
        <v>27</v>
      </c>
      <c r="E1469" s="26"/>
      <c r="F1469" s="74">
        <v>6.3E-2</v>
      </c>
      <c r="G1469" s="75">
        <f>0.64*$G$1463</f>
        <v>66.278400000000005</v>
      </c>
      <c r="H1469" s="71">
        <f t="shared" si="131"/>
        <v>4.1755392000000002</v>
      </c>
      <c r="I1469" s="30"/>
      <c r="J1469" s="70">
        <v>6.3E-2</v>
      </c>
      <c r="K1469" s="76">
        <f>0.64*$K$1463</f>
        <v>66.691460113856976</v>
      </c>
      <c r="L1469" s="71">
        <f t="shared" si="132"/>
        <v>4.2015619871729895</v>
      </c>
      <c r="M1469" s="30"/>
      <c r="N1469" s="33">
        <f t="shared" si="128"/>
        <v>2.6022787172989226E-2</v>
      </c>
      <c r="O1469" s="73">
        <f t="shared" si="130"/>
        <v>6.2321980291765011E-3</v>
      </c>
      <c r="P1469" s="10"/>
    </row>
    <row r="1470" spans="1:16" x14ac:dyDescent="0.2">
      <c r="A1470" s="10"/>
      <c r="B1470" s="36" t="s">
        <v>52</v>
      </c>
      <c r="C1470" s="24"/>
      <c r="D1470" s="25" t="s">
        <v>27</v>
      </c>
      <c r="E1470" s="26"/>
      <c r="F1470" s="74">
        <v>9.9000000000000005E-2</v>
      </c>
      <c r="G1470" s="75">
        <f>0.18*$G$1463</f>
        <v>18.640799999999999</v>
      </c>
      <c r="H1470" s="71">
        <f t="shared" si="131"/>
        <v>1.8454391999999999</v>
      </c>
      <c r="I1470" s="30"/>
      <c r="J1470" s="70">
        <v>9.9000000000000005E-2</v>
      </c>
      <c r="K1470" s="76">
        <f>0.18*$K$1463</f>
        <v>18.756973157022273</v>
      </c>
      <c r="L1470" s="71">
        <f t="shared" si="132"/>
        <v>1.8569403425452051</v>
      </c>
      <c r="M1470" s="30"/>
      <c r="N1470" s="33">
        <f t="shared" si="128"/>
        <v>1.1501142545205179E-2</v>
      </c>
      <c r="O1470" s="73">
        <f t="shared" si="130"/>
        <v>6.2321980291765661E-3</v>
      </c>
      <c r="P1470" s="10"/>
    </row>
    <row r="1471" spans="1:16" ht="13.5" thickBot="1" x14ac:dyDescent="0.25">
      <c r="A1471" s="10"/>
      <c r="B1471" s="14" t="s">
        <v>53</v>
      </c>
      <c r="C1471" s="24"/>
      <c r="D1471" s="25" t="s">
        <v>27</v>
      </c>
      <c r="E1471" s="26"/>
      <c r="F1471" s="74">
        <v>0.11799999999999999</v>
      </c>
      <c r="G1471" s="75">
        <f>0.18*$G$1463</f>
        <v>18.640799999999999</v>
      </c>
      <c r="H1471" s="71">
        <f t="shared" si="131"/>
        <v>2.1996143999999997</v>
      </c>
      <c r="I1471" s="30"/>
      <c r="J1471" s="70">
        <v>0.11799999999999999</v>
      </c>
      <c r="K1471" s="76">
        <f>0.18*$K$1463</f>
        <v>18.756973157022273</v>
      </c>
      <c r="L1471" s="71">
        <f t="shared" si="132"/>
        <v>2.213322832528628</v>
      </c>
      <c r="M1471" s="30"/>
      <c r="N1471" s="33">
        <f t="shared" si="128"/>
        <v>1.37084325286283E-2</v>
      </c>
      <c r="O1471" s="73">
        <f t="shared" si="130"/>
        <v>6.2321980291765236E-3</v>
      </c>
      <c r="P1471" s="10"/>
    </row>
    <row r="1472" spans="1:16" ht="13.5" thickBot="1" x14ac:dyDescent="0.25">
      <c r="A1472" s="10"/>
      <c r="B1472" s="77"/>
      <c r="C1472" s="78"/>
      <c r="D1472" s="79"/>
      <c r="E1472" s="78"/>
      <c r="F1472" s="80"/>
      <c r="G1472" s="81"/>
      <c r="H1472" s="82"/>
      <c r="I1472" s="83"/>
      <c r="J1472" s="80"/>
      <c r="K1472" s="84"/>
      <c r="L1472" s="82"/>
      <c r="M1472" s="83"/>
      <c r="N1472" s="85"/>
      <c r="O1472" s="86"/>
      <c r="P1472" s="10"/>
    </row>
    <row r="1473" spans="1:16" x14ac:dyDescent="0.2">
      <c r="A1473" s="10"/>
      <c r="B1473" s="87" t="s">
        <v>54</v>
      </c>
      <c r="C1473" s="24"/>
      <c r="D1473" s="24"/>
      <c r="E1473" s="24"/>
      <c r="F1473" s="88"/>
      <c r="G1473" s="89"/>
      <c r="H1473" s="90">
        <f>SUM(H1462:H1468)</f>
        <v>30.236096000000003</v>
      </c>
      <c r="I1473" s="91"/>
      <c r="J1473" s="92"/>
      <c r="K1473" s="92"/>
      <c r="L1473" s="93">
        <f>SUM(L1462:L1468)</f>
        <v>27.262691984939043</v>
      </c>
      <c r="M1473" s="94"/>
      <c r="N1473" s="95">
        <f t="shared" si="128"/>
        <v>-2.9734040150609609</v>
      </c>
      <c r="O1473" s="96">
        <f t="shared" si="130"/>
        <v>-9.8339548037582644E-2</v>
      </c>
      <c r="P1473" s="10"/>
    </row>
    <row r="1474" spans="1:16" ht="12.75" customHeight="1" x14ac:dyDescent="0.2">
      <c r="A1474" s="10"/>
      <c r="B1474" s="97" t="s">
        <v>55</v>
      </c>
      <c r="C1474" s="24"/>
      <c r="D1474" s="24"/>
      <c r="E1474" s="24"/>
      <c r="F1474" s="98">
        <v>0.13</v>
      </c>
      <c r="G1474" s="89"/>
      <c r="H1474" s="99">
        <f>H1473*F1474</f>
        <v>3.9306924800000007</v>
      </c>
      <c r="I1474" s="100"/>
      <c r="J1474" s="101">
        <v>0.13</v>
      </c>
      <c r="K1474" s="102"/>
      <c r="L1474" s="103">
        <f>L1473*J1474</f>
        <v>3.5441499580420754</v>
      </c>
      <c r="M1474" s="104"/>
      <c r="N1474" s="105">
        <f t="shared" si="128"/>
        <v>-0.38654252195792527</v>
      </c>
      <c r="O1474" s="106">
        <f t="shared" si="130"/>
        <v>-9.8339548037582727E-2</v>
      </c>
      <c r="P1474" s="10"/>
    </row>
    <row r="1475" spans="1:16" ht="13.5" customHeight="1" x14ac:dyDescent="0.2">
      <c r="A1475" s="10"/>
      <c r="B1475" s="107" t="s">
        <v>56</v>
      </c>
      <c r="C1475" s="24"/>
      <c r="D1475" s="24"/>
      <c r="E1475" s="24"/>
      <c r="F1475" s="108"/>
      <c r="G1475" s="109"/>
      <c r="H1475" s="99">
        <f>H1473+H1474</f>
        <v>34.166788480000001</v>
      </c>
      <c r="I1475" s="100"/>
      <c r="J1475" s="100"/>
      <c r="K1475" s="100"/>
      <c r="L1475" s="103">
        <f>L1473+L1474</f>
        <v>30.806841942981119</v>
      </c>
      <c r="M1475" s="104"/>
      <c r="N1475" s="105">
        <f t="shared" si="128"/>
        <v>-3.3599465370188817</v>
      </c>
      <c r="O1475" s="106">
        <f t="shared" si="130"/>
        <v>-9.8339548037582533E-2</v>
      </c>
      <c r="P1475" s="10"/>
    </row>
    <row r="1476" spans="1:16" ht="12.75" customHeight="1" x14ac:dyDescent="0.2">
      <c r="A1476" s="10"/>
      <c r="B1476" s="143" t="s">
        <v>57</v>
      </c>
      <c r="C1476" s="143"/>
      <c r="D1476" s="143"/>
      <c r="E1476" s="24"/>
      <c r="F1476" s="108"/>
      <c r="G1476" s="109"/>
      <c r="H1476" s="110">
        <f>ROUND(-H1475*10%,2)</f>
        <v>-3.42</v>
      </c>
      <c r="I1476" s="100"/>
      <c r="J1476" s="100"/>
      <c r="K1476" s="100"/>
      <c r="L1476" s="111">
        <f>ROUND(-L1475*10%,2)</f>
        <v>-3.08</v>
      </c>
      <c r="M1476" s="104"/>
      <c r="N1476" s="112">
        <f t="shared" si="128"/>
        <v>0.33999999999999986</v>
      </c>
      <c r="O1476" s="113">
        <f t="shared" si="130"/>
        <v>-9.941520467836254E-2</v>
      </c>
      <c r="P1476" s="10"/>
    </row>
    <row r="1477" spans="1:16" ht="13.5" customHeight="1" thickBot="1" x14ac:dyDescent="0.25">
      <c r="A1477" s="10"/>
      <c r="B1477" s="143" t="s">
        <v>58</v>
      </c>
      <c r="C1477" s="143"/>
      <c r="D1477" s="143"/>
      <c r="E1477" s="114"/>
      <c r="F1477" s="115"/>
      <c r="G1477" s="116"/>
      <c r="H1477" s="117">
        <f>SUM(H1475:H1476)</f>
        <v>30.746788479999999</v>
      </c>
      <c r="I1477" s="118"/>
      <c r="J1477" s="118"/>
      <c r="K1477" s="118"/>
      <c r="L1477" s="119">
        <f>SUM(L1475:L1476)</f>
        <v>27.726841942981117</v>
      </c>
      <c r="M1477" s="120"/>
      <c r="N1477" s="121">
        <f t="shared" si="128"/>
        <v>-3.0199465370188818</v>
      </c>
      <c r="O1477" s="122">
        <f t="shared" si="130"/>
        <v>-9.8219901534863707E-2</v>
      </c>
      <c r="P1477" s="10"/>
    </row>
    <row r="1478" spans="1:16" ht="13.5" thickBot="1" x14ac:dyDescent="0.25">
      <c r="A1478" s="10"/>
      <c r="B1478" s="77"/>
      <c r="C1478" s="78"/>
      <c r="D1478" s="79"/>
      <c r="E1478" s="78"/>
      <c r="F1478" s="123"/>
      <c r="G1478" s="124"/>
      <c r="H1478" s="125"/>
      <c r="I1478" s="126"/>
      <c r="J1478" s="123"/>
      <c r="K1478" s="81"/>
      <c r="L1478" s="127"/>
      <c r="M1478" s="83"/>
      <c r="N1478" s="128"/>
      <c r="O1478" s="86"/>
      <c r="P1478" s="10"/>
    </row>
    <row r="1479" spans="1:16" x14ac:dyDescent="0.2">
      <c r="A1479" s="10"/>
      <c r="B1479" s="87" t="s">
        <v>59</v>
      </c>
      <c r="C1479" s="24"/>
      <c r="D1479" s="24"/>
      <c r="E1479" s="24"/>
      <c r="F1479" s="88"/>
      <c r="G1479" s="89"/>
      <c r="H1479" s="90">
        <f>SUM(H1462:H1466,H1469:H1471)</f>
        <v>30.793248800000001</v>
      </c>
      <c r="I1479" s="91"/>
      <c r="J1479" s="92"/>
      <c r="K1479" s="92"/>
      <c r="L1479" s="129">
        <f>SUM(L1462:L1466,L1469:L1471)</f>
        <v>27.823317071521153</v>
      </c>
      <c r="M1479" s="94"/>
      <c r="N1479" s="95">
        <f>L1479-H1479</f>
        <v>-2.9699317284788478</v>
      </c>
      <c r="O1479" s="96">
        <f>IF((H1479)=0,"",(N1479/H1479))</f>
        <v>-9.6447495610753733E-2</v>
      </c>
      <c r="P1479" s="10"/>
    </row>
    <row r="1480" spans="1:16" ht="12.75" customHeight="1" x14ac:dyDescent="0.2">
      <c r="A1480" s="10"/>
      <c r="B1480" s="97" t="s">
        <v>55</v>
      </c>
      <c r="C1480" s="24"/>
      <c r="D1480" s="24"/>
      <c r="E1480" s="24"/>
      <c r="F1480" s="98">
        <v>0.13</v>
      </c>
      <c r="G1480" s="109"/>
      <c r="H1480" s="99">
        <f>H1479*F1480</f>
        <v>4.0031223440000003</v>
      </c>
      <c r="I1480" s="100"/>
      <c r="J1480" s="130">
        <v>0.13</v>
      </c>
      <c r="K1480" s="100"/>
      <c r="L1480" s="103">
        <f>L1479*J1480</f>
        <v>3.6170312192977501</v>
      </c>
      <c r="M1480" s="104"/>
      <c r="N1480" s="105">
        <f t="shared" si="128"/>
        <v>-0.38609112470225027</v>
      </c>
      <c r="O1480" s="106">
        <f t="shared" si="130"/>
        <v>-9.6447495610753747E-2</v>
      </c>
      <c r="P1480" s="10"/>
    </row>
    <row r="1481" spans="1:16" ht="13.5" customHeight="1" x14ac:dyDescent="0.2">
      <c r="A1481" s="10"/>
      <c r="B1481" s="107" t="s">
        <v>56</v>
      </c>
      <c r="C1481" s="24"/>
      <c r="D1481" s="24"/>
      <c r="E1481" s="24"/>
      <c r="F1481" s="108"/>
      <c r="G1481" s="109"/>
      <c r="H1481" s="99">
        <f>H1479+H1480</f>
        <v>34.796371143999998</v>
      </c>
      <c r="I1481" s="100"/>
      <c r="J1481" s="100"/>
      <c r="K1481" s="100"/>
      <c r="L1481" s="103">
        <f>L1479+L1480</f>
        <v>31.440348290818903</v>
      </c>
      <c r="M1481" s="104"/>
      <c r="N1481" s="105">
        <f t="shared" si="128"/>
        <v>-3.3560228531810949</v>
      </c>
      <c r="O1481" s="106">
        <f t="shared" si="130"/>
        <v>-9.644749561075365E-2</v>
      </c>
      <c r="P1481" s="10"/>
    </row>
    <row r="1482" spans="1:16" ht="12.75" customHeight="1" x14ac:dyDescent="0.2">
      <c r="A1482" s="10"/>
      <c r="B1482" s="143" t="s">
        <v>57</v>
      </c>
      <c r="C1482" s="143"/>
      <c r="D1482" s="143"/>
      <c r="E1482" s="24"/>
      <c r="F1482" s="108"/>
      <c r="G1482" s="109"/>
      <c r="H1482" s="110">
        <f>ROUND(-H1481*10%,2)</f>
        <v>-3.48</v>
      </c>
      <c r="I1482" s="100"/>
      <c r="J1482" s="100"/>
      <c r="K1482" s="100"/>
      <c r="L1482" s="111">
        <f>ROUND(-L1481*10%,2)</f>
        <v>-3.14</v>
      </c>
      <c r="M1482" s="104"/>
      <c r="N1482" s="112">
        <f t="shared" si="128"/>
        <v>0.33999999999999986</v>
      </c>
      <c r="O1482" s="113">
        <f t="shared" si="130"/>
        <v>-9.770114942528732E-2</v>
      </c>
      <c r="P1482" s="10"/>
    </row>
    <row r="1483" spans="1:16" ht="13.5" customHeight="1" thickBot="1" x14ac:dyDescent="0.25">
      <c r="A1483" s="10"/>
      <c r="B1483" s="143" t="s">
        <v>60</v>
      </c>
      <c r="C1483" s="143"/>
      <c r="D1483" s="143"/>
      <c r="E1483" s="114"/>
      <c r="F1483" s="131"/>
      <c r="G1483" s="132"/>
      <c r="H1483" s="133">
        <f>H1481+H1482</f>
        <v>31.316371143999998</v>
      </c>
      <c r="I1483" s="134"/>
      <c r="J1483" s="134"/>
      <c r="K1483" s="134"/>
      <c r="L1483" s="135">
        <f>L1481+L1482</f>
        <v>28.300348290818903</v>
      </c>
      <c r="M1483" s="136"/>
      <c r="N1483" s="137">
        <f t="shared" si="128"/>
        <v>-3.0160228531810951</v>
      </c>
      <c r="O1483" s="138">
        <f t="shared" si="130"/>
        <v>-9.6308184601361271E-2</v>
      </c>
      <c r="P1483" s="10"/>
    </row>
    <row r="1484" spans="1:16" ht="13.5" thickBot="1" x14ac:dyDescent="0.25">
      <c r="A1484" s="10"/>
      <c r="B1484" s="77"/>
      <c r="C1484" s="78"/>
      <c r="D1484" s="79"/>
      <c r="E1484" s="78"/>
      <c r="F1484" s="123"/>
      <c r="G1484" s="124"/>
      <c r="H1484" s="125"/>
      <c r="I1484" s="126"/>
      <c r="J1484" s="123"/>
      <c r="K1484" s="81"/>
      <c r="L1484" s="127"/>
      <c r="M1484" s="83"/>
      <c r="N1484" s="128"/>
      <c r="O1484" s="86"/>
      <c r="P1484" s="10"/>
    </row>
    <row r="1485" spans="1:16" x14ac:dyDescent="0.2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  <c r="K1485" s="10"/>
      <c r="L1485" s="139"/>
      <c r="M1485" s="10"/>
      <c r="N1485" s="10"/>
      <c r="O1485" s="10"/>
      <c r="P1485" s="10"/>
    </row>
    <row r="1486" spans="1:16" x14ac:dyDescent="0.2">
      <c r="A1486" s="10"/>
      <c r="B1486" s="15" t="s">
        <v>61</v>
      </c>
      <c r="C1486" s="10"/>
      <c r="D1486" s="10"/>
      <c r="E1486" s="10"/>
      <c r="F1486" s="140">
        <v>3.5600000000000076E-2</v>
      </c>
      <c r="G1486" s="10"/>
      <c r="H1486" s="10"/>
      <c r="I1486" s="10"/>
      <c r="J1486" s="140">
        <v>4.2054064279015257E-2</v>
      </c>
      <c r="K1486" s="10"/>
      <c r="L1486" s="10"/>
      <c r="M1486" s="10"/>
      <c r="N1486" s="10"/>
      <c r="O1486" s="10"/>
      <c r="P1486" s="10"/>
    </row>
    <row r="1487" spans="1:16" x14ac:dyDescent="0.2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0"/>
    </row>
    <row r="1488" spans="1:16" ht="14.25" x14ac:dyDescent="0.2">
      <c r="A1488" s="141" t="s">
        <v>62</v>
      </c>
      <c r="B1488" s="10"/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0"/>
    </row>
    <row r="1489" spans="1:16" x14ac:dyDescent="0.2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0"/>
    </row>
    <row r="1490" spans="1:16" x14ac:dyDescent="0.2">
      <c r="A1490" s="10" t="s">
        <v>63</v>
      </c>
      <c r="B1490" s="10"/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0"/>
    </row>
    <row r="1491" spans="1:16" x14ac:dyDescent="0.2">
      <c r="A1491" s="10" t="s">
        <v>64</v>
      </c>
      <c r="B1491" s="10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0"/>
    </row>
    <row r="1492" spans="1:16" x14ac:dyDescent="0.2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  <c r="P1492" s="10"/>
    </row>
    <row r="1493" spans="1:16" x14ac:dyDescent="0.2">
      <c r="A1493" s="10" t="s">
        <v>65</v>
      </c>
      <c r="B1493" s="10"/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0"/>
    </row>
    <row r="1494" spans="1:16" x14ac:dyDescent="0.2">
      <c r="A1494" s="10" t="s">
        <v>66</v>
      </c>
      <c r="B1494" s="10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</row>
    <row r="1495" spans="1:16" x14ac:dyDescent="0.2">
      <c r="A1495" s="10"/>
      <c r="B1495" s="10"/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0"/>
    </row>
    <row r="1496" spans="1:16" x14ac:dyDescent="0.2">
      <c r="A1496" s="10" t="s">
        <v>67</v>
      </c>
      <c r="B1496" s="10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</row>
    <row r="1497" spans="1:16" x14ac:dyDescent="0.2">
      <c r="A1497" s="10" t="s">
        <v>68</v>
      </c>
      <c r="B1497" s="10"/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0"/>
    </row>
    <row r="1498" spans="1:16" x14ac:dyDescent="0.2">
      <c r="A1498" s="10" t="s">
        <v>69</v>
      </c>
      <c r="B1498" s="10"/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  <c r="P1498" s="10"/>
    </row>
    <row r="1499" spans="1:16" x14ac:dyDescent="0.2">
      <c r="A1499" s="10" t="s">
        <v>70</v>
      </c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</row>
    <row r="1500" spans="1:16" x14ac:dyDescent="0.2">
      <c r="A1500" s="10" t="s">
        <v>71</v>
      </c>
      <c r="B1500" s="10"/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0"/>
    </row>
    <row r="1502" spans="1:16" ht="21.75" x14ac:dyDescent="0.2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2"/>
      <c r="M1502" s="2"/>
      <c r="N1502" s="3" t="s">
        <v>0</v>
      </c>
      <c r="O1502" s="4" t="s">
        <v>1</v>
      </c>
    </row>
    <row r="1503" spans="1:16" ht="18" x14ac:dyDescent="0.25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2"/>
      <c r="M1503" s="2"/>
      <c r="N1503" s="3" t="s">
        <v>2</v>
      </c>
      <c r="O1503" s="6"/>
    </row>
    <row r="1504" spans="1:16" x14ac:dyDescent="0.2">
      <c r="A1504" s="143"/>
      <c r="B1504" s="143"/>
      <c r="C1504" s="143"/>
      <c r="D1504" s="143"/>
      <c r="E1504" s="143"/>
      <c r="F1504" s="143"/>
      <c r="G1504" s="143"/>
      <c r="H1504" s="143"/>
      <c r="I1504" s="143"/>
      <c r="J1504" s="143"/>
      <c r="K1504" s="143"/>
      <c r="L1504" s="2"/>
      <c r="M1504" s="2"/>
      <c r="N1504" s="3" t="s">
        <v>3</v>
      </c>
      <c r="O1504" s="6"/>
    </row>
    <row r="1505" spans="1:16" ht="18" x14ac:dyDescent="0.25">
      <c r="A1505" s="5"/>
      <c r="B1505" s="5"/>
      <c r="C1505" s="5"/>
      <c r="D1505" s="5"/>
      <c r="E1505" s="5"/>
      <c r="F1505" s="5"/>
      <c r="G1505" s="5"/>
      <c r="H1505" s="5"/>
      <c r="I1505" s="7"/>
      <c r="J1505" s="7"/>
      <c r="K1505" s="7"/>
      <c r="L1505" s="2"/>
      <c r="M1505" s="2"/>
      <c r="N1505" s="3" t="s">
        <v>4</v>
      </c>
      <c r="O1505" s="6"/>
    </row>
    <row r="1506" spans="1:16" ht="15.75" x14ac:dyDescent="0.25">
      <c r="A1506" s="2"/>
      <c r="B1506" s="2"/>
      <c r="C1506" s="8"/>
      <c r="D1506" s="8"/>
      <c r="E1506" s="8"/>
      <c r="F1506" s="2"/>
      <c r="G1506" s="2"/>
      <c r="H1506" s="2"/>
      <c r="I1506" s="2"/>
      <c r="J1506" s="2"/>
      <c r="K1506" s="2"/>
      <c r="L1506" s="2"/>
      <c r="M1506" s="2"/>
      <c r="N1506" s="3" t="s">
        <v>5</v>
      </c>
      <c r="O1506" s="9" t="s">
        <v>96</v>
      </c>
    </row>
    <row r="1507" spans="1:16" x14ac:dyDescent="0.2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3"/>
      <c r="O1507" s="4"/>
    </row>
    <row r="1508" spans="1:16" x14ac:dyDescent="0.2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3" t="s">
        <v>6</v>
      </c>
      <c r="O1508" s="9"/>
    </row>
    <row r="1509" spans="1:16" x14ac:dyDescent="0.2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10"/>
    </row>
    <row r="1510" spans="1:16" x14ac:dyDescent="0.2">
      <c r="A1510" s="10"/>
      <c r="B1510" s="10"/>
      <c r="C1510" s="10"/>
      <c r="D1510" s="10"/>
      <c r="E1510" s="10"/>
      <c r="F1510" s="10"/>
      <c r="G1510" s="10"/>
      <c r="H1510" s="10"/>
      <c r="I1510" s="10"/>
      <c r="J1510" s="10"/>
      <c r="K1510" s="10"/>
    </row>
    <row r="1511" spans="1:16" x14ac:dyDescent="0.2">
      <c r="A1511" s="10"/>
      <c r="B1511" s="143" t="s">
        <v>7</v>
      </c>
      <c r="C1511" s="143"/>
      <c r="D1511" s="143"/>
      <c r="E1511" s="143"/>
      <c r="F1511" s="143"/>
      <c r="G1511" s="143"/>
      <c r="H1511" s="143"/>
      <c r="I1511" s="143"/>
      <c r="J1511" s="143"/>
      <c r="K1511" s="143"/>
      <c r="L1511" s="143"/>
      <c r="M1511" s="143"/>
      <c r="N1511" s="143"/>
      <c r="O1511" s="143"/>
    </row>
    <row r="1512" spans="1:16" x14ac:dyDescent="0.2">
      <c r="A1512" s="10"/>
      <c r="B1512" s="143" t="s">
        <v>8</v>
      </c>
      <c r="C1512" s="143"/>
      <c r="D1512" s="143"/>
      <c r="E1512" s="143"/>
      <c r="F1512" s="143"/>
      <c r="G1512" s="143"/>
      <c r="H1512" s="143"/>
      <c r="I1512" s="143"/>
      <c r="J1512" s="143"/>
      <c r="K1512" s="143"/>
      <c r="L1512" s="143"/>
      <c r="M1512" s="143"/>
      <c r="N1512" s="143"/>
      <c r="O1512" s="143"/>
    </row>
    <row r="1513" spans="1:16" x14ac:dyDescent="0.2">
      <c r="A1513" s="10"/>
      <c r="B1513" s="10"/>
      <c r="C1513" s="10"/>
      <c r="D1513" s="10"/>
      <c r="E1513" s="10"/>
      <c r="F1513" s="10"/>
      <c r="G1513" s="10"/>
      <c r="H1513" s="10"/>
      <c r="I1513" s="10"/>
      <c r="J1513" s="10"/>
      <c r="K1513" s="10"/>
    </row>
    <row r="1514" spans="1:16" x14ac:dyDescent="0.2">
      <c r="A1514" s="10"/>
      <c r="B1514" s="10"/>
      <c r="C1514" s="10"/>
      <c r="D1514" s="10"/>
      <c r="E1514" s="10"/>
      <c r="F1514" s="10"/>
      <c r="G1514" s="10"/>
      <c r="H1514" s="10"/>
      <c r="I1514" s="10"/>
      <c r="J1514" s="10"/>
      <c r="K1514" s="10"/>
    </row>
    <row r="1515" spans="1:16" x14ac:dyDescent="0.2">
      <c r="A1515" s="10"/>
      <c r="B1515" s="11" t="s">
        <v>9</v>
      </c>
      <c r="C1515" s="10"/>
      <c r="D1515" s="143" t="s">
        <v>95</v>
      </c>
      <c r="E1515" s="143"/>
      <c r="F1515" s="143"/>
      <c r="G1515" s="143"/>
      <c r="H1515" s="143"/>
      <c r="I1515" s="143"/>
      <c r="J1515" s="143"/>
      <c r="K1515" s="143"/>
      <c r="L1515" s="143"/>
      <c r="M1515" s="143"/>
      <c r="N1515" s="143"/>
      <c r="O1515" s="143"/>
      <c r="P1515" s="10"/>
    </row>
    <row r="1516" spans="1:16" ht="15.75" x14ac:dyDescent="0.25">
      <c r="A1516" s="10"/>
      <c r="B1516" s="12"/>
      <c r="C1516" s="10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0"/>
    </row>
    <row r="1517" spans="1:16" x14ac:dyDescent="0.2">
      <c r="A1517" s="10"/>
      <c r="B1517" s="14"/>
      <c r="C1517" s="10"/>
      <c r="D1517" s="15" t="s">
        <v>11</v>
      </c>
      <c r="E1517" s="15"/>
      <c r="F1517" s="16">
        <v>1200</v>
      </c>
      <c r="G1517" s="15" t="s">
        <v>12</v>
      </c>
      <c r="H1517" s="10"/>
      <c r="I1517" s="10"/>
      <c r="J1517" s="10"/>
      <c r="K1517" s="10"/>
      <c r="L1517" s="10"/>
      <c r="M1517" s="10"/>
      <c r="N1517" s="10"/>
      <c r="O1517" s="10"/>
      <c r="P1517" s="10"/>
    </row>
    <row r="1518" spans="1:16" ht="12.75" customHeight="1" x14ac:dyDescent="0.2">
      <c r="A1518" s="10"/>
      <c r="B1518" s="14"/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  <c r="P1518" s="10"/>
    </row>
    <row r="1519" spans="1:16" x14ac:dyDescent="0.2">
      <c r="A1519" s="10"/>
      <c r="B1519" s="14"/>
      <c r="C1519" s="10"/>
      <c r="D1519" s="17"/>
      <c r="E1519" s="17"/>
      <c r="F1519" s="143" t="s">
        <v>13</v>
      </c>
      <c r="G1519" s="143"/>
      <c r="H1519" s="143"/>
      <c r="I1519" s="10"/>
      <c r="J1519" s="143" t="s">
        <v>14</v>
      </c>
      <c r="K1519" s="143"/>
      <c r="L1519" s="143"/>
      <c r="M1519" s="10"/>
      <c r="N1519" s="143" t="s">
        <v>15</v>
      </c>
      <c r="O1519" s="143"/>
      <c r="P1519" s="10"/>
    </row>
    <row r="1520" spans="1:16" ht="12.75" customHeight="1" x14ac:dyDescent="0.2">
      <c r="A1520" s="10"/>
      <c r="B1520" s="14"/>
      <c r="C1520" s="10"/>
      <c r="D1520" s="143" t="s">
        <v>16</v>
      </c>
      <c r="E1520" s="18"/>
      <c r="F1520" s="19" t="s">
        <v>17</v>
      </c>
      <c r="G1520" s="19" t="s">
        <v>18</v>
      </c>
      <c r="H1520" s="20" t="s">
        <v>19</v>
      </c>
      <c r="I1520" s="10"/>
      <c r="J1520" s="19" t="s">
        <v>17</v>
      </c>
      <c r="K1520" s="21" t="s">
        <v>18</v>
      </c>
      <c r="L1520" s="20" t="s">
        <v>19</v>
      </c>
      <c r="M1520" s="10"/>
      <c r="N1520" s="143" t="s">
        <v>20</v>
      </c>
      <c r="O1520" s="143" t="s">
        <v>21</v>
      </c>
      <c r="P1520" s="10"/>
    </row>
    <row r="1521" spans="1:16" x14ac:dyDescent="0.2">
      <c r="A1521" s="10"/>
      <c r="B1521" s="14"/>
      <c r="C1521" s="10"/>
      <c r="D1521" s="143"/>
      <c r="E1521" s="18"/>
      <c r="F1521" s="22" t="s">
        <v>22</v>
      </c>
      <c r="G1521" s="22"/>
      <c r="H1521" s="23" t="s">
        <v>22</v>
      </c>
      <c r="I1521" s="10"/>
      <c r="J1521" s="22" t="s">
        <v>22</v>
      </c>
      <c r="K1521" s="23"/>
      <c r="L1521" s="23" t="s">
        <v>22</v>
      </c>
      <c r="M1521" s="10"/>
      <c r="N1521" s="143"/>
      <c r="O1521" s="143"/>
      <c r="P1521" s="10"/>
    </row>
    <row r="1522" spans="1:16" x14ac:dyDescent="0.2">
      <c r="A1522" s="10"/>
      <c r="B1522" s="24" t="s">
        <v>23</v>
      </c>
      <c r="C1522" s="24"/>
      <c r="D1522" s="25" t="s">
        <v>24</v>
      </c>
      <c r="E1522" s="26"/>
      <c r="F1522" s="27">
        <v>15.68</v>
      </c>
      <c r="G1522" s="28">
        <v>1</v>
      </c>
      <c r="H1522" s="29">
        <f>G1522*F1522</f>
        <v>15.68</v>
      </c>
      <c r="I1522" s="30"/>
      <c r="J1522" s="31">
        <v>13.48</v>
      </c>
      <c r="K1522" s="32">
        <v>1</v>
      </c>
      <c r="L1522" s="29">
        <f>K1522*J1522</f>
        <v>13.48</v>
      </c>
      <c r="M1522" s="30"/>
      <c r="N1522" s="33">
        <f>L1522-H1522</f>
        <v>-2.1999999999999993</v>
      </c>
      <c r="O1522" s="34">
        <f>IF((H1522)=0,"",(N1522/H1522))</f>
        <v>-0.14030612244897955</v>
      </c>
      <c r="P1522" s="10"/>
    </row>
    <row r="1523" spans="1:16" x14ac:dyDescent="0.2">
      <c r="A1523" s="10"/>
      <c r="B1523" s="24" t="s">
        <v>25</v>
      </c>
      <c r="C1523" s="24"/>
      <c r="D1523" s="25" t="s">
        <v>24</v>
      </c>
      <c r="E1523" s="26"/>
      <c r="F1523" s="27">
        <v>0</v>
      </c>
      <c r="G1523" s="28">
        <v>1</v>
      </c>
      <c r="H1523" s="29">
        <f t="shared" ref="H1523:H1531" si="133">G1523*F1523</f>
        <v>0</v>
      </c>
      <c r="I1523" s="30"/>
      <c r="J1523" s="31">
        <v>0</v>
      </c>
      <c r="K1523" s="32">
        <v>1</v>
      </c>
      <c r="L1523" s="29">
        <f>K1523*J1523</f>
        <v>0</v>
      </c>
      <c r="M1523" s="30"/>
      <c r="N1523" s="33">
        <f>L1523-H1523</f>
        <v>0</v>
      </c>
      <c r="O1523" s="34" t="str">
        <f>IF((H1523)=0,"",(N1523/H1523))</f>
        <v/>
      </c>
      <c r="P1523" s="10"/>
    </row>
    <row r="1524" spans="1:16" x14ac:dyDescent="0.2">
      <c r="A1524" s="10"/>
      <c r="B1524" s="35" t="s">
        <v>26</v>
      </c>
      <c r="C1524" s="24"/>
      <c r="D1524" s="25" t="s">
        <v>27</v>
      </c>
      <c r="E1524" s="26"/>
      <c r="F1524" s="27">
        <v>-8.0000000000000004E-4</v>
      </c>
      <c r="G1524" s="28">
        <f>F1517</f>
        <v>1200</v>
      </c>
      <c r="H1524" s="29">
        <f t="shared" si="133"/>
        <v>-0.96000000000000008</v>
      </c>
      <c r="I1524" s="30"/>
      <c r="J1524" s="31">
        <v>0</v>
      </c>
      <c r="K1524" s="32">
        <f>F1517</f>
        <v>1200</v>
      </c>
      <c r="L1524" s="29">
        <f t="shared" ref="L1524:L1531" si="134">K1524*J1524</f>
        <v>0</v>
      </c>
      <c r="M1524" s="30"/>
      <c r="N1524" s="33">
        <f t="shared" ref="N1524:N1562" si="135">L1524-H1524</f>
        <v>0.96000000000000008</v>
      </c>
      <c r="O1524" s="34">
        <f t="shared" ref="O1524:O1532" si="136">IF((H1524)=0,"",(N1524/H1524))</f>
        <v>-1</v>
      </c>
      <c r="P1524" s="10"/>
    </row>
    <row r="1525" spans="1:16" x14ac:dyDescent="0.2">
      <c r="A1525" s="10"/>
      <c r="B1525" s="35" t="s">
        <v>28</v>
      </c>
      <c r="C1525" s="24"/>
      <c r="D1525" s="25" t="s">
        <v>24</v>
      </c>
      <c r="E1525" s="26"/>
      <c r="F1525" s="27">
        <v>0.25</v>
      </c>
      <c r="G1525" s="28">
        <v>1</v>
      </c>
      <c r="H1525" s="29">
        <f t="shared" si="133"/>
        <v>0.25</v>
      </c>
      <c r="I1525" s="30"/>
      <c r="J1525" s="31">
        <v>0.25</v>
      </c>
      <c r="K1525" s="32">
        <v>1</v>
      </c>
      <c r="L1525" s="29">
        <f t="shared" si="134"/>
        <v>0.25</v>
      </c>
      <c r="M1525" s="30"/>
      <c r="N1525" s="33">
        <f t="shared" si="135"/>
        <v>0</v>
      </c>
      <c r="O1525" s="34">
        <f t="shared" si="136"/>
        <v>0</v>
      </c>
      <c r="P1525" s="10"/>
    </row>
    <row r="1526" spans="1:16" x14ac:dyDescent="0.2">
      <c r="A1526" s="10"/>
      <c r="B1526" s="24" t="s">
        <v>29</v>
      </c>
      <c r="C1526" s="24"/>
      <c r="D1526" s="25" t="s">
        <v>27</v>
      </c>
      <c r="E1526" s="26"/>
      <c r="F1526" s="27">
        <v>4.2599999999999999E-2</v>
      </c>
      <c r="G1526" s="28">
        <f>F1517</f>
        <v>1200</v>
      </c>
      <c r="H1526" s="29">
        <f t="shared" si="133"/>
        <v>51.12</v>
      </c>
      <c r="I1526" s="30"/>
      <c r="J1526" s="31">
        <v>3.6600000000000001E-2</v>
      </c>
      <c r="K1526" s="28">
        <f>F1517</f>
        <v>1200</v>
      </c>
      <c r="L1526" s="29">
        <f t="shared" si="134"/>
        <v>43.92</v>
      </c>
      <c r="M1526" s="30"/>
      <c r="N1526" s="33">
        <f t="shared" si="135"/>
        <v>-7.1999999999999957</v>
      </c>
      <c r="O1526" s="34">
        <f t="shared" si="136"/>
        <v>-0.14084507042253513</v>
      </c>
      <c r="P1526" s="10"/>
    </row>
    <row r="1527" spans="1:16" x14ac:dyDescent="0.2">
      <c r="A1527" s="10"/>
      <c r="B1527" s="24" t="s">
        <v>30</v>
      </c>
      <c r="C1527" s="24"/>
      <c r="D1527" s="25"/>
      <c r="E1527" s="26"/>
      <c r="F1527" s="27"/>
      <c r="G1527" s="28"/>
      <c r="H1527" s="29">
        <f t="shared" si="133"/>
        <v>0</v>
      </c>
      <c r="I1527" s="30"/>
      <c r="J1527" s="31">
        <v>0</v>
      </c>
      <c r="K1527" s="28"/>
      <c r="L1527" s="29">
        <f t="shared" si="134"/>
        <v>0</v>
      </c>
      <c r="M1527" s="30"/>
      <c r="N1527" s="33">
        <f t="shared" si="135"/>
        <v>0</v>
      </c>
      <c r="O1527" s="34" t="str">
        <f t="shared" si="136"/>
        <v/>
      </c>
      <c r="P1527" s="10"/>
    </row>
    <row r="1528" spans="1:16" x14ac:dyDescent="0.2">
      <c r="A1528" s="10"/>
      <c r="B1528" s="24" t="s">
        <v>31</v>
      </c>
      <c r="C1528" s="24"/>
      <c r="D1528" s="25" t="s">
        <v>32</v>
      </c>
      <c r="E1528" s="26"/>
      <c r="F1528" s="27">
        <v>0</v>
      </c>
      <c r="G1528" s="28">
        <f>F1517</f>
        <v>1200</v>
      </c>
      <c r="H1528" s="29">
        <f t="shared" si="133"/>
        <v>0</v>
      </c>
      <c r="I1528" s="30"/>
      <c r="J1528" s="31">
        <v>0</v>
      </c>
      <c r="K1528" s="28">
        <f>F1517</f>
        <v>1200</v>
      </c>
      <c r="L1528" s="29">
        <f t="shared" si="134"/>
        <v>0</v>
      </c>
      <c r="M1528" s="30"/>
      <c r="N1528" s="33">
        <f t="shared" si="135"/>
        <v>0</v>
      </c>
      <c r="O1528" s="34" t="str">
        <f t="shared" si="136"/>
        <v/>
      </c>
      <c r="P1528" s="10"/>
    </row>
    <row r="1529" spans="1:16" x14ac:dyDescent="0.2">
      <c r="A1529" s="10"/>
      <c r="B1529" s="24" t="s">
        <v>33</v>
      </c>
      <c r="C1529" s="24"/>
      <c r="D1529" s="25" t="s">
        <v>32</v>
      </c>
      <c r="E1529" s="26"/>
      <c r="F1529" s="27">
        <v>0</v>
      </c>
      <c r="G1529" s="28">
        <f>F1517</f>
        <v>1200</v>
      </c>
      <c r="H1529" s="29">
        <f t="shared" si="133"/>
        <v>0</v>
      </c>
      <c r="I1529" s="30"/>
      <c r="J1529" s="31">
        <v>0</v>
      </c>
      <c r="K1529" s="28">
        <f>F1517</f>
        <v>1200</v>
      </c>
      <c r="L1529" s="29">
        <f t="shared" si="134"/>
        <v>0</v>
      </c>
      <c r="M1529" s="30"/>
      <c r="N1529" s="33">
        <f t="shared" si="135"/>
        <v>0</v>
      </c>
      <c r="O1529" s="34" t="str">
        <f t="shared" si="136"/>
        <v/>
      </c>
      <c r="P1529" s="10"/>
    </row>
    <row r="1530" spans="1:16" x14ac:dyDescent="0.2">
      <c r="A1530" s="10"/>
      <c r="B1530" s="24" t="s">
        <v>89</v>
      </c>
      <c r="C1530" s="24"/>
      <c r="D1530" s="25" t="s">
        <v>32</v>
      </c>
      <c r="E1530" s="26"/>
      <c r="F1530" s="27">
        <v>0</v>
      </c>
      <c r="G1530" s="28">
        <f>F1517</f>
        <v>1200</v>
      </c>
      <c r="H1530" s="29">
        <f t="shared" si="133"/>
        <v>0</v>
      </c>
      <c r="I1530" s="30"/>
      <c r="J1530" s="31">
        <v>0</v>
      </c>
      <c r="K1530" s="28">
        <f>F1517</f>
        <v>1200</v>
      </c>
      <c r="L1530" s="29">
        <f t="shared" si="134"/>
        <v>0</v>
      </c>
      <c r="M1530" s="30"/>
      <c r="N1530" s="33">
        <f t="shared" si="135"/>
        <v>0</v>
      </c>
      <c r="O1530" s="34" t="str">
        <f t="shared" si="136"/>
        <v/>
      </c>
      <c r="P1530" s="10"/>
    </row>
    <row r="1531" spans="1:16" x14ac:dyDescent="0.2">
      <c r="A1531" s="10"/>
      <c r="B1531" s="37" t="s">
        <v>35</v>
      </c>
      <c r="C1531" s="24"/>
      <c r="D1531" s="25" t="s">
        <v>24</v>
      </c>
      <c r="E1531" s="26"/>
      <c r="F1531" s="27">
        <v>0</v>
      </c>
      <c r="G1531" s="28">
        <v>1</v>
      </c>
      <c r="H1531" s="29">
        <f t="shared" si="133"/>
        <v>0</v>
      </c>
      <c r="I1531" s="30"/>
      <c r="J1531" s="31">
        <v>0</v>
      </c>
      <c r="K1531" s="28">
        <v>1</v>
      </c>
      <c r="L1531" s="29">
        <f t="shared" si="134"/>
        <v>0</v>
      </c>
      <c r="M1531" s="30"/>
      <c r="N1531" s="33">
        <f t="shared" si="135"/>
        <v>0</v>
      </c>
      <c r="O1531" s="34" t="str">
        <f t="shared" si="136"/>
        <v/>
      </c>
      <c r="P1531" s="10"/>
    </row>
    <row r="1532" spans="1:16" x14ac:dyDescent="0.2">
      <c r="A1532" s="38"/>
      <c r="B1532" s="39" t="s">
        <v>36</v>
      </c>
      <c r="C1532" s="40"/>
      <c r="D1532" s="41"/>
      <c r="E1532" s="40"/>
      <c r="F1532" s="42"/>
      <c r="G1532" s="43"/>
      <c r="H1532" s="44">
        <f>SUM(H1522:H1531)</f>
        <v>66.09</v>
      </c>
      <c r="I1532" s="45"/>
      <c r="J1532" s="46"/>
      <c r="K1532" s="47"/>
      <c r="L1532" s="44">
        <f>SUM(L1522:L1531)</f>
        <v>57.650000000000006</v>
      </c>
      <c r="M1532" s="45"/>
      <c r="N1532" s="48">
        <f t="shared" si="135"/>
        <v>-8.4399999999999977</v>
      </c>
      <c r="O1532" s="49">
        <f t="shared" si="136"/>
        <v>-0.12770464518081401</v>
      </c>
      <c r="P1532" s="38"/>
    </row>
    <row r="1533" spans="1:16" ht="38.25" x14ac:dyDescent="0.2">
      <c r="A1533" s="10"/>
      <c r="B1533" s="50" t="s">
        <v>37</v>
      </c>
      <c r="C1533" s="24"/>
      <c r="D1533" s="25" t="s">
        <v>27</v>
      </c>
      <c r="E1533" s="26"/>
      <c r="F1533" s="27">
        <v>1.1999999999999999E-3</v>
      </c>
      <c r="G1533" s="28">
        <f>F1517</f>
        <v>1200</v>
      </c>
      <c r="H1533" s="29">
        <f>G1533*F1533</f>
        <v>1.44</v>
      </c>
      <c r="I1533" s="30"/>
      <c r="J1533" s="31">
        <v>0</v>
      </c>
      <c r="K1533" s="28">
        <f>F1517</f>
        <v>1200</v>
      </c>
      <c r="L1533" s="29">
        <f>K1533*J1533</f>
        <v>0</v>
      </c>
      <c r="M1533" s="30"/>
      <c r="N1533" s="33">
        <f t="shared" si="135"/>
        <v>-1.44</v>
      </c>
      <c r="O1533" s="34">
        <f>IF((H1533)=0,"",(N1533/H1533))</f>
        <v>-1</v>
      </c>
      <c r="P1533" s="10"/>
    </row>
    <row r="1534" spans="1:16" ht="38.25" x14ac:dyDescent="0.2">
      <c r="A1534" s="10"/>
      <c r="B1534" s="50" t="s">
        <v>38</v>
      </c>
      <c r="C1534" s="24"/>
      <c r="D1534" s="25" t="s">
        <v>27</v>
      </c>
      <c r="E1534" s="26"/>
      <c r="F1534" s="27">
        <v>-2E-3</v>
      </c>
      <c r="G1534" s="28">
        <f>F1517</f>
        <v>1200</v>
      </c>
      <c r="H1534" s="29">
        <f>G1534*F1534</f>
        <v>-2.4</v>
      </c>
      <c r="I1534" s="30"/>
      <c r="J1534" s="31">
        <v>-2E-3</v>
      </c>
      <c r="K1534" s="28">
        <f>F1517</f>
        <v>1200</v>
      </c>
      <c r="L1534" s="29">
        <f>K1534*J1534</f>
        <v>-2.4</v>
      </c>
      <c r="M1534" s="30"/>
      <c r="N1534" s="33">
        <f t="shared" si="135"/>
        <v>0</v>
      </c>
      <c r="O1534" s="34">
        <f>IF((H1534)=0,"",(N1534/H1534))</f>
        <v>0</v>
      </c>
      <c r="P1534" s="10"/>
    </row>
    <row r="1535" spans="1:16" ht="51" x14ac:dyDescent="0.2">
      <c r="A1535" s="10"/>
      <c r="B1535" s="50" t="s">
        <v>39</v>
      </c>
      <c r="C1535" s="24"/>
      <c r="D1535" s="25" t="s">
        <v>27</v>
      </c>
      <c r="E1535" s="26"/>
      <c r="F1535" s="27">
        <v>0</v>
      </c>
      <c r="G1535" s="28">
        <f>F1517</f>
        <v>1200</v>
      </c>
      <c r="H1535" s="29">
        <f>G1535*F1535</f>
        <v>0</v>
      </c>
      <c r="I1535" s="30"/>
      <c r="J1535" s="31">
        <v>-1.2999999999999999E-3</v>
      </c>
      <c r="K1535" s="28">
        <f>F1517</f>
        <v>1200</v>
      </c>
      <c r="L1535" s="29">
        <f>K1535*J1535</f>
        <v>-1.5599999999999998</v>
      </c>
      <c r="M1535" s="30"/>
      <c r="N1535" s="33">
        <f t="shared" si="135"/>
        <v>-1.5599999999999998</v>
      </c>
      <c r="O1535" s="34" t="str">
        <f>IF((H1535)=0,"",(N1535/H1535))</f>
        <v/>
      </c>
      <c r="P1535" s="10"/>
    </row>
    <row r="1536" spans="1:16" x14ac:dyDescent="0.2">
      <c r="A1536" s="10"/>
      <c r="B1536" s="36" t="s">
        <v>40</v>
      </c>
      <c r="C1536" s="24"/>
      <c r="D1536" s="25" t="s">
        <v>27</v>
      </c>
      <c r="E1536" s="26"/>
      <c r="F1536" s="27">
        <v>2.0000000000000001E-4</v>
      </c>
      <c r="G1536" s="28">
        <f>F1517</f>
        <v>1200</v>
      </c>
      <c r="H1536" s="29">
        <f>G1536*F1536</f>
        <v>0.24000000000000002</v>
      </c>
      <c r="I1536" s="30"/>
      <c r="J1536" s="31">
        <v>2.0000000000000001E-4</v>
      </c>
      <c r="K1536" s="28">
        <f>F1517</f>
        <v>1200</v>
      </c>
      <c r="L1536" s="29">
        <f>K1536*J1536</f>
        <v>0.24000000000000002</v>
      </c>
      <c r="M1536" s="30"/>
      <c r="N1536" s="33">
        <f t="shared" si="135"/>
        <v>0</v>
      </c>
      <c r="O1536" s="34">
        <f>IF((H1536)=0,"",(N1536/H1536))</f>
        <v>0</v>
      </c>
      <c r="P1536" s="10"/>
    </row>
    <row r="1537" spans="1:16" x14ac:dyDescent="0.2">
      <c r="A1537" s="10"/>
      <c r="B1537" s="36" t="s">
        <v>41</v>
      </c>
      <c r="C1537" s="24"/>
      <c r="D1537" s="25"/>
      <c r="E1537" s="26"/>
      <c r="F1537" s="51"/>
      <c r="G1537" s="52"/>
      <c r="H1537" s="53"/>
      <c r="I1537" s="30"/>
      <c r="J1537" s="31"/>
      <c r="K1537" s="28">
        <f>F1517</f>
        <v>1200</v>
      </c>
      <c r="L1537" s="29">
        <f>K1537*J1537</f>
        <v>0</v>
      </c>
      <c r="M1537" s="30"/>
      <c r="N1537" s="33">
        <f t="shared" si="135"/>
        <v>0</v>
      </c>
      <c r="O1537" s="34"/>
      <c r="P1537" s="10"/>
    </row>
    <row r="1538" spans="1:16" ht="25.5" x14ac:dyDescent="0.2">
      <c r="A1538" s="10"/>
      <c r="B1538" s="54" t="s">
        <v>42</v>
      </c>
      <c r="C1538" s="55"/>
      <c r="D1538" s="55"/>
      <c r="E1538" s="55"/>
      <c r="F1538" s="56"/>
      <c r="G1538" s="57"/>
      <c r="H1538" s="58">
        <f>SUM(H1532:H1537)</f>
        <v>65.36999999999999</v>
      </c>
      <c r="I1538" s="45"/>
      <c r="J1538" s="57"/>
      <c r="K1538" s="59"/>
      <c r="L1538" s="58">
        <f>SUM(L1532:L1537)</f>
        <v>53.930000000000007</v>
      </c>
      <c r="M1538" s="45"/>
      <c r="N1538" s="48">
        <f t="shared" si="135"/>
        <v>-11.439999999999984</v>
      </c>
      <c r="O1538" s="49">
        <f t="shared" ref="O1538:O1562" si="137">IF((H1538)=0,"",(N1538/H1538))</f>
        <v>-0.17500382438427389</v>
      </c>
      <c r="P1538" s="10"/>
    </row>
    <row r="1539" spans="1:16" x14ac:dyDescent="0.2">
      <c r="A1539" s="10"/>
      <c r="B1539" s="30" t="s">
        <v>43</v>
      </c>
      <c r="C1539" s="30"/>
      <c r="D1539" s="60" t="s">
        <v>27</v>
      </c>
      <c r="E1539" s="61"/>
      <c r="F1539" s="31">
        <v>6.3E-3</v>
      </c>
      <c r="G1539" s="62">
        <f>F1517*(1+F1565)</f>
        <v>1242.72</v>
      </c>
      <c r="H1539" s="29">
        <f>G1539*F1539</f>
        <v>7.8291360000000001</v>
      </c>
      <c r="I1539" s="30"/>
      <c r="J1539" s="31">
        <v>6.0000000000000001E-3</v>
      </c>
      <c r="K1539" s="63">
        <f>F1517*(1+J1565)</f>
        <v>1250.4648771348184</v>
      </c>
      <c r="L1539" s="29">
        <f>K1539*J1539</f>
        <v>7.5027892628089106</v>
      </c>
      <c r="M1539" s="30"/>
      <c r="N1539" s="33">
        <f t="shared" si="135"/>
        <v>-0.32634673719108953</v>
      </c>
      <c r="O1539" s="34">
        <f t="shared" si="137"/>
        <v>-4.1683620924593663E-2</v>
      </c>
      <c r="P1539" s="10"/>
    </row>
    <row r="1540" spans="1:16" ht="25.5" x14ac:dyDescent="0.2">
      <c r="A1540" s="10"/>
      <c r="B1540" s="64" t="s">
        <v>44</v>
      </c>
      <c r="C1540" s="30"/>
      <c r="D1540" s="60" t="s">
        <v>27</v>
      </c>
      <c r="E1540" s="61"/>
      <c r="F1540" s="31">
        <v>5.0000000000000001E-3</v>
      </c>
      <c r="G1540" s="62">
        <f>G1539</f>
        <v>1242.72</v>
      </c>
      <c r="H1540" s="29">
        <f>G1540*F1540</f>
        <v>6.2136000000000005</v>
      </c>
      <c r="I1540" s="30"/>
      <c r="J1540" s="31">
        <v>4.7000000000000002E-3</v>
      </c>
      <c r="K1540" s="63">
        <f>K1539</f>
        <v>1250.4648771348184</v>
      </c>
      <c r="L1540" s="29">
        <f>K1540*J1540</f>
        <v>5.8771849225336465</v>
      </c>
      <c r="M1540" s="30"/>
      <c r="N1540" s="33">
        <f t="shared" si="135"/>
        <v>-0.33641507746635391</v>
      </c>
      <c r="O1540" s="34">
        <f t="shared" si="137"/>
        <v>-5.4141733852574009E-2</v>
      </c>
      <c r="P1540" s="10"/>
    </row>
    <row r="1541" spans="1:16" ht="25.5" x14ac:dyDescent="0.2">
      <c r="A1541" s="10"/>
      <c r="B1541" s="54" t="s">
        <v>45</v>
      </c>
      <c r="C1541" s="40"/>
      <c r="D1541" s="40"/>
      <c r="E1541" s="40"/>
      <c r="F1541" s="65"/>
      <c r="G1541" s="57"/>
      <c r="H1541" s="58">
        <f>SUM(H1538:H1540)</f>
        <v>79.412735999999995</v>
      </c>
      <c r="I1541" s="66"/>
      <c r="J1541" s="67"/>
      <c r="K1541" s="68"/>
      <c r="L1541" s="58">
        <f>SUM(L1538:L1540)</f>
        <v>67.309974185342568</v>
      </c>
      <c r="M1541" s="66"/>
      <c r="N1541" s="48">
        <f t="shared" si="135"/>
        <v>-12.102761814657427</v>
      </c>
      <c r="O1541" s="49">
        <f t="shared" si="137"/>
        <v>-0.15240328471565856</v>
      </c>
      <c r="P1541" s="10"/>
    </row>
    <row r="1542" spans="1:16" ht="25.5" x14ac:dyDescent="0.2">
      <c r="A1542" s="10"/>
      <c r="B1542" s="69" t="s">
        <v>46</v>
      </c>
      <c r="C1542" s="24"/>
      <c r="D1542" s="25" t="s">
        <v>27</v>
      </c>
      <c r="E1542" s="26"/>
      <c r="F1542" s="70">
        <v>5.1999999999999998E-3</v>
      </c>
      <c r="G1542" s="62">
        <f>F1517*(1+F1565)</f>
        <v>1242.72</v>
      </c>
      <c r="H1542" s="71">
        <f t="shared" ref="H1542:H1550" si="138">G1542*F1542</f>
        <v>6.4621439999999994</v>
      </c>
      <c r="I1542" s="30"/>
      <c r="J1542" s="31">
        <v>5.1999999999999998E-3</v>
      </c>
      <c r="K1542" s="63">
        <f>F1517*(1+J1565)</f>
        <v>1250.4648771348184</v>
      </c>
      <c r="L1542" s="71">
        <f t="shared" ref="L1542:L1550" si="139">K1542*J1542</f>
        <v>6.5024173611010552</v>
      </c>
      <c r="M1542" s="30"/>
      <c r="N1542" s="33">
        <f t="shared" si="135"/>
        <v>4.0273361101055727E-2</v>
      </c>
      <c r="O1542" s="73">
        <f t="shared" si="137"/>
        <v>6.2321980291766528E-3</v>
      </c>
      <c r="P1542" s="10"/>
    </row>
    <row r="1543" spans="1:16" ht="25.5" x14ac:dyDescent="0.2">
      <c r="A1543" s="10"/>
      <c r="B1543" s="69" t="s">
        <v>47</v>
      </c>
      <c r="C1543" s="24"/>
      <c r="D1543" s="25" t="s">
        <v>27</v>
      </c>
      <c r="E1543" s="26"/>
      <c r="F1543" s="70">
        <v>1.1000000000000001E-3</v>
      </c>
      <c r="G1543" s="62">
        <f>F1517*(1+F1565)</f>
        <v>1242.72</v>
      </c>
      <c r="H1543" s="71">
        <f t="shared" si="138"/>
        <v>1.3669920000000002</v>
      </c>
      <c r="I1543" s="30"/>
      <c r="J1543" s="31">
        <v>1.1000000000000001E-3</v>
      </c>
      <c r="K1543" s="63">
        <f>F1517*(1+J1565)</f>
        <v>1250.4648771348184</v>
      </c>
      <c r="L1543" s="71">
        <f t="shared" si="139"/>
        <v>1.3755113648483004</v>
      </c>
      <c r="M1543" s="30"/>
      <c r="N1543" s="33">
        <f t="shared" si="135"/>
        <v>8.5193648483001816E-3</v>
      </c>
      <c r="O1543" s="73">
        <f t="shared" si="137"/>
        <v>6.2321980291766008E-3</v>
      </c>
      <c r="P1543" s="10"/>
    </row>
    <row r="1544" spans="1:16" x14ac:dyDescent="0.2">
      <c r="A1544" s="10"/>
      <c r="B1544" s="24" t="s">
        <v>28</v>
      </c>
      <c r="C1544" s="24"/>
      <c r="D1544" s="25"/>
      <c r="E1544" s="26"/>
      <c r="F1544" s="70"/>
      <c r="G1544" s="28">
        <v>1</v>
      </c>
      <c r="H1544" s="71">
        <f t="shared" si="138"/>
        <v>0</v>
      </c>
      <c r="I1544" s="30"/>
      <c r="J1544" s="31">
        <v>0</v>
      </c>
      <c r="K1544" s="32">
        <v>1</v>
      </c>
      <c r="L1544" s="71">
        <f t="shared" si="139"/>
        <v>0</v>
      </c>
      <c r="M1544" s="30"/>
      <c r="N1544" s="33">
        <f t="shared" si="135"/>
        <v>0</v>
      </c>
      <c r="O1544" s="73" t="str">
        <f t="shared" si="137"/>
        <v/>
      </c>
      <c r="P1544" s="10"/>
    </row>
    <row r="1545" spans="1:16" x14ac:dyDescent="0.2">
      <c r="A1545" s="10"/>
      <c r="B1545" s="24" t="s">
        <v>48</v>
      </c>
      <c r="C1545" s="24"/>
      <c r="D1545" s="25" t="s">
        <v>27</v>
      </c>
      <c r="E1545" s="26"/>
      <c r="F1545" s="70">
        <v>7.0000000000000001E-3</v>
      </c>
      <c r="G1545" s="62">
        <f>F1517</f>
        <v>1200</v>
      </c>
      <c r="H1545" s="71">
        <f t="shared" si="138"/>
        <v>8.4</v>
      </c>
      <c r="I1545" s="30"/>
      <c r="J1545" s="31">
        <v>7.0000000000000001E-3</v>
      </c>
      <c r="K1545" s="63">
        <f>F1517</f>
        <v>1200</v>
      </c>
      <c r="L1545" s="71">
        <f t="shared" si="139"/>
        <v>8.4</v>
      </c>
      <c r="M1545" s="30"/>
      <c r="N1545" s="33">
        <f t="shared" si="135"/>
        <v>0</v>
      </c>
      <c r="O1545" s="73">
        <f t="shared" si="137"/>
        <v>0</v>
      </c>
      <c r="P1545" s="10"/>
    </row>
    <row r="1546" spans="1:16" x14ac:dyDescent="0.2">
      <c r="A1546" s="10"/>
      <c r="B1546" s="36" t="s">
        <v>49</v>
      </c>
      <c r="C1546" s="24"/>
      <c r="D1546" s="25" t="s">
        <v>27</v>
      </c>
      <c r="E1546" s="26"/>
      <c r="F1546" s="74">
        <v>7.3999999999999996E-2</v>
      </c>
      <c r="G1546" s="62">
        <f>IF($G$1542&gt;=750,750,$G$1542)</f>
        <v>750</v>
      </c>
      <c r="H1546" s="71">
        <f>G1546*F1546</f>
        <v>55.5</v>
      </c>
      <c r="I1546" s="30"/>
      <c r="J1546" s="31">
        <v>7.3999999999999996E-2</v>
      </c>
      <c r="K1546" s="62">
        <f>IF($K$1542&gt;=750,750,$K$1542)</f>
        <v>750</v>
      </c>
      <c r="L1546" s="71">
        <f>K1546*J1546</f>
        <v>55.5</v>
      </c>
      <c r="M1546" s="30"/>
      <c r="N1546" s="33">
        <f t="shared" si="135"/>
        <v>0</v>
      </c>
      <c r="O1546" s="73">
        <f t="shared" si="137"/>
        <v>0</v>
      </c>
      <c r="P1546" s="10"/>
    </row>
    <row r="1547" spans="1:16" x14ac:dyDescent="0.2">
      <c r="A1547" s="10"/>
      <c r="B1547" s="36" t="s">
        <v>50</v>
      </c>
      <c r="C1547" s="24"/>
      <c r="D1547" s="25" t="s">
        <v>27</v>
      </c>
      <c r="E1547" s="26"/>
      <c r="F1547" s="74">
        <v>8.6999999999999994E-2</v>
      </c>
      <c r="G1547" s="62">
        <f>IF($G$1542&gt;=750,$G$1542-750,0)</f>
        <v>492.72</v>
      </c>
      <c r="H1547" s="71">
        <f>G1547*F1547</f>
        <v>42.866639999999997</v>
      </c>
      <c r="I1547" s="30"/>
      <c r="J1547" s="31">
        <v>8.6999999999999994E-2</v>
      </c>
      <c r="K1547" s="62">
        <f>IF($K$1542&gt;=750,$K$1542-750,0)</f>
        <v>500.46487713481838</v>
      </c>
      <c r="L1547" s="71">
        <f>K1547*J1547</f>
        <v>43.540444310729193</v>
      </c>
      <c r="M1547" s="30"/>
      <c r="N1547" s="33">
        <f t="shared" si="135"/>
        <v>0.67380431072919578</v>
      </c>
      <c r="O1547" s="73">
        <f t="shared" si="137"/>
        <v>1.5718617338079117E-2</v>
      </c>
      <c r="P1547" s="10"/>
    </row>
    <row r="1548" spans="1:16" x14ac:dyDescent="0.2">
      <c r="A1548" s="10"/>
      <c r="B1548" s="36" t="s">
        <v>51</v>
      </c>
      <c r="C1548" s="24"/>
      <c r="D1548" s="25" t="s">
        <v>27</v>
      </c>
      <c r="E1548" s="26"/>
      <c r="F1548" s="74">
        <v>6.3E-2</v>
      </c>
      <c r="G1548" s="75">
        <f>0.64*$G$1542</f>
        <v>795.34080000000006</v>
      </c>
      <c r="H1548" s="71">
        <f t="shared" si="138"/>
        <v>50.106470400000006</v>
      </c>
      <c r="I1548" s="30"/>
      <c r="J1548" s="31">
        <v>6.3E-2</v>
      </c>
      <c r="K1548" s="76">
        <f>0.64*$K$1542</f>
        <v>800.29752136628383</v>
      </c>
      <c r="L1548" s="71">
        <f t="shared" si="139"/>
        <v>50.418743846075884</v>
      </c>
      <c r="M1548" s="30"/>
      <c r="N1548" s="33">
        <f t="shared" si="135"/>
        <v>0.31227344607587781</v>
      </c>
      <c r="O1548" s="73">
        <f t="shared" si="137"/>
        <v>6.2321980291766424E-3</v>
      </c>
      <c r="P1548" s="10"/>
    </row>
    <row r="1549" spans="1:16" x14ac:dyDescent="0.2">
      <c r="A1549" s="10"/>
      <c r="B1549" s="36" t="s">
        <v>52</v>
      </c>
      <c r="C1549" s="24"/>
      <c r="D1549" s="25" t="s">
        <v>27</v>
      </c>
      <c r="E1549" s="26"/>
      <c r="F1549" s="74">
        <v>9.9000000000000005E-2</v>
      </c>
      <c r="G1549" s="75">
        <f>0.18*$G$1542</f>
        <v>223.68959999999998</v>
      </c>
      <c r="H1549" s="71">
        <f t="shared" si="138"/>
        <v>22.145270400000001</v>
      </c>
      <c r="I1549" s="30"/>
      <c r="J1549" s="31">
        <v>9.9000000000000005E-2</v>
      </c>
      <c r="K1549" s="76">
        <f>0.18*$K$1542</f>
        <v>225.0836778842673</v>
      </c>
      <c r="L1549" s="71">
        <f t="shared" si="139"/>
        <v>22.283284110542464</v>
      </c>
      <c r="M1549" s="30"/>
      <c r="N1549" s="33">
        <f t="shared" si="135"/>
        <v>0.13801371054246303</v>
      </c>
      <c r="O1549" s="73">
        <f t="shared" si="137"/>
        <v>6.232198029176606E-3</v>
      </c>
      <c r="P1549" s="10"/>
    </row>
    <row r="1550" spans="1:16" ht="13.5" thickBot="1" x14ac:dyDescent="0.25">
      <c r="A1550" s="10"/>
      <c r="B1550" s="14" t="s">
        <v>53</v>
      </c>
      <c r="C1550" s="24"/>
      <c r="D1550" s="25" t="s">
        <v>27</v>
      </c>
      <c r="E1550" s="26"/>
      <c r="F1550" s="74">
        <v>0.11799999999999999</v>
      </c>
      <c r="G1550" s="75">
        <f>0.18*$G$1542</f>
        <v>223.68959999999998</v>
      </c>
      <c r="H1550" s="71">
        <f t="shared" si="138"/>
        <v>26.395372799999997</v>
      </c>
      <c r="I1550" s="30"/>
      <c r="J1550" s="31">
        <v>0.11799999999999999</v>
      </c>
      <c r="K1550" s="76">
        <f>0.18*$K$1542</f>
        <v>225.0836778842673</v>
      </c>
      <c r="L1550" s="71">
        <f t="shared" si="139"/>
        <v>26.55987399034354</v>
      </c>
      <c r="M1550" s="30"/>
      <c r="N1550" s="33">
        <f t="shared" si="135"/>
        <v>0.16450119034354316</v>
      </c>
      <c r="O1550" s="73">
        <f t="shared" si="137"/>
        <v>6.232198029176658E-3</v>
      </c>
      <c r="P1550" s="10"/>
    </row>
    <row r="1551" spans="1:16" ht="13.5" thickBot="1" x14ac:dyDescent="0.25">
      <c r="A1551" s="10"/>
      <c r="B1551" s="77"/>
      <c r="C1551" s="78"/>
      <c r="D1551" s="79"/>
      <c r="E1551" s="78"/>
      <c r="F1551" s="80"/>
      <c r="G1551" s="81"/>
      <c r="H1551" s="82"/>
      <c r="I1551" s="83"/>
      <c r="J1551" s="80"/>
      <c r="K1551" s="84"/>
      <c r="L1551" s="82"/>
      <c r="M1551" s="83"/>
      <c r="N1551" s="85"/>
      <c r="O1551" s="86"/>
      <c r="P1551" s="10"/>
    </row>
    <row r="1552" spans="1:16" x14ac:dyDescent="0.2">
      <c r="A1552" s="10"/>
      <c r="B1552" s="87" t="s">
        <v>54</v>
      </c>
      <c r="C1552" s="24"/>
      <c r="D1552" s="24"/>
      <c r="E1552" s="24"/>
      <c r="F1552" s="88"/>
      <c r="G1552" s="89"/>
      <c r="H1552" s="90">
        <f>SUM(H1541:H1547)</f>
        <v>194.00851199999997</v>
      </c>
      <c r="I1552" s="91"/>
      <c r="J1552" s="92"/>
      <c r="K1552" s="92"/>
      <c r="L1552" s="93">
        <f>SUM(L1541:L1547)</f>
        <v>182.62834722202112</v>
      </c>
      <c r="M1552" s="94"/>
      <c r="N1552" s="95">
        <f t="shared" si="135"/>
        <v>-11.380164777978848</v>
      </c>
      <c r="O1552" s="96">
        <f t="shared" si="137"/>
        <v>-5.8658069487068948E-2</v>
      </c>
      <c r="P1552" s="10"/>
    </row>
    <row r="1553" spans="1:16" ht="12.75" customHeight="1" x14ac:dyDescent="0.2">
      <c r="A1553" s="10"/>
      <c r="B1553" s="97" t="s">
        <v>55</v>
      </c>
      <c r="C1553" s="24"/>
      <c r="D1553" s="24"/>
      <c r="E1553" s="24"/>
      <c r="F1553" s="98">
        <v>0.13</v>
      </c>
      <c r="G1553" s="89"/>
      <c r="H1553" s="99">
        <f>H1552*F1553</f>
        <v>25.221106559999996</v>
      </c>
      <c r="I1553" s="100"/>
      <c r="J1553" s="101">
        <v>0.13</v>
      </c>
      <c r="K1553" s="102"/>
      <c r="L1553" s="103">
        <f>L1552*J1553</f>
        <v>23.741685138862746</v>
      </c>
      <c r="M1553" s="104"/>
      <c r="N1553" s="105">
        <f t="shared" si="135"/>
        <v>-1.4794214211372498</v>
      </c>
      <c r="O1553" s="106">
        <f t="shared" si="137"/>
        <v>-5.8658069487068934E-2</v>
      </c>
      <c r="P1553" s="10"/>
    </row>
    <row r="1554" spans="1:16" ht="13.5" customHeight="1" x14ac:dyDescent="0.2">
      <c r="A1554" s="10"/>
      <c r="B1554" s="107" t="s">
        <v>56</v>
      </c>
      <c r="C1554" s="24"/>
      <c r="D1554" s="24"/>
      <c r="E1554" s="24"/>
      <c r="F1554" s="108"/>
      <c r="G1554" s="109"/>
      <c r="H1554" s="99">
        <f>H1552+H1553</f>
        <v>219.22961855999995</v>
      </c>
      <c r="I1554" s="100"/>
      <c r="J1554" s="100"/>
      <c r="K1554" s="100"/>
      <c r="L1554" s="103">
        <f>L1552+L1553</f>
        <v>206.37003236088387</v>
      </c>
      <c r="M1554" s="104"/>
      <c r="N1554" s="105">
        <f t="shared" si="135"/>
        <v>-12.85958619911608</v>
      </c>
      <c r="O1554" s="106">
        <f t="shared" si="137"/>
        <v>-5.8658069487068872E-2</v>
      </c>
      <c r="P1554" s="10"/>
    </row>
    <row r="1555" spans="1:16" ht="12.75" customHeight="1" x14ac:dyDescent="0.2">
      <c r="A1555" s="10"/>
      <c r="B1555" s="143" t="s">
        <v>57</v>
      </c>
      <c r="C1555" s="143"/>
      <c r="D1555" s="143"/>
      <c r="E1555" s="24"/>
      <c r="F1555" s="108"/>
      <c r="G1555" s="109"/>
      <c r="H1555" s="110">
        <f>ROUND(-H1554*10%,2)</f>
        <v>-21.92</v>
      </c>
      <c r="I1555" s="100"/>
      <c r="J1555" s="100"/>
      <c r="K1555" s="100"/>
      <c r="L1555" s="111">
        <f>ROUND(-L1554*10%,2)</f>
        <v>-20.64</v>
      </c>
      <c r="M1555" s="104"/>
      <c r="N1555" s="112">
        <f t="shared" si="135"/>
        <v>1.2800000000000011</v>
      </c>
      <c r="O1555" s="113">
        <f t="shared" si="137"/>
        <v>-5.8394160583941652E-2</v>
      </c>
      <c r="P1555" s="10"/>
    </row>
    <row r="1556" spans="1:16" ht="13.5" customHeight="1" thickBot="1" x14ac:dyDescent="0.25">
      <c r="A1556" s="10"/>
      <c r="B1556" s="143" t="s">
        <v>58</v>
      </c>
      <c r="C1556" s="143"/>
      <c r="D1556" s="143"/>
      <c r="E1556" s="114"/>
      <c r="F1556" s="115"/>
      <c r="G1556" s="116"/>
      <c r="H1556" s="117">
        <f>SUM(H1554:H1555)</f>
        <v>197.30961855999993</v>
      </c>
      <c r="I1556" s="118"/>
      <c r="J1556" s="118"/>
      <c r="K1556" s="118"/>
      <c r="L1556" s="119">
        <f>SUM(L1554:L1555)</f>
        <v>185.73003236088385</v>
      </c>
      <c r="M1556" s="120"/>
      <c r="N1556" s="121">
        <f t="shared" si="135"/>
        <v>-11.579586199116079</v>
      </c>
      <c r="O1556" s="122">
        <f t="shared" si="137"/>
        <v>-5.8687388296758777E-2</v>
      </c>
      <c r="P1556" s="10"/>
    </row>
    <row r="1557" spans="1:16" ht="13.5" thickBot="1" x14ac:dyDescent="0.25">
      <c r="A1557" s="10"/>
      <c r="B1557" s="77"/>
      <c r="C1557" s="78"/>
      <c r="D1557" s="79"/>
      <c r="E1557" s="78"/>
      <c r="F1557" s="123"/>
      <c r="G1557" s="124"/>
      <c r="H1557" s="125"/>
      <c r="I1557" s="126"/>
      <c r="J1557" s="123"/>
      <c r="K1557" s="81"/>
      <c r="L1557" s="127"/>
      <c r="M1557" s="83"/>
      <c r="N1557" s="128"/>
      <c r="O1557" s="86"/>
      <c r="P1557" s="10"/>
    </row>
    <row r="1558" spans="1:16" x14ac:dyDescent="0.2">
      <c r="A1558" s="10"/>
      <c r="B1558" s="87" t="s">
        <v>59</v>
      </c>
      <c r="C1558" s="24"/>
      <c r="D1558" s="24"/>
      <c r="E1558" s="24"/>
      <c r="F1558" s="88"/>
      <c r="G1558" s="89"/>
      <c r="H1558" s="90">
        <f>SUM(H1541:H1545,H1548:H1550)</f>
        <v>194.28898560000002</v>
      </c>
      <c r="I1558" s="91"/>
      <c r="J1558" s="92"/>
      <c r="K1558" s="92"/>
      <c r="L1558" s="129">
        <f>SUM(L1541:L1545,L1548:L1550)</f>
        <v>182.84980485825383</v>
      </c>
      <c r="M1558" s="94"/>
      <c r="N1558" s="95">
        <f>L1558-H1558</f>
        <v>-11.439180741746185</v>
      </c>
      <c r="O1558" s="96">
        <f>IF((H1558)=0,"",(N1558/H1558))</f>
        <v>-5.8877144818168137E-2</v>
      </c>
      <c r="P1558" s="10"/>
    </row>
    <row r="1559" spans="1:16" ht="12.75" customHeight="1" x14ac:dyDescent="0.2">
      <c r="A1559" s="10"/>
      <c r="B1559" s="97" t="s">
        <v>55</v>
      </c>
      <c r="C1559" s="24"/>
      <c r="D1559" s="24"/>
      <c r="E1559" s="24"/>
      <c r="F1559" s="98">
        <v>0.13</v>
      </c>
      <c r="G1559" s="109"/>
      <c r="H1559" s="99">
        <f>H1558*F1559</f>
        <v>25.257568128000003</v>
      </c>
      <c r="I1559" s="100"/>
      <c r="J1559" s="130">
        <v>0.13</v>
      </c>
      <c r="K1559" s="100"/>
      <c r="L1559" s="103">
        <f>L1558*J1559</f>
        <v>23.770474631572998</v>
      </c>
      <c r="M1559" s="104"/>
      <c r="N1559" s="105">
        <f t="shared" si="135"/>
        <v>-1.4870934964270042</v>
      </c>
      <c r="O1559" s="106">
        <f t="shared" si="137"/>
        <v>-5.8877144818168144E-2</v>
      </c>
      <c r="P1559" s="10"/>
    </row>
    <row r="1560" spans="1:16" ht="13.5" customHeight="1" x14ac:dyDescent="0.2">
      <c r="A1560" s="10"/>
      <c r="B1560" s="107" t="s">
        <v>56</v>
      </c>
      <c r="C1560" s="24"/>
      <c r="D1560" s="24"/>
      <c r="E1560" s="24"/>
      <c r="F1560" s="108"/>
      <c r="G1560" s="109"/>
      <c r="H1560" s="99">
        <f>H1558+H1559</f>
        <v>219.54655372800002</v>
      </c>
      <c r="I1560" s="100"/>
      <c r="J1560" s="100"/>
      <c r="K1560" s="100"/>
      <c r="L1560" s="103">
        <f>L1558+L1559</f>
        <v>206.62027948982683</v>
      </c>
      <c r="M1560" s="104"/>
      <c r="N1560" s="105">
        <f t="shared" si="135"/>
        <v>-12.926274238173193</v>
      </c>
      <c r="O1560" s="106">
        <f t="shared" si="137"/>
        <v>-5.8877144818168151E-2</v>
      </c>
      <c r="P1560" s="10"/>
    </row>
    <row r="1561" spans="1:16" ht="12.75" customHeight="1" x14ac:dyDescent="0.2">
      <c r="A1561" s="10"/>
      <c r="B1561" s="143" t="s">
        <v>57</v>
      </c>
      <c r="C1561" s="143"/>
      <c r="D1561" s="143"/>
      <c r="E1561" s="24"/>
      <c r="F1561" s="108"/>
      <c r="G1561" s="109"/>
      <c r="H1561" s="110">
        <f>ROUND(-H1560*10%,2)</f>
        <v>-21.95</v>
      </c>
      <c r="I1561" s="100"/>
      <c r="J1561" s="100"/>
      <c r="K1561" s="100"/>
      <c r="L1561" s="111">
        <f>ROUND(-L1560*10%,2)</f>
        <v>-20.66</v>
      </c>
      <c r="M1561" s="104"/>
      <c r="N1561" s="112">
        <f t="shared" si="135"/>
        <v>1.2899999999999991</v>
      </c>
      <c r="O1561" s="113">
        <f t="shared" si="137"/>
        <v>-5.8769931662870124E-2</v>
      </c>
      <c r="P1561" s="10"/>
    </row>
    <row r="1562" spans="1:16" ht="13.5" customHeight="1" thickBot="1" x14ac:dyDescent="0.25">
      <c r="A1562" s="10"/>
      <c r="B1562" s="143" t="s">
        <v>60</v>
      </c>
      <c r="C1562" s="143"/>
      <c r="D1562" s="143"/>
      <c r="E1562" s="114"/>
      <c r="F1562" s="131"/>
      <c r="G1562" s="132"/>
      <c r="H1562" s="133">
        <f>H1560+H1561</f>
        <v>197.59655372800003</v>
      </c>
      <c r="I1562" s="134"/>
      <c r="J1562" s="134"/>
      <c r="K1562" s="134"/>
      <c r="L1562" s="135">
        <f>L1560+L1561</f>
        <v>185.96027948982683</v>
      </c>
      <c r="M1562" s="136"/>
      <c r="N1562" s="137">
        <f t="shared" si="135"/>
        <v>-11.636274238173201</v>
      </c>
      <c r="O1562" s="138">
        <f t="shared" si="137"/>
        <v>-5.8889054584378132E-2</v>
      </c>
      <c r="P1562" s="10"/>
    </row>
    <row r="1563" spans="1:16" ht="13.5" thickBot="1" x14ac:dyDescent="0.25">
      <c r="A1563" s="10"/>
      <c r="B1563" s="77"/>
      <c r="C1563" s="78"/>
      <c r="D1563" s="79"/>
      <c r="E1563" s="78"/>
      <c r="F1563" s="123"/>
      <c r="G1563" s="124"/>
      <c r="H1563" s="125"/>
      <c r="I1563" s="126"/>
      <c r="J1563" s="123"/>
      <c r="K1563" s="81"/>
      <c r="L1563" s="127"/>
      <c r="M1563" s="83"/>
      <c r="N1563" s="128"/>
      <c r="O1563" s="86"/>
      <c r="P1563" s="10"/>
    </row>
    <row r="1564" spans="1:16" x14ac:dyDescent="0.2">
      <c r="A1564" s="10"/>
      <c r="B1564" s="10"/>
      <c r="C1564" s="10"/>
      <c r="D1564" s="10"/>
      <c r="E1564" s="10"/>
      <c r="F1564" s="10"/>
      <c r="G1564" s="10"/>
      <c r="H1564" s="10"/>
      <c r="I1564" s="10"/>
      <c r="J1564" s="10"/>
      <c r="K1564" s="10"/>
      <c r="L1564" s="139"/>
      <c r="M1564" s="10"/>
      <c r="N1564" s="10"/>
      <c r="O1564" s="10"/>
      <c r="P1564" s="10"/>
    </row>
    <row r="1565" spans="1:16" x14ac:dyDescent="0.2">
      <c r="A1565" s="10"/>
      <c r="B1565" s="15" t="s">
        <v>61</v>
      </c>
      <c r="C1565" s="10"/>
      <c r="D1565" s="10"/>
      <c r="E1565" s="10"/>
      <c r="F1565" s="140">
        <v>3.5600000000000076E-2</v>
      </c>
      <c r="G1565" s="10"/>
      <c r="H1565" s="10"/>
      <c r="I1565" s="10"/>
      <c r="J1565" s="140">
        <v>4.2054064279015257E-2</v>
      </c>
      <c r="K1565" s="10"/>
      <c r="L1565" s="10"/>
      <c r="M1565" s="10"/>
      <c r="N1565" s="10"/>
      <c r="O1565" s="10"/>
      <c r="P1565" s="10"/>
    </row>
    <row r="1566" spans="1:16" x14ac:dyDescent="0.2">
      <c r="A1566" s="10"/>
      <c r="B1566" s="10"/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0"/>
    </row>
    <row r="1567" spans="1:16" ht="14.25" x14ac:dyDescent="0.2">
      <c r="A1567" s="141" t="s">
        <v>62</v>
      </c>
      <c r="B1567" s="10"/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0"/>
    </row>
    <row r="1568" spans="1:16" x14ac:dyDescent="0.2">
      <c r="A1568" s="10"/>
      <c r="B1568" s="10"/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0"/>
    </row>
    <row r="1569" spans="1:16" x14ac:dyDescent="0.2">
      <c r="A1569" s="10" t="s">
        <v>63</v>
      </c>
      <c r="B1569" s="10"/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0"/>
    </row>
    <row r="1570" spans="1:16" x14ac:dyDescent="0.2">
      <c r="A1570" s="10" t="s">
        <v>64</v>
      </c>
      <c r="B1570" s="10"/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0"/>
    </row>
    <row r="1571" spans="1:16" x14ac:dyDescent="0.2">
      <c r="A1571" s="10"/>
      <c r="B1571" s="10"/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0"/>
    </row>
    <row r="1572" spans="1:16" x14ac:dyDescent="0.2">
      <c r="A1572" s="10" t="s">
        <v>65</v>
      </c>
      <c r="B1572" s="10"/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0"/>
    </row>
    <row r="1573" spans="1:16" x14ac:dyDescent="0.2">
      <c r="A1573" s="10" t="s">
        <v>66</v>
      </c>
      <c r="B1573" s="10"/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0"/>
    </row>
    <row r="1574" spans="1:16" x14ac:dyDescent="0.2">
      <c r="A1574" s="10"/>
      <c r="B1574" s="10"/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</row>
    <row r="1575" spans="1:16" x14ac:dyDescent="0.2">
      <c r="A1575" s="10" t="s">
        <v>67</v>
      </c>
      <c r="B1575" s="10"/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0"/>
    </row>
    <row r="1576" spans="1:16" x14ac:dyDescent="0.2">
      <c r="A1576" s="10" t="s">
        <v>68</v>
      </c>
      <c r="B1576" s="10"/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</row>
    <row r="1577" spans="1:16" x14ac:dyDescent="0.2">
      <c r="A1577" s="10" t="s">
        <v>69</v>
      </c>
      <c r="B1577" s="10"/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0"/>
    </row>
    <row r="1578" spans="1:16" x14ac:dyDescent="0.2">
      <c r="A1578" s="10" t="s">
        <v>70</v>
      </c>
      <c r="B1578" s="10"/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0"/>
    </row>
    <row r="1579" spans="1:16" x14ac:dyDescent="0.2">
      <c r="A1579" s="10" t="s">
        <v>71</v>
      </c>
      <c r="B1579" s="10"/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0"/>
    </row>
    <row r="1581" spans="1:16" ht="21.75" x14ac:dyDescent="0.2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2"/>
      <c r="M1581" s="2"/>
      <c r="N1581" s="3" t="s">
        <v>0</v>
      </c>
      <c r="O1581" s="4" t="s">
        <v>1</v>
      </c>
    </row>
    <row r="1582" spans="1:16" ht="18" x14ac:dyDescent="0.25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2"/>
      <c r="M1582" s="2"/>
      <c r="N1582" s="3" t="s">
        <v>2</v>
      </c>
      <c r="O1582" s="6"/>
    </row>
    <row r="1583" spans="1:16" x14ac:dyDescent="0.2">
      <c r="A1583" s="143"/>
      <c r="B1583" s="143"/>
      <c r="C1583" s="143"/>
      <c r="D1583" s="143"/>
      <c r="E1583" s="143"/>
      <c r="F1583" s="143"/>
      <c r="G1583" s="143"/>
      <c r="H1583" s="143"/>
      <c r="I1583" s="143"/>
      <c r="J1583" s="143"/>
      <c r="K1583" s="143"/>
      <c r="L1583" s="2"/>
      <c r="M1583" s="2"/>
      <c r="N1583" s="3" t="s">
        <v>3</v>
      </c>
      <c r="O1583" s="6"/>
    </row>
    <row r="1584" spans="1:16" ht="18" x14ac:dyDescent="0.25">
      <c r="A1584" s="5"/>
      <c r="B1584" s="5"/>
      <c r="C1584" s="5"/>
      <c r="D1584" s="5"/>
      <c r="E1584" s="5"/>
      <c r="F1584" s="5"/>
      <c r="G1584" s="5"/>
      <c r="H1584" s="5"/>
      <c r="I1584" s="7"/>
      <c r="J1584" s="7"/>
      <c r="K1584" s="7"/>
      <c r="L1584" s="2"/>
      <c r="M1584" s="2"/>
      <c r="N1584" s="3" t="s">
        <v>4</v>
      </c>
      <c r="O1584" s="6"/>
    </row>
    <row r="1585" spans="1:16" ht="15.75" x14ac:dyDescent="0.25">
      <c r="A1585" s="2"/>
      <c r="B1585" s="2"/>
      <c r="C1585" s="8"/>
      <c r="D1585" s="8"/>
      <c r="E1585" s="8"/>
      <c r="F1585" s="2"/>
      <c r="G1585" s="2"/>
      <c r="H1585" s="2"/>
      <c r="I1585" s="2"/>
      <c r="J1585" s="2"/>
      <c r="K1585" s="2"/>
      <c r="L1585" s="2"/>
      <c r="M1585" s="2"/>
      <c r="N1585" s="3" t="s">
        <v>5</v>
      </c>
      <c r="O1585" s="9" t="s">
        <v>97</v>
      </c>
    </row>
    <row r="1586" spans="1:16" x14ac:dyDescent="0.2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3"/>
      <c r="O1586" s="4"/>
    </row>
    <row r="1587" spans="1:16" x14ac:dyDescent="0.2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3" t="s">
        <v>6</v>
      </c>
      <c r="O1587" s="9"/>
    </row>
    <row r="1588" spans="1:16" x14ac:dyDescent="0.2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10"/>
    </row>
    <row r="1589" spans="1:16" x14ac:dyDescent="0.2">
      <c r="A1589" s="10"/>
      <c r="B1589" s="10"/>
      <c r="C1589" s="10"/>
      <c r="D1589" s="10"/>
      <c r="E1589" s="10"/>
      <c r="F1589" s="10"/>
      <c r="G1589" s="10"/>
      <c r="H1589" s="10"/>
      <c r="I1589" s="10"/>
      <c r="J1589" s="10"/>
      <c r="K1589" s="10"/>
    </row>
    <row r="1590" spans="1:16" x14ac:dyDescent="0.2">
      <c r="A1590" s="10"/>
      <c r="B1590" s="143" t="s">
        <v>7</v>
      </c>
      <c r="C1590" s="143"/>
      <c r="D1590" s="143"/>
      <c r="E1590" s="143"/>
      <c r="F1590" s="143"/>
      <c r="G1590" s="143"/>
      <c r="H1590" s="143"/>
      <c r="I1590" s="143"/>
      <c r="J1590" s="143"/>
      <c r="K1590" s="143"/>
      <c r="L1590" s="143"/>
      <c r="M1590" s="143"/>
      <c r="N1590" s="143"/>
      <c r="O1590" s="143"/>
    </row>
    <row r="1591" spans="1:16" x14ac:dyDescent="0.2">
      <c r="A1591" s="10"/>
      <c r="B1591" s="143" t="s">
        <v>8</v>
      </c>
      <c r="C1591" s="143"/>
      <c r="D1591" s="143"/>
      <c r="E1591" s="143"/>
      <c r="F1591" s="143"/>
      <c r="G1591" s="143"/>
      <c r="H1591" s="143"/>
      <c r="I1591" s="143"/>
      <c r="J1591" s="143"/>
      <c r="K1591" s="143"/>
      <c r="L1591" s="143"/>
      <c r="M1591" s="143"/>
      <c r="N1591" s="143"/>
      <c r="O1591" s="143"/>
    </row>
    <row r="1592" spans="1:16" x14ac:dyDescent="0.2">
      <c r="A1592" s="10"/>
      <c r="B1592" s="10"/>
      <c r="C1592" s="10"/>
      <c r="D1592" s="10"/>
      <c r="E1592" s="10"/>
      <c r="F1592" s="10"/>
      <c r="G1592" s="10"/>
      <c r="H1592" s="10"/>
      <c r="I1592" s="10"/>
      <c r="J1592" s="10"/>
      <c r="K1592" s="10"/>
    </row>
    <row r="1593" spans="1:16" x14ac:dyDescent="0.2">
      <c r="A1593" s="10"/>
      <c r="B1593" s="10"/>
      <c r="C1593" s="10"/>
      <c r="D1593" s="10"/>
      <c r="E1593" s="10"/>
      <c r="F1593" s="10"/>
      <c r="G1593" s="10"/>
      <c r="H1593" s="10"/>
      <c r="I1593" s="10"/>
      <c r="J1593" s="10"/>
      <c r="K1593" s="10"/>
    </row>
    <row r="1594" spans="1:16" x14ac:dyDescent="0.2">
      <c r="A1594" s="10"/>
      <c r="B1594" s="11" t="s">
        <v>9</v>
      </c>
      <c r="C1594" s="10"/>
      <c r="D1594" s="143" t="s">
        <v>95</v>
      </c>
      <c r="E1594" s="143"/>
      <c r="F1594" s="143"/>
      <c r="G1594" s="143"/>
      <c r="H1594" s="143"/>
      <c r="I1594" s="143"/>
      <c r="J1594" s="143"/>
      <c r="K1594" s="143"/>
      <c r="L1594" s="143"/>
      <c r="M1594" s="143"/>
      <c r="N1594" s="143"/>
      <c r="O1594" s="143"/>
      <c r="P1594" s="10"/>
    </row>
    <row r="1595" spans="1:16" ht="15.75" x14ac:dyDescent="0.25">
      <c r="A1595" s="10"/>
      <c r="B1595" s="12"/>
      <c r="C1595" s="10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0"/>
    </row>
    <row r="1596" spans="1:16" x14ac:dyDescent="0.2">
      <c r="A1596" s="10"/>
      <c r="B1596" s="14"/>
      <c r="C1596" s="10"/>
      <c r="D1596" s="15" t="s">
        <v>11</v>
      </c>
      <c r="E1596" s="15"/>
      <c r="F1596" s="16">
        <v>7000</v>
      </c>
      <c r="G1596" s="15" t="s">
        <v>12</v>
      </c>
      <c r="H1596" s="10"/>
      <c r="I1596" s="10"/>
      <c r="J1596" s="10"/>
      <c r="K1596" s="10"/>
      <c r="L1596" s="10"/>
      <c r="M1596" s="10"/>
      <c r="N1596" s="10"/>
      <c r="O1596" s="10"/>
      <c r="P1596" s="10"/>
    </row>
    <row r="1597" spans="1:16" ht="12.75" customHeight="1" x14ac:dyDescent="0.2">
      <c r="A1597" s="10"/>
      <c r="B1597" s="14"/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0"/>
    </row>
    <row r="1598" spans="1:16" x14ac:dyDescent="0.2">
      <c r="A1598" s="10"/>
      <c r="B1598" s="14"/>
      <c r="C1598" s="10"/>
      <c r="D1598" s="17"/>
      <c r="E1598" s="17"/>
      <c r="F1598" s="143" t="s">
        <v>13</v>
      </c>
      <c r="G1598" s="143"/>
      <c r="H1598" s="143"/>
      <c r="I1598" s="10"/>
      <c r="J1598" s="143" t="s">
        <v>14</v>
      </c>
      <c r="K1598" s="143"/>
      <c r="L1598" s="143"/>
      <c r="M1598" s="10"/>
      <c r="N1598" s="143" t="s">
        <v>15</v>
      </c>
      <c r="O1598" s="143"/>
      <c r="P1598" s="10"/>
    </row>
    <row r="1599" spans="1:16" ht="12.75" customHeight="1" x14ac:dyDescent="0.2">
      <c r="A1599" s="10"/>
      <c r="B1599" s="14"/>
      <c r="C1599" s="10"/>
      <c r="D1599" s="143" t="s">
        <v>16</v>
      </c>
      <c r="E1599" s="18"/>
      <c r="F1599" s="19" t="s">
        <v>17</v>
      </c>
      <c r="G1599" s="19" t="s">
        <v>18</v>
      </c>
      <c r="H1599" s="20" t="s">
        <v>19</v>
      </c>
      <c r="I1599" s="10"/>
      <c r="J1599" s="19" t="s">
        <v>17</v>
      </c>
      <c r="K1599" s="21" t="s">
        <v>18</v>
      </c>
      <c r="L1599" s="20" t="s">
        <v>19</v>
      </c>
      <c r="M1599" s="10"/>
      <c r="N1599" s="143" t="s">
        <v>20</v>
      </c>
      <c r="O1599" s="143" t="s">
        <v>21</v>
      </c>
      <c r="P1599" s="10"/>
    </row>
    <row r="1600" spans="1:16" x14ac:dyDescent="0.2">
      <c r="A1600" s="10"/>
      <c r="B1600" s="14"/>
      <c r="C1600" s="10"/>
      <c r="D1600" s="143"/>
      <c r="E1600" s="18"/>
      <c r="F1600" s="22" t="s">
        <v>22</v>
      </c>
      <c r="G1600" s="22"/>
      <c r="H1600" s="23" t="s">
        <v>22</v>
      </c>
      <c r="I1600" s="10"/>
      <c r="J1600" s="22" t="s">
        <v>22</v>
      </c>
      <c r="K1600" s="23"/>
      <c r="L1600" s="23" t="s">
        <v>22</v>
      </c>
      <c r="M1600" s="10"/>
      <c r="N1600" s="143"/>
      <c r="O1600" s="143"/>
      <c r="P1600" s="10"/>
    </row>
    <row r="1601" spans="1:16" x14ac:dyDescent="0.2">
      <c r="A1601" s="10"/>
      <c r="B1601" s="24" t="s">
        <v>23</v>
      </c>
      <c r="C1601" s="24"/>
      <c r="D1601" s="25" t="s">
        <v>24</v>
      </c>
      <c r="E1601" s="26"/>
      <c r="F1601" s="27">
        <v>15.68</v>
      </c>
      <c r="G1601" s="28">
        <v>1</v>
      </c>
      <c r="H1601" s="29">
        <f>G1601*F1601</f>
        <v>15.68</v>
      </c>
      <c r="I1601" s="30"/>
      <c r="J1601" s="31">
        <v>13.48</v>
      </c>
      <c r="K1601" s="32">
        <v>1</v>
      </c>
      <c r="L1601" s="29">
        <f>K1601*J1601</f>
        <v>13.48</v>
      </c>
      <c r="M1601" s="30"/>
      <c r="N1601" s="33">
        <f>L1601-H1601</f>
        <v>-2.1999999999999993</v>
      </c>
      <c r="O1601" s="34">
        <f>IF((H1601)=0,"",(N1601/H1601))</f>
        <v>-0.14030612244897955</v>
      </c>
      <c r="P1601" s="10"/>
    </row>
    <row r="1602" spans="1:16" x14ac:dyDescent="0.2">
      <c r="A1602" s="10"/>
      <c r="B1602" s="24" t="s">
        <v>25</v>
      </c>
      <c r="C1602" s="24"/>
      <c r="D1602" s="25" t="s">
        <v>24</v>
      </c>
      <c r="E1602" s="26"/>
      <c r="F1602" s="27">
        <v>0</v>
      </c>
      <c r="G1602" s="28">
        <v>1</v>
      </c>
      <c r="H1602" s="29">
        <f t="shared" ref="H1602:H1610" si="140">G1602*F1602</f>
        <v>0</v>
      </c>
      <c r="I1602" s="30"/>
      <c r="J1602" s="31">
        <v>0</v>
      </c>
      <c r="K1602" s="32">
        <v>1</v>
      </c>
      <c r="L1602" s="29">
        <f>K1602*J1602</f>
        <v>0</v>
      </c>
      <c r="M1602" s="30"/>
      <c r="N1602" s="33">
        <f>L1602-H1602</f>
        <v>0</v>
      </c>
      <c r="O1602" s="34" t="str">
        <f>IF((H1602)=0,"",(N1602/H1602))</f>
        <v/>
      </c>
      <c r="P1602" s="10"/>
    </row>
    <row r="1603" spans="1:16" x14ac:dyDescent="0.2">
      <c r="A1603" s="10"/>
      <c r="B1603" s="35" t="s">
        <v>26</v>
      </c>
      <c r="C1603" s="24"/>
      <c r="D1603" s="25" t="s">
        <v>27</v>
      </c>
      <c r="E1603" s="26"/>
      <c r="F1603" s="27">
        <v>-8.0000000000000004E-4</v>
      </c>
      <c r="G1603" s="28">
        <f>F1596</f>
        <v>7000</v>
      </c>
      <c r="H1603" s="29">
        <f t="shared" si="140"/>
        <v>-5.6000000000000005</v>
      </c>
      <c r="I1603" s="30"/>
      <c r="J1603" s="31">
        <v>0</v>
      </c>
      <c r="K1603" s="32">
        <f>F1596</f>
        <v>7000</v>
      </c>
      <c r="L1603" s="29">
        <f t="shared" ref="L1603:L1610" si="141">K1603*J1603</f>
        <v>0</v>
      </c>
      <c r="M1603" s="30"/>
      <c r="N1603" s="33">
        <f t="shared" ref="N1603:N1641" si="142">L1603-H1603</f>
        <v>5.6000000000000005</v>
      </c>
      <c r="O1603" s="34">
        <f t="shared" ref="O1603:O1611" si="143">IF((H1603)=0,"",(N1603/H1603))</f>
        <v>-1</v>
      </c>
      <c r="P1603" s="10"/>
    </row>
    <row r="1604" spans="1:16" x14ac:dyDescent="0.2">
      <c r="A1604" s="10"/>
      <c r="B1604" s="35" t="s">
        <v>28</v>
      </c>
      <c r="C1604" s="24"/>
      <c r="D1604" s="25" t="s">
        <v>24</v>
      </c>
      <c r="E1604" s="26"/>
      <c r="F1604" s="27">
        <v>0.25</v>
      </c>
      <c r="G1604" s="28">
        <v>1</v>
      </c>
      <c r="H1604" s="29">
        <f t="shared" si="140"/>
        <v>0.25</v>
      </c>
      <c r="I1604" s="30"/>
      <c r="J1604" s="31">
        <v>0.25</v>
      </c>
      <c r="K1604" s="32">
        <v>1</v>
      </c>
      <c r="L1604" s="29">
        <f t="shared" si="141"/>
        <v>0.25</v>
      </c>
      <c r="M1604" s="30"/>
      <c r="N1604" s="33">
        <f t="shared" si="142"/>
        <v>0</v>
      </c>
      <c r="O1604" s="34">
        <f t="shared" si="143"/>
        <v>0</v>
      </c>
      <c r="P1604" s="10"/>
    </row>
    <row r="1605" spans="1:16" x14ac:dyDescent="0.2">
      <c r="A1605" s="10"/>
      <c r="B1605" s="24" t="s">
        <v>29</v>
      </c>
      <c r="C1605" s="24"/>
      <c r="D1605" s="25" t="s">
        <v>27</v>
      </c>
      <c r="E1605" s="26"/>
      <c r="F1605" s="27">
        <v>4.2599999999999999E-2</v>
      </c>
      <c r="G1605" s="28">
        <f>F1596</f>
        <v>7000</v>
      </c>
      <c r="H1605" s="29">
        <f t="shared" si="140"/>
        <v>298.2</v>
      </c>
      <c r="I1605" s="30"/>
      <c r="J1605" s="31">
        <v>3.6600000000000001E-2</v>
      </c>
      <c r="K1605" s="28">
        <f>F1596</f>
        <v>7000</v>
      </c>
      <c r="L1605" s="29">
        <f t="shared" si="141"/>
        <v>256.2</v>
      </c>
      <c r="M1605" s="30"/>
      <c r="N1605" s="33">
        <f t="shared" si="142"/>
        <v>-42</v>
      </c>
      <c r="O1605" s="34">
        <f t="shared" si="143"/>
        <v>-0.14084507042253522</v>
      </c>
      <c r="P1605" s="10"/>
    </row>
    <row r="1606" spans="1:16" x14ac:dyDescent="0.2">
      <c r="A1606" s="10"/>
      <c r="B1606" s="24" t="s">
        <v>30</v>
      </c>
      <c r="C1606" s="24"/>
      <c r="D1606" s="25"/>
      <c r="E1606" s="26"/>
      <c r="F1606" s="27"/>
      <c r="G1606" s="28"/>
      <c r="H1606" s="29">
        <f t="shared" si="140"/>
        <v>0</v>
      </c>
      <c r="I1606" s="30"/>
      <c r="J1606" s="31">
        <v>0</v>
      </c>
      <c r="K1606" s="28"/>
      <c r="L1606" s="29">
        <f t="shared" si="141"/>
        <v>0</v>
      </c>
      <c r="M1606" s="30"/>
      <c r="N1606" s="33">
        <f t="shared" si="142"/>
        <v>0</v>
      </c>
      <c r="O1606" s="34" t="str">
        <f t="shared" si="143"/>
        <v/>
      </c>
      <c r="P1606" s="10"/>
    </row>
    <row r="1607" spans="1:16" x14ac:dyDescent="0.2">
      <c r="A1607" s="10"/>
      <c r="B1607" s="24" t="s">
        <v>31</v>
      </c>
      <c r="C1607" s="24"/>
      <c r="D1607" s="25" t="s">
        <v>32</v>
      </c>
      <c r="E1607" s="26"/>
      <c r="F1607" s="27">
        <v>0</v>
      </c>
      <c r="G1607" s="28">
        <f>F1596</f>
        <v>7000</v>
      </c>
      <c r="H1607" s="29">
        <f t="shared" si="140"/>
        <v>0</v>
      </c>
      <c r="I1607" s="30"/>
      <c r="J1607" s="31">
        <v>0</v>
      </c>
      <c r="K1607" s="28">
        <f>F1596</f>
        <v>7000</v>
      </c>
      <c r="L1607" s="29">
        <f t="shared" si="141"/>
        <v>0</v>
      </c>
      <c r="M1607" s="30"/>
      <c r="N1607" s="33">
        <f t="shared" si="142"/>
        <v>0</v>
      </c>
      <c r="O1607" s="34" t="str">
        <f t="shared" si="143"/>
        <v/>
      </c>
      <c r="P1607" s="10"/>
    </row>
    <row r="1608" spans="1:16" x14ac:dyDescent="0.2">
      <c r="A1608" s="10"/>
      <c r="B1608" s="24" t="s">
        <v>33</v>
      </c>
      <c r="C1608" s="24"/>
      <c r="D1608" s="25" t="s">
        <v>32</v>
      </c>
      <c r="E1608" s="26"/>
      <c r="F1608" s="27">
        <v>0</v>
      </c>
      <c r="G1608" s="28">
        <f>F1596</f>
        <v>7000</v>
      </c>
      <c r="H1608" s="29">
        <f t="shared" si="140"/>
        <v>0</v>
      </c>
      <c r="I1608" s="30"/>
      <c r="J1608" s="31">
        <v>0</v>
      </c>
      <c r="K1608" s="28">
        <f>F1596</f>
        <v>7000</v>
      </c>
      <c r="L1608" s="29">
        <f t="shared" si="141"/>
        <v>0</v>
      </c>
      <c r="M1608" s="30"/>
      <c r="N1608" s="33">
        <f t="shared" si="142"/>
        <v>0</v>
      </c>
      <c r="O1608" s="34" t="str">
        <f t="shared" si="143"/>
        <v/>
      </c>
      <c r="P1608" s="10"/>
    </row>
    <row r="1609" spans="1:16" x14ac:dyDescent="0.2">
      <c r="A1609" s="10"/>
      <c r="B1609" s="24" t="s">
        <v>89</v>
      </c>
      <c r="C1609" s="24"/>
      <c r="D1609" s="25" t="s">
        <v>32</v>
      </c>
      <c r="E1609" s="26"/>
      <c r="F1609" s="27">
        <v>0</v>
      </c>
      <c r="G1609" s="28">
        <f>F1596</f>
        <v>7000</v>
      </c>
      <c r="H1609" s="29">
        <f t="shared" si="140"/>
        <v>0</v>
      </c>
      <c r="I1609" s="30"/>
      <c r="J1609" s="31">
        <v>0</v>
      </c>
      <c r="K1609" s="28">
        <f>F1596</f>
        <v>7000</v>
      </c>
      <c r="L1609" s="29">
        <f t="shared" si="141"/>
        <v>0</v>
      </c>
      <c r="M1609" s="30"/>
      <c r="N1609" s="33">
        <f t="shared" si="142"/>
        <v>0</v>
      </c>
      <c r="O1609" s="34" t="str">
        <f t="shared" si="143"/>
        <v/>
      </c>
      <c r="P1609" s="10"/>
    </row>
    <row r="1610" spans="1:16" x14ac:dyDescent="0.2">
      <c r="A1610" s="10"/>
      <c r="B1610" s="37" t="s">
        <v>35</v>
      </c>
      <c r="C1610" s="24"/>
      <c r="D1610" s="25" t="s">
        <v>24</v>
      </c>
      <c r="E1610" s="26"/>
      <c r="F1610" s="27">
        <v>0</v>
      </c>
      <c r="G1610" s="28">
        <v>1</v>
      </c>
      <c r="H1610" s="29">
        <f t="shared" si="140"/>
        <v>0</v>
      </c>
      <c r="I1610" s="30"/>
      <c r="J1610" s="31">
        <v>0</v>
      </c>
      <c r="K1610" s="28">
        <v>1</v>
      </c>
      <c r="L1610" s="29">
        <f t="shared" si="141"/>
        <v>0</v>
      </c>
      <c r="M1610" s="30"/>
      <c r="N1610" s="33">
        <f t="shared" si="142"/>
        <v>0</v>
      </c>
      <c r="O1610" s="34" t="str">
        <f t="shared" si="143"/>
        <v/>
      </c>
      <c r="P1610" s="10"/>
    </row>
    <row r="1611" spans="1:16" x14ac:dyDescent="0.2">
      <c r="A1611" s="38"/>
      <c r="B1611" s="39" t="s">
        <v>36</v>
      </c>
      <c r="C1611" s="40"/>
      <c r="D1611" s="41"/>
      <c r="E1611" s="40"/>
      <c r="F1611" s="42"/>
      <c r="G1611" s="43"/>
      <c r="H1611" s="44">
        <f>SUM(H1601:H1610)</f>
        <v>308.52999999999997</v>
      </c>
      <c r="I1611" s="45"/>
      <c r="J1611" s="46"/>
      <c r="K1611" s="47"/>
      <c r="L1611" s="44">
        <f>SUM(L1601:L1610)</f>
        <v>269.93</v>
      </c>
      <c r="M1611" s="45"/>
      <c r="N1611" s="48">
        <f t="shared" si="142"/>
        <v>-38.599999999999966</v>
      </c>
      <c r="O1611" s="49">
        <f t="shared" si="143"/>
        <v>-0.1251093896865782</v>
      </c>
      <c r="P1611" s="38"/>
    </row>
    <row r="1612" spans="1:16" ht="38.25" x14ac:dyDescent="0.2">
      <c r="A1612" s="10"/>
      <c r="B1612" s="50" t="s">
        <v>37</v>
      </c>
      <c r="C1612" s="24"/>
      <c r="D1612" s="25" t="s">
        <v>27</v>
      </c>
      <c r="E1612" s="26"/>
      <c r="F1612" s="27">
        <v>1.1999999999999999E-3</v>
      </c>
      <c r="G1612" s="28">
        <f>F1596</f>
        <v>7000</v>
      </c>
      <c r="H1612" s="29">
        <f>G1612*F1612</f>
        <v>8.3999999999999986</v>
      </c>
      <c r="I1612" s="30"/>
      <c r="J1612" s="31">
        <v>0</v>
      </c>
      <c r="K1612" s="28">
        <f>F1596</f>
        <v>7000</v>
      </c>
      <c r="L1612" s="29">
        <f>K1612*J1612</f>
        <v>0</v>
      </c>
      <c r="M1612" s="30"/>
      <c r="N1612" s="33">
        <f t="shared" si="142"/>
        <v>-8.3999999999999986</v>
      </c>
      <c r="O1612" s="34">
        <f>IF((H1612)=0,"",(N1612/H1612))</f>
        <v>-1</v>
      </c>
      <c r="P1612" s="10"/>
    </row>
    <row r="1613" spans="1:16" ht="38.25" x14ac:dyDescent="0.2">
      <c r="A1613" s="10"/>
      <c r="B1613" s="50" t="s">
        <v>38</v>
      </c>
      <c r="C1613" s="24"/>
      <c r="D1613" s="25" t="s">
        <v>27</v>
      </c>
      <c r="E1613" s="26"/>
      <c r="F1613" s="27">
        <v>-2E-3</v>
      </c>
      <c r="G1613" s="28">
        <f>F1596</f>
        <v>7000</v>
      </c>
      <c r="H1613" s="29">
        <f>G1613*F1613</f>
        <v>-14</v>
      </c>
      <c r="I1613" s="30"/>
      <c r="J1613" s="31">
        <v>-2E-3</v>
      </c>
      <c r="K1613" s="28">
        <f>F1596</f>
        <v>7000</v>
      </c>
      <c r="L1613" s="29">
        <f>K1613*J1613</f>
        <v>-14</v>
      </c>
      <c r="M1613" s="30"/>
      <c r="N1613" s="33">
        <f t="shared" si="142"/>
        <v>0</v>
      </c>
      <c r="O1613" s="34">
        <f>IF((H1613)=0,"",(N1613/H1613))</f>
        <v>0</v>
      </c>
      <c r="P1613" s="10"/>
    </row>
    <row r="1614" spans="1:16" ht="51" x14ac:dyDescent="0.2">
      <c r="A1614" s="10"/>
      <c r="B1614" s="50" t="s">
        <v>39</v>
      </c>
      <c r="C1614" s="24"/>
      <c r="D1614" s="25" t="s">
        <v>27</v>
      </c>
      <c r="E1614" s="26"/>
      <c r="F1614" s="27">
        <v>0</v>
      </c>
      <c r="G1614" s="28">
        <f>F1596</f>
        <v>7000</v>
      </c>
      <c r="H1614" s="29">
        <f>G1614*F1614</f>
        <v>0</v>
      </c>
      <c r="I1614" s="30"/>
      <c r="J1614" s="31">
        <v>-1.2999999999999999E-3</v>
      </c>
      <c r="K1614" s="28">
        <f>F1596</f>
        <v>7000</v>
      </c>
      <c r="L1614" s="29">
        <f>K1614*J1614</f>
        <v>-9.1</v>
      </c>
      <c r="M1614" s="30"/>
      <c r="N1614" s="33">
        <f t="shared" si="142"/>
        <v>-9.1</v>
      </c>
      <c r="O1614" s="34" t="str">
        <f>IF((H1614)=0,"",(N1614/H1614))</f>
        <v/>
      </c>
      <c r="P1614" s="10"/>
    </row>
    <row r="1615" spans="1:16" x14ac:dyDescent="0.2">
      <c r="A1615" s="10"/>
      <c r="B1615" s="36" t="s">
        <v>40</v>
      </c>
      <c r="C1615" s="24"/>
      <c r="D1615" s="25" t="s">
        <v>27</v>
      </c>
      <c r="E1615" s="26"/>
      <c r="F1615" s="27">
        <v>2.0000000000000001E-4</v>
      </c>
      <c r="G1615" s="28">
        <f>F1596</f>
        <v>7000</v>
      </c>
      <c r="H1615" s="29">
        <f>G1615*F1615</f>
        <v>1.4000000000000001</v>
      </c>
      <c r="I1615" s="30"/>
      <c r="J1615" s="31">
        <v>2.0000000000000001E-4</v>
      </c>
      <c r="K1615" s="28">
        <f>F1596</f>
        <v>7000</v>
      </c>
      <c r="L1615" s="29">
        <f>K1615*J1615</f>
        <v>1.4000000000000001</v>
      </c>
      <c r="M1615" s="30"/>
      <c r="N1615" s="33">
        <f t="shared" si="142"/>
        <v>0</v>
      </c>
      <c r="O1615" s="34">
        <f>IF((H1615)=0,"",(N1615/H1615))</f>
        <v>0</v>
      </c>
      <c r="P1615" s="10"/>
    </row>
    <row r="1616" spans="1:16" x14ac:dyDescent="0.2">
      <c r="A1616" s="10"/>
      <c r="B1616" s="36" t="s">
        <v>41</v>
      </c>
      <c r="C1616" s="24"/>
      <c r="D1616" s="25"/>
      <c r="E1616" s="26"/>
      <c r="F1616" s="51"/>
      <c r="G1616" s="52"/>
      <c r="H1616" s="53"/>
      <c r="I1616" s="30"/>
      <c r="J1616" s="31"/>
      <c r="K1616" s="28">
        <f>F1596</f>
        <v>7000</v>
      </c>
      <c r="L1616" s="29">
        <f>K1616*J1616</f>
        <v>0</v>
      </c>
      <c r="M1616" s="30"/>
      <c r="N1616" s="33">
        <f t="shared" si="142"/>
        <v>0</v>
      </c>
      <c r="O1616" s="34"/>
      <c r="P1616" s="10"/>
    </row>
    <row r="1617" spans="1:16" ht="25.5" x14ac:dyDescent="0.2">
      <c r="A1617" s="10"/>
      <c r="B1617" s="54" t="s">
        <v>42</v>
      </c>
      <c r="C1617" s="55"/>
      <c r="D1617" s="55"/>
      <c r="E1617" s="55"/>
      <c r="F1617" s="56"/>
      <c r="G1617" s="57"/>
      <c r="H1617" s="58">
        <f>SUM(H1611:H1616)</f>
        <v>304.32999999999993</v>
      </c>
      <c r="I1617" s="45"/>
      <c r="J1617" s="57"/>
      <c r="K1617" s="59"/>
      <c r="L1617" s="58">
        <f>SUM(L1611:L1616)</f>
        <v>248.23000000000002</v>
      </c>
      <c r="M1617" s="45"/>
      <c r="N1617" s="48">
        <f t="shared" si="142"/>
        <v>-56.099999999999909</v>
      </c>
      <c r="O1617" s="49">
        <f t="shared" ref="O1617:O1641" si="144">IF((H1617)=0,"",(N1617/H1617))</f>
        <v>-0.18433936844872317</v>
      </c>
      <c r="P1617" s="10"/>
    </row>
    <row r="1618" spans="1:16" x14ac:dyDescent="0.2">
      <c r="A1618" s="10"/>
      <c r="B1618" s="30" t="s">
        <v>43</v>
      </c>
      <c r="C1618" s="30"/>
      <c r="D1618" s="60" t="s">
        <v>27</v>
      </c>
      <c r="E1618" s="61"/>
      <c r="F1618" s="31">
        <v>6.3E-3</v>
      </c>
      <c r="G1618" s="62">
        <f>F1596*(1+F1644)</f>
        <v>7249.2000000000007</v>
      </c>
      <c r="H1618" s="29">
        <f>G1618*F1618</f>
        <v>45.669960000000003</v>
      </c>
      <c r="I1618" s="30"/>
      <c r="J1618" s="31">
        <v>6.0000000000000001E-3</v>
      </c>
      <c r="K1618" s="63">
        <f>F1596*(1+J1644)</f>
        <v>7294.3784499531066</v>
      </c>
      <c r="L1618" s="29">
        <f>K1618*J1618</f>
        <v>43.766270699718639</v>
      </c>
      <c r="M1618" s="30"/>
      <c r="N1618" s="33">
        <f t="shared" si="142"/>
        <v>-1.9036893002813642</v>
      </c>
      <c r="O1618" s="34">
        <f t="shared" si="144"/>
        <v>-4.168362092459385E-2</v>
      </c>
      <c r="P1618" s="10"/>
    </row>
    <row r="1619" spans="1:16" ht="25.5" x14ac:dyDescent="0.2">
      <c r="A1619" s="10"/>
      <c r="B1619" s="64" t="s">
        <v>44</v>
      </c>
      <c r="C1619" s="30"/>
      <c r="D1619" s="60" t="s">
        <v>27</v>
      </c>
      <c r="E1619" s="61"/>
      <c r="F1619" s="31">
        <v>5.0000000000000001E-3</v>
      </c>
      <c r="G1619" s="62">
        <f>G1618</f>
        <v>7249.2000000000007</v>
      </c>
      <c r="H1619" s="29">
        <f>G1619*F1619</f>
        <v>36.246000000000002</v>
      </c>
      <c r="I1619" s="30"/>
      <c r="J1619" s="31">
        <v>4.7000000000000002E-3</v>
      </c>
      <c r="K1619" s="63">
        <f>K1618</f>
        <v>7294.3784499531066</v>
      </c>
      <c r="L1619" s="29">
        <f>K1619*J1619</f>
        <v>34.283578714779601</v>
      </c>
      <c r="M1619" s="30"/>
      <c r="N1619" s="33">
        <f t="shared" si="142"/>
        <v>-1.962421285220401</v>
      </c>
      <c r="O1619" s="34">
        <f t="shared" si="144"/>
        <v>-5.4141733852574106E-2</v>
      </c>
      <c r="P1619" s="10"/>
    </row>
    <row r="1620" spans="1:16" ht="25.5" x14ac:dyDescent="0.2">
      <c r="A1620" s="10"/>
      <c r="B1620" s="54" t="s">
        <v>45</v>
      </c>
      <c r="C1620" s="40"/>
      <c r="D1620" s="40"/>
      <c r="E1620" s="40"/>
      <c r="F1620" s="65"/>
      <c r="G1620" s="57"/>
      <c r="H1620" s="58">
        <f>SUM(H1617:H1619)</f>
        <v>386.24595999999991</v>
      </c>
      <c r="I1620" s="66"/>
      <c r="J1620" s="67"/>
      <c r="K1620" s="68"/>
      <c r="L1620" s="58">
        <f>SUM(L1617:L1619)</f>
        <v>326.27984941449824</v>
      </c>
      <c r="M1620" s="66"/>
      <c r="N1620" s="48">
        <f t="shared" si="142"/>
        <v>-59.966110585501667</v>
      </c>
      <c r="O1620" s="49">
        <f t="shared" si="144"/>
        <v>-0.15525369012403828</v>
      </c>
      <c r="P1620" s="10"/>
    </row>
    <row r="1621" spans="1:16" ht="25.5" x14ac:dyDescent="0.2">
      <c r="A1621" s="10"/>
      <c r="B1621" s="69" t="s">
        <v>46</v>
      </c>
      <c r="C1621" s="24"/>
      <c r="D1621" s="25" t="s">
        <v>27</v>
      </c>
      <c r="E1621" s="26"/>
      <c r="F1621" s="70">
        <v>5.1999999999999998E-3</v>
      </c>
      <c r="G1621" s="62">
        <f>F1596*(1+F1644)</f>
        <v>7249.2000000000007</v>
      </c>
      <c r="H1621" s="71">
        <f t="shared" ref="H1621:H1629" si="145">G1621*F1621</f>
        <v>37.695840000000004</v>
      </c>
      <c r="I1621" s="30"/>
      <c r="J1621" s="31">
        <v>5.1999999999999998E-3</v>
      </c>
      <c r="K1621" s="63">
        <f>F1596*(1+J1644)</f>
        <v>7294.3784499531066</v>
      </c>
      <c r="L1621" s="71">
        <f t="shared" ref="L1621:L1629" si="146">K1621*J1621</f>
        <v>37.930767939756151</v>
      </c>
      <c r="M1621" s="30"/>
      <c r="N1621" s="33">
        <f t="shared" si="142"/>
        <v>0.23492793975614745</v>
      </c>
      <c r="O1621" s="73">
        <f t="shared" si="144"/>
        <v>6.2321980291763605E-3</v>
      </c>
      <c r="P1621" s="10"/>
    </row>
    <row r="1622" spans="1:16" ht="25.5" x14ac:dyDescent="0.2">
      <c r="A1622" s="10"/>
      <c r="B1622" s="69" t="s">
        <v>47</v>
      </c>
      <c r="C1622" s="24"/>
      <c r="D1622" s="25" t="s">
        <v>27</v>
      </c>
      <c r="E1622" s="26"/>
      <c r="F1622" s="70">
        <v>1.1000000000000001E-3</v>
      </c>
      <c r="G1622" s="62">
        <f>F1596*(1+F1644)</f>
        <v>7249.2000000000007</v>
      </c>
      <c r="H1622" s="71">
        <f t="shared" si="145"/>
        <v>7.974120000000001</v>
      </c>
      <c r="I1622" s="30"/>
      <c r="J1622" s="31">
        <v>1.1000000000000001E-3</v>
      </c>
      <c r="K1622" s="63">
        <f>F1596*(1+J1644)</f>
        <v>7294.3784499531066</v>
      </c>
      <c r="L1622" s="71">
        <f t="shared" si="146"/>
        <v>8.0238162949484177</v>
      </c>
      <c r="M1622" s="30"/>
      <c r="N1622" s="33">
        <f t="shared" si="142"/>
        <v>4.9696294948416764E-2</v>
      </c>
      <c r="O1622" s="73">
        <f t="shared" si="144"/>
        <v>6.2321980291764802E-3</v>
      </c>
      <c r="P1622" s="10"/>
    </row>
    <row r="1623" spans="1:16" x14ac:dyDescent="0.2">
      <c r="A1623" s="10"/>
      <c r="B1623" s="24" t="s">
        <v>28</v>
      </c>
      <c r="C1623" s="24"/>
      <c r="D1623" s="25"/>
      <c r="E1623" s="26"/>
      <c r="F1623" s="70"/>
      <c r="G1623" s="28">
        <v>1</v>
      </c>
      <c r="H1623" s="71">
        <f t="shared" si="145"/>
        <v>0</v>
      </c>
      <c r="I1623" s="30"/>
      <c r="J1623" s="31">
        <v>0</v>
      </c>
      <c r="K1623" s="32">
        <v>1</v>
      </c>
      <c r="L1623" s="71">
        <f t="shared" si="146"/>
        <v>0</v>
      </c>
      <c r="M1623" s="30"/>
      <c r="N1623" s="33">
        <f t="shared" si="142"/>
        <v>0</v>
      </c>
      <c r="O1623" s="73" t="str">
        <f t="shared" si="144"/>
        <v/>
      </c>
      <c r="P1623" s="10"/>
    </row>
    <row r="1624" spans="1:16" x14ac:dyDescent="0.2">
      <c r="A1624" s="10"/>
      <c r="B1624" s="24" t="s">
        <v>48</v>
      </c>
      <c r="C1624" s="24"/>
      <c r="D1624" s="25" t="s">
        <v>27</v>
      </c>
      <c r="E1624" s="26"/>
      <c r="F1624" s="70">
        <v>7.0000000000000001E-3</v>
      </c>
      <c r="G1624" s="62">
        <f>F1596</f>
        <v>7000</v>
      </c>
      <c r="H1624" s="71">
        <f t="shared" si="145"/>
        <v>49</v>
      </c>
      <c r="I1624" s="30"/>
      <c r="J1624" s="31">
        <v>7.0000000000000001E-3</v>
      </c>
      <c r="K1624" s="63">
        <f>F1596</f>
        <v>7000</v>
      </c>
      <c r="L1624" s="71">
        <f t="shared" si="146"/>
        <v>49</v>
      </c>
      <c r="M1624" s="30"/>
      <c r="N1624" s="33">
        <f t="shared" si="142"/>
        <v>0</v>
      </c>
      <c r="O1624" s="73">
        <f t="shared" si="144"/>
        <v>0</v>
      </c>
      <c r="P1624" s="10"/>
    </row>
    <row r="1625" spans="1:16" x14ac:dyDescent="0.2">
      <c r="A1625" s="10"/>
      <c r="B1625" s="36" t="s">
        <v>49</v>
      </c>
      <c r="C1625" s="24"/>
      <c r="D1625" s="25" t="s">
        <v>27</v>
      </c>
      <c r="E1625" s="26"/>
      <c r="F1625" s="74">
        <v>7.3999999999999996E-2</v>
      </c>
      <c r="G1625" s="62">
        <f>IF($G$1621&gt;=750,750,$G$1621)</f>
        <v>750</v>
      </c>
      <c r="H1625" s="71">
        <f>G1625*F1625</f>
        <v>55.5</v>
      </c>
      <c r="I1625" s="30"/>
      <c r="J1625" s="31">
        <v>7.3999999999999996E-2</v>
      </c>
      <c r="K1625" s="62">
        <f>IF($K$1621&gt;=750,750,$K$1621)</f>
        <v>750</v>
      </c>
      <c r="L1625" s="71">
        <f>K1625*J1625</f>
        <v>55.5</v>
      </c>
      <c r="M1625" s="30"/>
      <c r="N1625" s="33">
        <f t="shared" si="142"/>
        <v>0</v>
      </c>
      <c r="O1625" s="73">
        <f t="shared" si="144"/>
        <v>0</v>
      </c>
      <c r="P1625" s="10"/>
    </row>
    <row r="1626" spans="1:16" x14ac:dyDescent="0.2">
      <c r="A1626" s="10"/>
      <c r="B1626" s="36" t="s">
        <v>50</v>
      </c>
      <c r="C1626" s="24"/>
      <c r="D1626" s="25" t="s">
        <v>27</v>
      </c>
      <c r="E1626" s="26"/>
      <c r="F1626" s="74">
        <v>8.6999999999999994E-2</v>
      </c>
      <c r="G1626" s="62">
        <f>IF($G$1621&gt;=750,$G$1621-750,0)</f>
        <v>6499.2000000000007</v>
      </c>
      <c r="H1626" s="71">
        <f>G1626*F1626</f>
        <v>565.43040000000008</v>
      </c>
      <c r="I1626" s="30"/>
      <c r="J1626" s="31">
        <v>8.6999999999999994E-2</v>
      </c>
      <c r="K1626" s="62">
        <f>IF($K$1621&gt;=750,$K$1621-750,0)</f>
        <v>6544.3784499531066</v>
      </c>
      <c r="L1626" s="71">
        <f>K1626*J1626</f>
        <v>569.36092514592019</v>
      </c>
      <c r="M1626" s="30"/>
      <c r="N1626" s="33">
        <f t="shared" si="142"/>
        <v>3.9305251459201145</v>
      </c>
      <c r="O1626" s="73">
        <f t="shared" si="144"/>
        <v>6.9513863172551635E-3</v>
      </c>
      <c r="P1626" s="10"/>
    </row>
    <row r="1627" spans="1:16" x14ac:dyDescent="0.2">
      <c r="A1627" s="10"/>
      <c r="B1627" s="36" t="s">
        <v>51</v>
      </c>
      <c r="C1627" s="24"/>
      <c r="D1627" s="25" t="s">
        <v>27</v>
      </c>
      <c r="E1627" s="26"/>
      <c r="F1627" s="74">
        <v>6.3E-2</v>
      </c>
      <c r="G1627" s="75">
        <f>0.64*$G$1621</f>
        <v>4639.4880000000003</v>
      </c>
      <c r="H1627" s="71">
        <f t="shared" si="145"/>
        <v>292.28774400000003</v>
      </c>
      <c r="I1627" s="30"/>
      <c r="J1627" s="31">
        <v>6.3E-2</v>
      </c>
      <c r="K1627" s="76">
        <f>0.64*$K$1621</f>
        <v>4668.402207969988</v>
      </c>
      <c r="L1627" s="71">
        <f t="shared" si="146"/>
        <v>294.10933910210923</v>
      </c>
      <c r="M1627" s="30"/>
      <c r="N1627" s="33">
        <f t="shared" si="142"/>
        <v>1.8215951021091996</v>
      </c>
      <c r="O1627" s="73">
        <f t="shared" si="144"/>
        <v>6.2321980291763432E-3</v>
      </c>
      <c r="P1627" s="10"/>
    </row>
    <row r="1628" spans="1:16" x14ac:dyDescent="0.2">
      <c r="A1628" s="10"/>
      <c r="B1628" s="36" t="s">
        <v>52</v>
      </c>
      <c r="C1628" s="24"/>
      <c r="D1628" s="25" t="s">
        <v>27</v>
      </c>
      <c r="E1628" s="26"/>
      <c r="F1628" s="74">
        <v>9.9000000000000005E-2</v>
      </c>
      <c r="G1628" s="75">
        <f>0.18*$G$1621</f>
        <v>1304.856</v>
      </c>
      <c r="H1628" s="71">
        <f t="shared" si="145"/>
        <v>129.180744</v>
      </c>
      <c r="I1628" s="30"/>
      <c r="J1628" s="31">
        <v>9.9000000000000005E-2</v>
      </c>
      <c r="K1628" s="76">
        <f>0.18*$K$1621</f>
        <v>1312.9881209915591</v>
      </c>
      <c r="L1628" s="71">
        <f t="shared" si="146"/>
        <v>129.98582397816435</v>
      </c>
      <c r="M1628" s="30"/>
      <c r="N1628" s="33">
        <f t="shared" si="142"/>
        <v>0.8050799781643434</v>
      </c>
      <c r="O1628" s="73">
        <f t="shared" si="144"/>
        <v>6.2321980291764178E-3</v>
      </c>
      <c r="P1628" s="10"/>
    </row>
    <row r="1629" spans="1:16" ht="13.5" thickBot="1" x14ac:dyDescent="0.25">
      <c r="A1629" s="10"/>
      <c r="B1629" s="14" t="s">
        <v>53</v>
      </c>
      <c r="C1629" s="24"/>
      <c r="D1629" s="25" t="s">
        <v>27</v>
      </c>
      <c r="E1629" s="26"/>
      <c r="F1629" s="74">
        <v>0.11799999999999999</v>
      </c>
      <c r="G1629" s="75">
        <f>0.18*$G$1621</f>
        <v>1304.856</v>
      </c>
      <c r="H1629" s="71">
        <f t="shared" si="145"/>
        <v>153.97300799999999</v>
      </c>
      <c r="I1629" s="30"/>
      <c r="J1629" s="31">
        <v>0.11799999999999999</v>
      </c>
      <c r="K1629" s="76">
        <f>0.18*$K$1621</f>
        <v>1312.9881209915591</v>
      </c>
      <c r="L1629" s="71">
        <f t="shared" si="146"/>
        <v>154.93259827700396</v>
      </c>
      <c r="M1629" s="30"/>
      <c r="N1629" s="33">
        <f t="shared" si="142"/>
        <v>0.95959027700396859</v>
      </c>
      <c r="O1629" s="73">
        <f t="shared" si="144"/>
        <v>6.2321980291764429E-3</v>
      </c>
      <c r="P1629" s="10"/>
    </row>
    <row r="1630" spans="1:16" ht="13.5" thickBot="1" x14ac:dyDescent="0.25">
      <c r="A1630" s="10"/>
      <c r="B1630" s="77"/>
      <c r="C1630" s="78"/>
      <c r="D1630" s="79"/>
      <c r="E1630" s="78"/>
      <c r="F1630" s="80"/>
      <c r="G1630" s="81"/>
      <c r="H1630" s="82"/>
      <c r="I1630" s="83"/>
      <c r="J1630" s="80"/>
      <c r="K1630" s="84"/>
      <c r="L1630" s="82"/>
      <c r="M1630" s="83"/>
      <c r="N1630" s="85"/>
      <c r="O1630" s="86"/>
      <c r="P1630" s="10"/>
    </row>
    <row r="1631" spans="1:16" x14ac:dyDescent="0.2">
      <c r="A1631" s="10"/>
      <c r="B1631" s="87" t="s">
        <v>54</v>
      </c>
      <c r="C1631" s="24"/>
      <c r="D1631" s="24"/>
      <c r="E1631" s="24"/>
      <c r="F1631" s="88"/>
      <c r="G1631" s="89"/>
      <c r="H1631" s="90">
        <f>SUM(H1620:H1626)</f>
        <v>1101.8463200000001</v>
      </c>
      <c r="I1631" s="91"/>
      <c r="J1631" s="92"/>
      <c r="K1631" s="92"/>
      <c r="L1631" s="93">
        <f>SUM(L1620:L1626)</f>
        <v>1046.095358795123</v>
      </c>
      <c r="M1631" s="94"/>
      <c r="N1631" s="95">
        <f t="shared" si="142"/>
        <v>-55.750961204877058</v>
      </c>
      <c r="O1631" s="96">
        <f t="shared" si="144"/>
        <v>-5.059776503576021E-2</v>
      </c>
      <c r="P1631" s="10"/>
    </row>
    <row r="1632" spans="1:16" ht="12.75" customHeight="1" x14ac:dyDescent="0.2">
      <c r="A1632" s="10"/>
      <c r="B1632" s="97" t="s">
        <v>55</v>
      </c>
      <c r="C1632" s="24"/>
      <c r="D1632" s="24"/>
      <c r="E1632" s="24"/>
      <c r="F1632" s="98">
        <v>0.13</v>
      </c>
      <c r="G1632" s="89"/>
      <c r="H1632" s="99">
        <f>H1631*F1632</f>
        <v>143.24002160000001</v>
      </c>
      <c r="I1632" s="100"/>
      <c r="J1632" s="101">
        <v>0.13</v>
      </c>
      <c r="K1632" s="102"/>
      <c r="L1632" s="103">
        <f>L1631*J1632</f>
        <v>135.99239664336599</v>
      </c>
      <c r="M1632" s="104"/>
      <c r="N1632" s="105">
        <f t="shared" si="142"/>
        <v>-7.247624956634013</v>
      </c>
      <c r="O1632" s="106">
        <f t="shared" si="144"/>
        <v>-5.0597765035760175E-2</v>
      </c>
      <c r="P1632" s="10"/>
    </row>
    <row r="1633" spans="1:16" ht="13.5" customHeight="1" x14ac:dyDescent="0.2">
      <c r="A1633" s="10"/>
      <c r="B1633" s="107" t="s">
        <v>56</v>
      </c>
      <c r="C1633" s="24"/>
      <c r="D1633" s="24"/>
      <c r="E1633" s="24"/>
      <c r="F1633" s="108"/>
      <c r="G1633" s="109"/>
      <c r="H1633" s="99">
        <f>H1631+H1632</f>
        <v>1245.0863416000002</v>
      </c>
      <c r="I1633" s="100"/>
      <c r="J1633" s="100"/>
      <c r="K1633" s="100"/>
      <c r="L1633" s="103">
        <f>L1631+L1632</f>
        <v>1182.087755438489</v>
      </c>
      <c r="M1633" s="104"/>
      <c r="N1633" s="105">
        <f t="shared" si="142"/>
        <v>-62.998586161511184</v>
      </c>
      <c r="O1633" s="106">
        <f t="shared" si="144"/>
        <v>-5.0597765035760293E-2</v>
      </c>
      <c r="P1633" s="10"/>
    </row>
    <row r="1634" spans="1:16" ht="12.75" customHeight="1" x14ac:dyDescent="0.2">
      <c r="A1634" s="10"/>
      <c r="B1634" s="143" t="s">
        <v>57</v>
      </c>
      <c r="C1634" s="143"/>
      <c r="D1634" s="143"/>
      <c r="E1634" s="24"/>
      <c r="F1634" s="108"/>
      <c r="G1634" s="109"/>
      <c r="H1634" s="110">
        <f>ROUND(-H1633*10%,2)</f>
        <v>-124.51</v>
      </c>
      <c r="I1634" s="100"/>
      <c r="J1634" s="100"/>
      <c r="K1634" s="100"/>
      <c r="L1634" s="111">
        <f>ROUND(-L1633*10%,2)</f>
        <v>-118.21</v>
      </c>
      <c r="M1634" s="104"/>
      <c r="N1634" s="112">
        <f t="shared" si="142"/>
        <v>6.3000000000000114</v>
      </c>
      <c r="O1634" s="113">
        <f t="shared" si="144"/>
        <v>-5.0598345514416602E-2</v>
      </c>
      <c r="P1634" s="10"/>
    </row>
    <row r="1635" spans="1:16" ht="13.5" customHeight="1" thickBot="1" x14ac:dyDescent="0.25">
      <c r="A1635" s="10"/>
      <c r="B1635" s="143" t="s">
        <v>58</v>
      </c>
      <c r="C1635" s="143"/>
      <c r="D1635" s="143"/>
      <c r="E1635" s="114"/>
      <c r="F1635" s="115"/>
      <c r="G1635" s="116"/>
      <c r="H1635" s="117">
        <f>SUM(H1633:H1634)</f>
        <v>1120.5763416000002</v>
      </c>
      <c r="I1635" s="118"/>
      <c r="J1635" s="118"/>
      <c r="K1635" s="118"/>
      <c r="L1635" s="119">
        <f>SUM(L1633:L1634)</f>
        <v>1063.877755438489</v>
      </c>
      <c r="M1635" s="120"/>
      <c r="N1635" s="121">
        <f t="shared" si="142"/>
        <v>-56.69858616151123</v>
      </c>
      <c r="O1635" s="122">
        <f t="shared" si="144"/>
        <v>-5.0597700537345719E-2</v>
      </c>
      <c r="P1635" s="10"/>
    </row>
    <row r="1636" spans="1:16" ht="13.5" thickBot="1" x14ac:dyDescent="0.25">
      <c r="A1636" s="10"/>
      <c r="B1636" s="77"/>
      <c r="C1636" s="78"/>
      <c r="D1636" s="79"/>
      <c r="E1636" s="78"/>
      <c r="F1636" s="123"/>
      <c r="G1636" s="124"/>
      <c r="H1636" s="125"/>
      <c r="I1636" s="126"/>
      <c r="J1636" s="123"/>
      <c r="K1636" s="81"/>
      <c r="L1636" s="127"/>
      <c r="M1636" s="83"/>
      <c r="N1636" s="128"/>
      <c r="O1636" s="86"/>
      <c r="P1636" s="10"/>
    </row>
    <row r="1637" spans="1:16" x14ac:dyDescent="0.2">
      <c r="A1637" s="10"/>
      <c r="B1637" s="87" t="s">
        <v>59</v>
      </c>
      <c r="C1637" s="24"/>
      <c r="D1637" s="24"/>
      <c r="E1637" s="24"/>
      <c r="F1637" s="88"/>
      <c r="G1637" s="89"/>
      <c r="H1637" s="90">
        <f>SUM(H1620:H1624,H1627:H1629)</f>
        <v>1056.3574160000001</v>
      </c>
      <c r="I1637" s="91"/>
      <c r="J1637" s="92"/>
      <c r="K1637" s="92"/>
      <c r="L1637" s="129">
        <f>SUM(L1620:L1624,L1627:L1629)</f>
        <v>1000.2621950064804</v>
      </c>
      <c r="M1637" s="94"/>
      <c r="N1637" s="95">
        <f>L1637-H1637</f>
        <v>-56.095220993519661</v>
      </c>
      <c r="O1637" s="96">
        <f>IF((H1637)=0,"",(N1637/H1637))</f>
        <v>-5.3102501240469974E-2</v>
      </c>
      <c r="P1637" s="10"/>
    </row>
    <row r="1638" spans="1:16" ht="12.75" customHeight="1" x14ac:dyDescent="0.2">
      <c r="A1638" s="10"/>
      <c r="B1638" s="97" t="s">
        <v>55</v>
      </c>
      <c r="C1638" s="24"/>
      <c r="D1638" s="24"/>
      <c r="E1638" s="24"/>
      <c r="F1638" s="98">
        <v>0.13</v>
      </c>
      <c r="G1638" s="109"/>
      <c r="H1638" s="99">
        <f>H1637*F1638</f>
        <v>137.32646408000002</v>
      </c>
      <c r="I1638" s="100"/>
      <c r="J1638" s="130">
        <v>0.13</v>
      </c>
      <c r="K1638" s="100"/>
      <c r="L1638" s="103">
        <f>L1637*J1638</f>
        <v>130.03408535084245</v>
      </c>
      <c r="M1638" s="104"/>
      <c r="N1638" s="105">
        <f t="shared" si="142"/>
        <v>-7.2923787291575763</v>
      </c>
      <c r="O1638" s="106">
        <f t="shared" si="144"/>
        <v>-5.3102501240470119E-2</v>
      </c>
      <c r="P1638" s="10"/>
    </row>
    <row r="1639" spans="1:16" ht="13.5" customHeight="1" x14ac:dyDescent="0.2">
      <c r="A1639" s="10"/>
      <c r="B1639" s="107" t="s">
        <v>56</v>
      </c>
      <c r="C1639" s="24"/>
      <c r="D1639" s="24"/>
      <c r="E1639" s="24"/>
      <c r="F1639" s="108"/>
      <c r="G1639" s="109"/>
      <c r="H1639" s="99">
        <f>H1637+H1638</f>
        <v>1193.6838800800001</v>
      </c>
      <c r="I1639" s="100"/>
      <c r="J1639" s="100"/>
      <c r="K1639" s="100"/>
      <c r="L1639" s="103">
        <f>L1637+L1638</f>
        <v>1130.2962803573228</v>
      </c>
      <c r="M1639" s="104"/>
      <c r="N1639" s="105">
        <f t="shared" si="142"/>
        <v>-63.387599722677351</v>
      </c>
      <c r="O1639" s="106">
        <f t="shared" si="144"/>
        <v>-5.3102501240470085E-2</v>
      </c>
      <c r="P1639" s="10"/>
    </row>
    <row r="1640" spans="1:16" ht="12.75" customHeight="1" x14ac:dyDescent="0.2">
      <c r="A1640" s="10"/>
      <c r="B1640" s="143" t="s">
        <v>57</v>
      </c>
      <c r="C1640" s="143"/>
      <c r="D1640" s="143"/>
      <c r="E1640" s="24"/>
      <c r="F1640" s="108"/>
      <c r="G1640" s="109"/>
      <c r="H1640" s="110">
        <f>ROUND(-H1639*10%,2)</f>
        <v>-119.37</v>
      </c>
      <c r="I1640" s="100"/>
      <c r="J1640" s="100"/>
      <c r="K1640" s="100"/>
      <c r="L1640" s="111">
        <f>ROUND(-L1639*10%,2)</f>
        <v>-113.03</v>
      </c>
      <c r="M1640" s="104"/>
      <c r="N1640" s="112">
        <f t="shared" si="142"/>
        <v>6.3400000000000034</v>
      </c>
      <c r="O1640" s="113">
        <f t="shared" si="144"/>
        <v>-5.3112172237580656E-2</v>
      </c>
      <c r="P1640" s="10"/>
    </row>
    <row r="1641" spans="1:16" ht="13.5" customHeight="1" thickBot="1" x14ac:dyDescent="0.25">
      <c r="A1641" s="10"/>
      <c r="B1641" s="143" t="s">
        <v>60</v>
      </c>
      <c r="C1641" s="143"/>
      <c r="D1641" s="143"/>
      <c r="E1641" s="114"/>
      <c r="F1641" s="131"/>
      <c r="G1641" s="132"/>
      <c r="H1641" s="133">
        <f>H1639+H1640</f>
        <v>1074.3138800800002</v>
      </c>
      <c r="I1641" s="134"/>
      <c r="J1641" s="134"/>
      <c r="K1641" s="134"/>
      <c r="L1641" s="135">
        <f>L1639+L1640</f>
        <v>1017.2662803573228</v>
      </c>
      <c r="M1641" s="136"/>
      <c r="N1641" s="137">
        <f t="shared" si="142"/>
        <v>-57.047599722677433</v>
      </c>
      <c r="O1641" s="138">
        <f t="shared" si="144"/>
        <v>-5.3101426669112113E-2</v>
      </c>
      <c r="P1641" s="10"/>
    </row>
    <row r="1642" spans="1:16" ht="13.5" thickBot="1" x14ac:dyDescent="0.25">
      <c r="A1642" s="10"/>
      <c r="B1642" s="77"/>
      <c r="C1642" s="78"/>
      <c r="D1642" s="79"/>
      <c r="E1642" s="78"/>
      <c r="F1642" s="123"/>
      <c r="G1642" s="124"/>
      <c r="H1642" s="125"/>
      <c r="I1642" s="126"/>
      <c r="J1642" s="123"/>
      <c r="K1642" s="81"/>
      <c r="L1642" s="127"/>
      <c r="M1642" s="83"/>
      <c r="N1642" s="128"/>
      <c r="O1642" s="86"/>
      <c r="P1642" s="10"/>
    </row>
    <row r="1643" spans="1:16" x14ac:dyDescent="0.2">
      <c r="A1643" s="10"/>
      <c r="B1643" s="10"/>
      <c r="C1643" s="10"/>
      <c r="D1643" s="10"/>
      <c r="E1643" s="10"/>
      <c r="F1643" s="10"/>
      <c r="G1643" s="10"/>
      <c r="H1643" s="10"/>
      <c r="I1643" s="10"/>
      <c r="J1643" s="10"/>
      <c r="K1643" s="10"/>
      <c r="L1643" s="139"/>
      <c r="M1643" s="10"/>
      <c r="N1643" s="10"/>
      <c r="O1643" s="10"/>
      <c r="P1643" s="10"/>
    </row>
    <row r="1644" spans="1:16" x14ac:dyDescent="0.2">
      <c r="A1644" s="10"/>
      <c r="B1644" s="15" t="s">
        <v>61</v>
      </c>
      <c r="C1644" s="10"/>
      <c r="D1644" s="10"/>
      <c r="E1644" s="10"/>
      <c r="F1644" s="140">
        <v>3.5600000000000076E-2</v>
      </c>
      <c r="G1644" s="10"/>
      <c r="H1644" s="10"/>
      <c r="I1644" s="10"/>
      <c r="J1644" s="140">
        <v>4.2054064279015257E-2</v>
      </c>
      <c r="K1644" s="10"/>
      <c r="L1644" s="10"/>
      <c r="M1644" s="10"/>
      <c r="N1644" s="10"/>
      <c r="O1644" s="10"/>
      <c r="P1644" s="10"/>
    </row>
    <row r="1645" spans="1:16" x14ac:dyDescent="0.2">
      <c r="A1645" s="10"/>
      <c r="B1645" s="10"/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0"/>
    </row>
    <row r="1646" spans="1:16" ht="14.25" x14ac:dyDescent="0.2">
      <c r="A1646" s="141" t="s">
        <v>62</v>
      </c>
      <c r="B1646" s="10"/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0"/>
    </row>
    <row r="1647" spans="1:16" x14ac:dyDescent="0.2">
      <c r="A1647" s="10"/>
      <c r="B1647" s="10"/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0"/>
    </row>
    <row r="1648" spans="1:16" x14ac:dyDescent="0.2">
      <c r="A1648" s="10" t="s">
        <v>63</v>
      </c>
      <c r="B1648" s="10"/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0"/>
    </row>
    <row r="1649" spans="1:16" x14ac:dyDescent="0.2">
      <c r="A1649" s="10" t="s">
        <v>64</v>
      </c>
      <c r="B1649" s="10"/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0"/>
    </row>
    <row r="1650" spans="1:16" x14ac:dyDescent="0.2">
      <c r="A1650" s="10"/>
      <c r="B1650" s="10"/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0"/>
    </row>
    <row r="1651" spans="1:16" x14ac:dyDescent="0.2">
      <c r="A1651" s="10" t="s">
        <v>65</v>
      </c>
      <c r="B1651" s="10"/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0"/>
    </row>
    <row r="1652" spans="1:16" x14ac:dyDescent="0.2">
      <c r="A1652" s="10" t="s">
        <v>66</v>
      </c>
      <c r="B1652" s="10"/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0"/>
    </row>
    <row r="1653" spans="1:16" x14ac:dyDescent="0.2">
      <c r="A1653" s="10"/>
      <c r="B1653" s="10"/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0"/>
    </row>
    <row r="1654" spans="1:16" x14ac:dyDescent="0.2">
      <c r="A1654" s="10" t="s">
        <v>67</v>
      </c>
      <c r="B1654" s="10"/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0"/>
    </row>
    <row r="1655" spans="1:16" x14ac:dyDescent="0.2">
      <c r="A1655" s="10" t="s">
        <v>68</v>
      </c>
      <c r="B1655" s="10"/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0"/>
    </row>
    <row r="1656" spans="1:16" x14ac:dyDescent="0.2">
      <c r="A1656" s="10" t="s">
        <v>69</v>
      </c>
      <c r="B1656" s="10"/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0"/>
    </row>
    <row r="1657" spans="1:16" x14ac:dyDescent="0.2">
      <c r="A1657" s="10" t="s">
        <v>70</v>
      </c>
      <c r="B1657" s="10"/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0"/>
    </row>
    <row r="1658" spans="1:16" x14ac:dyDescent="0.2">
      <c r="A1658" s="10" t="s">
        <v>71</v>
      </c>
      <c r="B1658" s="10"/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0"/>
    </row>
    <row r="1660" spans="1:16" ht="21.75" x14ac:dyDescent="0.2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2"/>
      <c r="M1660" s="2"/>
      <c r="N1660" s="3" t="s">
        <v>0</v>
      </c>
      <c r="O1660" s="4" t="s">
        <v>1</v>
      </c>
    </row>
    <row r="1661" spans="1:16" ht="18" x14ac:dyDescent="0.25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2"/>
      <c r="M1661" s="2"/>
      <c r="N1661" s="3" t="s">
        <v>2</v>
      </c>
      <c r="O1661" s="6"/>
    </row>
    <row r="1662" spans="1:16" x14ac:dyDescent="0.2">
      <c r="A1662" s="143"/>
      <c r="B1662" s="143"/>
      <c r="C1662" s="143"/>
      <c r="D1662" s="143"/>
      <c r="E1662" s="143"/>
      <c r="F1662" s="143"/>
      <c r="G1662" s="143"/>
      <c r="H1662" s="143"/>
      <c r="I1662" s="143"/>
      <c r="J1662" s="143"/>
      <c r="K1662" s="143"/>
      <c r="L1662" s="2"/>
      <c r="M1662" s="2"/>
      <c r="N1662" s="3" t="s">
        <v>3</v>
      </c>
      <c r="O1662" s="6"/>
    </row>
    <row r="1663" spans="1:16" ht="18" x14ac:dyDescent="0.25">
      <c r="A1663" s="5"/>
      <c r="B1663" s="5"/>
      <c r="C1663" s="5"/>
      <c r="D1663" s="5"/>
      <c r="E1663" s="5"/>
      <c r="F1663" s="5"/>
      <c r="G1663" s="5"/>
      <c r="H1663" s="5"/>
      <c r="I1663" s="7"/>
      <c r="J1663" s="7"/>
      <c r="K1663" s="7"/>
      <c r="L1663" s="2"/>
      <c r="M1663" s="2"/>
      <c r="N1663" s="3" t="s">
        <v>4</v>
      </c>
      <c r="O1663" s="6"/>
    </row>
    <row r="1664" spans="1:16" ht="15.75" x14ac:dyDescent="0.25">
      <c r="A1664" s="2"/>
      <c r="B1664" s="2"/>
      <c r="C1664" s="8"/>
      <c r="D1664" s="8"/>
      <c r="E1664" s="8"/>
      <c r="F1664" s="2"/>
      <c r="G1664" s="2"/>
      <c r="H1664" s="2"/>
      <c r="I1664" s="2"/>
      <c r="J1664" s="2"/>
      <c r="K1664" s="2"/>
      <c r="L1664" s="2"/>
      <c r="M1664" s="2"/>
      <c r="N1664" s="3" t="s">
        <v>5</v>
      </c>
      <c r="O1664" s="9" t="s">
        <v>98</v>
      </c>
    </row>
    <row r="1665" spans="1:16" x14ac:dyDescent="0.2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3"/>
      <c r="O1665" s="4"/>
    </row>
    <row r="1666" spans="1:16" x14ac:dyDescent="0.2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3" t="s">
        <v>6</v>
      </c>
      <c r="O1666" s="9"/>
    </row>
    <row r="1667" spans="1:16" x14ac:dyDescent="0.2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10"/>
    </row>
    <row r="1668" spans="1:16" x14ac:dyDescent="0.2">
      <c r="A1668" s="10"/>
      <c r="B1668" s="10"/>
      <c r="C1668" s="10"/>
      <c r="D1668" s="10"/>
      <c r="E1668" s="10"/>
      <c r="F1668" s="10"/>
      <c r="G1668" s="10"/>
      <c r="H1668" s="10"/>
      <c r="I1668" s="10"/>
      <c r="J1668" s="10"/>
      <c r="K1668" s="10"/>
    </row>
    <row r="1669" spans="1:16" x14ac:dyDescent="0.2">
      <c r="A1669" s="10"/>
      <c r="B1669" s="143" t="s">
        <v>7</v>
      </c>
      <c r="C1669" s="143"/>
      <c r="D1669" s="143"/>
      <c r="E1669" s="143"/>
      <c r="F1669" s="143"/>
      <c r="G1669" s="143"/>
      <c r="H1669" s="143"/>
      <c r="I1669" s="143"/>
      <c r="J1669" s="143"/>
      <c r="K1669" s="143"/>
      <c r="L1669" s="143"/>
      <c r="M1669" s="143"/>
      <c r="N1669" s="143"/>
      <c r="O1669" s="143"/>
    </row>
    <row r="1670" spans="1:16" x14ac:dyDescent="0.2">
      <c r="A1670" s="10"/>
      <c r="B1670" s="143" t="s">
        <v>8</v>
      </c>
      <c r="C1670" s="143"/>
      <c r="D1670" s="143"/>
      <c r="E1670" s="143"/>
      <c r="F1670" s="143"/>
      <c r="G1670" s="143"/>
      <c r="H1670" s="143"/>
      <c r="I1670" s="143"/>
      <c r="J1670" s="143"/>
      <c r="K1670" s="143"/>
      <c r="L1670" s="143"/>
      <c r="M1670" s="143"/>
      <c r="N1670" s="143"/>
      <c r="O1670" s="143"/>
    </row>
    <row r="1671" spans="1:16" x14ac:dyDescent="0.2">
      <c r="A1671" s="10"/>
      <c r="B1671" s="10"/>
      <c r="C1671" s="10"/>
      <c r="D1671" s="10"/>
      <c r="E1671" s="10"/>
      <c r="F1671" s="10"/>
      <c r="G1671" s="10"/>
      <c r="H1671" s="10"/>
      <c r="I1671" s="10"/>
      <c r="J1671" s="10"/>
      <c r="K1671" s="10"/>
    </row>
    <row r="1672" spans="1:16" x14ac:dyDescent="0.2">
      <c r="A1672" s="10"/>
      <c r="B1672" s="10"/>
      <c r="C1672" s="10"/>
      <c r="D1672" s="10"/>
      <c r="E1672" s="10"/>
      <c r="F1672" s="10"/>
      <c r="G1672" s="10"/>
      <c r="H1672" s="10"/>
      <c r="I1672" s="10"/>
      <c r="J1672" s="10"/>
      <c r="K1672" s="10"/>
    </row>
    <row r="1673" spans="1:16" x14ac:dyDescent="0.2">
      <c r="A1673" s="10"/>
      <c r="B1673" s="11" t="s">
        <v>9</v>
      </c>
      <c r="C1673" s="10"/>
      <c r="D1673" s="143" t="s">
        <v>99</v>
      </c>
      <c r="E1673" s="143"/>
      <c r="F1673" s="143"/>
      <c r="G1673" s="143"/>
      <c r="H1673" s="143"/>
      <c r="I1673" s="143"/>
      <c r="J1673" s="143"/>
      <c r="K1673" s="143"/>
      <c r="L1673" s="143"/>
      <c r="M1673" s="143"/>
      <c r="N1673" s="143"/>
      <c r="O1673" s="143"/>
      <c r="P1673" s="10"/>
    </row>
    <row r="1674" spans="1:16" ht="15.75" x14ac:dyDescent="0.25">
      <c r="A1674" s="10"/>
      <c r="B1674" s="12"/>
      <c r="C1674" s="10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0"/>
    </row>
    <row r="1675" spans="1:16" x14ac:dyDescent="0.2">
      <c r="A1675" s="10"/>
      <c r="B1675" s="14"/>
      <c r="C1675" s="10"/>
      <c r="D1675" s="15" t="s">
        <v>11</v>
      </c>
      <c r="E1675" s="15"/>
      <c r="F1675" s="16">
        <v>182</v>
      </c>
      <c r="G1675" s="15" t="s">
        <v>12</v>
      </c>
      <c r="H1675" s="10"/>
      <c r="I1675" s="10"/>
      <c r="J1675" s="10"/>
      <c r="K1675" s="10"/>
      <c r="L1675" s="10"/>
      <c r="M1675" s="10"/>
      <c r="N1675" s="10"/>
      <c r="O1675" s="10"/>
      <c r="P1675" s="10"/>
    </row>
    <row r="1676" spans="1:16" x14ac:dyDescent="0.2">
      <c r="A1676" s="10"/>
      <c r="B1676" s="14"/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  <c r="P1676" s="10"/>
    </row>
    <row r="1677" spans="1:16" x14ac:dyDescent="0.2">
      <c r="A1677" s="10"/>
      <c r="B1677" s="14"/>
      <c r="C1677" s="10"/>
      <c r="D1677" s="17"/>
      <c r="E1677" s="17"/>
      <c r="F1677" s="143" t="s">
        <v>13</v>
      </c>
      <c r="G1677" s="143"/>
      <c r="H1677" s="143"/>
      <c r="I1677" s="10"/>
      <c r="J1677" s="143" t="s">
        <v>14</v>
      </c>
      <c r="K1677" s="143"/>
      <c r="L1677" s="143"/>
      <c r="M1677" s="10"/>
      <c r="N1677" s="143" t="s">
        <v>15</v>
      </c>
      <c r="O1677" s="143"/>
      <c r="P1677" s="10"/>
    </row>
    <row r="1678" spans="1:16" ht="12.75" customHeight="1" x14ac:dyDescent="0.2">
      <c r="A1678" s="10"/>
      <c r="B1678" s="14"/>
      <c r="C1678" s="10"/>
      <c r="D1678" s="143" t="s">
        <v>16</v>
      </c>
      <c r="E1678" s="18"/>
      <c r="F1678" s="19" t="s">
        <v>17</v>
      </c>
      <c r="G1678" s="19" t="s">
        <v>18</v>
      </c>
      <c r="H1678" s="20" t="s">
        <v>19</v>
      </c>
      <c r="I1678" s="10"/>
      <c r="J1678" s="19" t="s">
        <v>17</v>
      </c>
      <c r="K1678" s="21" t="s">
        <v>18</v>
      </c>
      <c r="L1678" s="20" t="s">
        <v>19</v>
      </c>
      <c r="M1678" s="10"/>
      <c r="N1678" s="143" t="s">
        <v>20</v>
      </c>
      <c r="O1678" s="143" t="s">
        <v>21</v>
      </c>
      <c r="P1678" s="10"/>
    </row>
    <row r="1679" spans="1:16" x14ac:dyDescent="0.2">
      <c r="A1679" s="10"/>
      <c r="B1679" s="14"/>
      <c r="C1679" s="10"/>
      <c r="D1679" s="143"/>
      <c r="E1679" s="18"/>
      <c r="F1679" s="22" t="s">
        <v>22</v>
      </c>
      <c r="G1679" s="22"/>
      <c r="H1679" s="23" t="s">
        <v>22</v>
      </c>
      <c r="I1679" s="10"/>
      <c r="J1679" s="22" t="s">
        <v>22</v>
      </c>
      <c r="K1679" s="23"/>
      <c r="L1679" s="23" t="s">
        <v>22</v>
      </c>
      <c r="M1679" s="10"/>
      <c r="N1679" s="143"/>
      <c r="O1679" s="143"/>
      <c r="P1679" s="10"/>
    </row>
    <row r="1680" spans="1:16" x14ac:dyDescent="0.2">
      <c r="A1680" s="10"/>
      <c r="B1680" s="24" t="s">
        <v>23</v>
      </c>
      <c r="C1680" s="24"/>
      <c r="D1680" s="25" t="s">
        <v>24</v>
      </c>
      <c r="E1680" s="26"/>
      <c r="F1680" s="27">
        <v>3.43</v>
      </c>
      <c r="G1680" s="28">
        <v>1</v>
      </c>
      <c r="H1680" s="29">
        <f>G1680*F1680</f>
        <v>3.43</v>
      </c>
      <c r="I1680" s="30"/>
      <c r="J1680" s="31">
        <v>4.1100000000000003</v>
      </c>
      <c r="K1680" s="32">
        <v>1</v>
      </c>
      <c r="L1680" s="29">
        <f>K1680*J1680</f>
        <v>4.1100000000000003</v>
      </c>
      <c r="M1680" s="30"/>
      <c r="N1680" s="33">
        <f>L1680-H1680</f>
        <v>0.68000000000000016</v>
      </c>
      <c r="O1680" s="34">
        <f>IF((H1680)=0,"",(N1680/H1680))</f>
        <v>0.19825072886297379</v>
      </c>
      <c r="P1680" s="10"/>
    </row>
    <row r="1681" spans="1:16" x14ac:dyDescent="0.2">
      <c r="A1681" s="10"/>
      <c r="B1681" s="24" t="s">
        <v>25</v>
      </c>
      <c r="C1681" s="24"/>
      <c r="D1681" s="25" t="s">
        <v>24</v>
      </c>
      <c r="E1681" s="26"/>
      <c r="F1681" s="27">
        <v>0</v>
      </c>
      <c r="G1681" s="28">
        <v>1</v>
      </c>
      <c r="H1681" s="29">
        <f t="shared" ref="H1681:H1689" si="147">G1681*F1681</f>
        <v>0</v>
      </c>
      <c r="I1681" s="30"/>
      <c r="J1681" s="31">
        <v>0</v>
      </c>
      <c r="K1681" s="32">
        <v>1</v>
      </c>
      <c r="L1681" s="29">
        <f>K1681*J1681</f>
        <v>0</v>
      </c>
      <c r="M1681" s="30"/>
      <c r="N1681" s="33">
        <f>L1681-H1681</f>
        <v>0</v>
      </c>
      <c r="O1681" s="34" t="str">
        <f>IF((H1681)=0,"",(N1681/H1681))</f>
        <v/>
      </c>
      <c r="P1681" s="10"/>
    </row>
    <row r="1682" spans="1:16" x14ac:dyDescent="0.2">
      <c r="A1682" s="10"/>
      <c r="B1682" s="35" t="s">
        <v>26</v>
      </c>
      <c r="C1682" s="24"/>
      <c r="D1682" s="25" t="s">
        <v>32</v>
      </c>
      <c r="E1682" s="26"/>
      <c r="F1682" s="27">
        <v>-0.39439999999999997</v>
      </c>
      <c r="G1682" s="28">
        <v>0.46</v>
      </c>
      <c r="H1682" s="29">
        <f t="shared" si="147"/>
        <v>-0.181424</v>
      </c>
      <c r="I1682" s="30"/>
      <c r="J1682" s="31">
        <v>0</v>
      </c>
      <c r="K1682" s="32">
        <v>0.46</v>
      </c>
      <c r="L1682" s="29">
        <f t="shared" ref="L1682:L1689" si="148">K1682*J1682</f>
        <v>0</v>
      </c>
      <c r="M1682" s="30"/>
      <c r="N1682" s="33">
        <f t="shared" ref="N1682:N1720" si="149">L1682-H1682</f>
        <v>0.181424</v>
      </c>
      <c r="O1682" s="34">
        <f t="shared" ref="O1682:O1690" si="150">IF((H1682)=0,"",(N1682/H1682))</f>
        <v>-1</v>
      </c>
      <c r="P1682" s="10"/>
    </row>
    <row r="1683" spans="1:16" x14ac:dyDescent="0.2">
      <c r="A1683" s="10"/>
      <c r="B1683" s="35" t="s">
        <v>28</v>
      </c>
      <c r="C1683" s="24"/>
      <c r="D1683" s="25" t="s">
        <v>24</v>
      </c>
      <c r="E1683" s="26"/>
      <c r="F1683" s="27">
        <v>0.25</v>
      </c>
      <c r="G1683" s="28">
        <v>1</v>
      </c>
      <c r="H1683" s="29">
        <f t="shared" si="147"/>
        <v>0.25</v>
      </c>
      <c r="I1683" s="30"/>
      <c r="J1683" s="31">
        <v>0.25</v>
      </c>
      <c r="K1683" s="32">
        <v>1</v>
      </c>
      <c r="L1683" s="29">
        <f t="shared" si="148"/>
        <v>0.25</v>
      </c>
      <c r="M1683" s="30"/>
      <c r="N1683" s="33">
        <f t="shared" si="149"/>
        <v>0</v>
      </c>
      <c r="O1683" s="34">
        <f t="shared" si="150"/>
        <v>0</v>
      </c>
      <c r="P1683" s="10"/>
    </row>
    <row r="1684" spans="1:16" x14ac:dyDescent="0.2">
      <c r="A1684" s="10"/>
      <c r="B1684" s="24" t="s">
        <v>29</v>
      </c>
      <c r="C1684" s="24"/>
      <c r="D1684" s="25" t="s">
        <v>32</v>
      </c>
      <c r="E1684" s="26"/>
      <c r="F1684" s="27">
        <v>22.629899999999999</v>
      </c>
      <c r="G1684" s="28">
        <v>0.46</v>
      </c>
      <c r="H1684" s="29">
        <f t="shared" si="147"/>
        <v>10.409754</v>
      </c>
      <c r="I1684" s="30"/>
      <c r="J1684" s="31">
        <v>27.127600000000001</v>
      </c>
      <c r="K1684" s="28">
        <v>0.46</v>
      </c>
      <c r="L1684" s="29">
        <f t="shared" si="148"/>
        <v>12.478696000000001</v>
      </c>
      <c r="M1684" s="30"/>
      <c r="N1684" s="33">
        <f t="shared" si="149"/>
        <v>2.0689420000000016</v>
      </c>
      <c r="O1684" s="34">
        <f t="shared" si="150"/>
        <v>0.19875032589627015</v>
      </c>
      <c r="P1684" s="10"/>
    </row>
    <row r="1685" spans="1:16" x14ac:dyDescent="0.2">
      <c r="A1685" s="10"/>
      <c r="B1685" s="24" t="s">
        <v>30</v>
      </c>
      <c r="C1685" s="24"/>
      <c r="D1685" s="25"/>
      <c r="E1685" s="26"/>
      <c r="F1685" s="27"/>
      <c r="G1685" s="28"/>
      <c r="H1685" s="29">
        <f t="shared" si="147"/>
        <v>0</v>
      </c>
      <c r="I1685" s="30"/>
      <c r="J1685" s="31"/>
      <c r="K1685" s="28"/>
      <c r="L1685" s="29">
        <f t="shared" si="148"/>
        <v>0</v>
      </c>
      <c r="M1685" s="30"/>
      <c r="N1685" s="33">
        <f t="shared" si="149"/>
        <v>0</v>
      </c>
      <c r="O1685" s="34" t="str">
        <f t="shared" si="150"/>
        <v/>
      </c>
      <c r="P1685" s="10"/>
    </row>
    <row r="1686" spans="1:16" x14ac:dyDescent="0.2">
      <c r="A1686" s="10"/>
      <c r="B1686" s="24" t="s">
        <v>31</v>
      </c>
      <c r="C1686" s="24"/>
      <c r="D1686" s="25" t="s">
        <v>32</v>
      </c>
      <c r="E1686" s="26"/>
      <c r="F1686" s="27">
        <v>0</v>
      </c>
      <c r="G1686" s="28">
        <v>0.46</v>
      </c>
      <c r="H1686" s="29">
        <f t="shared" si="147"/>
        <v>0</v>
      </c>
      <c r="I1686" s="30"/>
      <c r="J1686" s="31">
        <v>0</v>
      </c>
      <c r="K1686" s="28">
        <v>0.46</v>
      </c>
      <c r="L1686" s="29">
        <f t="shared" si="148"/>
        <v>0</v>
      </c>
      <c r="M1686" s="30"/>
      <c r="N1686" s="33">
        <f t="shared" si="149"/>
        <v>0</v>
      </c>
      <c r="O1686" s="34" t="str">
        <f t="shared" si="150"/>
        <v/>
      </c>
      <c r="P1686" s="10"/>
    </row>
    <row r="1687" spans="1:16" x14ac:dyDescent="0.2">
      <c r="A1687" s="10"/>
      <c r="B1687" s="24" t="s">
        <v>33</v>
      </c>
      <c r="C1687" s="24"/>
      <c r="D1687" s="25" t="s">
        <v>32</v>
      </c>
      <c r="E1687" s="26"/>
      <c r="F1687" s="27">
        <v>0</v>
      </c>
      <c r="G1687" s="28">
        <v>0.46</v>
      </c>
      <c r="H1687" s="29">
        <f t="shared" si="147"/>
        <v>0</v>
      </c>
      <c r="I1687" s="30"/>
      <c r="J1687" s="31">
        <v>0</v>
      </c>
      <c r="K1687" s="28">
        <v>0.46</v>
      </c>
      <c r="L1687" s="29">
        <f t="shared" si="148"/>
        <v>0</v>
      </c>
      <c r="M1687" s="30"/>
      <c r="N1687" s="33">
        <f t="shared" si="149"/>
        <v>0</v>
      </c>
      <c r="O1687" s="34" t="str">
        <f t="shared" si="150"/>
        <v/>
      </c>
      <c r="P1687" s="10"/>
    </row>
    <row r="1688" spans="1:16" x14ac:dyDescent="0.2">
      <c r="A1688" s="10"/>
      <c r="B1688" s="24" t="s">
        <v>89</v>
      </c>
      <c r="C1688" s="24"/>
      <c r="D1688" s="25" t="s">
        <v>32</v>
      </c>
      <c r="E1688" s="26"/>
      <c r="F1688" s="27">
        <v>0</v>
      </c>
      <c r="G1688" s="28">
        <v>0.46</v>
      </c>
      <c r="H1688" s="29">
        <f t="shared" si="147"/>
        <v>0</v>
      </c>
      <c r="I1688" s="30"/>
      <c r="J1688" s="31">
        <v>0</v>
      </c>
      <c r="K1688" s="28">
        <v>0.46</v>
      </c>
      <c r="L1688" s="29">
        <f t="shared" si="148"/>
        <v>0</v>
      </c>
      <c r="M1688" s="30"/>
      <c r="N1688" s="33">
        <f t="shared" si="149"/>
        <v>0</v>
      </c>
      <c r="O1688" s="34" t="str">
        <f t="shared" si="150"/>
        <v/>
      </c>
      <c r="P1688" s="10"/>
    </row>
    <row r="1689" spans="1:16" x14ac:dyDescent="0.2">
      <c r="A1689" s="10"/>
      <c r="B1689" s="37" t="s">
        <v>35</v>
      </c>
      <c r="C1689" s="24"/>
      <c r="D1689" s="25" t="s">
        <v>24</v>
      </c>
      <c r="E1689" s="26"/>
      <c r="F1689" s="27">
        <v>0</v>
      </c>
      <c r="G1689" s="28">
        <v>1</v>
      </c>
      <c r="H1689" s="29">
        <f t="shared" si="147"/>
        <v>0</v>
      </c>
      <c r="I1689" s="30"/>
      <c r="J1689" s="31">
        <v>0</v>
      </c>
      <c r="K1689" s="28">
        <v>1</v>
      </c>
      <c r="L1689" s="29">
        <f t="shared" si="148"/>
        <v>0</v>
      </c>
      <c r="M1689" s="30"/>
      <c r="N1689" s="33">
        <f t="shared" si="149"/>
        <v>0</v>
      </c>
      <c r="O1689" s="34" t="str">
        <f t="shared" si="150"/>
        <v/>
      </c>
      <c r="P1689" s="10"/>
    </row>
    <row r="1690" spans="1:16" x14ac:dyDescent="0.2">
      <c r="A1690" s="38"/>
      <c r="B1690" s="39" t="s">
        <v>36</v>
      </c>
      <c r="C1690" s="40"/>
      <c r="D1690" s="41"/>
      <c r="E1690" s="40"/>
      <c r="F1690" s="42"/>
      <c r="G1690" s="43"/>
      <c r="H1690" s="44">
        <f>SUM(H1680:H1689)</f>
        <v>13.908329999999999</v>
      </c>
      <c r="I1690" s="45"/>
      <c r="J1690" s="46"/>
      <c r="K1690" s="47"/>
      <c r="L1690" s="44">
        <f>SUM(L1680:L1689)</f>
        <v>16.838696000000002</v>
      </c>
      <c r="M1690" s="45"/>
      <c r="N1690" s="48">
        <f t="shared" si="149"/>
        <v>2.9303660000000029</v>
      </c>
      <c r="O1690" s="49">
        <f t="shared" si="150"/>
        <v>0.21069143455756392</v>
      </c>
      <c r="P1690" s="38"/>
    </row>
    <row r="1691" spans="1:16" ht="38.25" x14ac:dyDescent="0.2">
      <c r="A1691" s="10"/>
      <c r="B1691" s="50" t="s">
        <v>37</v>
      </c>
      <c r="C1691" s="24"/>
      <c r="D1691" s="25" t="s">
        <v>32</v>
      </c>
      <c r="E1691" s="26"/>
      <c r="F1691" s="27">
        <v>0.49440000000000001</v>
      </c>
      <c r="G1691" s="28">
        <v>0.46</v>
      </c>
      <c r="H1691" s="29">
        <f>G1691*F1691</f>
        <v>0.22742400000000002</v>
      </c>
      <c r="I1691" s="30"/>
      <c r="J1691" s="31">
        <v>0</v>
      </c>
      <c r="K1691" s="28">
        <v>0.46</v>
      </c>
      <c r="L1691" s="29">
        <f>K1691*J1691</f>
        <v>0</v>
      </c>
      <c r="M1691" s="30"/>
      <c r="N1691" s="33">
        <f t="shared" si="149"/>
        <v>-0.22742400000000002</v>
      </c>
      <c r="O1691" s="34">
        <f>IF((H1691)=0,"",(N1691/H1691))</f>
        <v>-1</v>
      </c>
      <c r="P1691" s="10"/>
    </row>
    <row r="1692" spans="1:16" ht="38.25" x14ac:dyDescent="0.2">
      <c r="A1692" s="10"/>
      <c r="B1692" s="50" t="s">
        <v>38</v>
      </c>
      <c r="C1692" s="24"/>
      <c r="D1692" s="25" t="s">
        <v>32</v>
      </c>
      <c r="E1692" s="26"/>
      <c r="F1692" s="27">
        <v>-0.80269999999999997</v>
      </c>
      <c r="G1692" s="28">
        <v>0.46</v>
      </c>
      <c r="H1692" s="29">
        <f>G1692*F1692</f>
        <v>-0.36924200000000001</v>
      </c>
      <c r="I1692" s="30"/>
      <c r="J1692" s="31">
        <v>-0.80269999999999997</v>
      </c>
      <c r="K1692" s="28">
        <v>0.46</v>
      </c>
      <c r="L1692" s="29">
        <f>K1692*J1692</f>
        <v>-0.36924200000000001</v>
      </c>
      <c r="M1692" s="30"/>
      <c r="N1692" s="33">
        <f t="shared" si="149"/>
        <v>0</v>
      </c>
      <c r="O1692" s="34">
        <f>IF((H1692)=0,"",(N1692/H1692))</f>
        <v>0</v>
      </c>
      <c r="P1692" s="10"/>
    </row>
    <row r="1693" spans="1:16" ht="51" x14ac:dyDescent="0.2">
      <c r="A1693" s="10"/>
      <c r="B1693" s="50" t="s">
        <v>39</v>
      </c>
      <c r="C1693" s="24"/>
      <c r="D1693" s="25" t="s">
        <v>32</v>
      </c>
      <c r="E1693" s="26"/>
      <c r="F1693" s="27">
        <v>0</v>
      </c>
      <c r="G1693" s="28">
        <v>0.46</v>
      </c>
      <c r="H1693" s="29">
        <f>G1693*F1693</f>
        <v>0</v>
      </c>
      <c r="I1693" s="30"/>
      <c r="J1693" s="31">
        <v>-0.6421</v>
      </c>
      <c r="K1693" s="28">
        <v>0.46</v>
      </c>
      <c r="L1693" s="29">
        <f>K1693*J1693</f>
        <v>-0.29536600000000002</v>
      </c>
      <c r="M1693" s="30"/>
      <c r="N1693" s="33">
        <f t="shared" si="149"/>
        <v>-0.29536600000000002</v>
      </c>
      <c r="O1693" s="34" t="str">
        <f>IF((H1693)=0,"",(N1693/H1693))</f>
        <v/>
      </c>
      <c r="P1693" s="10"/>
    </row>
    <row r="1694" spans="1:16" x14ac:dyDescent="0.2">
      <c r="A1694" s="10"/>
      <c r="B1694" s="36" t="s">
        <v>40</v>
      </c>
      <c r="C1694" s="24"/>
      <c r="D1694" s="25" t="s">
        <v>32</v>
      </c>
      <c r="E1694" s="26"/>
      <c r="F1694" s="27">
        <v>5.7000000000000002E-2</v>
      </c>
      <c r="G1694" s="28">
        <v>0.46</v>
      </c>
      <c r="H1694" s="29">
        <f>G1694*F1694</f>
        <v>2.6220000000000004E-2</v>
      </c>
      <c r="I1694" s="30"/>
      <c r="J1694" s="31">
        <v>2.0000000000000001E-4</v>
      </c>
      <c r="K1694" s="28">
        <v>0.46</v>
      </c>
      <c r="L1694" s="29">
        <f>K1694*J1694</f>
        <v>9.2000000000000014E-5</v>
      </c>
      <c r="M1694" s="30"/>
      <c r="N1694" s="33">
        <f t="shared" si="149"/>
        <v>-2.6128000000000005E-2</v>
      </c>
      <c r="O1694" s="34">
        <f>IF((H1694)=0,"",(N1694/H1694))</f>
        <v>-0.99649122807017554</v>
      </c>
      <c r="P1694" s="10"/>
    </row>
    <row r="1695" spans="1:16" x14ac:dyDescent="0.2">
      <c r="A1695" s="10"/>
      <c r="B1695" s="36" t="s">
        <v>41</v>
      </c>
      <c r="C1695" s="24"/>
      <c r="D1695" s="25"/>
      <c r="E1695" s="26"/>
      <c r="F1695" s="51"/>
      <c r="G1695" s="52"/>
      <c r="H1695" s="53"/>
      <c r="I1695" s="30"/>
      <c r="J1695" s="31"/>
      <c r="K1695" s="28"/>
      <c r="L1695" s="29">
        <f>K1695*J1695</f>
        <v>0</v>
      </c>
      <c r="M1695" s="30"/>
      <c r="N1695" s="33">
        <f t="shared" si="149"/>
        <v>0</v>
      </c>
      <c r="O1695" s="34"/>
      <c r="P1695" s="10"/>
    </row>
    <row r="1696" spans="1:16" ht="25.5" x14ac:dyDescent="0.2">
      <c r="A1696" s="10"/>
      <c r="B1696" s="54" t="s">
        <v>42</v>
      </c>
      <c r="C1696" s="55"/>
      <c r="D1696" s="55"/>
      <c r="E1696" s="55"/>
      <c r="F1696" s="56"/>
      <c r="G1696" s="57"/>
      <c r="H1696" s="58">
        <f>SUM(H1690:H1695)</f>
        <v>13.792731999999999</v>
      </c>
      <c r="I1696" s="45"/>
      <c r="J1696" s="57"/>
      <c r="K1696" s="59"/>
      <c r="L1696" s="58">
        <f>SUM(L1690:L1695)</f>
        <v>16.17418</v>
      </c>
      <c r="M1696" s="45"/>
      <c r="N1696" s="48">
        <f t="shared" si="149"/>
        <v>2.3814480000000007</v>
      </c>
      <c r="O1696" s="49">
        <f t="shared" ref="O1696:O1720" si="151">IF((H1696)=0,"",(N1696/H1696))</f>
        <v>0.17265962972382853</v>
      </c>
      <c r="P1696" s="10"/>
    </row>
    <row r="1697" spans="1:16" x14ac:dyDescent="0.2">
      <c r="A1697" s="10"/>
      <c r="B1697" s="30" t="s">
        <v>43</v>
      </c>
      <c r="C1697" s="30"/>
      <c r="D1697" s="60" t="s">
        <v>32</v>
      </c>
      <c r="E1697" s="61"/>
      <c r="F1697" s="31">
        <v>1.9440999999999999</v>
      </c>
      <c r="G1697">
        <f>0.46</f>
        <v>0.46</v>
      </c>
      <c r="H1697" s="29">
        <f>G1697*F1697</f>
        <v>0.89428600000000003</v>
      </c>
      <c r="I1697" s="30"/>
      <c r="J1697" s="31">
        <v>1.8396999999999999</v>
      </c>
      <c r="K1697">
        <f>0.46</f>
        <v>0.46</v>
      </c>
      <c r="L1697" s="29">
        <f>K1697*J1697</f>
        <v>0.84626199999999996</v>
      </c>
      <c r="M1697" s="30"/>
      <c r="N1697" s="33">
        <f t="shared" si="149"/>
        <v>-4.8024000000000067E-2</v>
      </c>
      <c r="O1697" s="34">
        <f t="shared" si="151"/>
        <v>-5.3700941309603491E-2</v>
      </c>
      <c r="P1697" s="10"/>
    </row>
    <row r="1698" spans="1:16" ht="25.5" x14ac:dyDescent="0.2">
      <c r="A1698" s="10"/>
      <c r="B1698" s="64" t="s">
        <v>44</v>
      </c>
      <c r="C1698" s="30"/>
      <c r="D1698" s="60" t="s">
        <v>32</v>
      </c>
      <c r="E1698" s="61"/>
      <c r="F1698" s="31">
        <v>1.5783</v>
      </c>
      <c r="G1698">
        <f>G1697</f>
        <v>0.46</v>
      </c>
      <c r="H1698" s="29">
        <f>G1698*F1698</f>
        <v>0.72601800000000005</v>
      </c>
      <c r="I1698" s="30"/>
      <c r="J1698" s="31">
        <v>1.4965999999999999</v>
      </c>
      <c r="K1698">
        <f>K1697</f>
        <v>0.46</v>
      </c>
      <c r="L1698" s="29">
        <f>K1698*J1698</f>
        <v>0.68843600000000005</v>
      </c>
      <c r="M1698" s="30"/>
      <c r="N1698" s="33">
        <f t="shared" si="149"/>
        <v>-3.7582000000000004E-2</v>
      </c>
      <c r="O1698" s="34">
        <f t="shared" si="151"/>
        <v>-5.1764556801622001E-2</v>
      </c>
      <c r="P1698" s="10"/>
    </row>
    <row r="1699" spans="1:16" ht="25.5" x14ac:dyDescent="0.2">
      <c r="A1699" s="10"/>
      <c r="B1699" s="54" t="s">
        <v>45</v>
      </c>
      <c r="C1699" s="40"/>
      <c r="D1699" s="40"/>
      <c r="E1699" s="40"/>
      <c r="F1699" s="65"/>
      <c r="G1699" s="57"/>
      <c r="H1699" s="58">
        <f>SUM(H1696:H1698)</f>
        <v>15.413035999999998</v>
      </c>
      <c r="I1699" s="66"/>
      <c r="J1699" s="67"/>
      <c r="K1699" s="68"/>
      <c r="L1699" s="58">
        <f>SUM(L1696:L1698)</f>
        <v>17.708877999999999</v>
      </c>
      <c r="M1699" s="66"/>
      <c r="N1699" s="48">
        <f t="shared" si="149"/>
        <v>2.2958420000000004</v>
      </c>
      <c r="O1699" s="49">
        <f t="shared" si="151"/>
        <v>0.14895456028260756</v>
      </c>
      <c r="P1699" s="10"/>
    </row>
    <row r="1700" spans="1:16" ht="25.5" x14ac:dyDescent="0.2">
      <c r="A1700" s="10"/>
      <c r="B1700" s="69" t="s">
        <v>46</v>
      </c>
      <c r="C1700" s="24"/>
      <c r="D1700" s="25" t="s">
        <v>27</v>
      </c>
      <c r="E1700" s="26"/>
      <c r="F1700" s="70">
        <v>5.1999999999999998E-3</v>
      </c>
      <c r="G1700" s="62">
        <f>F1675*(1+F1723)</f>
        <v>188.47920000000002</v>
      </c>
      <c r="H1700" s="71">
        <f t="shared" ref="H1700:H1708" si="152">G1700*F1700</f>
        <v>0.98009184000000005</v>
      </c>
      <c r="I1700" s="30"/>
      <c r="J1700" s="72">
        <v>5.1999999999999998E-3</v>
      </c>
      <c r="K1700" s="63">
        <f>F1675*(1+J1723)</f>
        <v>189.65383969878079</v>
      </c>
      <c r="L1700" s="71">
        <f t="shared" ref="L1700:L1708" si="153">K1700*J1700</f>
        <v>0.98619996643366004</v>
      </c>
      <c r="M1700" s="30"/>
      <c r="N1700" s="33">
        <f t="shared" si="149"/>
        <v>6.1081264336599883E-3</v>
      </c>
      <c r="O1700" s="73">
        <f t="shared" si="151"/>
        <v>6.2321980291765184E-3</v>
      </c>
      <c r="P1700" s="10"/>
    </row>
    <row r="1701" spans="1:16" ht="25.5" x14ac:dyDescent="0.2">
      <c r="A1701" s="10"/>
      <c r="B1701" s="69" t="s">
        <v>47</v>
      </c>
      <c r="C1701" s="24"/>
      <c r="D1701" s="25" t="s">
        <v>27</v>
      </c>
      <c r="E1701" s="26"/>
      <c r="F1701" s="70">
        <v>1.1000000000000001E-3</v>
      </c>
      <c r="G1701" s="62">
        <f>F1675*(1+F1723)</f>
        <v>188.47920000000002</v>
      </c>
      <c r="H1701" s="71">
        <f t="shared" si="152"/>
        <v>0.20732712000000003</v>
      </c>
      <c r="I1701" s="30"/>
      <c r="J1701" s="72">
        <v>1.1000000000000001E-3</v>
      </c>
      <c r="K1701" s="63">
        <f>F1675*(1+J1723)</f>
        <v>189.65383969878079</v>
      </c>
      <c r="L1701" s="71">
        <f t="shared" si="153"/>
        <v>0.20861922366865887</v>
      </c>
      <c r="M1701" s="30"/>
      <c r="N1701" s="33">
        <f t="shared" si="149"/>
        <v>1.2921036686588394E-3</v>
      </c>
      <c r="O1701" s="73">
        <f t="shared" si="151"/>
        <v>6.2321980291764976E-3</v>
      </c>
      <c r="P1701" s="10"/>
    </row>
    <row r="1702" spans="1:16" x14ac:dyDescent="0.2">
      <c r="A1702" s="10"/>
      <c r="B1702" s="24" t="s">
        <v>28</v>
      </c>
      <c r="C1702" s="24"/>
      <c r="D1702" s="25"/>
      <c r="E1702" s="26"/>
      <c r="F1702" s="70"/>
      <c r="G1702" s="28">
        <v>1</v>
      </c>
      <c r="H1702" s="71">
        <f t="shared" si="152"/>
        <v>0</v>
      </c>
      <c r="I1702" s="30"/>
      <c r="J1702" s="72"/>
      <c r="K1702" s="32">
        <v>1</v>
      </c>
      <c r="L1702" s="71">
        <f t="shared" si="153"/>
        <v>0</v>
      </c>
      <c r="M1702" s="30"/>
      <c r="N1702" s="33">
        <f t="shared" si="149"/>
        <v>0</v>
      </c>
      <c r="O1702" s="73" t="str">
        <f t="shared" si="151"/>
        <v/>
      </c>
      <c r="P1702" s="10"/>
    </row>
    <row r="1703" spans="1:16" x14ac:dyDescent="0.2">
      <c r="A1703" s="10"/>
      <c r="B1703" s="24" t="s">
        <v>48</v>
      </c>
      <c r="C1703" s="24"/>
      <c r="D1703" s="25" t="s">
        <v>27</v>
      </c>
      <c r="E1703" s="26"/>
      <c r="F1703" s="70">
        <v>7.0000000000000001E-3</v>
      </c>
      <c r="G1703" s="62">
        <f>F1675</f>
        <v>182</v>
      </c>
      <c r="H1703" s="71">
        <f t="shared" si="152"/>
        <v>1.274</v>
      </c>
      <c r="I1703" s="30"/>
      <c r="J1703" s="72">
        <v>7.0000000000000001E-3</v>
      </c>
      <c r="K1703" s="63">
        <f>F1675</f>
        <v>182</v>
      </c>
      <c r="L1703" s="71">
        <f t="shared" si="153"/>
        <v>1.274</v>
      </c>
      <c r="M1703" s="30"/>
      <c r="N1703" s="33">
        <f t="shared" si="149"/>
        <v>0</v>
      </c>
      <c r="O1703" s="73">
        <f t="shared" si="151"/>
        <v>0</v>
      </c>
      <c r="P1703" s="10"/>
    </row>
    <row r="1704" spans="1:16" x14ac:dyDescent="0.2">
      <c r="A1704" s="10"/>
      <c r="B1704" s="36" t="s">
        <v>49</v>
      </c>
      <c r="C1704" s="24"/>
      <c r="D1704" s="25" t="s">
        <v>27</v>
      </c>
      <c r="E1704" s="26"/>
      <c r="F1704" s="74">
        <v>7.3999999999999996E-2</v>
      </c>
      <c r="G1704" s="62">
        <f>IF($G$1700&gt;=750,750,$G$1700)</f>
        <v>188.47920000000002</v>
      </c>
      <c r="H1704" s="71">
        <f>G1704*F1704</f>
        <v>13.9474608</v>
      </c>
      <c r="I1704" s="30"/>
      <c r="J1704" s="70">
        <v>7.3999999999999996E-2</v>
      </c>
      <c r="K1704" s="62">
        <f>IF($K$1700&gt;=750,750,$K$1700)</f>
        <v>189.65383969878079</v>
      </c>
      <c r="L1704" s="71">
        <f>K1704*J1704</f>
        <v>14.034384137709777</v>
      </c>
      <c r="M1704" s="30"/>
      <c r="N1704" s="33">
        <f t="shared" si="149"/>
        <v>8.6923337709777115E-2</v>
      </c>
      <c r="O1704" s="73">
        <f t="shared" si="151"/>
        <v>6.2321980291765444E-3</v>
      </c>
      <c r="P1704" s="10"/>
    </row>
    <row r="1705" spans="1:16" x14ac:dyDescent="0.2">
      <c r="A1705" s="10"/>
      <c r="B1705" s="36" t="s">
        <v>50</v>
      </c>
      <c r="C1705" s="24"/>
      <c r="D1705" s="25" t="s">
        <v>27</v>
      </c>
      <c r="E1705" s="26"/>
      <c r="F1705" s="74">
        <v>8.6999999999999994E-2</v>
      </c>
      <c r="G1705" s="62">
        <f>IF($G$1700&gt;=750,$G$1700-750,0)</f>
        <v>0</v>
      </c>
      <c r="H1705" s="71">
        <f>G1705*F1705</f>
        <v>0</v>
      </c>
      <c r="I1705" s="30"/>
      <c r="J1705" s="70">
        <v>8.6999999999999994E-2</v>
      </c>
      <c r="K1705" s="62">
        <f>IF($K$1700&gt;=750,$K$1700-750,0)</f>
        <v>0</v>
      </c>
      <c r="L1705" s="71">
        <f>K1705*J1705</f>
        <v>0</v>
      </c>
      <c r="M1705" s="30"/>
      <c r="N1705" s="33">
        <f t="shared" si="149"/>
        <v>0</v>
      </c>
      <c r="O1705" s="73" t="str">
        <f t="shared" si="151"/>
        <v/>
      </c>
      <c r="P1705" s="10"/>
    </row>
    <row r="1706" spans="1:16" x14ac:dyDescent="0.2">
      <c r="A1706" s="10"/>
      <c r="B1706" s="36" t="s">
        <v>51</v>
      </c>
      <c r="C1706" s="24"/>
      <c r="D1706" s="25" t="s">
        <v>27</v>
      </c>
      <c r="E1706" s="26"/>
      <c r="F1706" s="74">
        <v>6.3E-2</v>
      </c>
      <c r="G1706" s="75">
        <f>0.64*$G$1700</f>
        <v>120.62668800000002</v>
      </c>
      <c r="H1706" s="71">
        <f t="shared" si="152"/>
        <v>7.5994813440000009</v>
      </c>
      <c r="I1706" s="30"/>
      <c r="J1706" s="70">
        <v>6.3E-2</v>
      </c>
      <c r="K1706" s="76">
        <f>0.64*$K$1700</f>
        <v>121.3784574072197</v>
      </c>
      <c r="L1706" s="71">
        <f t="shared" si="153"/>
        <v>7.646842816654841</v>
      </c>
      <c r="M1706" s="30"/>
      <c r="N1706" s="33">
        <f t="shared" si="149"/>
        <v>4.7361472654840142E-2</v>
      </c>
      <c r="O1706" s="73">
        <f t="shared" si="151"/>
        <v>6.2321980291764681E-3</v>
      </c>
      <c r="P1706" s="10"/>
    </row>
    <row r="1707" spans="1:16" x14ac:dyDescent="0.2">
      <c r="A1707" s="10"/>
      <c r="B1707" s="36" t="s">
        <v>52</v>
      </c>
      <c r="C1707" s="24"/>
      <c r="D1707" s="25" t="s">
        <v>27</v>
      </c>
      <c r="E1707" s="26"/>
      <c r="F1707" s="74">
        <v>9.9000000000000005E-2</v>
      </c>
      <c r="G1707" s="75">
        <f>0.18*$G$1700</f>
        <v>33.926256000000002</v>
      </c>
      <c r="H1707" s="71">
        <f t="shared" si="152"/>
        <v>3.3586993440000006</v>
      </c>
      <c r="I1707" s="30"/>
      <c r="J1707" s="70">
        <v>9.9000000000000005E-2</v>
      </c>
      <c r="K1707" s="76">
        <f>0.18*$K$1700</f>
        <v>34.137691145780543</v>
      </c>
      <c r="L1707" s="71">
        <f t="shared" si="153"/>
        <v>3.379631423432274</v>
      </c>
      <c r="M1707" s="30"/>
      <c r="N1707" s="33">
        <f t="shared" si="149"/>
        <v>2.0932079432273376E-2</v>
      </c>
      <c r="O1707" s="73">
        <f t="shared" si="151"/>
        <v>6.2321980291765505E-3</v>
      </c>
      <c r="P1707" s="10"/>
    </row>
    <row r="1708" spans="1:16" ht="13.5" thickBot="1" x14ac:dyDescent="0.25">
      <c r="A1708" s="10"/>
      <c r="B1708" s="14" t="s">
        <v>53</v>
      </c>
      <c r="C1708" s="24"/>
      <c r="D1708" s="25" t="s">
        <v>27</v>
      </c>
      <c r="E1708" s="26"/>
      <c r="F1708" s="74">
        <v>0.11799999999999999</v>
      </c>
      <c r="G1708" s="75">
        <f>0.18*$G$1700</f>
        <v>33.926256000000002</v>
      </c>
      <c r="H1708" s="71">
        <f t="shared" si="152"/>
        <v>4.0032982080000004</v>
      </c>
      <c r="I1708" s="30"/>
      <c r="J1708" s="70">
        <v>0.11799999999999999</v>
      </c>
      <c r="K1708" s="76">
        <f>0.18*$K$1700</f>
        <v>34.137691145780543</v>
      </c>
      <c r="L1708" s="71">
        <f t="shared" si="153"/>
        <v>4.0282475552021042</v>
      </c>
      <c r="M1708" s="30"/>
      <c r="N1708" s="33">
        <f t="shared" si="149"/>
        <v>2.4949347202103844E-2</v>
      </c>
      <c r="O1708" s="73">
        <f t="shared" si="151"/>
        <v>6.2321980291766069E-3</v>
      </c>
      <c r="P1708" s="10"/>
    </row>
    <row r="1709" spans="1:16" ht="13.5" thickBot="1" x14ac:dyDescent="0.25">
      <c r="A1709" s="10"/>
      <c r="B1709" s="77"/>
      <c r="C1709" s="78"/>
      <c r="D1709" s="79"/>
      <c r="E1709" s="78"/>
      <c r="F1709" s="80"/>
      <c r="G1709" s="81"/>
      <c r="H1709" s="82"/>
      <c r="I1709" s="83"/>
      <c r="J1709" s="80"/>
      <c r="K1709" s="84"/>
      <c r="L1709" s="82"/>
      <c r="M1709" s="83"/>
      <c r="N1709" s="85"/>
      <c r="O1709" s="86"/>
      <c r="P1709" s="10"/>
    </row>
    <row r="1710" spans="1:16" x14ac:dyDescent="0.2">
      <c r="A1710" s="10"/>
      <c r="B1710" s="87" t="s">
        <v>54</v>
      </c>
      <c r="C1710" s="24"/>
      <c r="D1710" s="24"/>
      <c r="E1710" s="24"/>
      <c r="F1710" s="88"/>
      <c r="G1710" s="89"/>
      <c r="H1710" s="90">
        <f>SUM(H1699:H1705)</f>
        <v>31.821915759999996</v>
      </c>
      <c r="I1710" s="91"/>
      <c r="J1710" s="92"/>
      <c r="K1710" s="92"/>
      <c r="L1710" s="93">
        <f>SUM(L1699:L1705)</f>
        <v>34.212081327812093</v>
      </c>
      <c r="M1710" s="94"/>
      <c r="N1710" s="95">
        <f t="shared" si="149"/>
        <v>2.3901655678120974</v>
      </c>
      <c r="O1710" s="96">
        <f t="shared" si="151"/>
        <v>7.5110674851842973E-2</v>
      </c>
      <c r="P1710" s="10"/>
    </row>
    <row r="1711" spans="1:16" x14ac:dyDescent="0.2">
      <c r="A1711" s="10"/>
      <c r="B1711" s="97" t="s">
        <v>55</v>
      </c>
      <c r="C1711" s="24"/>
      <c r="D1711" s="24"/>
      <c r="E1711" s="24"/>
      <c r="F1711" s="98">
        <v>0.13</v>
      </c>
      <c r="G1711" s="89"/>
      <c r="H1711" s="99">
        <f>H1710*F1711</f>
        <v>4.1368490487999994</v>
      </c>
      <c r="I1711" s="100"/>
      <c r="J1711" s="101">
        <v>0.13</v>
      </c>
      <c r="K1711" s="102"/>
      <c r="L1711" s="103">
        <f>L1710*J1711</f>
        <v>4.4475705726155725</v>
      </c>
      <c r="M1711" s="104"/>
      <c r="N1711" s="105">
        <f t="shared" si="149"/>
        <v>0.31072152381557316</v>
      </c>
      <c r="O1711" s="106">
        <f t="shared" si="151"/>
        <v>7.5110674851843098E-2</v>
      </c>
      <c r="P1711" s="10"/>
    </row>
    <row r="1712" spans="1:16" x14ac:dyDescent="0.2">
      <c r="A1712" s="10"/>
      <c r="B1712" s="107" t="s">
        <v>56</v>
      </c>
      <c r="C1712" s="24"/>
      <c r="D1712" s="24"/>
      <c r="E1712" s="24"/>
      <c r="F1712" s="108"/>
      <c r="G1712" s="109"/>
      <c r="H1712" s="99">
        <f>H1710+H1711</f>
        <v>35.958764808799998</v>
      </c>
      <c r="I1712" s="100"/>
      <c r="J1712" s="100"/>
      <c r="K1712" s="100"/>
      <c r="L1712" s="103">
        <f>L1710+L1711</f>
        <v>38.659651900427669</v>
      </c>
      <c r="M1712" s="104"/>
      <c r="N1712" s="105">
        <f t="shared" si="149"/>
        <v>2.7008870916276706</v>
      </c>
      <c r="O1712" s="106">
        <f t="shared" si="151"/>
        <v>7.5110674851842987E-2</v>
      </c>
      <c r="P1712" s="10"/>
    </row>
    <row r="1713" spans="1:16" ht="12.75" customHeight="1" x14ac:dyDescent="0.2">
      <c r="A1713" s="10"/>
      <c r="B1713" s="143" t="s">
        <v>57</v>
      </c>
      <c r="C1713" s="143"/>
      <c r="D1713" s="143"/>
      <c r="E1713" s="24"/>
      <c r="F1713" s="108"/>
      <c r="G1713" s="109"/>
      <c r="H1713" s="110">
        <f>ROUND(-H1712*10%,2)</f>
        <v>-3.6</v>
      </c>
      <c r="I1713" s="100"/>
      <c r="J1713" s="100"/>
      <c r="K1713" s="100"/>
      <c r="L1713" s="111">
        <f>ROUND(-L1712*10%,2)</f>
        <v>-3.87</v>
      </c>
      <c r="M1713" s="104"/>
      <c r="N1713" s="112">
        <f t="shared" si="149"/>
        <v>-0.27</v>
      </c>
      <c r="O1713" s="113">
        <f t="shared" si="151"/>
        <v>7.4999999999999997E-2</v>
      </c>
      <c r="P1713" s="10"/>
    </row>
    <row r="1714" spans="1:16" ht="13.5" customHeight="1" thickBot="1" x14ac:dyDescent="0.25">
      <c r="A1714" s="10"/>
      <c r="B1714" s="143" t="s">
        <v>58</v>
      </c>
      <c r="C1714" s="143"/>
      <c r="D1714" s="143"/>
      <c r="E1714" s="114"/>
      <c r="F1714" s="115"/>
      <c r="G1714" s="116"/>
      <c r="H1714" s="117">
        <f>SUM(H1712:H1713)</f>
        <v>32.358764808799997</v>
      </c>
      <c r="I1714" s="118"/>
      <c r="J1714" s="118"/>
      <c r="K1714" s="118"/>
      <c r="L1714" s="119">
        <f>SUM(L1712:L1713)</f>
        <v>34.789651900427671</v>
      </c>
      <c r="M1714" s="120"/>
      <c r="N1714" s="121">
        <f t="shared" si="149"/>
        <v>2.4308870916276746</v>
      </c>
      <c r="O1714" s="122">
        <f t="shared" si="151"/>
        <v>7.5122987728091298E-2</v>
      </c>
      <c r="P1714" s="10"/>
    </row>
    <row r="1715" spans="1:16" ht="13.5" thickBot="1" x14ac:dyDescent="0.25">
      <c r="A1715" s="10"/>
      <c r="B1715" s="77"/>
      <c r="C1715" s="78"/>
      <c r="D1715" s="79"/>
      <c r="E1715" s="78"/>
      <c r="F1715" s="123"/>
      <c r="G1715" s="124"/>
      <c r="H1715" s="125"/>
      <c r="I1715" s="126"/>
      <c r="J1715" s="123"/>
      <c r="K1715" s="81"/>
      <c r="L1715" s="127"/>
      <c r="M1715" s="83"/>
      <c r="N1715" s="128"/>
      <c r="O1715" s="86"/>
      <c r="P1715" s="10"/>
    </row>
    <row r="1716" spans="1:16" x14ac:dyDescent="0.2">
      <c r="A1716" s="10"/>
      <c r="B1716" s="87" t="s">
        <v>59</v>
      </c>
      <c r="C1716" s="24"/>
      <c r="D1716" s="24"/>
      <c r="E1716" s="24"/>
      <c r="F1716" s="88"/>
      <c r="G1716" s="89"/>
      <c r="H1716" s="90">
        <f>SUM(H1699:H1703,H1706:H1708)</f>
        <v>32.835933855999997</v>
      </c>
      <c r="I1716" s="91"/>
      <c r="J1716" s="92"/>
      <c r="K1716" s="92"/>
      <c r="L1716" s="129">
        <f>SUM(L1699:L1703,L1706:L1708)</f>
        <v>35.23241898539154</v>
      </c>
      <c r="M1716" s="94"/>
      <c r="N1716" s="95">
        <f>L1716-H1716</f>
        <v>2.396485129391543</v>
      </c>
      <c r="O1716" s="96">
        <f>IF((H1716)=0,"",(N1716/H1716))</f>
        <v>7.2983614228886676E-2</v>
      </c>
      <c r="P1716" s="10"/>
    </row>
    <row r="1717" spans="1:16" x14ac:dyDescent="0.2">
      <c r="A1717" s="10"/>
      <c r="B1717" s="97" t="s">
        <v>55</v>
      </c>
      <c r="C1717" s="24"/>
      <c r="D1717" s="24"/>
      <c r="E1717" s="24"/>
      <c r="F1717" s="98">
        <v>0.13</v>
      </c>
      <c r="G1717" s="109"/>
      <c r="H1717" s="99">
        <f>H1716*F1717</f>
        <v>4.2686714012799998</v>
      </c>
      <c r="I1717" s="100"/>
      <c r="J1717" s="130">
        <v>0.13</v>
      </c>
      <c r="K1717" s="100"/>
      <c r="L1717" s="103">
        <f>L1716*J1717</f>
        <v>4.5802144681009</v>
      </c>
      <c r="M1717" s="104"/>
      <c r="N1717" s="105">
        <f t="shared" si="149"/>
        <v>0.31154306682090027</v>
      </c>
      <c r="O1717" s="106">
        <f t="shared" si="151"/>
        <v>7.2983614228886592E-2</v>
      </c>
      <c r="P1717" s="10"/>
    </row>
    <row r="1718" spans="1:16" x14ac:dyDescent="0.2">
      <c r="A1718" s="10"/>
      <c r="B1718" s="107" t="s">
        <v>56</v>
      </c>
      <c r="C1718" s="24"/>
      <c r="D1718" s="24"/>
      <c r="E1718" s="24"/>
      <c r="F1718" s="108"/>
      <c r="G1718" s="109"/>
      <c r="H1718" s="99">
        <f>H1716+H1717</f>
        <v>37.104605257279999</v>
      </c>
      <c r="I1718" s="100"/>
      <c r="J1718" s="100"/>
      <c r="K1718" s="100"/>
      <c r="L1718" s="103">
        <f>L1716+L1717</f>
        <v>39.812633453492438</v>
      </c>
      <c r="M1718" s="104"/>
      <c r="N1718" s="105">
        <f t="shared" si="149"/>
        <v>2.7080281962124388</v>
      </c>
      <c r="O1718" s="106">
        <f t="shared" si="151"/>
        <v>7.2983614228886537E-2</v>
      </c>
      <c r="P1718" s="10"/>
    </row>
    <row r="1719" spans="1:16" ht="12.75" customHeight="1" x14ac:dyDescent="0.2">
      <c r="A1719" s="10"/>
      <c r="B1719" s="143" t="s">
        <v>57</v>
      </c>
      <c r="C1719" s="143"/>
      <c r="D1719" s="143"/>
      <c r="E1719" s="24"/>
      <c r="F1719" s="108"/>
      <c r="G1719" s="109"/>
      <c r="H1719" s="110">
        <f>ROUND(-H1718*10%,2)</f>
        <v>-3.71</v>
      </c>
      <c r="I1719" s="100"/>
      <c r="J1719" s="100"/>
      <c r="K1719" s="100"/>
      <c r="L1719" s="111">
        <f>ROUND(-L1718*10%,2)</f>
        <v>-3.98</v>
      </c>
      <c r="M1719" s="104"/>
      <c r="N1719" s="112">
        <f t="shared" si="149"/>
        <v>-0.27</v>
      </c>
      <c r="O1719" s="113">
        <f t="shared" si="151"/>
        <v>7.277628032345014E-2</v>
      </c>
      <c r="P1719" s="10"/>
    </row>
    <row r="1720" spans="1:16" ht="13.5" customHeight="1" thickBot="1" x14ac:dyDescent="0.25">
      <c r="A1720" s="10"/>
      <c r="B1720" s="143" t="s">
        <v>60</v>
      </c>
      <c r="C1720" s="143"/>
      <c r="D1720" s="143"/>
      <c r="E1720" s="114"/>
      <c r="F1720" s="131"/>
      <c r="G1720" s="132"/>
      <c r="H1720" s="133">
        <f>H1718+H1719</f>
        <v>33.394605257279999</v>
      </c>
      <c r="I1720" s="134"/>
      <c r="J1720" s="134"/>
      <c r="K1720" s="134"/>
      <c r="L1720" s="135">
        <f>L1718+L1719</f>
        <v>35.832633453492441</v>
      </c>
      <c r="M1720" s="136"/>
      <c r="N1720" s="137">
        <f t="shared" si="149"/>
        <v>2.4380281962124428</v>
      </c>
      <c r="O1720" s="138">
        <f t="shared" si="151"/>
        <v>7.3006648152577111E-2</v>
      </c>
      <c r="P1720" s="10"/>
    </row>
    <row r="1721" spans="1:16" ht="13.5" thickBot="1" x14ac:dyDescent="0.25">
      <c r="A1721" s="10"/>
      <c r="B1721" s="77"/>
      <c r="C1721" s="78"/>
      <c r="D1721" s="79"/>
      <c r="E1721" s="78"/>
      <c r="F1721" s="123"/>
      <c r="G1721" s="124"/>
      <c r="H1721" s="125"/>
      <c r="I1721" s="126"/>
      <c r="J1721" s="123"/>
      <c r="K1721" s="81"/>
      <c r="L1721" s="127"/>
      <c r="M1721" s="83"/>
      <c r="N1721" s="128"/>
      <c r="O1721" s="86"/>
      <c r="P1721" s="10"/>
    </row>
    <row r="1722" spans="1:16" x14ac:dyDescent="0.2">
      <c r="A1722" s="10"/>
      <c r="B1722" s="10"/>
      <c r="C1722" s="10"/>
      <c r="D1722" s="10"/>
      <c r="E1722" s="10"/>
      <c r="F1722" s="10"/>
      <c r="G1722" s="10"/>
      <c r="H1722" s="10"/>
      <c r="I1722" s="10"/>
      <c r="J1722" s="10"/>
      <c r="K1722" s="10"/>
      <c r="L1722" s="139"/>
      <c r="M1722" s="10"/>
      <c r="N1722" s="10"/>
      <c r="O1722" s="10"/>
      <c r="P1722" s="10"/>
    </row>
    <row r="1723" spans="1:16" x14ac:dyDescent="0.2">
      <c r="A1723" s="10"/>
      <c r="B1723" s="15" t="s">
        <v>61</v>
      </c>
      <c r="C1723" s="10"/>
      <c r="D1723" s="10"/>
      <c r="E1723" s="10"/>
      <c r="F1723" s="140">
        <v>3.5600000000000076E-2</v>
      </c>
      <c r="G1723" s="10"/>
      <c r="H1723" s="10"/>
      <c r="I1723" s="10"/>
      <c r="J1723" s="140">
        <v>4.2054064279015257E-2</v>
      </c>
      <c r="K1723" s="10"/>
      <c r="L1723" s="10"/>
      <c r="M1723" s="10"/>
      <c r="N1723" s="10"/>
      <c r="O1723" s="10"/>
      <c r="P1723" s="10"/>
    </row>
    <row r="1724" spans="1:16" x14ac:dyDescent="0.2">
      <c r="A1724" s="10"/>
      <c r="B1724" s="10"/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  <c r="O1724" s="10"/>
      <c r="P1724" s="10"/>
    </row>
    <row r="1725" spans="1:16" ht="14.25" x14ac:dyDescent="0.2">
      <c r="A1725" s="141" t="s">
        <v>62</v>
      </c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</row>
    <row r="1726" spans="1:16" x14ac:dyDescent="0.2">
      <c r="A1726" s="10"/>
      <c r="B1726" s="10"/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  <c r="O1726" s="10"/>
      <c r="P1726" s="10"/>
    </row>
    <row r="1727" spans="1:16" x14ac:dyDescent="0.2">
      <c r="A1727" s="10" t="s">
        <v>63</v>
      </c>
      <c r="B1727" s="10"/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  <c r="O1727" s="10"/>
      <c r="P1727" s="10"/>
    </row>
    <row r="1728" spans="1:16" x14ac:dyDescent="0.2">
      <c r="A1728" s="10" t="s">
        <v>64</v>
      </c>
      <c r="B1728" s="10"/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  <c r="O1728" s="10"/>
      <c r="P1728" s="10"/>
    </row>
    <row r="1729" spans="1:16" x14ac:dyDescent="0.2">
      <c r="A1729" s="10"/>
      <c r="B1729" s="10"/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  <c r="O1729" s="10"/>
      <c r="P1729" s="10"/>
    </row>
    <row r="1730" spans="1:16" x14ac:dyDescent="0.2">
      <c r="A1730" s="10" t="s">
        <v>65</v>
      </c>
      <c r="B1730" s="10"/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  <c r="O1730" s="10"/>
      <c r="P1730" s="10"/>
    </row>
    <row r="1731" spans="1:16" x14ac:dyDescent="0.2">
      <c r="A1731" s="10" t="s">
        <v>66</v>
      </c>
      <c r="B1731" s="10"/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  <c r="O1731" s="10"/>
      <c r="P1731" s="10"/>
    </row>
    <row r="1732" spans="1:16" x14ac:dyDescent="0.2">
      <c r="A1732" s="10"/>
      <c r="B1732" s="10"/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  <c r="O1732" s="10"/>
      <c r="P1732" s="10"/>
    </row>
    <row r="1733" spans="1:16" x14ac:dyDescent="0.2">
      <c r="A1733" s="10" t="s">
        <v>67</v>
      </c>
      <c r="B1733" s="10"/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  <c r="O1733" s="10"/>
      <c r="P1733" s="10"/>
    </row>
    <row r="1734" spans="1:16" x14ac:dyDescent="0.2">
      <c r="A1734" s="10" t="s">
        <v>68</v>
      </c>
      <c r="B1734" s="10"/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  <c r="O1734" s="10"/>
      <c r="P1734" s="10"/>
    </row>
    <row r="1735" spans="1:16" x14ac:dyDescent="0.2">
      <c r="A1735" s="10" t="s">
        <v>69</v>
      </c>
      <c r="B1735" s="10"/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  <c r="O1735" s="10"/>
      <c r="P1735" s="10"/>
    </row>
    <row r="1736" spans="1:16" x14ac:dyDescent="0.2">
      <c r="A1736" s="10" t="s">
        <v>70</v>
      </c>
      <c r="B1736" s="10"/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  <c r="O1736" s="10"/>
      <c r="P1736" s="10"/>
    </row>
    <row r="1737" spans="1:16" x14ac:dyDescent="0.2">
      <c r="A1737" s="10" t="s">
        <v>71</v>
      </c>
      <c r="B1737" s="10"/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  <c r="O1737" s="10"/>
      <c r="P1737" s="10"/>
    </row>
    <row r="1739" spans="1:16" ht="21.75" x14ac:dyDescent="0.2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2"/>
      <c r="M1739" s="2"/>
      <c r="N1739" s="3" t="s">
        <v>0</v>
      </c>
      <c r="O1739" s="4" t="s">
        <v>1</v>
      </c>
    </row>
    <row r="1740" spans="1:16" ht="18" x14ac:dyDescent="0.25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2"/>
      <c r="M1740" s="2"/>
      <c r="N1740" s="3" t="s">
        <v>2</v>
      </c>
      <c r="O1740" s="6"/>
    </row>
    <row r="1741" spans="1:16" x14ac:dyDescent="0.2">
      <c r="A1741" s="143"/>
      <c r="B1741" s="143"/>
      <c r="C1741" s="143"/>
      <c r="D1741" s="143"/>
      <c r="E1741" s="143"/>
      <c r="F1741" s="143"/>
      <c r="G1741" s="143"/>
      <c r="H1741" s="143"/>
      <c r="I1741" s="143"/>
      <c r="J1741" s="143"/>
      <c r="K1741" s="143"/>
      <c r="L1741" s="2"/>
      <c r="M1741" s="2"/>
      <c r="N1741" s="3" t="s">
        <v>3</v>
      </c>
      <c r="O1741" s="6"/>
    </row>
    <row r="1742" spans="1:16" ht="18" x14ac:dyDescent="0.25">
      <c r="A1742" s="5"/>
      <c r="B1742" s="5"/>
      <c r="C1742" s="5"/>
      <c r="D1742" s="5"/>
      <c r="E1742" s="5"/>
      <c r="F1742" s="5"/>
      <c r="G1742" s="5"/>
      <c r="H1742" s="5"/>
      <c r="I1742" s="7"/>
      <c r="J1742" s="7"/>
      <c r="K1742" s="7"/>
      <c r="L1742" s="2"/>
      <c r="M1742" s="2"/>
      <c r="N1742" s="3" t="s">
        <v>4</v>
      </c>
      <c r="O1742" s="6"/>
    </row>
    <row r="1743" spans="1:16" ht="15.75" x14ac:dyDescent="0.25">
      <c r="A1743" s="2"/>
      <c r="B1743" s="2"/>
      <c r="C1743" s="8"/>
      <c r="D1743" s="8"/>
      <c r="E1743" s="8"/>
      <c r="F1743" s="2"/>
      <c r="G1743" s="2"/>
      <c r="H1743" s="2"/>
      <c r="I1743" s="2"/>
      <c r="J1743" s="2"/>
      <c r="K1743" s="2"/>
      <c r="L1743" s="2"/>
      <c r="M1743" s="2"/>
      <c r="N1743" s="3" t="s">
        <v>5</v>
      </c>
      <c r="O1743" s="9" t="s">
        <v>100</v>
      </c>
    </row>
    <row r="1744" spans="1:16" x14ac:dyDescent="0.2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3"/>
      <c r="O1744" s="4"/>
    </row>
    <row r="1745" spans="1:16" x14ac:dyDescent="0.2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3" t="s">
        <v>6</v>
      </c>
      <c r="O1745" s="9"/>
    </row>
    <row r="1746" spans="1:16" x14ac:dyDescent="0.2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10"/>
    </row>
    <row r="1747" spans="1:16" x14ac:dyDescent="0.2">
      <c r="A1747" s="10"/>
      <c r="B1747" s="10"/>
      <c r="C1747" s="10"/>
      <c r="D1747" s="10"/>
      <c r="E1747" s="10"/>
      <c r="F1747" s="10"/>
      <c r="G1747" s="10"/>
      <c r="H1747" s="10"/>
      <c r="I1747" s="10"/>
      <c r="J1747" s="10"/>
      <c r="K1747" s="10"/>
    </row>
    <row r="1748" spans="1:16" x14ac:dyDescent="0.2">
      <c r="A1748" s="10"/>
      <c r="B1748" s="143" t="s">
        <v>7</v>
      </c>
      <c r="C1748" s="143"/>
      <c r="D1748" s="143"/>
      <c r="E1748" s="143"/>
      <c r="F1748" s="143"/>
      <c r="G1748" s="143"/>
      <c r="H1748" s="143"/>
      <c r="I1748" s="143"/>
      <c r="J1748" s="143"/>
      <c r="K1748" s="143"/>
      <c r="L1748" s="143"/>
      <c r="M1748" s="143"/>
      <c r="N1748" s="143"/>
      <c r="O1748" s="143"/>
    </row>
    <row r="1749" spans="1:16" x14ac:dyDescent="0.2">
      <c r="A1749" s="10"/>
      <c r="B1749" s="143" t="s">
        <v>8</v>
      </c>
      <c r="C1749" s="143"/>
      <c r="D1749" s="143"/>
      <c r="E1749" s="143"/>
      <c r="F1749" s="143"/>
      <c r="G1749" s="143"/>
      <c r="H1749" s="143"/>
      <c r="I1749" s="143"/>
      <c r="J1749" s="143"/>
      <c r="K1749" s="143"/>
      <c r="L1749" s="143"/>
      <c r="M1749" s="143"/>
      <c r="N1749" s="143"/>
      <c r="O1749" s="143"/>
    </row>
    <row r="1750" spans="1:16" x14ac:dyDescent="0.2">
      <c r="A1750" s="10"/>
      <c r="B1750" s="10"/>
      <c r="C1750" s="10"/>
      <c r="D1750" s="10"/>
      <c r="E1750" s="10"/>
      <c r="F1750" s="10"/>
      <c r="G1750" s="10"/>
      <c r="H1750" s="10"/>
      <c r="I1750" s="10"/>
      <c r="J1750" s="10"/>
      <c r="K1750" s="10"/>
    </row>
    <row r="1751" spans="1:16" x14ac:dyDescent="0.2">
      <c r="A1751" s="10"/>
      <c r="B1751" s="10"/>
      <c r="C1751" s="10"/>
      <c r="D1751" s="10"/>
      <c r="E1751" s="10"/>
      <c r="F1751" s="10"/>
      <c r="G1751" s="10"/>
      <c r="H1751" s="10"/>
      <c r="I1751" s="10"/>
      <c r="J1751" s="10"/>
      <c r="K1751" s="10"/>
    </row>
    <row r="1752" spans="1:16" x14ac:dyDescent="0.2">
      <c r="A1752" s="10"/>
      <c r="B1752" s="11" t="s">
        <v>9</v>
      </c>
      <c r="C1752" s="10"/>
      <c r="D1752" s="143" t="s">
        <v>99</v>
      </c>
      <c r="E1752" s="143"/>
      <c r="F1752" s="143"/>
      <c r="G1752" s="143"/>
      <c r="H1752" s="143"/>
      <c r="I1752" s="143"/>
      <c r="J1752" s="143"/>
      <c r="K1752" s="143"/>
      <c r="L1752" s="143"/>
      <c r="M1752" s="143"/>
      <c r="N1752" s="143"/>
      <c r="O1752" s="143"/>
      <c r="P1752" s="10"/>
    </row>
    <row r="1753" spans="1:16" ht="15.75" x14ac:dyDescent="0.25">
      <c r="A1753" s="10"/>
      <c r="B1753" s="12"/>
      <c r="C1753" s="10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0"/>
    </row>
    <row r="1754" spans="1:16" x14ac:dyDescent="0.2">
      <c r="A1754" s="10"/>
      <c r="B1754" s="14"/>
      <c r="C1754" s="10"/>
      <c r="D1754" s="15" t="s">
        <v>11</v>
      </c>
      <c r="E1754" s="15"/>
      <c r="F1754" s="16">
        <v>63</v>
      </c>
      <c r="G1754" s="15" t="s">
        <v>12</v>
      </c>
      <c r="H1754" s="10"/>
      <c r="I1754" s="10"/>
      <c r="J1754" s="10"/>
      <c r="K1754" s="10"/>
      <c r="L1754" s="10"/>
      <c r="M1754" s="10"/>
      <c r="N1754" s="10"/>
      <c r="O1754" s="10"/>
      <c r="P1754" s="10"/>
    </row>
    <row r="1755" spans="1:16" x14ac:dyDescent="0.2">
      <c r="A1755" s="10"/>
      <c r="B1755" s="14"/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  <c r="O1755" s="10"/>
      <c r="P1755" s="10"/>
    </row>
    <row r="1756" spans="1:16" x14ac:dyDescent="0.2">
      <c r="A1756" s="10"/>
      <c r="B1756" s="14"/>
      <c r="C1756" s="10"/>
      <c r="D1756" s="17"/>
      <c r="E1756" s="17"/>
      <c r="F1756" s="143" t="s">
        <v>13</v>
      </c>
      <c r="G1756" s="143"/>
      <c r="H1756" s="143"/>
      <c r="I1756" s="10"/>
      <c r="J1756" s="143" t="s">
        <v>14</v>
      </c>
      <c r="K1756" s="143"/>
      <c r="L1756" s="143"/>
      <c r="M1756" s="10"/>
      <c r="N1756" s="143" t="s">
        <v>15</v>
      </c>
      <c r="O1756" s="143"/>
      <c r="P1756" s="10"/>
    </row>
    <row r="1757" spans="1:16" ht="12.75" customHeight="1" x14ac:dyDescent="0.2">
      <c r="A1757" s="10"/>
      <c r="B1757" s="14"/>
      <c r="C1757" s="10"/>
      <c r="D1757" s="143" t="s">
        <v>16</v>
      </c>
      <c r="E1757" s="18"/>
      <c r="F1757" s="19" t="s">
        <v>17</v>
      </c>
      <c r="G1757" s="19" t="s">
        <v>18</v>
      </c>
      <c r="H1757" s="20" t="s">
        <v>19</v>
      </c>
      <c r="I1757" s="10"/>
      <c r="J1757" s="19" t="s">
        <v>17</v>
      </c>
      <c r="K1757" s="21" t="s">
        <v>18</v>
      </c>
      <c r="L1757" s="20" t="s">
        <v>19</v>
      </c>
      <c r="M1757" s="10"/>
      <c r="N1757" s="143" t="s">
        <v>20</v>
      </c>
      <c r="O1757" s="143" t="s">
        <v>21</v>
      </c>
      <c r="P1757" s="10"/>
    </row>
    <row r="1758" spans="1:16" x14ac:dyDescent="0.2">
      <c r="A1758" s="10"/>
      <c r="B1758" s="14"/>
      <c r="C1758" s="10"/>
      <c r="D1758" s="143"/>
      <c r="E1758" s="18"/>
      <c r="F1758" s="22" t="s">
        <v>22</v>
      </c>
      <c r="G1758" s="22"/>
      <c r="H1758" s="23" t="s">
        <v>22</v>
      </c>
      <c r="I1758" s="10"/>
      <c r="J1758" s="22" t="s">
        <v>22</v>
      </c>
      <c r="K1758" s="23"/>
      <c r="L1758" s="23" t="s">
        <v>22</v>
      </c>
      <c r="M1758" s="10"/>
      <c r="N1758" s="143"/>
      <c r="O1758" s="143"/>
      <c r="P1758" s="10"/>
    </row>
    <row r="1759" spans="1:16" x14ac:dyDescent="0.2">
      <c r="A1759" s="10"/>
      <c r="B1759" s="24" t="s">
        <v>23</v>
      </c>
      <c r="C1759" s="24"/>
      <c r="D1759" s="25" t="s">
        <v>24</v>
      </c>
      <c r="E1759" s="26"/>
      <c r="F1759" s="27">
        <v>3.43</v>
      </c>
      <c r="G1759" s="28">
        <v>1</v>
      </c>
      <c r="H1759" s="29">
        <f>G1759*F1759</f>
        <v>3.43</v>
      </c>
      <c r="I1759" s="30"/>
      <c r="J1759" s="31">
        <v>4.1100000000000003</v>
      </c>
      <c r="K1759" s="32">
        <v>1</v>
      </c>
      <c r="L1759" s="29">
        <f>K1759*J1759</f>
        <v>4.1100000000000003</v>
      </c>
      <c r="M1759" s="30"/>
      <c r="N1759" s="33">
        <f>L1759-H1759</f>
        <v>0.68000000000000016</v>
      </c>
      <c r="O1759" s="34">
        <f>IF((H1759)=0,"",(N1759/H1759))</f>
        <v>0.19825072886297379</v>
      </c>
      <c r="P1759" s="10"/>
    </row>
    <row r="1760" spans="1:16" x14ac:dyDescent="0.2">
      <c r="A1760" s="10"/>
      <c r="B1760" s="24" t="s">
        <v>25</v>
      </c>
      <c r="C1760" s="24"/>
      <c r="D1760" s="25" t="s">
        <v>24</v>
      </c>
      <c r="E1760" s="26"/>
      <c r="F1760" s="27">
        <v>0</v>
      </c>
      <c r="G1760" s="28">
        <v>1</v>
      </c>
      <c r="H1760" s="29">
        <f t="shared" ref="H1760:H1768" si="154">G1760*F1760</f>
        <v>0</v>
      </c>
      <c r="I1760" s="30"/>
      <c r="J1760" s="31">
        <v>0</v>
      </c>
      <c r="K1760" s="32">
        <v>1</v>
      </c>
      <c r="L1760" s="29">
        <f>K1760*J1760</f>
        <v>0</v>
      </c>
      <c r="M1760" s="30"/>
      <c r="N1760" s="33">
        <f>L1760-H1760</f>
        <v>0</v>
      </c>
      <c r="O1760" s="34" t="str">
        <f>IF((H1760)=0,"",(N1760/H1760))</f>
        <v/>
      </c>
      <c r="P1760" s="10"/>
    </row>
    <row r="1761" spans="1:16" x14ac:dyDescent="0.2">
      <c r="A1761" s="10"/>
      <c r="B1761" s="35" t="s">
        <v>26</v>
      </c>
      <c r="C1761" s="24"/>
      <c r="D1761" s="25" t="s">
        <v>32</v>
      </c>
      <c r="E1761" s="26"/>
      <c r="F1761" s="27">
        <v>-0.39439999999999997</v>
      </c>
      <c r="G1761" s="28">
        <v>0.18</v>
      </c>
      <c r="H1761" s="29">
        <f t="shared" si="154"/>
        <v>-7.0991999999999986E-2</v>
      </c>
      <c r="I1761" s="30"/>
      <c r="J1761" s="31">
        <v>0</v>
      </c>
      <c r="K1761" s="32">
        <v>0.18</v>
      </c>
      <c r="L1761" s="29">
        <f t="shared" ref="L1761:L1768" si="155">K1761*J1761</f>
        <v>0</v>
      </c>
      <c r="M1761" s="30"/>
      <c r="N1761" s="33">
        <f t="shared" ref="N1761:N1799" si="156">L1761-H1761</f>
        <v>7.0991999999999986E-2</v>
      </c>
      <c r="O1761" s="34">
        <f t="shared" ref="O1761:O1769" si="157">IF((H1761)=0,"",(N1761/H1761))</f>
        <v>-1</v>
      </c>
      <c r="P1761" s="10"/>
    </row>
    <row r="1762" spans="1:16" x14ac:dyDescent="0.2">
      <c r="A1762" s="10"/>
      <c r="B1762" s="35" t="s">
        <v>28</v>
      </c>
      <c r="C1762" s="24"/>
      <c r="D1762" s="25" t="s">
        <v>24</v>
      </c>
      <c r="E1762" s="26"/>
      <c r="F1762" s="27">
        <v>0.25</v>
      </c>
      <c r="G1762" s="28">
        <v>1</v>
      </c>
      <c r="H1762" s="29">
        <f t="shared" si="154"/>
        <v>0.25</v>
      </c>
      <c r="I1762" s="30"/>
      <c r="J1762" s="31">
        <v>0.25</v>
      </c>
      <c r="K1762" s="32">
        <v>1</v>
      </c>
      <c r="L1762" s="29">
        <f t="shared" si="155"/>
        <v>0.25</v>
      </c>
      <c r="M1762" s="30"/>
      <c r="N1762" s="33">
        <f t="shared" si="156"/>
        <v>0</v>
      </c>
      <c r="O1762" s="34">
        <f t="shared" si="157"/>
        <v>0</v>
      </c>
      <c r="P1762" s="10"/>
    </row>
    <row r="1763" spans="1:16" x14ac:dyDescent="0.2">
      <c r="A1763" s="10"/>
      <c r="B1763" s="24" t="s">
        <v>29</v>
      </c>
      <c r="C1763" s="24"/>
      <c r="D1763" s="25" t="s">
        <v>32</v>
      </c>
      <c r="E1763" s="26"/>
      <c r="F1763" s="27">
        <v>22.629899999999999</v>
      </c>
      <c r="G1763" s="28">
        <v>0.18</v>
      </c>
      <c r="H1763" s="29">
        <f t="shared" si="154"/>
        <v>4.0733819999999996</v>
      </c>
      <c r="I1763" s="30"/>
      <c r="J1763" s="31">
        <v>27.127600000000001</v>
      </c>
      <c r="K1763" s="28">
        <v>0.18</v>
      </c>
      <c r="L1763" s="29">
        <f t="shared" si="155"/>
        <v>4.882968</v>
      </c>
      <c r="M1763" s="30"/>
      <c r="N1763" s="33">
        <f t="shared" si="156"/>
        <v>0.80958600000000036</v>
      </c>
      <c r="O1763" s="34">
        <f t="shared" si="157"/>
        <v>0.19875032589627009</v>
      </c>
      <c r="P1763" s="10"/>
    </row>
    <row r="1764" spans="1:16" x14ac:dyDescent="0.2">
      <c r="A1764" s="10"/>
      <c r="B1764" s="24" t="s">
        <v>30</v>
      </c>
      <c r="C1764" s="24"/>
      <c r="D1764" s="25"/>
      <c r="E1764" s="26"/>
      <c r="F1764" s="27"/>
      <c r="G1764" s="28"/>
      <c r="H1764" s="29">
        <f t="shared" si="154"/>
        <v>0</v>
      </c>
      <c r="I1764" s="30"/>
      <c r="J1764" s="31">
        <v>0</v>
      </c>
      <c r="K1764" s="28"/>
      <c r="L1764" s="29">
        <f t="shared" si="155"/>
        <v>0</v>
      </c>
      <c r="M1764" s="30"/>
      <c r="N1764" s="33">
        <f t="shared" si="156"/>
        <v>0</v>
      </c>
      <c r="O1764" s="34" t="str">
        <f t="shared" si="157"/>
        <v/>
      </c>
      <c r="P1764" s="10"/>
    </row>
    <row r="1765" spans="1:16" x14ac:dyDescent="0.2">
      <c r="A1765" s="10"/>
      <c r="B1765" s="24" t="s">
        <v>31</v>
      </c>
      <c r="C1765" s="24"/>
      <c r="D1765" s="25" t="s">
        <v>32</v>
      </c>
      <c r="E1765" s="26"/>
      <c r="F1765" s="27">
        <v>0</v>
      </c>
      <c r="G1765" s="28">
        <v>0.18</v>
      </c>
      <c r="H1765" s="29">
        <f t="shared" si="154"/>
        <v>0</v>
      </c>
      <c r="I1765" s="30"/>
      <c r="J1765" s="31">
        <v>0</v>
      </c>
      <c r="K1765" s="28">
        <v>0.18</v>
      </c>
      <c r="L1765" s="29">
        <f t="shared" si="155"/>
        <v>0</v>
      </c>
      <c r="M1765" s="30"/>
      <c r="N1765" s="33">
        <f t="shared" si="156"/>
        <v>0</v>
      </c>
      <c r="O1765" s="34" t="str">
        <f t="shared" si="157"/>
        <v/>
      </c>
      <c r="P1765" s="10"/>
    </row>
    <row r="1766" spans="1:16" x14ac:dyDescent="0.2">
      <c r="A1766" s="10"/>
      <c r="B1766" s="24" t="s">
        <v>33</v>
      </c>
      <c r="C1766" s="24"/>
      <c r="D1766" s="25" t="s">
        <v>32</v>
      </c>
      <c r="E1766" s="26"/>
      <c r="F1766" s="27">
        <v>0</v>
      </c>
      <c r="G1766" s="28">
        <v>0.18</v>
      </c>
      <c r="H1766" s="29">
        <f t="shared" si="154"/>
        <v>0</v>
      </c>
      <c r="I1766" s="30"/>
      <c r="J1766" s="31">
        <v>0</v>
      </c>
      <c r="K1766" s="28">
        <v>0.18</v>
      </c>
      <c r="L1766" s="29">
        <f t="shared" si="155"/>
        <v>0</v>
      </c>
      <c r="M1766" s="30"/>
      <c r="N1766" s="33">
        <f t="shared" si="156"/>
        <v>0</v>
      </c>
      <c r="O1766" s="34" t="str">
        <f t="shared" si="157"/>
        <v/>
      </c>
      <c r="P1766" s="10"/>
    </row>
    <row r="1767" spans="1:16" x14ac:dyDescent="0.2">
      <c r="A1767" s="10"/>
      <c r="B1767" s="24" t="s">
        <v>89</v>
      </c>
      <c r="C1767" s="24"/>
      <c r="D1767" s="25" t="s">
        <v>32</v>
      </c>
      <c r="E1767" s="26"/>
      <c r="F1767" s="27">
        <v>0</v>
      </c>
      <c r="G1767" s="28">
        <v>0.18</v>
      </c>
      <c r="H1767" s="29">
        <f t="shared" si="154"/>
        <v>0</v>
      </c>
      <c r="I1767" s="30"/>
      <c r="J1767" s="31">
        <v>0</v>
      </c>
      <c r="K1767" s="28">
        <v>0.18</v>
      </c>
      <c r="L1767" s="29">
        <f t="shared" si="155"/>
        <v>0</v>
      </c>
      <c r="M1767" s="30"/>
      <c r="N1767" s="33">
        <f t="shared" si="156"/>
        <v>0</v>
      </c>
      <c r="O1767" s="34" t="str">
        <f t="shared" si="157"/>
        <v/>
      </c>
      <c r="P1767" s="10"/>
    </row>
    <row r="1768" spans="1:16" x14ac:dyDescent="0.2">
      <c r="A1768" s="10"/>
      <c r="B1768" s="37" t="s">
        <v>35</v>
      </c>
      <c r="C1768" s="24"/>
      <c r="D1768" s="25" t="s">
        <v>24</v>
      </c>
      <c r="E1768" s="26"/>
      <c r="F1768" s="27">
        <v>0</v>
      </c>
      <c r="G1768" s="28">
        <v>1</v>
      </c>
      <c r="H1768" s="29">
        <f t="shared" si="154"/>
        <v>0</v>
      </c>
      <c r="I1768" s="30"/>
      <c r="J1768" s="31">
        <v>0</v>
      </c>
      <c r="K1768" s="28">
        <v>1</v>
      </c>
      <c r="L1768" s="29">
        <f t="shared" si="155"/>
        <v>0</v>
      </c>
      <c r="M1768" s="30"/>
      <c r="N1768" s="33">
        <f t="shared" si="156"/>
        <v>0</v>
      </c>
      <c r="O1768" s="34" t="str">
        <f t="shared" si="157"/>
        <v/>
      </c>
      <c r="P1768" s="10"/>
    </row>
    <row r="1769" spans="1:16" x14ac:dyDescent="0.2">
      <c r="A1769" s="38"/>
      <c r="B1769" s="39" t="s">
        <v>36</v>
      </c>
      <c r="C1769" s="40"/>
      <c r="D1769" s="41"/>
      <c r="E1769" s="40"/>
      <c r="F1769" s="42"/>
      <c r="G1769" s="43"/>
      <c r="H1769" s="44">
        <f>SUM(H1759:H1768)</f>
        <v>7.6823899999999998</v>
      </c>
      <c r="I1769" s="45"/>
      <c r="J1769" s="46"/>
      <c r="K1769" s="47"/>
      <c r="L1769" s="44">
        <f>SUM(L1759:L1768)</f>
        <v>9.2429680000000012</v>
      </c>
      <c r="M1769" s="45"/>
      <c r="N1769" s="48">
        <f t="shared" si="156"/>
        <v>1.5605780000000014</v>
      </c>
      <c r="O1769" s="49">
        <f t="shared" si="157"/>
        <v>0.20313704459159213</v>
      </c>
      <c r="P1769" s="38"/>
    </row>
    <row r="1770" spans="1:16" ht="38.25" x14ac:dyDescent="0.2">
      <c r="A1770" s="10"/>
      <c r="B1770" s="50" t="s">
        <v>37</v>
      </c>
      <c r="C1770" s="24"/>
      <c r="D1770" s="25" t="s">
        <v>32</v>
      </c>
      <c r="E1770" s="26"/>
      <c r="F1770" s="27">
        <v>0.49440000000000001</v>
      </c>
      <c r="G1770" s="28">
        <v>0.18</v>
      </c>
      <c r="H1770" s="29">
        <f>G1770*F1770</f>
        <v>8.8992000000000002E-2</v>
      </c>
      <c r="I1770" s="30"/>
      <c r="J1770" s="31">
        <v>0</v>
      </c>
      <c r="K1770" s="28">
        <v>0.18</v>
      </c>
      <c r="L1770" s="29">
        <f>K1770*J1770</f>
        <v>0</v>
      </c>
      <c r="M1770" s="30"/>
      <c r="N1770" s="33">
        <f t="shared" si="156"/>
        <v>-8.8992000000000002E-2</v>
      </c>
      <c r="O1770" s="34">
        <f>IF((H1770)=0,"",(N1770/H1770))</f>
        <v>-1</v>
      </c>
      <c r="P1770" s="10"/>
    </row>
    <row r="1771" spans="1:16" ht="38.25" x14ac:dyDescent="0.2">
      <c r="A1771" s="10"/>
      <c r="B1771" s="50" t="s">
        <v>38</v>
      </c>
      <c r="C1771" s="24"/>
      <c r="D1771" s="25" t="s">
        <v>32</v>
      </c>
      <c r="E1771" s="26"/>
      <c r="F1771" s="27">
        <v>-0.80269999999999997</v>
      </c>
      <c r="G1771" s="28">
        <v>0.18</v>
      </c>
      <c r="H1771" s="29">
        <f>G1771*F1771</f>
        <v>-0.14448599999999998</v>
      </c>
      <c r="I1771" s="30"/>
      <c r="J1771" s="31">
        <v>-0.80269999999999997</v>
      </c>
      <c r="K1771" s="28">
        <v>0.18</v>
      </c>
      <c r="L1771" s="29">
        <f>K1771*J1771</f>
        <v>-0.14448599999999998</v>
      </c>
      <c r="M1771" s="30"/>
      <c r="N1771" s="33">
        <f t="shared" si="156"/>
        <v>0</v>
      </c>
      <c r="O1771" s="34">
        <f>IF((H1771)=0,"",(N1771/H1771))</f>
        <v>0</v>
      </c>
      <c r="P1771" s="10"/>
    </row>
    <row r="1772" spans="1:16" ht="51" x14ac:dyDescent="0.2">
      <c r="A1772" s="10"/>
      <c r="B1772" s="50" t="s">
        <v>39</v>
      </c>
      <c r="C1772" s="24"/>
      <c r="D1772" s="25" t="s">
        <v>32</v>
      </c>
      <c r="E1772" s="26"/>
      <c r="F1772" s="27">
        <v>0</v>
      </c>
      <c r="G1772" s="28">
        <v>0.18</v>
      </c>
      <c r="H1772" s="29">
        <f>G1772*F1772</f>
        <v>0</v>
      </c>
      <c r="I1772" s="30"/>
      <c r="J1772" s="31">
        <v>-0.6421</v>
      </c>
      <c r="K1772" s="28">
        <v>0.18</v>
      </c>
      <c r="L1772" s="29">
        <f>K1772*J1772</f>
        <v>-0.115578</v>
      </c>
      <c r="M1772" s="30"/>
      <c r="N1772" s="33">
        <f t="shared" si="156"/>
        <v>-0.115578</v>
      </c>
      <c r="O1772" s="34" t="str">
        <f>IF((H1772)=0,"",(N1772/H1772))</f>
        <v/>
      </c>
      <c r="P1772" s="10"/>
    </row>
    <row r="1773" spans="1:16" x14ac:dyDescent="0.2">
      <c r="A1773" s="10"/>
      <c r="B1773" s="36" t="s">
        <v>40</v>
      </c>
      <c r="C1773" s="24"/>
      <c r="D1773" s="25" t="s">
        <v>32</v>
      </c>
      <c r="E1773" s="26"/>
      <c r="F1773" s="27">
        <v>5.7000000000000002E-2</v>
      </c>
      <c r="G1773" s="28">
        <v>0.18</v>
      </c>
      <c r="H1773" s="29">
        <f>G1773*F1773</f>
        <v>1.026E-2</v>
      </c>
      <c r="I1773" s="30"/>
      <c r="J1773" s="31">
        <v>2.0000000000000001E-4</v>
      </c>
      <c r="K1773" s="28">
        <v>0.18</v>
      </c>
      <c r="L1773" s="29">
        <f>K1773*J1773</f>
        <v>3.6000000000000001E-5</v>
      </c>
      <c r="M1773" s="30"/>
      <c r="N1773" s="33">
        <f t="shared" si="156"/>
        <v>-1.0224E-2</v>
      </c>
      <c r="O1773" s="34">
        <f>IF((H1773)=0,"",(N1773/H1773))</f>
        <v>-0.99649122807017543</v>
      </c>
      <c r="P1773" s="10"/>
    </row>
    <row r="1774" spans="1:16" x14ac:dyDescent="0.2">
      <c r="A1774" s="10"/>
      <c r="B1774" s="36" t="s">
        <v>41</v>
      </c>
      <c r="C1774" s="24"/>
      <c r="D1774" s="25"/>
      <c r="E1774" s="26"/>
      <c r="F1774" s="51"/>
      <c r="G1774" s="52"/>
      <c r="H1774" s="53"/>
      <c r="I1774" s="30"/>
      <c r="J1774" s="31">
        <v>0</v>
      </c>
      <c r="K1774" s="28"/>
      <c r="L1774" s="29">
        <f>K1774*J1774</f>
        <v>0</v>
      </c>
      <c r="M1774" s="30"/>
      <c r="N1774" s="33">
        <f t="shared" si="156"/>
        <v>0</v>
      </c>
      <c r="O1774" s="34"/>
      <c r="P1774" s="10"/>
    </row>
    <row r="1775" spans="1:16" ht="25.5" x14ac:dyDescent="0.2">
      <c r="A1775" s="10"/>
      <c r="B1775" s="54" t="s">
        <v>42</v>
      </c>
      <c r="C1775" s="55"/>
      <c r="D1775" s="55"/>
      <c r="E1775" s="55"/>
      <c r="F1775" s="56"/>
      <c r="G1775" s="57"/>
      <c r="H1775" s="58">
        <f>SUM(H1769:H1774)</f>
        <v>7.6371560000000001</v>
      </c>
      <c r="I1775" s="45"/>
      <c r="J1775" s="57"/>
      <c r="K1775" s="59"/>
      <c r="L1775" s="58">
        <f>SUM(L1769:L1774)</f>
        <v>8.982940000000001</v>
      </c>
      <c r="M1775" s="45"/>
      <c r="N1775" s="48">
        <f t="shared" si="156"/>
        <v>1.345784000000001</v>
      </c>
      <c r="O1775" s="49">
        <f t="shared" ref="O1775:O1799" si="158">IF((H1775)=0,"",(N1775/H1775))</f>
        <v>0.17621533460885191</v>
      </c>
      <c r="P1775" s="10"/>
    </row>
    <row r="1776" spans="1:16" x14ac:dyDescent="0.2">
      <c r="A1776" s="10"/>
      <c r="B1776" s="30" t="s">
        <v>43</v>
      </c>
      <c r="C1776" s="30"/>
      <c r="D1776" s="60" t="s">
        <v>32</v>
      </c>
      <c r="E1776" s="61"/>
      <c r="F1776" s="31">
        <v>1.9440999999999999</v>
      </c>
      <c r="G1776">
        <f>0.18</f>
        <v>0.18</v>
      </c>
      <c r="H1776" s="29">
        <f>G1776*F1776</f>
        <v>0.34993799999999997</v>
      </c>
      <c r="I1776" s="30"/>
      <c r="J1776" s="31">
        <v>1.8396999999999999</v>
      </c>
      <c r="K1776">
        <f>0.18</f>
        <v>0.18</v>
      </c>
      <c r="L1776" s="29">
        <f>K1776*J1776</f>
        <v>0.33114599999999994</v>
      </c>
      <c r="M1776" s="30"/>
      <c r="N1776" s="33">
        <f t="shared" si="156"/>
        <v>-1.8792000000000031E-2</v>
      </c>
      <c r="O1776" s="34">
        <f t="shared" si="158"/>
        <v>-5.3700941309603512E-2</v>
      </c>
      <c r="P1776" s="10"/>
    </row>
    <row r="1777" spans="1:16" ht="25.5" x14ac:dyDescent="0.2">
      <c r="A1777" s="10"/>
      <c r="B1777" s="64" t="s">
        <v>44</v>
      </c>
      <c r="C1777" s="30"/>
      <c r="D1777" s="60" t="s">
        <v>32</v>
      </c>
      <c r="E1777" s="61"/>
      <c r="F1777" s="31">
        <v>1.5783</v>
      </c>
      <c r="G1777">
        <f>G1776</f>
        <v>0.18</v>
      </c>
      <c r="H1777" s="29">
        <f>G1777*F1777</f>
        <v>0.28409400000000001</v>
      </c>
      <c r="I1777" s="30"/>
      <c r="J1777" s="31">
        <v>1.4965999999999999</v>
      </c>
      <c r="K1777">
        <f>K1776</f>
        <v>0.18</v>
      </c>
      <c r="L1777" s="29">
        <f>K1777*J1777</f>
        <v>0.26938799999999996</v>
      </c>
      <c r="M1777" s="30"/>
      <c r="N1777" s="33">
        <f t="shared" si="156"/>
        <v>-1.4706000000000052E-2</v>
      </c>
      <c r="O1777" s="34">
        <f t="shared" si="158"/>
        <v>-5.1764556801622182E-2</v>
      </c>
      <c r="P1777" s="10"/>
    </row>
    <row r="1778" spans="1:16" ht="25.5" x14ac:dyDescent="0.2">
      <c r="A1778" s="10"/>
      <c r="B1778" s="54" t="s">
        <v>45</v>
      </c>
      <c r="C1778" s="40"/>
      <c r="D1778" s="40"/>
      <c r="E1778" s="40"/>
      <c r="F1778" s="65"/>
      <c r="G1778" s="57"/>
      <c r="H1778" s="58">
        <f>SUM(H1775:H1777)</f>
        <v>8.2711880000000004</v>
      </c>
      <c r="I1778" s="66"/>
      <c r="J1778" s="67"/>
      <c r="K1778" s="68"/>
      <c r="L1778" s="58">
        <f>SUM(L1775:L1777)</f>
        <v>9.5834740000000007</v>
      </c>
      <c r="M1778" s="66"/>
      <c r="N1778" s="48">
        <f t="shared" si="156"/>
        <v>1.3122860000000003</v>
      </c>
      <c r="O1778" s="49">
        <f t="shared" si="158"/>
        <v>0.15865749877768467</v>
      </c>
      <c r="P1778" s="10"/>
    </row>
    <row r="1779" spans="1:16" ht="25.5" x14ac:dyDescent="0.2">
      <c r="A1779" s="10"/>
      <c r="B1779" s="69" t="s">
        <v>46</v>
      </c>
      <c r="C1779" s="24"/>
      <c r="D1779" s="25" t="s">
        <v>27</v>
      </c>
      <c r="E1779" s="26"/>
      <c r="F1779" s="70">
        <v>5.1999999999999998E-3</v>
      </c>
      <c r="G1779" s="62">
        <f>F1754*(1+F1802)</f>
        <v>65.242800000000003</v>
      </c>
      <c r="H1779" s="71">
        <f t="shared" ref="H1779:H1787" si="159">G1779*F1779</f>
        <v>0.33926255999999999</v>
      </c>
      <c r="I1779" s="30"/>
      <c r="J1779" s="31">
        <v>5.1999999999999998E-3</v>
      </c>
      <c r="K1779" s="63">
        <f>F1754*(1+J1802)</f>
        <v>65.649406049577962</v>
      </c>
      <c r="L1779" s="71">
        <f t="shared" ref="L1779:L1787" si="160">K1779*J1779</f>
        <v>0.34137691145780541</v>
      </c>
      <c r="M1779" s="30"/>
      <c r="N1779" s="33">
        <f t="shared" si="156"/>
        <v>2.114351457805419E-3</v>
      </c>
      <c r="O1779" s="73">
        <f t="shared" si="158"/>
        <v>6.2321980291766329E-3</v>
      </c>
      <c r="P1779" s="10"/>
    </row>
    <row r="1780" spans="1:16" ht="25.5" x14ac:dyDescent="0.2">
      <c r="A1780" s="10"/>
      <c r="B1780" s="69" t="s">
        <v>47</v>
      </c>
      <c r="C1780" s="24"/>
      <c r="D1780" s="25" t="s">
        <v>27</v>
      </c>
      <c r="E1780" s="26"/>
      <c r="F1780" s="70">
        <v>1.1000000000000001E-3</v>
      </c>
      <c r="G1780" s="62">
        <f>F1754*(1+F1802)</f>
        <v>65.242800000000003</v>
      </c>
      <c r="H1780" s="71">
        <f t="shared" si="159"/>
        <v>7.1767080000000011E-2</v>
      </c>
      <c r="I1780" s="30"/>
      <c r="J1780" s="31">
        <v>1.1000000000000001E-3</v>
      </c>
      <c r="K1780" s="63">
        <f>F1754*(1+J1802)</f>
        <v>65.649406049577962</v>
      </c>
      <c r="L1780" s="71">
        <f t="shared" si="160"/>
        <v>7.2214346654535758E-2</v>
      </c>
      <c r="M1780" s="30"/>
      <c r="N1780" s="33">
        <f t="shared" si="156"/>
        <v>4.4726665453574677E-4</v>
      </c>
      <c r="O1780" s="73">
        <f t="shared" si="158"/>
        <v>6.232198029176423E-3</v>
      </c>
      <c r="P1780" s="10"/>
    </row>
    <row r="1781" spans="1:16" x14ac:dyDescent="0.2">
      <c r="A1781" s="10"/>
      <c r="B1781" s="24" t="s">
        <v>28</v>
      </c>
      <c r="C1781" s="24"/>
      <c r="D1781" s="25"/>
      <c r="E1781" s="26"/>
      <c r="F1781" s="70"/>
      <c r="G1781" s="28">
        <v>1</v>
      </c>
      <c r="H1781" s="71">
        <f t="shared" si="159"/>
        <v>0</v>
      </c>
      <c r="I1781" s="30"/>
      <c r="J1781" s="31">
        <v>0</v>
      </c>
      <c r="K1781" s="32">
        <v>1</v>
      </c>
      <c r="L1781" s="71">
        <f t="shared" si="160"/>
        <v>0</v>
      </c>
      <c r="M1781" s="30"/>
      <c r="N1781" s="33">
        <f t="shared" si="156"/>
        <v>0</v>
      </c>
      <c r="O1781" s="73" t="str">
        <f t="shared" si="158"/>
        <v/>
      </c>
      <c r="P1781" s="10"/>
    </row>
    <row r="1782" spans="1:16" x14ac:dyDescent="0.2">
      <c r="A1782" s="10"/>
      <c r="B1782" s="24" t="s">
        <v>48</v>
      </c>
      <c r="C1782" s="24"/>
      <c r="D1782" s="25" t="s">
        <v>27</v>
      </c>
      <c r="E1782" s="26"/>
      <c r="F1782" s="70">
        <v>7.0000000000000001E-3</v>
      </c>
      <c r="G1782" s="62">
        <f>F1754</f>
        <v>63</v>
      </c>
      <c r="H1782" s="71">
        <f t="shared" si="159"/>
        <v>0.441</v>
      </c>
      <c r="I1782" s="30"/>
      <c r="J1782" s="31">
        <v>7.0000000000000001E-3</v>
      </c>
      <c r="K1782" s="63">
        <f>F1754</f>
        <v>63</v>
      </c>
      <c r="L1782" s="71">
        <f t="shared" si="160"/>
        <v>0.441</v>
      </c>
      <c r="M1782" s="30"/>
      <c r="N1782" s="33">
        <f t="shared" si="156"/>
        <v>0</v>
      </c>
      <c r="O1782" s="73">
        <f t="shared" si="158"/>
        <v>0</v>
      </c>
      <c r="P1782" s="10"/>
    </row>
    <row r="1783" spans="1:16" x14ac:dyDescent="0.2">
      <c r="A1783" s="10"/>
      <c r="B1783" s="36" t="s">
        <v>49</v>
      </c>
      <c r="C1783" s="24"/>
      <c r="D1783" s="25" t="s">
        <v>27</v>
      </c>
      <c r="E1783" s="26"/>
      <c r="F1783" s="74">
        <v>7.3999999999999996E-2</v>
      </c>
      <c r="G1783" s="62">
        <f>IF($G$1779&gt;=750,750,$G$1779)</f>
        <v>65.242800000000003</v>
      </c>
      <c r="H1783" s="71">
        <f>G1783*F1783</f>
        <v>4.8279671999999998</v>
      </c>
      <c r="I1783" s="30"/>
      <c r="J1783" s="31">
        <v>7.3999999999999996E-2</v>
      </c>
      <c r="K1783" s="62">
        <f>IF($K$1779&gt;=750,750,$K$1779)</f>
        <v>65.649406049577962</v>
      </c>
      <c r="L1783" s="71">
        <f>K1783*J1783</f>
        <v>4.8580560476687689</v>
      </c>
      <c r="M1783" s="30"/>
      <c r="N1783" s="33">
        <f t="shared" si="156"/>
        <v>3.008884766876907E-2</v>
      </c>
      <c r="O1783" s="73">
        <f t="shared" si="158"/>
        <v>6.2321980291765592E-3</v>
      </c>
      <c r="P1783" s="10"/>
    </row>
    <row r="1784" spans="1:16" x14ac:dyDescent="0.2">
      <c r="A1784" s="10"/>
      <c r="B1784" s="36" t="s">
        <v>50</v>
      </c>
      <c r="C1784" s="24"/>
      <c r="D1784" s="25" t="s">
        <v>27</v>
      </c>
      <c r="E1784" s="26"/>
      <c r="F1784" s="74">
        <v>8.6999999999999994E-2</v>
      </c>
      <c r="G1784" s="62">
        <f>IF($G$1779&gt;=750,$G$1779-750,0)</f>
        <v>0</v>
      </c>
      <c r="H1784" s="71">
        <f>G1784*F1784</f>
        <v>0</v>
      </c>
      <c r="I1784" s="30"/>
      <c r="J1784" s="31">
        <v>8.6999999999999994E-2</v>
      </c>
      <c r="K1784" s="62">
        <f>IF($K$1779&gt;=750,$K$1779-750,0)</f>
        <v>0</v>
      </c>
      <c r="L1784" s="71">
        <f>K1784*J1784</f>
        <v>0</v>
      </c>
      <c r="M1784" s="30"/>
      <c r="N1784" s="33">
        <f t="shared" si="156"/>
        <v>0</v>
      </c>
      <c r="O1784" s="73" t="str">
        <f t="shared" si="158"/>
        <v/>
      </c>
      <c r="P1784" s="10"/>
    </row>
    <row r="1785" spans="1:16" x14ac:dyDescent="0.2">
      <c r="A1785" s="10"/>
      <c r="B1785" s="36" t="s">
        <v>51</v>
      </c>
      <c r="C1785" s="24"/>
      <c r="D1785" s="25" t="s">
        <v>27</v>
      </c>
      <c r="E1785" s="26"/>
      <c r="F1785" s="74">
        <v>6.3E-2</v>
      </c>
      <c r="G1785" s="75">
        <f>0.64*$G$1779</f>
        <v>41.755392000000001</v>
      </c>
      <c r="H1785" s="71">
        <f t="shared" si="159"/>
        <v>2.6305896959999999</v>
      </c>
      <c r="I1785" s="30"/>
      <c r="J1785" s="31">
        <v>6.3E-2</v>
      </c>
      <c r="K1785" s="76">
        <f>0.64*$K$1779</f>
        <v>42.015619871729896</v>
      </c>
      <c r="L1785" s="71">
        <f t="shared" si="160"/>
        <v>2.6469840519189836</v>
      </c>
      <c r="M1785" s="30"/>
      <c r="N1785" s="33">
        <f t="shared" si="156"/>
        <v>1.6394355918983639E-2</v>
      </c>
      <c r="O1785" s="73">
        <f t="shared" si="158"/>
        <v>6.2321980291766641E-3</v>
      </c>
      <c r="P1785" s="10"/>
    </row>
    <row r="1786" spans="1:16" x14ac:dyDescent="0.2">
      <c r="A1786" s="10"/>
      <c r="B1786" s="36" t="s">
        <v>52</v>
      </c>
      <c r="C1786" s="24"/>
      <c r="D1786" s="25" t="s">
        <v>27</v>
      </c>
      <c r="E1786" s="26"/>
      <c r="F1786" s="74">
        <v>9.9000000000000005E-2</v>
      </c>
      <c r="G1786" s="75">
        <f>0.18*$G$1779</f>
        <v>11.743703999999999</v>
      </c>
      <c r="H1786" s="71">
        <f t="shared" si="159"/>
        <v>1.162626696</v>
      </c>
      <c r="I1786" s="30"/>
      <c r="J1786" s="31">
        <v>9.9000000000000005E-2</v>
      </c>
      <c r="K1786" s="76">
        <f>0.18*$K$1779</f>
        <v>11.816893088924033</v>
      </c>
      <c r="L1786" s="71">
        <f t="shared" si="160"/>
        <v>1.1698724158034792</v>
      </c>
      <c r="M1786" s="30"/>
      <c r="N1786" s="33">
        <f t="shared" si="156"/>
        <v>7.2457198034792114E-3</v>
      </c>
      <c r="O1786" s="73">
        <f t="shared" si="158"/>
        <v>6.2321980291765219E-3</v>
      </c>
      <c r="P1786" s="10"/>
    </row>
    <row r="1787" spans="1:16" ht="13.5" thickBot="1" x14ac:dyDescent="0.25">
      <c r="A1787" s="10"/>
      <c r="B1787" s="14" t="s">
        <v>53</v>
      </c>
      <c r="C1787" s="24"/>
      <c r="D1787" s="25" t="s">
        <v>27</v>
      </c>
      <c r="E1787" s="26"/>
      <c r="F1787" s="74">
        <v>0.11799999999999999</v>
      </c>
      <c r="G1787" s="75">
        <f>0.18*$G$1779</f>
        <v>11.743703999999999</v>
      </c>
      <c r="H1787" s="71">
        <f t="shared" si="159"/>
        <v>1.3857570719999999</v>
      </c>
      <c r="I1787" s="30"/>
      <c r="J1787" s="31">
        <v>0.11799999999999999</v>
      </c>
      <c r="K1787" s="76">
        <f>0.18*$K$1779</f>
        <v>11.816893088924033</v>
      </c>
      <c r="L1787" s="71">
        <f t="shared" si="160"/>
        <v>1.3943933844930358</v>
      </c>
      <c r="M1787" s="30"/>
      <c r="N1787" s="33">
        <f t="shared" si="156"/>
        <v>8.6363124930359803E-3</v>
      </c>
      <c r="O1787" s="73">
        <f t="shared" si="158"/>
        <v>6.2321980291766329E-3</v>
      </c>
      <c r="P1787" s="10"/>
    </row>
    <row r="1788" spans="1:16" ht="13.5" thickBot="1" x14ac:dyDescent="0.25">
      <c r="A1788" s="10"/>
      <c r="B1788" s="77"/>
      <c r="C1788" s="78"/>
      <c r="D1788" s="79"/>
      <c r="E1788" s="78"/>
      <c r="F1788" s="80"/>
      <c r="G1788" s="81"/>
      <c r="H1788" s="82"/>
      <c r="I1788" s="83"/>
      <c r="J1788" s="80"/>
      <c r="K1788" s="84"/>
      <c r="L1788" s="82"/>
      <c r="M1788" s="83"/>
      <c r="N1788" s="85"/>
      <c r="O1788" s="86"/>
      <c r="P1788" s="10"/>
    </row>
    <row r="1789" spans="1:16" x14ac:dyDescent="0.2">
      <c r="A1789" s="10"/>
      <c r="B1789" s="87" t="s">
        <v>54</v>
      </c>
      <c r="C1789" s="24"/>
      <c r="D1789" s="24"/>
      <c r="E1789" s="24"/>
      <c r="F1789" s="88"/>
      <c r="G1789" s="89"/>
      <c r="H1789" s="90">
        <f>SUM(H1778:H1784)</f>
        <v>13.951184840000002</v>
      </c>
      <c r="I1789" s="91"/>
      <c r="J1789" s="92"/>
      <c r="K1789" s="92"/>
      <c r="L1789" s="93">
        <f>SUM(L1778:L1784)</f>
        <v>15.29612130578111</v>
      </c>
      <c r="M1789" s="94"/>
      <c r="N1789" s="95">
        <f t="shared" si="156"/>
        <v>1.3449364657811085</v>
      </c>
      <c r="O1789" s="96">
        <f t="shared" si="158"/>
        <v>9.6403028216283618E-2</v>
      </c>
      <c r="P1789" s="10"/>
    </row>
    <row r="1790" spans="1:16" x14ac:dyDescent="0.2">
      <c r="A1790" s="10"/>
      <c r="B1790" s="97" t="s">
        <v>55</v>
      </c>
      <c r="C1790" s="24"/>
      <c r="D1790" s="24"/>
      <c r="E1790" s="24"/>
      <c r="F1790" s="98">
        <v>0.13</v>
      </c>
      <c r="G1790" s="89"/>
      <c r="H1790" s="99">
        <f>H1789*F1790</f>
        <v>1.8136540292000003</v>
      </c>
      <c r="I1790" s="100"/>
      <c r="J1790" s="101">
        <v>0.13</v>
      </c>
      <c r="K1790" s="102"/>
      <c r="L1790" s="103">
        <f>L1789*J1790</f>
        <v>1.9884957697515444</v>
      </c>
      <c r="M1790" s="104"/>
      <c r="N1790" s="105">
        <f t="shared" si="156"/>
        <v>0.17484174055154411</v>
      </c>
      <c r="O1790" s="106">
        <f t="shared" si="158"/>
        <v>9.6403028216283618E-2</v>
      </c>
      <c r="P1790" s="10"/>
    </row>
    <row r="1791" spans="1:16" x14ac:dyDescent="0.2">
      <c r="A1791" s="10"/>
      <c r="B1791" s="107" t="s">
        <v>56</v>
      </c>
      <c r="C1791" s="24"/>
      <c r="D1791" s="24"/>
      <c r="E1791" s="24"/>
      <c r="F1791" s="108"/>
      <c r="G1791" s="109"/>
      <c r="H1791" s="99">
        <f>H1789+H1790</f>
        <v>15.764838869200002</v>
      </c>
      <c r="I1791" s="100"/>
      <c r="J1791" s="100"/>
      <c r="K1791" s="100"/>
      <c r="L1791" s="103">
        <f>L1789+L1790</f>
        <v>17.284617075532655</v>
      </c>
      <c r="M1791" s="104"/>
      <c r="N1791" s="105">
        <f t="shared" si="156"/>
        <v>1.5197782063326528</v>
      </c>
      <c r="O1791" s="106">
        <f t="shared" si="158"/>
        <v>9.6403028216283632E-2</v>
      </c>
      <c r="P1791" s="10"/>
    </row>
    <row r="1792" spans="1:16" ht="12.75" customHeight="1" x14ac:dyDescent="0.2">
      <c r="A1792" s="10"/>
      <c r="B1792" s="143" t="s">
        <v>57</v>
      </c>
      <c r="C1792" s="143"/>
      <c r="D1792" s="143"/>
      <c r="E1792" s="24"/>
      <c r="F1792" s="108"/>
      <c r="G1792" s="109"/>
      <c r="H1792" s="110">
        <f>ROUND(-H1791*10%,2)</f>
        <v>-1.58</v>
      </c>
      <c r="I1792" s="100"/>
      <c r="J1792" s="100"/>
      <c r="K1792" s="100"/>
      <c r="L1792" s="111">
        <f>ROUND(-L1791*10%,2)</f>
        <v>-1.73</v>
      </c>
      <c r="M1792" s="104"/>
      <c r="N1792" s="112">
        <f t="shared" si="156"/>
        <v>-0.14999999999999991</v>
      </c>
      <c r="O1792" s="113">
        <f t="shared" si="158"/>
        <v>9.4936708860759431E-2</v>
      </c>
      <c r="P1792" s="10"/>
    </row>
    <row r="1793" spans="1:16" ht="13.5" customHeight="1" thickBot="1" x14ac:dyDescent="0.25">
      <c r="A1793" s="10"/>
      <c r="B1793" s="143" t="s">
        <v>58</v>
      </c>
      <c r="C1793" s="143"/>
      <c r="D1793" s="143"/>
      <c r="E1793" s="114"/>
      <c r="F1793" s="115"/>
      <c r="G1793" s="116"/>
      <c r="H1793" s="117">
        <f>SUM(H1791:H1792)</f>
        <v>14.184838869200002</v>
      </c>
      <c r="I1793" s="118"/>
      <c r="J1793" s="118"/>
      <c r="K1793" s="118"/>
      <c r="L1793" s="119">
        <f>SUM(L1791:L1792)</f>
        <v>15.554617075532654</v>
      </c>
      <c r="M1793" s="120"/>
      <c r="N1793" s="121">
        <f t="shared" si="156"/>
        <v>1.3697782063326525</v>
      </c>
      <c r="O1793" s="122">
        <f t="shared" si="158"/>
        <v>9.6566356443208962E-2</v>
      </c>
      <c r="P1793" s="10"/>
    </row>
    <row r="1794" spans="1:16" ht="13.5" thickBot="1" x14ac:dyDescent="0.25">
      <c r="A1794" s="10"/>
      <c r="B1794" s="77"/>
      <c r="C1794" s="78"/>
      <c r="D1794" s="79"/>
      <c r="E1794" s="78"/>
      <c r="F1794" s="123"/>
      <c r="G1794" s="124"/>
      <c r="H1794" s="125"/>
      <c r="I1794" s="126"/>
      <c r="J1794" s="123"/>
      <c r="K1794" s="81"/>
      <c r="L1794" s="127"/>
      <c r="M1794" s="83"/>
      <c r="N1794" s="128"/>
      <c r="O1794" s="86"/>
      <c r="P1794" s="10"/>
    </row>
    <row r="1795" spans="1:16" x14ac:dyDescent="0.2">
      <c r="A1795" s="10"/>
      <c r="B1795" s="87" t="s">
        <v>59</v>
      </c>
      <c r="C1795" s="24"/>
      <c r="D1795" s="24"/>
      <c r="E1795" s="24"/>
      <c r="F1795" s="88"/>
      <c r="G1795" s="89"/>
      <c r="H1795" s="90">
        <f>SUM(H1778:H1782,H1785:H1787)</f>
        <v>14.302191104000002</v>
      </c>
      <c r="I1795" s="91"/>
      <c r="J1795" s="92"/>
      <c r="K1795" s="92"/>
      <c r="L1795" s="129">
        <f>SUM(L1778:L1782,L1785:L1787)</f>
        <v>15.649315110327841</v>
      </c>
      <c r="M1795" s="94"/>
      <c r="N1795" s="95">
        <f>L1795-H1795</f>
        <v>1.3471240063278387</v>
      </c>
      <c r="O1795" s="96">
        <f>IF((H1795)=0,"",(N1795/H1795))</f>
        <v>9.4190043786443203E-2</v>
      </c>
      <c r="P1795" s="10"/>
    </row>
    <row r="1796" spans="1:16" x14ac:dyDescent="0.2">
      <c r="A1796" s="10"/>
      <c r="B1796" s="97" t="s">
        <v>55</v>
      </c>
      <c r="C1796" s="24"/>
      <c r="D1796" s="24"/>
      <c r="E1796" s="24"/>
      <c r="F1796" s="98">
        <v>0.13</v>
      </c>
      <c r="G1796" s="109"/>
      <c r="H1796" s="99">
        <f>H1795*F1796</f>
        <v>1.8592848435200002</v>
      </c>
      <c r="I1796" s="100"/>
      <c r="J1796" s="130">
        <v>0.13</v>
      </c>
      <c r="K1796" s="100"/>
      <c r="L1796" s="103">
        <f>L1795*J1796</f>
        <v>2.0344109643426194</v>
      </c>
      <c r="M1796" s="104"/>
      <c r="N1796" s="105">
        <f t="shared" si="156"/>
        <v>0.17512612082261914</v>
      </c>
      <c r="O1796" s="106">
        <f t="shared" si="158"/>
        <v>9.4190043786443259E-2</v>
      </c>
      <c r="P1796" s="10"/>
    </row>
    <row r="1797" spans="1:16" x14ac:dyDescent="0.2">
      <c r="A1797" s="10"/>
      <c r="B1797" s="107" t="s">
        <v>56</v>
      </c>
      <c r="C1797" s="24"/>
      <c r="D1797" s="24"/>
      <c r="E1797" s="24"/>
      <c r="F1797" s="108"/>
      <c r="G1797" s="109"/>
      <c r="H1797" s="99">
        <f>H1795+H1796</f>
        <v>16.161475947520003</v>
      </c>
      <c r="I1797" s="100"/>
      <c r="J1797" s="100"/>
      <c r="K1797" s="100"/>
      <c r="L1797" s="103">
        <f>L1795+L1796</f>
        <v>17.68372607467046</v>
      </c>
      <c r="M1797" s="104"/>
      <c r="N1797" s="105">
        <f t="shared" si="156"/>
        <v>1.5222501271504569</v>
      </c>
      <c r="O1797" s="106">
        <f t="shared" si="158"/>
        <v>9.4190043786443148E-2</v>
      </c>
      <c r="P1797" s="10"/>
    </row>
    <row r="1798" spans="1:16" ht="12.75" customHeight="1" x14ac:dyDescent="0.2">
      <c r="A1798" s="10"/>
      <c r="B1798" s="143" t="s">
        <v>57</v>
      </c>
      <c r="C1798" s="143"/>
      <c r="D1798" s="143"/>
      <c r="E1798" s="24"/>
      <c r="F1798" s="108"/>
      <c r="G1798" s="109"/>
      <c r="H1798" s="110">
        <f>ROUND(-H1797*10%,2)</f>
        <v>-1.62</v>
      </c>
      <c r="I1798" s="100"/>
      <c r="J1798" s="100"/>
      <c r="K1798" s="100"/>
      <c r="L1798" s="111">
        <f>ROUND(-L1797*10%,2)</f>
        <v>-1.77</v>
      </c>
      <c r="M1798" s="104"/>
      <c r="N1798" s="112">
        <f t="shared" si="156"/>
        <v>-0.14999999999999991</v>
      </c>
      <c r="O1798" s="113">
        <f t="shared" si="158"/>
        <v>9.2592592592592532E-2</v>
      </c>
      <c r="P1798" s="10"/>
    </row>
    <row r="1799" spans="1:16" ht="13.5" customHeight="1" thickBot="1" x14ac:dyDescent="0.25">
      <c r="A1799" s="10"/>
      <c r="B1799" s="143" t="s">
        <v>60</v>
      </c>
      <c r="C1799" s="143"/>
      <c r="D1799" s="143"/>
      <c r="E1799" s="114"/>
      <c r="F1799" s="131"/>
      <c r="G1799" s="132"/>
      <c r="H1799" s="133">
        <f>H1797+H1798</f>
        <v>14.541475947520002</v>
      </c>
      <c r="I1799" s="134"/>
      <c r="J1799" s="134"/>
      <c r="K1799" s="134"/>
      <c r="L1799" s="135">
        <f>L1797+L1798</f>
        <v>15.913726074670461</v>
      </c>
      <c r="M1799" s="136"/>
      <c r="N1799" s="137">
        <f t="shared" si="156"/>
        <v>1.3722501271504584</v>
      </c>
      <c r="O1799" s="138">
        <f t="shared" si="158"/>
        <v>9.4368008591623795E-2</v>
      </c>
      <c r="P1799" s="10"/>
    </row>
    <row r="1800" spans="1:16" ht="13.5" thickBot="1" x14ac:dyDescent="0.25">
      <c r="A1800" s="10"/>
      <c r="B1800" s="77"/>
      <c r="C1800" s="78"/>
      <c r="D1800" s="79"/>
      <c r="E1800" s="78"/>
      <c r="F1800" s="123"/>
      <c r="G1800" s="124"/>
      <c r="H1800" s="125"/>
      <c r="I1800" s="126"/>
      <c r="J1800" s="123"/>
      <c r="K1800" s="81"/>
      <c r="L1800" s="127"/>
      <c r="M1800" s="83"/>
      <c r="N1800" s="128"/>
      <c r="O1800" s="86"/>
      <c r="P1800" s="10"/>
    </row>
    <row r="1801" spans="1:16" x14ac:dyDescent="0.2">
      <c r="A1801" s="10"/>
      <c r="B1801" s="10"/>
      <c r="C1801" s="10"/>
      <c r="D1801" s="10"/>
      <c r="E1801" s="10"/>
      <c r="F1801" s="10"/>
      <c r="G1801" s="10"/>
      <c r="H1801" s="10"/>
      <c r="I1801" s="10"/>
      <c r="J1801" s="10"/>
      <c r="K1801" s="10"/>
      <c r="L1801" s="139"/>
      <c r="M1801" s="10"/>
      <c r="N1801" s="10"/>
      <c r="O1801" s="10"/>
      <c r="P1801" s="10"/>
    </row>
    <row r="1802" spans="1:16" x14ac:dyDescent="0.2">
      <c r="A1802" s="10"/>
      <c r="B1802" s="15" t="s">
        <v>61</v>
      </c>
      <c r="C1802" s="10"/>
      <c r="D1802" s="10"/>
      <c r="E1802" s="10"/>
      <c r="F1802" s="140">
        <v>3.5600000000000076E-2</v>
      </c>
      <c r="G1802" s="10"/>
      <c r="H1802" s="10"/>
      <c r="I1802" s="10"/>
      <c r="J1802" s="140">
        <v>4.2054064279015257E-2</v>
      </c>
      <c r="K1802" s="10"/>
      <c r="L1802" s="10"/>
      <c r="M1802" s="10"/>
      <c r="N1802" s="10"/>
      <c r="O1802" s="10"/>
      <c r="P1802" s="10"/>
    </row>
    <row r="1803" spans="1:16" x14ac:dyDescent="0.2">
      <c r="A1803" s="10"/>
      <c r="B1803" s="10"/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  <c r="O1803" s="10"/>
      <c r="P1803" s="10"/>
    </row>
    <row r="1804" spans="1:16" ht="14.25" x14ac:dyDescent="0.2">
      <c r="A1804" s="141" t="s">
        <v>62</v>
      </c>
      <c r="B1804" s="10"/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  <c r="O1804" s="10"/>
      <c r="P1804" s="10"/>
    </row>
    <row r="1805" spans="1:16" x14ac:dyDescent="0.2">
      <c r="A1805" s="10"/>
      <c r="B1805" s="10"/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  <c r="O1805" s="10"/>
      <c r="P1805" s="10"/>
    </row>
    <row r="1806" spans="1:16" x14ac:dyDescent="0.2">
      <c r="A1806" s="10" t="s">
        <v>63</v>
      </c>
      <c r="B1806" s="10"/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  <c r="O1806" s="10"/>
      <c r="P1806" s="10"/>
    </row>
    <row r="1807" spans="1:16" x14ac:dyDescent="0.2">
      <c r="A1807" s="10" t="s">
        <v>64</v>
      </c>
      <c r="B1807" s="10"/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  <c r="O1807" s="10"/>
      <c r="P1807" s="10"/>
    </row>
    <row r="1808" spans="1:16" x14ac:dyDescent="0.2">
      <c r="A1808" s="10"/>
      <c r="B1808" s="10"/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  <c r="O1808" s="10"/>
      <c r="P1808" s="10"/>
    </row>
    <row r="1809" spans="1:16" x14ac:dyDescent="0.2">
      <c r="A1809" s="10" t="s">
        <v>65</v>
      </c>
      <c r="B1809" s="10"/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  <c r="O1809" s="10"/>
      <c r="P1809" s="10"/>
    </row>
    <row r="1810" spans="1:16" x14ac:dyDescent="0.2">
      <c r="A1810" s="10" t="s">
        <v>66</v>
      </c>
      <c r="B1810" s="10"/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  <c r="O1810" s="10"/>
      <c r="P1810" s="10"/>
    </row>
    <row r="1811" spans="1:16" x14ac:dyDescent="0.2">
      <c r="A1811" s="10"/>
      <c r="B1811" s="10"/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  <c r="O1811" s="10"/>
      <c r="P1811" s="10"/>
    </row>
    <row r="1812" spans="1:16" x14ac:dyDescent="0.2">
      <c r="A1812" s="10" t="s">
        <v>67</v>
      </c>
      <c r="B1812" s="10"/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  <c r="O1812" s="10"/>
      <c r="P1812" s="10"/>
    </row>
    <row r="1813" spans="1:16" x14ac:dyDescent="0.2">
      <c r="A1813" s="10" t="s">
        <v>68</v>
      </c>
      <c r="B1813" s="10"/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  <c r="O1813" s="10"/>
      <c r="P1813" s="10"/>
    </row>
    <row r="1814" spans="1:16" x14ac:dyDescent="0.2">
      <c r="A1814" s="10" t="s">
        <v>69</v>
      </c>
      <c r="B1814" s="10"/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  <c r="O1814" s="10"/>
      <c r="P1814" s="10"/>
    </row>
    <row r="1815" spans="1:16" x14ac:dyDescent="0.2">
      <c r="A1815" s="10" t="s">
        <v>70</v>
      </c>
      <c r="B1815" s="10"/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  <c r="O1815" s="10"/>
      <c r="P1815" s="10"/>
    </row>
    <row r="1816" spans="1:16" x14ac:dyDescent="0.2">
      <c r="A1816" s="10" t="s">
        <v>71</v>
      </c>
      <c r="B1816" s="10"/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  <c r="O1816" s="10"/>
      <c r="P1816" s="10"/>
    </row>
    <row r="1818" spans="1:16" ht="21.75" x14ac:dyDescent="0.2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2"/>
      <c r="M1818" s="2"/>
      <c r="N1818" s="3" t="s">
        <v>0</v>
      </c>
      <c r="O1818" s="4" t="s">
        <v>1</v>
      </c>
    </row>
    <row r="1819" spans="1:16" ht="18" x14ac:dyDescent="0.25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2"/>
      <c r="M1819" s="2"/>
      <c r="N1819" s="3" t="s">
        <v>2</v>
      </c>
      <c r="O1819" s="6"/>
    </row>
    <row r="1820" spans="1:16" x14ac:dyDescent="0.2">
      <c r="A1820" s="143"/>
      <c r="B1820" s="143"/>
      <c r="C1820" s="143"/>
      <c r="D1820" s="143"/>
      <c r="E1820" s="143"/>
      <c r="F1820" s="143"/>
      <c r="G1820" s="143"/>
      <c r="H1820" s="143"/>
      <c r="I1820" s="143"/>
      <c r="J1820" s="143"/>
      <c r="K1820" s="143"/>
      <c r="L1820" s="2"/>
      <c r="M1820" s="2"/>
      <c r="N1820" s="3" t="s">
        <v>3</v>
      </c>
      <c r="O1820" s="6"/>
    </row>
    <row r="1821" spans="1:16" ht="18" x14ac:dyDescent="0.25">
      <c r="A1821" s="5"/>
      <c r="B1821" s="5"/>
      <c r="C1821" s="5"/>
      <c r="D1821" s="5"/>
      <c r="E1821" s="5"/>
      <c r="F1821" s="5"/>
      <c r="G1821" s="5"/>
      <c r="H1821" s="5"/>
      <c r="I1821" s="7"/>
      <c r="J1821" s="7"/>
      <c r="K1821" s="7"/>
      <c r="L1821" s="2"/>
      <c r="M1821" s="2"/>
      <c r="N1821" s="3" t="s">
        <v>4</v>
      </c>
      <c r="O1821" s="6"/>
    </row>
    <row r="1822" spans="1:16" ht="15.75" x14ac:dyDescent="0.25">
      <c r="A1822" s="2"/>
      <c r="B1822" s="2"/>
      <c r="C1822" s="8"/>
      <c r="D1822" s="8"/>
      <c r="E1822" s="8"/>
      <c r="F1822" s="2"/>
      <c r="G1822" s="2"/>
      <c r="H1822" s="2"/>
      <c r="I1822" s="2"/>
      <c r="J1822" s="2"/>
      <c r="K1822" s="2"/>
      <c r="L1822" s="2"/>
      <c r="M1822" s="2"/>
      <c r="N1822" s="3" t="s">
        <v>5</v>
      </c>
      <c r="O1822" s="9" t="s">
        <v>101</v>
      </c>
    </row>
    <row r="1823" spans="1:16" x14ac:dyDescent="0.2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3"/>
      <c r="O1823" s="4"/>
    </row>
    <row r="1824" spans="1:16" x14ac:dyDescent="0.2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3" t="s">
        <v>6</v>
      </c>
      <c r="O1824" s="9"/>
    </row>
    <row r="1825" spans="1:16" x14ac:dyDescent="0.2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10"/>
    </row>
    <row r="1826" spans="1:16" x14ac:dyDescent="0.2">
      <c r="A1826" s="10"/>
      <c r="B1826" s="10"/>
      <c r="C1826" s="10"/>
      <c r="D1826" s="10"/>
      <c r="E1826" s="10"/>
      <c r="F1826" s="10"/>
      <c r="G1826" s="10"/>
      <c r="H1826" s="10"/>
      <c r="I1826" s="10"/>
      <c r="J1826" s="10"/>
      <c r="K1826" s="10"/>
    </row>
    <row r="1827" spans="1:16" x14ac:dyDescent="0.2">
      <c r="A1827" s="10"/>
      <c r="B1827" s="143" t="s">
        <v>7</v>
      </c>
      <c r="C1827" s="143"/>
      <c r="D1827" s="143"/>
      <c r="E1827" s="143"/>
      <c r="F1827" s="143"/>
      <c r="G1827" s="143"/>
      <c r="H1827" s="143"/>
      <c r="I1827" s="143"/>
      <c r="J1827" s="143"/>
      <c r="K1827" s="143"/>
      <c r="L1827" s="143"/>
      <c r="M1827" s="143"/>
      <c r="N1827" s="143"/>
      <c r="O1827" s="143"/>
    </row>
    <row r="1828" spans="1:16" x14ac:dyDescent="0.2">
      <c r="A1828" s="10"/>
      <c r="B1828" s="143" t="s">
        <v>8</v>
      </c>
      <c r="C1828" s="143"/>
      <c r="D1828" s="143"/>
      <c r="E1828" s="143"/>
      <c r="F1828" s="143"/>
      <c r="G1828" s="143"/>
      <c r="H1828" s="143"/>
      <c r="I1828" s="143"/>
      <c r="J1828" s="143"/>
      <c r="K1828" s="143"/>
      <c r="L1828" s="143"/>
      <c r="M1828" s="143"/>
      <c r="N1828" s="143"/>
      <c r="O1828" s="143"/>
    </row>
    <row r="1829" spans="1:16" x14ac:dyDescent="0.2">
      <c r="A1829" s="10"/>
      <c r="B1829" s="10"/>
      <c r="C1829" s="10"/>
      <c r="D1829" s="10"/>
      <c r="E1829" s="10"/>
      <c r="F1829" s="10"/>
      <c r="G1829" s="10"/>
      <c r="H1829" s="10"/>
      <c r="I1829" s="10"/>
      <c r="J1829" s="10"/>
      <c r="K1829" s="10"/>
    </row>
    <row r="1830" spans="1:16" x14ac:dyDescent="0.2">
      <c r="A1830" s="10"/>
      <c r="B1830" s="10"/>
      <c r="C1830" s="10"/>
      <c r="D1830" s="10"/>
      <c r="E1830" s="10"/>
      <c r="F1830" s="10"/>
      <c r="G1830" s="10"/>
      <c r="H1830" s="10"/>
      <c r="I1830" s="10"/>
      <c r="J1830" s="10"/>
      <c r="K1830" s="10"/>
    </row>
    <row r="1831" spans="1:16" x14ac:dyDescent="0.2">
      <c r="A1831" s="10"/>
      <c r="B1831" s="11" t="s">
        <v>9</v>
      </c>
      <c r="C1831" s="10"/>
      <c r="D1831" s="143" t="s">
        <v>102</v>
      </c>
      <c r="E1831" s="143"/>
      <c r="F1831" s="143"/>
      <c r="G1831" s="143"/>
      <c r="H1831" s="143"/>
      <c r="I1831" s="143"/>
      <c r="J1831" s="143"/>
      <c r="K1831" s="143"/>
      <c r="L1831" s="143"/>
      <c r="M1831" s="143"/>
      <c r="N1831" s="143"/>
      <c r="O1831" s="143"/>
      <c r="P1831" s="10"/>
    </row>
    <row r="1832" spans="1:16" ht="15.75" x14ac:dyDescent="0.25">
      <c r="A1832" s="10"/>
      <c r="B1832" s="12"/>
      <c r="C1832" s="10"/>
      <c r="D1832" s="13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0"/>
    </row>
    <row r="1833" spans="1:16" x14ac:dyDescent="0.2">
      <c r="A1833" s="10"/>
      <c r="B1833" s="14"/>
      <c r="C1833" s="10"/>
      <c r="D1833" s="15" t="s">
        <v>11</v>
      </c>
      <c r="E1833" s="15"/>
      <c r="F1833" s="16">
        <v>86</v>
      </c>
      <c r="G1833" s="15" t="s">
        <v>12</v>
      </c>
      <c r="H1833" s="10"/>
      <c r="I1833" s="10"/>
      <c r="J1833" s="10"/>
      <c r="K1833" s="10"/>
      <c r="L1833" s="10"/>
      <c r="M1833" s="10"/>
      <c r="N1833" s="10"/>
      <c r="O1833" s="10"/>
      <c r="P1833" s="10"/>
    </row>
    <row r="1834" spans="1:16" x14ac:dyDescent="0.2">
      <c r="A1834" s="10"/>
      <c r="B1834" s="14"/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  <c r="O1834" s="10"/>
      <c r="P1834" s="10"/>
    </row>
    <row r="1835" spans="1:16" x14ac:dyDescent="0.2">
      <c r="A1835" s="10"/>
      <c r="B1835" s="14"/>
      <c r="C1835" s="10"/>
      <c r="D1835" s="17"/>
      <c r="E1835" s="17"/>
      <c r="F1835" s="143" t="s">
        <v>13</v>
      </c>
      <c r="G1835" s="143"/>
      <c r="H1835" s="143"/>
      <c r="I1835" s="10"/>
      <c r="J1835" s="143" t="s">
        <v>14</v>
      </c>
      <c r="K1835" s="143"/>
      <c r="L1835" s="143"/>
      <c r="M1835" s="10"/>
      <c r="N1835" s="143" t="s">
        <v>15</v>
      </c>
      <c r="O1835" s="143"/>
      <c r="P1835" s="10"/>
    </row>
    <row r="1836" spans="1:16" ht="12.75" customHeight="1" x14ac:dyDescent="0.2">
      <c r="A1836" s="10"/>
      <c r="B1836" s="14"/>
      <c r="C1836" s="10"/>
      <c r="D1836" s="143" t="s">
        <v>16</v>
      </c>
      <c r="E1836" s="18"/>
      <c r="F1836" s="19" t="s">
        <v>17</v>
      </c>
      <c r="G1836" s="19" t="s">
        <v>18</v>
      </c>
      <c r="H1836" s="20" t="s">
        <v>19</v>
      </c>
      <c r="I1836" s="10"/>
      <c r="J1836" s="19" t="s">
        <v>17</v>
      </c>
      <c r="K1836" s="21" t="s">
        <v>18</v>
      </c>
      <c r="L1836" s="20" t="s">
        <v>19</v>
      </c>
      <c r="M1836" s="10"/>
      <c r="N1836" s="143" t="s">
        <v>20</v>
      </c>
      <c r="O1836" s="143" t="s">
        <v>21</v>
      </c>
      <c r="P1836" s="10"/>
    </row>
    <row r="1837" spans="1:16" x14ac:dyDescent="0.2">
      <c r="A1837" s="10"/>
      <c r="B1837" s="14"/>
      <c r="C1837" s="10"/>
      <c r="D1837" s="143"/>
      <c r="E1837" s="18"/>
      <c r="F1837" s="22" t="s">
        <v>22</v>
      </c>
      <c r="G1837" s="22"/>
      <c r="H1837" s="23" t="s">
        <v>22</v>
      </c>
      <c r="I1837" s="10"/>
      <c r="J1837" s="22" t="s">
        <v>22</v>
      </c>
      <c r="K1837" s="23"/>
      <c r="L1837" s="23" t="s">
        <v>22</v>
      </c>
      <c r="M1837" s="10"/>
      <c r="N1837" s="143"/>
      <c r="O1837" s="143"/>
      <c r="P1837" s="10"/>
    </row>
    <row r="1838" spans="1:16" x14ac:dyDescent="0.2">
      <c r="A1838" s="10"/>
      <c r="B1838" s="24" t="s">
        <v>23</v>
      </c>
      <c r="C1838" s="24"/>
      <c r="D1838" s="25" t="s">
        <v>24</v>
      </c>
      <c r="E1838" s="26"/>
      <c r="F1838" s="27">
        <v>2.14</v>
      </c>
      <c r="G1838" s="28">
        <v>1</v>
      </c>
      <c r="H1838" s="29">
        <f>G1838*F1838</f>
        <v>2.14</v>
      </c>
      <c r="I1838" s="30"/>
      <c r="J1838" s="31">
        <v>2.57</v>
      </c>
      <c r="K1838" s="32">
        <v>1</v>
      </c>
      <c r="L1838" s="29">
        <f>K1838*J1838</f>
        <v>2.57</v>
      </c>
      <c r="M1838" s="30"/>
      <c r="N1838" s="33">
        <f>L1838-H1838</f>
        <v>0.42999999999999972</v>
      </c>
      <c r="O1838" s="34">
        <f>IF((H1838)=0,"",(N1838/H1838))</f>
        <v>0.20093457943925219</v>
      </c>
      <c r="P1838" s="10"/>
    </row>
    <row r="1839" spans="1:16" x14ac:dyDescent="0.2">
      <c r="A1839" s="10"/>
      <c r="B1839" s="24" t="s">
        <v>25</v>
      </c>
      <c r="C1839" s="24"/>
      <c r="D1839" s="25" t="s">
        <v>24</v>
      </c>
      <c r="E1839" s="26"/>
      <c r="F1839" s="27">
        <v>0</v>
      </c>
      <c r="G1839" s="28">
        <v>1</v>
      </c>
      <c r="H1839" s="29">
        <f t="shared" ref="H1839:H1847" si="161">G1839*F1839</f>
        <v>0</v>
      </c>
      <c r="I1839" s="30"/>
      <c r="J1839" s="31">
        <v>0</v>
      </c>
      <c r="K1839" s="32">
        <v>1</v>
      </c>
      <c r="L1839" s="29">
        <f>K1839*J1839</f>
        <v>0</v>
      </c>
      <c r="M1839" s="30"/>
      <c r="N1839" s="33">
        <f>L1839-H1839</f>
        <v>0</v>
      </c>
      <c r="O1839" s="34" t="str">
        <f>IF((H1839)=0,"",(N1839/H1839))</f>
        <v/>
      </c>
      <c r="P1839" s="10"/>
    </row>
    <row r="1840" spans="1:16" x14ac:dyDescent="0.2">
      <c r="A1840" s="10"/>
      <c r="B1840" s="35" t="s">
        <v>26</v>
      </c>
      <c r="C1840" s="24"/>
      <c r="D1840" s="25" t="s">
        <v>32</v>
      </c>
      <c r="E1840" s="26"/>
      <c r="F1840" s="27">
        <v>-0.31519999999999998</v>
      </c>
      <c r="G1840" s="28">
        <v>0.18</v>
      </c>
      <c r="H1840" s="29">
        <f t="shared" si="161"/>
        <v>-5.6735999999999995E-2</v>
      </c>
      <c r="I1840" s="30"/>
      <c r="J1840" s="31">
        <v>0</v>
      </c>
      <c r="K1840" s="32">
        <v>0.18</v>
      </c>
      <c r="L1840" s="29">
        <f t="shared" ref="L1840:L1847" si="162">K1840*J1840</f>
        <v>0</v>
      </c>
      <c r="M1840" s="30"/>
      <c r="N1840" s="33">
        <f t="shared" ref="N1840:N1878" si="163">L1840-H1840</f>
        <v>5.6735999999999995E-2</v>
      </c>
      <c r="O1840" s="34">
        <f t="shared" ref="O1840:O1848" si="164">IF((H1840)=0,"",(N1840/H1840))</f>
        <v>-1</v>
      </c>
      <c r="P1840" s="10"/>
    </row>
    <row r="1841" spans="1:16" x14ac:dyDescent="0.2">
      <c r="A1841" s="10"/>
      <c r="B1841" s="35" t="s">
        <v>28</v>
      </c>
      <c r="C1841" s="24"/>
      <c r="D1841" s="25" t="s">
        <v>24</v>
      </c>
      <c r="E1841" s="26"/>
      <c r="F1841" s="27">
        <v>0.25</v>
      </c>
      <c r="G1841" s="28">
        <v>1</v>
      </c>
      <c r="H1841" s="29">
        <f t="shared" si="161"/>
        <v>0.25</v>
      </c>
      <c r="I1841" s="30"/>
      <c r="J1841" s="31">
        <v>0.25</v>
      </c>
      <c r="K1841" s="32">
        <v>1</v>
      </c>
      <c r="L1841" s="29">
        <f t="shared" si="162"/>
        <v>0.25</v>
      </c>
      <c r="M1841" s="30"/>
      <c r="N1841" s="33">
        <f t="shared" si="163"/>
        <v>0</v>
      </c>
      <c r="O1841" s="34">
        <f t="shared" si="164"/>
        <v>0</v>
      </c>
      <c r="P1841" s="10"/>
    </row>
    <row r="1842" spans="1:16" x14ac:dyDescent="0.2">
      <c r="A1842" s="10"/>
      <c r="B1842" s="24" t="s">
        <v>29</v>
      </c>
      <c r="C1842" s="24"/>
      <c r="D1842" s="25" t="s">
        <v>32</v>
      </c>
      <c r="E1842" s="26"/>
      <c r="F1842" s="27">
        <v>16.551200000000001</v>
      </c>
      <c r="G1842" s="28">
        <v>0.18</v>
      </c>
      <c r="H1842" s="29">
        <f t="shared" si="161"/>
        <v>2.9792160000000001</v>
      </c>
      <c r="I1842" s="30"/>
      <c r="J1842" s="31">
        <v>19.840800000000002</v>
      </c>
      <c r="K1842" s="28">
        <v>0.18</v>
      </c>
      <c r="L1842" s="29">
        <f t="shared" si="162"/>
        <v>3.5713440000000003</v>
      </c>
      <c r="M1842" s="30"/>
      <c r="N1842" s="33">
        <f t="shared" si="163"/>
        <v>0.59212800000000021</v>
      </c>
      <c r="O1842" s="34">
        <f t="shared" si="164"/>
        <v>0.19875296051041622</v>
      </c>
      <c r="P1842" s="10"/>
    </row>
    <row r="1843" spans="1:16" x14ac:dyDescent="0.2">
      <c r="A1843" s="10"/>
      <c r="B1843" s="24" t="s">
        <v>30</v>
      </c>
      <c r="C1843" s="24"/>
      <c r="D1843" s="25"/>
      <c r="E1843" s="26"/>
      <c r="F1843" s="27"/>
      <c r="G1843" s="28"/>
      <c r="H1843" s="29">
        <f t="shared" si="161"/>
        <v>0</v>
      </c>
      <c r="I1843" s="30"/>
      <c r="J1843" s="31"/>
      <c r="K1843" s="28"/>
      <c r="L1843" s="29">
        <f t="shared" si="162"/>
        <v>0</v>
      </c>
      <c r="M1843" s="30"/>
      <c r="N1843" s="33">
        <f t="shared" si="163"/>
        <v>0</v>
      </c>
      <c r="O1843" s="34" t="str">
        <f t="shared" si="164"/>
        <v/>
      </c>
      <c r="P1843" s="10"/>
    </row>
    <row r="1844" spans="1:16" x14ac:dyDescent="0.2">
      <c r="A1844" s="10"/>
      <c r="B1844" s="24" t="s">
        <v>31</v>
      </c>
      <c r="C1844" s="24"/>
      <c r="D1844" s="25" t="s">
        <v>32</v>
      </c>
      <c r="E1844" s="26"/>
      <c r="F1844" s="27">
        <v>0</v>
      </c>
      <c r="G1844" s="28">
        <v>0.18</v>
      </c>
      <c r="H1844" s="29">
        <f t="shared" si="161"/>
        <v>0</v>
      </c>
      <c r="I1844" s="30"/>
      <c r="J1844" s="31">
        <v>0</v>
      </c>
      <c r="K1844" s="28">
        <v>0.18</v>
      </c>
      <c r="L1844" s="29">
        <f t="shared" si="162"/>
        <v>0</v>
      </c>
      <c r="M1844" s="30"/>
      <c r="N1844" s="33">
        <f t="shared" si="163"/>
        <v>0</v>
      </c>
      <c r="O1844" s="34" t="str">
        <f t="shared" si="164"/>
        <v/>
      </c>
      <c r="P1844" s="10"/>
    </row>
    <row r="1845" spans="1:16" x14ac:dyDescent="0.2">
      <c r="A1845" s="10"/>
      <c r="B1845" s="24" t="s">
        <v>33</v>
      </c>
      <c r="C1845" s="24"/>
      <c r="D1845" s="25" t="s">
        <v>32</v>
      </c>
      <c r="E1845" s="26"/>
      <c r="F1845" s="27">
        <v>0</v>
      </c>
      <c r="G1845" s="28">
        <v>0.18</v>
      </c>
      <c r="H1845" s="29">
        <f t="shared" si="161"/>
        <v>0</v>
      </c>
      <c r="I1845" s="30"/>
      <c r="J1845" s="31">
        <v>0</v>
      </c>
      <c r="K1845" s="28">
        <v>0.18</v>
      </c>
      <c r="L1845" s="29">
        <f t="shared" si="162"/>
        <v>0</v>
      </c>
      <c r="M1845" s="30"/>
      <c r="N1845" s="33">
        <f t="shared" si="163"/>
        <v>0</v>
      </c>
      <c r="O1845" s="34" t="str">
        <f t="shared" si="164"/>
        <v/>
      </c>
      <c r="P1845" s="10"/>
    </row>
    <row r="1846" spans="1:16" x14ac:dyDescent="0.2">
      <c r="A1846" s="10"/>
      <c r="B1846" s="24" t="s">
        <v>89</v>
      </c>
      <c r="C1846" s="24"/>
      <c r="D1846" s="25" t="s">
        <v>32</v>
      </c>
      <c r="E1846" s="26"/>
      <c r="F1846" s="27">
        <v>0</v>
      </c>
      <c r="G1846" s="28">
        <v>0.18</v>
      </c>
      <c r="H1846" s="29">
        <f t="shared" si="161"/>
        <v>0</v>
      </c>
      <c r="I1846" s="30"/>
      <c r="J1846" s="31">
        <v>0</v>
      </c>
      <c r="K1846" s="28">
        <v>0.18</v>
      </c>
      <c r="L1846" s="29">
        <f t="shared" si="162"/>
        <v>0</v>
      </c>
      <c r="M1846" s="30"/>
      <c r="N1846" s="33">
        <f t="shared" si="163"/>
        <v>0</v>
      </c>
      <c r="O1846" s="34" t="str">
        <f t="shared" si="164"/>
        <v/>
      </c>
      <c r="P1846" s="10"/>
    </row>
    <row r="1847" spans="1:16" x14ac:dyDescent="0.2">
      <c r="A1847" s="10"/>
      <c r="B1847" s="37" t="s">
        <v>35</v>
      </c>
      <c r="C1847" s="24"/>
      <c r="D1847" s="25" t="s">
        <v>24</v>
      </c>
      <c r="E1847" s="26"/>
      <c r="F1847" s="27">
        <v>0</v>
      </c>
      <c r="G1847" s="28">
        <v>1</v>
      </c>
      <c r="H1847" s="29">
        <f t="shared" si="161"/>
        <v>0</v>
      </c>
      <c r="I1847" s="30"/>
      <c r="J1847" s="31">
        <v>0</v>
      </c>
      <c r="K1847" s="28">
        <v>1</v>
      </c>
      <c r="L1847" s="29">
        <f t="shared" si="162"/>
        <v>0</v>
      </c>
      <c r="M1847" s="30"/>
      <c r="N1847" s="33">
        <f t="shared" si="163"/>
        <v>0</v>
      </c>
      <c r="O1847" s="34" t="str">
        <f t="shared" si="164"/>
        <v/>
      </c>
      <c r="P1847" s="10"/>
    </row>
    <row r="1848" spans="1:16" x14ac:dyDescent="0.2">
      <c r="A1848" s="38"/>
      <c r="B1848" s="39" t="s">
        <v>36</v>
      </c>
      <c r="C1848" s="40"/>
      <c r="D1848" s="41"/>
      <c r="E1848" s="40"/>
      <c r="F1848" s="42"/>
      <c r="G1848" s="43"/>
      <c r="H1848" s="44">
        <f>SUM(H1838:H1847)</f>
        <v>5.3124800000000008</v>
      </c>
      <c r="I1848" s="45"/>
      <c r="J1848" s="46"/>
      <c r="K1848" s="47"/>
      <c r="L1848" s="44">
        <f>SUM(L1838:L1847)</f>
        <v>6.3913440000000001</v>
      </c>
      <c r="M1848" s="45"/>
      <c r="N1848" s="48">
        <f t="shared" si="163"/>
        <v>1.0788639999999994</v>
      </c>
      <c r="O1848" s="49">
        <f t="shared" si="164"/>
        <v>0.20308104689335285</v>
      </c>
      <c r="P1848" s="38"/>
    </row>
    <row r="1849" spans="1:16" ht="38.25" x14ac:dyDescent="0.2">
      <c r="A1849" s="10"/>
      <c r="B1849" s="50" t="s">
        <v>37</v>
      </c>
      <c r="C1849" s="24"/>
      <c r="D1849" s="25" t="s">
        <v>32</v>
      </c>
      <c r="E1849" s="26"/>
      <c r="F1849" s="27">
        <v>0.42120000000000002</v>
      </c>
      <c r="G1849" s="28">
        <v>0.18</v>
      </c>
      <c r="H1849" s="29">
        <f>G1849*F1849</f>
        <v>7.5815999999999995E-2</v>
      </c>
      <c r="I1849" s="30"/>
      <c r="J1849" s="31">
        <v>0</v>
      </c>
      <c r="K1849" s="28">
        <v>0.18</v>
      </c>
      <c r="L1849" s="29">
        <f>K1849*J1849</f>
        <v>0</v>
      </c>
      <c r="M1849" s="30"/>
      <c r="N1849" s="33">
        <f t="shared" si="163"/>
        <v>-7.5815999999999995E-2</v>
      </c>
      <c r="O1849" s="34">
        <f>IF((H1849)=0,"",(N1849/H1849))</f>
        <v>-1</v>
      </c>
      <c r="P1849" s="10"/>
    </row>
    <row r="1850" spans="1:16" ht="38.25" x14ac:dyDescent="0.2">
      <c r="A1850" s="10"/>
      <c r="B1850" s="50" t="s">
        <v>38</v>
      </c>
      <c r="C1850" s="24"/>
      <c r="D1850" s="25" t="s">
        <v>32</v>
      </c>
      <c r="E1850" s="26"/>
      <c r="F1850" s="27">
        <v>-0.69640000000000002</v>
      </c>
      <c r="G1850" s="28">
        <v>0.18</v>
      </c>
      <c r="H1850" s="29">
        <f>G1850*F1850</f>
        <v>-0.12535199999999999</v>
      </c>
      <c r="I1850" s="30"/>
      <c r="J1850" s="31">
        <v>-0.69640000000000002</v>
      </c>
      <c r="K1850" s="28">
        <v>0.18</v>
      </c>
      <c r="L1850" s="29">
        <f>K1850*J1850</f>
        <v>-0.12535199999999999</v>
      </c>
      <c r="M1850" s="30"/>
      <c r="N1850" s="33">
        <f t="shared" si="163"/>
        <v>0</v>
      </c>
      <c r="O1850" s="34">
        <f>IF((H1850)=0,"",(N1850/H1850))</f>
        <v>0</v>
      </c>
      <c r="P1850" s="10"/>
    </row>
    <row r="1851" spans="1:16" ht="51" x14ac:dyDescent="0.2">
      <c r="A1851" s="10"/>
      <c r="B1851" s="50" t="s">
        <v>39</v>
      </c>
      <c r="C1851" s="24"/>
      <c r="D1851" s="25" t="s">
        <v>32</v>
      </c>
      <c r="E1851" s="26"/>
      <c r="F1851" s="27">
        <v>0</v>
      </c>
      <c r="G1851" s="28">
        <v>0.18</v>
      </c>
      <c r="H1851" s="29">
        <f>G1851*F1851</f>
        <v>0</v>
      </c>
      <c r="I1851" s="30"/>
      <c r="J1851" s="31">
        <v>-0.54369999999999996</v>
      </c>
      <c r="K1851" s="28">
        <v>0.18</v>
      </c>
      <c r="L1851" s="29">
        <f>K1851*J1851</f>
        <v>-9.7865999999999995E-2</v>
      </c>
      <c r="M1851" s="30"/>
      <c r="N1851" s="33">
        <f t="shared" si="163"/>
        <v>-9.7865999999999995E-2</v>
      </c>
      <c r="O1851" s="34" t="str">
        <f>IF((H1851)=0,"",(N1851/H1851))</f>
        <v/>
      </c>
      <c r="P1851" s="10"/>
    </row>
    <row r="1852" spans="1:16" x14ac:dyDescent="0.2">
      <c r="A1852" s="10"/>
      <c r="B1852" s="36" t="s">
        <v>40</v>
      </c>
      <c r="C1852" s="24"/>
      <c r="D1852" s="25" t="s">
        <v>32</v>
      </c>
      <c r="E1852" s="26"/>
      <c r="F1852" s="27">
        <v>5.5800000000000002E-2</v>
      </c>
      <c r="G1852" s="28">
        <v>0.18</v>
      </c>
      <c r="H1852" s="29">
        <f>G1852*F1852</f>
        <v>1.0044000000000001E-2</v>
      </c>
      <c r="I1852" s="30"/>
      <c r="J1852" s="31">
        <v>5.8000000000000003E-2</v>
      </c>
      <c r="K1852" s="28">
        <v>0.18</v>
      </c>
      <c r="L1852" s="29">
        <f>K1852*J1852</f>
        <v>1.044E-2</v>
      </c>
      <c r="M1852" s="30"/>
      <c r="N1852" s="33">
        <f t="shared" si="163"/>
        <v>3.9599999999999878E-4</v>
      </c>
      <c r="O1852" s="34">
        <f>IF((H1852)=0,"",(N1852/H1852))</f>
        <v>3.9426523297490912E-2</v>
      </c>
      <c r="P1852" s="10"/>
    </row>
    <row r="1853" spans="1:16" x14ac:dyDescent="0.2">
      <c r="A1853" s="10"/>
      <c r="B1853" s="36" t="s">
        <v>41</v>
      </c>
      <c r="C1853" s="24"/>
      <c r="D1853" s="25"/>
      <c r="E1853" s="26"/>
      <c r="F1853" s="51"/>
      <c r="G1853" s="52"/>
      <c r="H1853" s="53"/>
      <c r="I1853" s="30"/>
      <c r="J1853" s="31"/>
      <c r="K1853" s="28"/>
      <c r="L1853" s="29">
        <f>K1853*J1853</f>
        <v>0</v>
      </c>
      <c r="M1853" s="30"/>
      <c r="N1853" s="33">
        <f t="shared" si="163"/>
        <v>0</v>
      </c>
      <c r="O1853" s="34"/>
      <c r="P1853" s="10"/>
    </row>
    <row r="1854" spans="1:16" ht="25.5" x14ac:dyDescent="0.2">
      <c r="A1854" s="10"/>
      <c r="B1854" s="54" t="s">
        <v>42</v>
      </c>
      <c r="C1854" s="55"/>
      <c r="D1854" s="55"/>
      <c r="E1854" s="55"/>
      <c r="F1854" s="56"/>
      <c r="G1854" s="57"/>
      <c r="H1854" s="58">
        <f>SUM(H1848:H1853)</f>
        <v>5.2729879999999998</v>
      </c>
      <c r="I1854" s="45"/>
      <c r="J1854" s="57"/>
      <c r="K1854" s="59"/>
      <c r="L1854" s="58">
        <f>SUM(L1848:L1853)</f>
        <v>6.178566</v>
      </c>
      <c r="M1854" s="45"/>
      <c r="N1854" s="48">
        <f t="shared" si="163"/>
        <v>0.90557800000000022</v>
      </c>
      <c r="O1854" s="49">
        <f t="shared" ref="O1854:O1878" si="165">IF((H1854)=0,"",(N1854/H1854))</f>
        <v>0.17173905952374635</v>
      </c>
      <c r="P1854" s="10"/>
    </row>
    <row r="1855" spans="1:16" x14ac:dyDescent="0.2">
      <c r="A1855" s="10"/>
      <c r="B1855" s="30" t="s">
        <v>43</v>
      </c>
      <c r="C1855" s="30"/>
      <c r="D1855" s="60" t="s">
        <v>32</v>
      </c>
      <c r="E1855" s="61"/>
      <c r="F1855" s="31">
        <v>1.9341999999999999</v>
      </c>
      <c r="G1855">
        <f>0.18</f>
        <v>0.18</v>
      </c>
      <c r="H1855" s="29">
        <f>G1855*F1855</f>
        <v>0.34815599999999997</v>
      </c>
      <c r="I1855" s="30"/>
      <c r="J1855" s="31">
        <v>1.8304</v>
      </c>
      <c r="K1855">
        <f>0.18</f>
        <v>0.18</v>
      </c>
      <c r="L1855" s="29">
        <f>K1855*J1855</f>
        <v>0.32947199999999999</v>
      </c>
      <c r="M1855" s="30"/>
      <c r="N1855" s="33">
        <f t="shared" si="163"/>
        <v>-1.8683999999999978E-2</v>
      </c>
      <c r="O1855" s="34">
        <f t="shared" si="165"/>
        <v>-5.3665598180126096E-2</v>
      </c>
      <c r="P1855" s="10"/>
    </row>
    <row r="1856" spans="1:16" ht="25.5" x14ac:dyDescent="0.2">
      <c r="A1856" s="10"/>
      <c r="B1856" s="64" t="s">
        <v>44</v>
      </c>
      <c r="C1856" s="30"/>
      <c r="D1856" s="60" t="s">
        <v>32</v>
      </c>
      <c r="E1856" s="61"/>
      <c r="F1856" s="31">
        <v>1.5461</v>
      </c>
      <c r="G1856">
        <f>G1855</f>
        <v>0.18</v>
      </c>
      <c r="H1856" s="29">
        <f>G1856*F1856</f>
        <v>0.27829799999999999</v>
      </c>
      <c r="I1856" s="30"/>
      <c r="J1856" s="31">
        <v>1.466</v>
      </c>
      <c r="K1856">
        <f>K1855</f>
        <v>0.18</v>
      </c>
      <c r="L1856" s="29">
        <f>K1856*J1856</f>
        <v>0.26388</v>
      </c>
      <c r="M1856" s="30"/>
      <c r="N1856" s="33">
        <f t="shared" si="163"/>
        <v>-1.4417999999999986E-2</v>
      </c>
      <c r="O1856" s="34">
        <f t="shared" si="165"/>
        <v>-5.1807774400103437E-2</v>
      </c>
      <c r="P1856" s="10"/>
    </row>
    <row r="1857" spans="1:16" ht="25.5" x14ac:dyDescent="0.2">
      <c r="A1857" s="10"/>
      <c r="B1857" s="54" t="s">
        <v>45</v>
      </c>
      <c r="C1857" s="40"/>
      <c r="D1857" s="40"/>
      <c r="E1857" s="40"/>
      <c r="F1857" s="65"/>
      <c r="G1857" s="57"/>
      <c r="H1857" s="58">
        <f>SUM(H1854:H1856)</f>
        <v>5.8994420000000005</v>
      </c>
      <c r="I1857" s="66"/>
      <c r="J1857" s="67"/>
      <c r="K1857" s="68"/>
      <c r="L1857" s="58">
        <f>SUM(L1854:L1856)</f>
        <v>6.7719180000000003</v>
      </c>
      <c r="M1857" s="66"/>
      <c r="N1857" s="48">
        <f t="shared" si="163"/>
        <v>0.87247599999999981</v>
      </c>
      <c r="O1857" s="49">
        <f t="shared" si="165"/>
        <v>0.147891275140937</v>
      </c>
      <c r="P1857" s="10"/>
    </row>
    <row r="1858" spans="1:16" ht="25.5" x14ac:dyDescent="0.2">
      <c r="A1858" s="10"/>
      <c r="B1858" s="69" t="s">
        <v>46</v>
      </c>
      <c r="C1858" s="24"/>
      <c r="D1858" s="25" t="s">
        <v>27</v>
      </c>
      <c r="E1858" s="26"/>
      <c r="F1858" s="70">
        <v>5.1999999999999998E-3</v>
      </c>
      <c r="G1858" s="62">
        <f>F1833*(1+F1881)</f>
        <v>89.061600000000013</v>
      </c>
      <c r="H1858" s="71">
        <f t="shared" ref="H1858:H1866" si="166">G1858*F1858</f>
        <v>0.46312032000000003</v>
      </c>
      <c r="I1858" s="30"/>
      <c r="J1858" s="72">
        <v>5.1999999999999998E-3</v>
      </c>
      <c r="K1858" s="63">
        <f>F1833*(1+J1881)</f>
        <v>89.616649527995307</v>
      </c>
      <c r="L1858" s="71">
        <f t="shared" ref="L1858:L1866" si="167">K1858*J1858</f>
        <v>0.46600657754557556</v>
      </c>
      <c r="M1858" s="30"/>
      <c r="N1858" s="33">
        <f t="shared" si="163"/>
        <v>2.8862575455755324E-3</v>
      </c>
      <c r="O1858" s="73">
        <f t="shared" si="165"/>
        <v>6.2321980291763753E-3</v>
      </c>
      <c r="P1858" s="10"/>
    </row>
    <row r="1859" spans="1:16" ht="25.5" x14ac:dyDescent="0.2">
      <c r="A1859" s="10"/>
      <c r="B1859" s="69" t="s">
        <v>47</v>
      </c>
      <c r="C1859" s="24"/>
      <c r="D1859" s="25" t="s">
        <v>27</v>
      </c>
      <c r="E1859" s="26"/>
      <c r="F1859" s="70">
        <v>1.1000000000000001E-3</v>
      </c>
      <c r="G1859" s="62">
        <f>F1833*(1+F1881)</f>
        <v>89.061600000000013</v>
      </c>
      <c r="H1859" s="71">
        <f t="shared" si="166"/>
        <v>9.7967760000000015E-2</v>
      </c>
      <c r="I1859" s="30"/>
      <c r="J1859" s="72">
        <v>1.1000000000000001E-3</v>
      </c>
      <c r="K1859" s="63">
        <f>F1833*(1+J1881)</f>
        <v>89.616649527995307</v>
      </c>
      <c r="L1859" s="71">
        <f t="shared" si="167"/>
        <v>9.8578314480794849E-2</v>
      </c>
      <c r="M1859" s="30"/>
      <c r="N1859" s="33">
        <f t="shared" si="163"/>
        <v>6.1055448079483376E-4</v>
      </c>
      <c r="O1859" s="73">
        <f t="shared" si="165"/>
        <v>6.2321980291764724E-3</v>
      </c>
      <c r="P1859" s="10"/>
    </row>
    <row r="1860" spans="1:16" x14ac:dyDescent="0.2">
      <c r="A1860" s="10"/>
      <c r="B1860" s="24" t="s">
        <v>28</v>
      </c>
      <c r="C1860" s="24"/>
      <c r="D1860" s="25"/>
      <c r="E1860" s="26"/>
      <c r="F1860" s="70"/>
      <c r="G1860" s="28">
        <v>1</v>
      </c>
      <c r="H1860" s="71">
        <f t="shared" si="166"/>
        <v>0</v>
      </c>
      <c r="I1860" s="30"/>
      <c r="J1860" s="72"/>
      <c r="K1860" s="32">
        <v>1</v>
      </c>
      <c r="L1860" s="71">
        <f t="shared" si="167"/>
        <v>0</v>
      </c>
      <c r="M1860" s="30"/>
      <c r="N1860" s="33">
        <f t="shared" si="163"/>
        <v>0</v>
      </c>
      <c r="O1860" s="73" t="str">
        <f t="shared" si="165"/>
        <v/>
      </c>
      <c r="P1860" s="10"/>
    </row>
    <row r="1861" spans="1:16" x14ac:dyDescent="0.2">
      <c r="A1861" s="10"/>
      <c r="B1861" s="24" t="s">
        <v>48</v>
      </c>
      <c r="C1861" s="24"/>
      <c r="D1861" s="25" t="s">
        <v>27</v>
      </c>
      <c r="E1861" s="26"/>
      <c r="F1861" s="70">
        <v>7.0000000000000001E-3</v>
      </c>
      <c r="G1861" s="62">
        <f>F1833</f>
        <v>86</v>
      </c>
      <c r="H1861" s="71">
        <f t="shared" si="166"/>
        <v>0.60199999999999998</v>
      </c>
      <c r="I1861" s="30"/>
      <c r="J1861" s="72">
        <v>7.0000000000000001E-3</v>
      </c>
      <c r="K1861" s="63">
        <f>F1833</f>
        <v>86</v>
      </c>
      <c r="L1861" s="71">
        <f t="shared" si="167"/>
        <v>0.60199999999999998</v>
      </c>
      <c r="M1861" s="30"/>
      <c r="N1861" s="33">
        <f t="shared" si="163"/>
        <v>0</v>
      </c>
      <c r="O1861" s="73">
        <f t="shared" si="165"/>
        <v>0</v>
      </c>
      <c r="P1861" s="10"/>
    </row>
    <row r="1862" spans="1:16" x14ac:dyDescent="0.2">
      <c r="A1862" s="10"/>
      <c r="B1862" s="36" t="s">
        <v>49</v>
      </c>
      <c r="C1862" s="24"/>
      <c r="D1862" s="25" t="s">
        <v>27</v>
      </c>
      <c r="E1862" s="26"/>
      <c r="F1862" s="74">
        <v>7.3999999999999996E-2</v>
      </c>
      <c r="G1862" s="62">
        <f>IF($G$1858&gt;=750,750,$G$1858)</f>
        <v>89.061600000000013</v>
      </c>
      <c r="H1862" s="71">
        <f>G1862*F1862</f>
        <v>6.5905584000000008</v>
      </c>
      <c r="I1862" s="30"/>
      <c r="J1862" s="70">
        <v>7.3999999999999996E-2</v>
      </c>
      <c r="K1862" s="62">
        <f>IF($K$1858&gt;=750,750,$K$1858)</f>
        <v>89.616649527995307</v>
      </c>
      <c r="L1862" s="71">
        <f>K1862*J1862</f>
        <v>6.6316320650716527</v>
      </c>
      <c r="M1862" s="30"/>
      <c r="N1862" s="33">
        <f t="shared" si="163"/>
        <v>4.1073665071651888E-2</v>
      </c>
      <c r="O1862" s="73">
        <f t="shared" si="165"/>
        <v>6.2321980291763874E-3</v>
      </c>
      <c r="P1862" s="10"/>
    </row>
    <row r="1863" spans="1:16" x14ac:dyDescent="0.2">
      <c r="A1863" s="10"/>
      <c r="B1863" s="36" t="s">
        <v>50</v>
      </c>
      <c r="C1863" s="24"/>
      <c r="D1863" s="25" t="s">
        <v>27</v>
      </c>
      <c r="E1863" s="26"/>
      <c r="F1863" s="74">
        <v>8.6999999999999994E-2</v>
      </c>
      <c r="G1863" s="62">
        <f>IF($G$1858&gt;=750,$G$1858-750,0)</f>
        <v>0</v>
      </c>
      <c r="H1863" s="71">
        <f>G1863*F1863</f>
        <v>0</v>
      </c>
      <c r="I1863" s="30"/>
      <c r="J1863" s="70">
        <v>8.6999999999999994E-2</v>
      </c>
      <c r="K1863" s="62">
        <f>IF($K$1858&gt;=750,$K$1858-750,0)</f>
        <v>0</v>
      </c>
      <c r="L1863" s="71">
        <f>K1863*J1863</f>
        <v>0</v>
      </c>
      <c r="M1863" s="30"/>
      <c r="N1863" s="33">
        <f t="shared" si="163"/>
        <v>0</v>
      </c>
      <c r="O1863" s="73" t="str">
        <f t="shared" si="165"/>
        <v/>
      </c>
      <c r="P1863" s="10"/>
    </row>
    <row r="1864" spans="1:16" x14ac:dyDescent="0.2">
      <c r="A1864" s="10"/>
      <c r="B1864" s="36" t="s">
        <v>51</v>
      </c>
      <c r="C1864" s="24"/>
      <c r="D1864" s="25" t="s">
        <v>27</v>
      </c>
      <c r="E1864" s="26"/>
      <c r="F1864" s="74">
        <v>6.3E-2</v>
      </c>
      <c r="G1864" s="75">
        <f>0.64*$G$1858</f>
        <v>56.999424000000012</v>
      </c>
      <c r="H1864" s="71">
        <f t="shared" si="166"/>
        <v>3.5909637120000006</v>
      </c>
      <c r="I1864" s="30"/>
      <c r="J1864" s="70">
        <v>6.3E-2</v>
      </c>
      <c r="K1864" s="76">
        <f>0.64*$K$1858</f>
        <v>57.354655697916996</v>
      </c>
      <c r="L1864" s="71">
        <f t="shared" si="167"/>
        <v>3.613343308968771</v>
      </c>
      <c r="M1864" s="30"/>
      <c r="N1864" s="33">
        <f t="shared" si="163"/>
        <v>2.2379596968770343E-2</v>
      </c>
      <c r="O1864" s="73">
        <f t="shared" si="165"/>
        <v>6.2321980291763918E-3</v>
      </c>
      <c r="P1864" s="10"/>
    </row>
    <row r="1865" spans="1:16" x14ac:dyDescent="0.2">
      <c r="A1865" s="10"/>
      <c r="B1865" s="36" t="s">
        <v>52</v>
      </c>
      <c r="C1865" s="24"/>
      <c r="D1865" s="25" t="s">
        <v>27</v>
      </c>
      <c r="E1865" s="26"/>
      <c r="F1865" s="74">
        <v>9.9000000000000005E-2</v>
      </c>
      <c r="G1865" s="75">
        <f>0.18*$G$1858</f>
        <v>16.031088</v>
      </c>
      <c r="H1865" s="71">
        <f t="shared" si="166"/>
        <v>1.5870777120000001</v>
      </c>
      <c r="I1865" s="30"/>
      <c r="J1865" s="70">
        <v>9.9000000000000005E-2</v>
      </c>
      <c r="K1865" s="76">
        <f>0.18*$K$1858</f>
        <v>16.130996915039155</v>
      </c>
      <c r="L1865" s="71">
        <f t="shared" si="167"/>
        <v>1.5969686945888764</v>
      </c>
      <c r="M1865" s="30"/>
      <c r="N1865" s="33">
        <f t="shared" si="163"/>
        <v>9.8909825888762182E-3</v>
      </c>
      <c r="O1865" s="73">
        <f t="shared" si="165"/>
        <v>6.2321980291764169E-3</v>
      </c>
      <c r="P1865" s="10"/>
    </row>
    <row r="1866" spans="1:16" ht="13.5" thickBot="1" x14ac:dyDescent="0.25">
      <c r="A1866" s="10"/>
      <c r="B1866" s="14" t="s">
        <v>53</v>
      </c>
      <c r="C1866" s="24"/>
      <c r="D1866" s="25" t="s">
        <v>27</v>
      </c>
      <c r="E1866" s="26"/>
      <c r="F1866" s="74">
        <v>0.11799999999999999</v>
      </c>
      <c r="G1866" s="75">
        <f>0.18*$G$1858</f>
        <v>16.031088</v>
      </c>
      <c r="H1866" s="71">
        <f t="shared" si="166"/>
        <v>1.8916683839999999</v>
      </c>
      <c r="I1866" s="30"/>
      <c r="J1866" s="70">
        <v>0.11799999999999999</v>
      </c>
      <c r="K1866" s="76">
        <f>0.18*$K$1858</f>
        <v>16.130996915039155</v>
      </c>
      <c r="L1866" s="71">
        <f t="shared" si="167"/>
        <v>1.9034576359746203</v>
      </c>
      <c r="M1866" s="30"/>
      <c r="N1866" s="33">
        <f t="shared" si="163"/>
        <v>1.1789251974620329E-2</v>
      </c>
      <c r="O1866" s="73">
        <f t="shared" si="165"/>
        <v>6.2321980291765184E-3</v>
      </c>
      <c r="P1866" s="10"/>
    </row>
    <row r="1867" spans="1:16" ht="13.5" thickBot="1" x14ac:dyDescent="0.25">
      <c r="A1867" s="10"/>
      <c r="B1867" s="77"/>
      <c r="C1867" s="78"/>
      <c r="D1867" s="79"/>
      <c r="E1867" s="78"/>
      <c r="F1867" s="80"/>
      <c r="G1867" s="81"/>
      <c r="H1867" s="82"/>
      <c r="I1867" s="83"/>
      <c r="J1867" s="80"/>
      <c r="K1867" s="84"/>
      <c r="L1867" s="82"/>
      <c r="M1867" s="83"/>
      <c r="N1867" s="85"/>
      <c r="O1867" s="86"/>
      <c r="P1867" s="10"/>
    </row>
    <row r="1868" spans="1:16" x14ac:dyDescent="0.2">
      <c r="A1868" s="10"/>
      <c r="B1868" s="87" t="s">
        <v>54</v>
      </c>
      <c r="C1868" s="24"/>
      <c r="D1868" s="24"/>
      <c r="E1868" s="24"/>
      <c r="F1868" s="88"/>
      <c r="G1868" s="89"/>
      <c r="H1868" s="90">
        <f>SUM(H1857:H1863)</f>
        <v>13.653088480000001</v>
      </c>
      <c r="I1868" s="91"/>
      <c r="J1868" s="92"/>
      <c r="K1868" s="92"/>
      <c r="L1868" s="93">
        <f>SUM(L1857:L1863)</f>
        <v>14.570134957098023</v>
      </c>
      <c r="M1868" s="94"/>
      <c r="N1868" s="95">
        <f t="shared" si="163"/>
        <v>0.91704647709802245</v>
      </c>
      <c r="O1868" s="96">
        <f t="shared" si="165"/>
        <v>6.7167694579975526E-2</v>
      </c>
      <c r="P1868" s="10"/>
    </row>
    <row r="1869" spans="1:16" ht="12.75" customHeight="1" x14ac:dyDescent="0.2">
      <c r="A1869" s="10"/>
      <c r="B1869" s="97" t="s">
        <v>55</v>
      </c>
      <c r="C1869" s="24"/>
      <c r="D1869" s="24"/>
      <c r="E1869" s="24"/>
      <c r="F1869" s="98">
        <v>0.13</v>
      </c>
      <c r="G1869" s="89"/>
      <c r="H1869" s="99">
        <f>H1868*F1869</f>
        <v>1.7749015024000001</v>
      </c>
      <c r="I1869" s="100"/>
      <c r="J1869" s="101">
        <v>0.13</v>
      </c>
      <c r="K1869" s="102"/>
      <c r="L1869" s="103">
        <f>L1868*J1869</f>
        <v>1.8941175444227432</v>
      </c>
      <c r="M1869" s="104"/>
      <c r="N1869" s="105">
        <f t="shared" si="163"/>
        <v>0.11921604202274305</v>
      </c>
      <c r="O1869" s="106">
        <f t="shared" si="165"/>
        <v>6.7167694579975609E-2</v>
      </c>
      <c r="P1869" s="10"/>
    </row>
    <row r="1870" spans="1:16" ht="13.5" customHeight="1" x14ac:dyDescent="0.2">
      <c r="A1870" s="10"/>
      <c r="B1870" s="107" t="s">
        <v>56</v>
      </c>
      <c r="C1870" s="24"/>
      <c r="D1870" s="24"/>
      <c r="E1870" s="24"/>
      <c r="F1870" s="108"/>
      <c r="G1870" s="109"/>
      <c r="H1870" s="99">
        <f>H1868+H1869</f>
        <v>15.427989982400002</v>
      </c>
      <c r="I1870" s="100"/>
      <c r="J1870" s="100"/>
      <c r="K1870" s="100"/>
      <c r="L1870" s="103">
        <f>L1868+L1869</f>
        <v>16.464252501520768</v>
      </c>
      <c r="M1870" s="104"/>
      <c r="N1870" s="105">
        <f t="shared" si="163"/>
        <v>1.0362625191207666</v>
      </c>
      <c r="O1870" s="106">
        <f t="shared" si="165"/>
        <v>6.7167694579975609E-2</v>
      </c>
      <c r="P1870" s="10"/>
    </row>
    <row r="1871" spans="1:16" ht="12.75" customHeight="1" x14ac:dyDescent="0.2">
      <c r="A1871" s="10"/>
      <c r="B1871" s="143" t="s">
        <v>57</v>
      </c>
      <c r="C1871" s="143"/>
      <c r="D1871" s="143"/>
      <c r="E1871" s="24"/>
      <c r="F1871" s="108"/>
      <c r="G1871" s="109"/>
      <c r="H1871" s="110">
        <f>ROUND(-H1870*10%,2)</f>
        <v>-1.54</v>
      </c>
      <c r="I1871" s="100"/>
      <c r="J1871" s="100"/>
      <c r="K1871" s="100"/>
      <c r="L1871" s="111">
        <f>ROUND(-L1870*10%,2)</f>
        <v>-1.65</v>
      </c>
      <c r="M1871" s="104"/>
      <c r="N1871" s="112">
        <f t="shared" si="163"/>
        <v>-0.10999999999999988</v>
      </c>
      <c r="O1871" s="113">
        <f t="shared" si="165"/>
        <v>7.1428571428571341E-2</v>
      </c>
      <c r="P1871" s="10"/>
    </row>
    <row r="1872" spans="1:16" ht="13.5" customHeight="1" thickBot="1" x14ac:dyDescent="0.25">
      <c r="A1872" s="10"/>
      <c r="B1872" s="143" t="s">
        <v>58</v>
      </c>
      <c r="C1872" s="143"/>
      <c r="D1872" s="143"/>
      <c r="E1872" s="114"/>
      <c r="F1872" s="115"/>
      <c r="G1872" s="116"/>
      <c r="H1872" s="117">
        <f>SUM(H1870:H1871)</f>
        <v>13.887989982400001</v>
      </c>
      <c r="I1872" s="118"/>
      <c r="J1872" s="118"/>
      <c r="K1872" s="118"/>
      <c r="L1872" s="119">
        <f>SUM(L1870:L1871)</f>
        <v>14.814252501520768</v>
      </c>
      <c r="M1872" s="120"/>
      <c r="N1872" s="121">
        <f t="shared" si="163"/>
        <v>0.92626251912076718</v>
      </c>
      <c r="O1872" s="122">
        <f t="shared" si="165"/>
        <v>6.6695217975718799E-2</v>
      </c>
      <c r="P1872" s="10"/>
    </row>
    <row r="1873" spans="1:16" ht="13.5" thickBot="1" x14ac:dyDescent="0.25">
      <c r="A1873" s="10"/>
      <c r="B1873" s="77"/>
      <c r="C1873" s="78"/>
      <c r="D1873" s="79"/>
      <c r="E1873" s="78"/>
      <c r="F1873" s="123"/>
      <c r="G1873" s="124"/>
      <c r="H1873" s="125"/>
      <c r="I1873" s="126"/>
      <c r="J1873" s="123"/>
      <c r="K1873" s="81"/>
      <c r="L1873" s="127"/>
      <c r="M1873" s="83"/>
      <c r="N1873" s="128"/>
      <c r="O1873" s="86"/>
      <c r="P1873" s="10"/>
    </row>
    <row r="1874" spans="1:16" x14ac:dyDescent="0.2">
      <c r="A1874" s="10"/>
      <c r="B1874" s="87" t="s">
        <v>59</v>
      </c>
      <c r="C1874" s="24"/>
      <c r="D1874" s="24"/>
      <c r="E1874" s="24"/>
      <c r="F1874" s="88"/>
      <c r="G1874" s="89"/>
      <c r="H1874" s="90">
        <f>SUM(H1857:H1861,H1864:H1866)</f>
        <v>14.132239888000001</v>
      </c>
      <c r="I1874" s="91"/>
      <c r="J1874" s="92"/>
      <c r="K1874" s="92"/>
      <c r="L1874" s="129">
        <f>SUM(L1857:L1861,L1864:L1866)</f>
        <v>15.052272531558639</v>
      </c>
      <c r="M1874" s="94"/>
      <c r="N1874" s="95">
        <f>L1874-H1874</f>
        <v>0.92003264355863834</v>
      </c>
      <c r="O1874" s="96">
        <f>IF((H1874)=0,"",(N1874/H1874))</f>
        <v>6.5101685992456054E-2</v>
      </c>
      <c r="P1874" s="10"/>
    </row>
    <row r="1875" spans="1:16" ht="12.75" customHeight="1" x14ac:dyDescent="0.2">
      <c r="A1875" s="10"/>
      <c r="B1875" s="97" t="s">
        <v>55</v>
      </c>
      <c r="C1875" s="24"/>
      <c r="D1875" s="24"/>
      <c r="E1875" s="24"/>
      <c r="F1875" s="98">
        <v>0.13</v>
      </c>
      <c r="G1875" s="109"/>
      <c r="H1875" s="99">
        <f>H1874*F1875</f>
        <v>1.8371911854400003</v>
      </c>
      <c r="I1875" s="100"/>
      <c r="J1875" s="130">
        <v>0.13</v>
      </c>
      <c r="K1875" s="100"/>
      <c r="L1875" s="103">
        <f>L1874*J1875</f>
        <v>1.9567954291026233</v>
      </c>
      <c r="M1875" s="104"/>
      <c r="N1875" s="105">
        <f t="shared" si="163"/>
        <v>0.11960424366262301</v>
      </c>
      <c r="O1875" s="106">
        <f t="shared" si="165"/>
        <v>6.5101685992456054E-2</v>
      </c>
      <c r="P1875" s="10"/>
    </row>
    <row r="1876" spans="1:16" ht="13.5" customHeight="1" x14ac:dyDescent="0.2">
      <c r="A1876" s="10"/>
      <c r="B1876" s="107" t="s">
        <v>56</v>
      </c>
      <c r="C1876" s="24"/>
      <c r="D1876" s="24"/>
      <c r="E1876" s="24"/>
      <c r="F1876" s="108"/>
      <c r="G1876" s="109"/>
      <c r="H1876" s="99">
        <f>H1874+H1875</f>
        <v>15.969431073440001</v>
      </c>
      <c r="I1876" s="100"/>
      <c r="J1876" s="100"/>
      <c r="K1876" s="100"/>
      <c r="L1876" s="103">
        <f>L1874+L1875</f>
        <v>17.009067960661262</v>
      </c>
      <c r="M1876" s="104"/>
      <c r="N1876" s="105">
        <f t="shared" si="163"/>
        <v>1.0396368872212616</v>
      </c>
      <c r="O1876" s="106">
        <f t="shared" si="165"/>
        <v>6.5101685992456068E-2</v>
      </c>
      <c r="P1876" s="10"/>
    </row>
    <row r="1877" spans="1:16" ht="12.75" customHeight="1" x14ac:dyDescent="0.2">
      <c r="A1877" s="10"/>
      <c r="B1877" s="143" t="s">
        <v>57</v>
      </c>
      <c r="C1877" s="143"/>
      <c r="D1877" s="143"/>
      <c r="E1877" s="24"/>
      <c r="F1877" s="108"/>
      <c r="G1877" s="109"/>
      <c r="H1877" s="110">
        <f>ROUND(-H1876*10%,2)</f>
        <v>-1.6</v>
      </c>
      <c r="I1877" s="100"/>
      <c r="J1877" s="100"/>
      <c r="K1877" s="100"/>
      <c r="L1877" s="111">
        <f>ROUND(-L1876*10%,2)</f>
        <v>-1.7</v>
      </c>
      <c r="M1877" s="104"/>
      <c r="N1877" s="112">
        <f t="shared" si="163"/>
        <v>-9.9999999999999867E-2</v>
      </c>
      <c r="O1877" s="113">
        <f t="shared" si="165"/>
        <v>6.2499999999999917E-2</v>
      </c>
      <c r="P1877" s="10"/>
    </row>
    <row r="1878" spans="1:16" ht="13.5" customHeight="1" thickBot="1" x14ac:dyDescent="0.25">
      <c r="A1878" s="10"/>
      <c r="B1878" s="143" t="s">
        <v>60</v>
      </c>
      <c r="C1878" s="143"/>
      <c r="D1878" s="143"/>
      <c r="E1878" s="114"/>
      <c r="F1878" s="131"/>
      <c r="G1878" s="132"/>
      <c r="H1878" s="133">
        <f>H1876+H1877</f>
        <v>14.369431073440001</v>
      </c>
      <c r="I1878" s="134"/>
      <c r="J1878" s="134"/>
      <c r="K1878" s="134"/>
      <c r="L1878" s="135">
        <f>L1876+L1877</f>
        <v>15.309067960661263</v>
      </c>
      <c r="M1878" s="136"/>
      <c r="N1878" s="137">
        <f t="shared" si="163"/>
        <v>0.93963688722126193</v>
      </c>
      <c r="O1878" s="138">
        <f t="shared" si="165"/>
        <v>6.5391377182500765E-2</v>
      </c>
      <c r="P1878" s="10"/>
    </row>
    <row r="1879" spans="1:16" ht="13.5" thickBot="1" x14ac:dyDescent="0.25">
      <c r="A1879" s="10"/>
      <c r="B1879" s="77"/>
      <c r="C1879" s="78"/>
      <c r="D1879" s="79"/>
      <c r="E1879" s="78"/>
      <c r="F1879" s="123"/>
      <c r="G1879" s="124"/>
      <c r="H1879" s="125"/>
      <c r="I1879" s="126"/>
      <c r="J1879" s="123"/>
      <c r="K1879" s="81"/>
      <c r="L1879" s="127"/>
      <c r="M1879" s="83"/>
      <c r="N1879" s="128"/>
      <c r="O1879" s="86"/>
      <c r="P1879" s="10"/>
    </row>
    <row r="1880" spans="1:16" x14ac:dyDescent="0.2">
      <c r="A1880" s="10"/>
      <c r="B1880" s="10"/>
      <c r="C1880" s="10"/>
      <c r="D1880" s="10"/>
      <c r="E1880" s="10"/>
      <c r="F1880" s="10"/>
      <c r="G1880" s="10"/>
      <c r="H1880" s="10"/>
      <c r="I1880" s="10"/>
      <c r="J1880" s="10"/>
      <c r="K1880" s="10"/>
      <c r="L1880" s="139"/>
      <c r="M1880" s="10"/>
      <c r="N1880" s="10"/>
      <c r="O1880" s="10"/>
      <c r="P1880" s="10"/>
    </row>
    <row r="1881" spans="1:16" x14ac:dyDescent="0.2">
      <c r="A1881" s="10"/>
      <c r="B1881" s="15" t="s">
        <v>61</v>
      </c>
      <c r="C1881" s="10"/>
      <c r="D1881" s="10"/>
      <c r="E1881" s="10"/>
      <c r="F1881" s="140">
        <v>3.5600000000000076E-2</v>
      </c>
      <c r="G1881" s="10"/>
      <c r="H1881" s="10"/>
      <c r="I1881" s="10"/>
      <c r="J1881" s="140">
        <v>4.2054064279015257E-2</v>
      </c>
      <c r="K1881" s="10"/>
      <c r="L1881" s="10"/>
      <c r="M1881" s="10"/>
      <c r="N1881" s="10"/>
      <c r="O1881" s="10"/>
      <c r="P1881" s="10"/>
    </row>
    <row r="1882" spans="1:16" x14ac:dyDescent="0.2">
      <c r="A1882" s="10"/>
      <c r="B1882" s="10"/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  <c r="O1882" s="10"/>
      <c r="P1882" s="10"/>
    </row>
    <row r="1883" spans="1:16" ht="14.25" x14ac:dyDescent="0.2">
      <c r="A1883" s="141" t="s">
        <v>62</v>
      </c>
      <c r="B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  <c r="O1883" s="10"/>
      <c r="P1883" s="10"/>
    </row>
    <row r="1884" spans="1:16" x14ac:dyDescent="0.2">
      <c r="A1884" s="10"/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  <c r="O1884" s="10"/>
      <c r="P1884" s="10"/>
    </row>
    <row r="1885" spans="1:16" x14ac:dyDescent="0.2">
      <c r="A1885" s="10" t="s">
        <v>63</v>
      </c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  <c r="O1885" s="10"/>
      <c r="P1885" s="10"/>
    </row>
    <row r="1886" spans="1:16" x14ac:dyDescent="0.2">
      <c r="A1886" s="10" t="s">
        <v>64</v>
      </c>
      <c r="B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  <c r="O1886" s="10"/>
      <c r="P1886" s="10"/>
    </row>
    <row r="1887" spans="1:16" x14ac:dyDescent="0.2">
      <c r="A1887" s="10"/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  <c r="O1887" s="10"/>
      <c r="P1887" s="10"/>
    </row>
    <row r="1888" spans="1:16" x14ac:dyDescent="0.2">
      <c r="A1888" s="10" t="s">
        <v>65</v>
      </c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  <c r="O1888" s="10"/>
      <c r="P1888" s="10"/>
    </row>
    <row r="1889" spans="1:16" x14ac:dyDescent="0.2">
      <c r="A1889" s="10" t="s">
        <v>66</v>
      </c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  <c r="O1889" s="10"/>
      <c r="P1889" s="10"/>
    </row>
    <row r="1890" spans="1:16" x14ac:dyDescent="0.2">
      <c r="A1890" s="10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  <c r="O1890" s="10"/>
      <c r="P1890" s="10"/>
    </row>
    <row r="1891" spans="1:16" x14ac:dyDescent="0.2">
      <c r="A1891" s="10" t="s">
        <v>67</v>
      </c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  <c r="O1891" s="10"/>
      <c r="P1891" s="10"/>
    </row>
    <row r="1892" spans="1:16" x14ac:dyDescent="0.2">
      <c r="A1892" s="10" t="s">
        <v>68</v>
      </c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  <c r="O1892" s="10"/>
      <c r="P1892" s="10"/>
    </row>
    <row r="1893" spans="1:16" x14ac:dyDescent="0.2">
      <c r="A1893" s="10" t="s">
        <v>69</v>
      </c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  <c r="O1893" s="10"/>
      <c r="P1893" s="10"/>
    </row>
    <row r="1894" spans="1:16" x14ac:dyDescent="0.2">
      <c r="A1894" s="10" t="s">
        <v>70</v>
      </c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</row>
    <row r="1895" spans="1:16" x14ac:dyDescent="0.2">
      <c r="A1895" s="10" t="s">
        <v>71</v>
      </c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  <c r="O1895" s="10"/>
      <c r="P1895" s="10"/>
    </row>
    <row r="1897" spans="1:16" ht="21.75" x14ac:dyDescent="0.2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2"/>
      <c r="M1897" s="2"/>
      <c r="N1897" s="3" t="s">
        <v>0</v>
      </c>
      <c r="O1897" s="4" t="s">
        <v>1</v>
      </c>
    </row>
    <row r="1898" spans="1:16" ht="18" x14ac:dyDescent="0.25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2"/>
      <c r="M1898" s="2"/>
      <c r="N1898" s="3" t="s">
        <v>2</v>
      </c>
      <c r="O1898" s="6"/>
    </row>
    <row r="1899" spans="1:16" x14ac:dyDescent="0.2">
      <c r="A1899" s="143"/>
      <c r="B1899" s="143"/>
      <c r="C1899" s="143"/>
      <c r="D1899" s="143"/>
      <c r="E1899" s="143"/>
      <c r="F1899" s="143"/>
      <c r="G1899" s="143"/>
      <c r="H1899" s="143"/>
      <c r="I1899" s="143"/>
      <c r="J1899" s="143"/>
      <c r="K1899" s="143"/>
      <c r="L1899" s="2"/>
      <c r="M1899" s="2"/>
      <c r="N1899" s="3" t="s">
        <v>3</v>
      </c>
      <c r="O1899" s="6"/>
    </row>
    <row r="1900" spans="1:16" ht="18" x14ac:dyDescent="0.25">
      <c r="A1900" s="5"/>
      <c r="B1900" s="5"/>
      <c r="C1900" s="5"/>
      <c r="D1900" s="5"/>
      <c r="E1900" s="5"/>
      <c r="F1900" s="5"/>
      <c r="G1900" s="5"/>
      <c r="H1900" s="5"/>
      <c r="I1900" s="7"/>
      <c r="J1900" s="7"/>
      <c r="K1900" s="7"/>
      <c r="L1900" s="2"/>
      <c r="M1900" s="2"/>
      <c r="N1900" s="3" t="s">
        <v>4</v>
      </c>
      <c r="O1900" s="6"/>
    </row>
    <row r="1901" spans="1:16" ht="15.75" x14ac:dyDescent="0.25">
      <c r="A1901" s="2"/>
      <c r="B1901" s="2"/>
      <c r="C1901" s="8"/>
      <c r="D1901" s="8"/>
      <c r="E1901" s="8"/>
      <c r="F1901" s="2"/>
      <c r="G1901" s="2"/>
      <c r="H1901" s="2"/>
      <c r="I1901" s="2"/>
      <c r="J1901" s="2"/>
      <c r="K1901" s="2"/>
      <c r="L1901" s="2"/>
      <c r="M1901" s="2"/>
      <c r="N1901" s="3" t="s">
        <v>5</v>
      </c>
      <c r="O1901" s="9" t="s">
        <v>103</v>
      </c>
    </row>
    <row r="1902" spans="1:16" x14ac:dyDescent="0.2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3"/>
      <c r="O1902" s="4"/>
    </row>
    <row r="1903" spans="1:16" x14ac:dyDescent="0.2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3" t="s">
        <v>6</v>
      </c>
      <c r="O1903" s="9"/>
    </row>
    <row r="1904" spans="1:16" x14ac:dyDescent="0.2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10"/>
    </row>
    <row r="1905" spans="1:16" x14ac:dyDescent="0.2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</row>
    <row r="1906" spans="1:16" x14ac:dyDescent="0.2">
      <c r="A1906" s="10"/>
      <c r="B1906" s="143" t="s">
        <v>7</v>
      </c>
      <c r="C1906" s="143"/>
      <c r="D1906" s="143"/>
      <c r="E1906" s="143"/>
      <c r="F1906" s="143"/>
      <c r="G1906" s="143"/>
      <c r="H1906" s="143"/>
      <c r="I1906" s="143"/>
      <c r="J1906" s="143"/>
      <c r="K1906" s="143"/>
      <c r="L1906" s="143"/>
      <c r="M1906" s="143"/>
      <c r="N1906" s="143"/>
      <c r="O1906" s="143"/>
    </row>
    <row r="1907" spans="1:16" x14ac:dyDescent="0.2">
      <c r="A1907" s="10"/>
      <c r="B1907" s="143" t="s">
        <v>8</v>
      </c>
      <c r="C1907" s="143"/>
      <c r="D1907" s="143"/>
      <c r="E1907" s="143"/>
      <c r="F1907" s="143"/>
      <c r="G1907" s="143"/>
      <c r="H1907" s="143"/>
      <c r="I1907" s="143"/>
      <c r="J1907" s="143"/>
      <c r="K1907" s="143"/>
      <c r="L1907" s="143"/>
      <c r="M1907" s="143"/>
      <c r="N1907" s="143"/>
      <c r="O1907" s="143"/>
    </row>
    <row r="1908" spans="1:16" x14ac:dyDescent="0.2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</row>
    <row r="1909" spans="1:16" x14ac:dyDescent="0.2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</row>
    <row r="1910" spans="1:16" x14ac:dyDescent="0.2">
      <c r="A1910" s="10"/>
      <c r="B1910" s="11" t="s">
        <v>9</v>
      </c>
      <c r="C1910" s="10"/>
      <c r="D1910" s="143" t="s">
        <v>102</v>
      </c>
      <c r="E1910" s="143"/>
      <c r="F1910" s="143"/>
      <c r="G1910" s="143"/>
      <c r="H1910" s="143"/>
      <c r="I1910" s="143"/>
      <c r="J1910" s="143"/>
      <c r="K1910" s="143"/>
      <c r="L1910" s="143"/>
      <c r="M1910" s="143"/>
      <c r="N1910" s="143"/>
      <c r="O1910" s="143"/>
      <c r="P1910" s="10"/>
    </row>
    <row r="1911" spans="1:16" ht="15.75" x14ac:dyDescent="0.25">
      <c r="A1911" s="10"/>
      <c r="B1911" s="12"/>
      <c r="C1911" s="10"/>
      <c r="D1911" s="13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0"/>
    </row>
    <row r="1912" spans="1:16" x14ac:dyDescent="0.2">
      <c r="A1912" s="10"/>
      <c r="B1912" s="14"/>
      <c r="C1912" s="10"/>
      <c r="D1912" s="15" t="s">
        <v>11</v>
      </c>
      <c r="E1912" s="15"/>
      <c r="F1912" s="16">
        <v>749249</v>
      </c>
      <c r="G1912" s="15" t="s">
        <v>12</v>
      </c>
      <c r="H1912" s="10"/>
      <c r="I1912" s="10"/>
      <c r="J1912" s="10"/>
      <c r="K1912" s="10"/>
      <c r="L1912" s="10"/>
      <c r="M1912" s="10"/>
      <c r="N1912" s="10"/>
      <c r="O1912" s="10"/>
      <c r="P1912" s="10"/>
    </row>
    <row r="1913" spans="1:16" ht="12.75" customHeight="1" x14ac:dyDescent="0.2">
      <c r="A1913" s="10"/>
      <c r="B1913" s="14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  <c r="O1913" s="10"/>
      <c r="P1913" s="10"/>
    </row>
    <row r="1914" spans="1:16" x14ac:dyDescent="0.2">
      <c r="A1914" s="10"/>
      <c r="B1914" s="14"/>
      <c r="C1914" s="10"/>
      <c r="D1914" s="17"/>
      <c r="E1914" s="17"/>
      <c r="F1914" s="143" t="s">
        <v>13</v>
      </c>
      <c r="G1914" s="143"/>
      <c r="H1914" s="143"/>
      <c r="I1914" s="10"/>
      <c r="J1914" s="143" t="s">
        <v>14</v>
      </c>
      <c r="K1914" s="143"/>
      <c r="L1914" s="143"/>
      <c r="M1914" s="10"/>
      <c r="N1914" s="143" t="s">
        <v>15</v>
      </c>
      <c r="O1914" s="143"/>
      <c r="P1914" s="10"/>
    </row>
    <row r="1915" spans="1:16" ht="12.75" customHeight="1" x14ac:dyDescent="0.2">
      <c r="A1915" s="10"/>
      <c r="B1915" s="14"/>
      <c r="C1915" s="10"/>
      <c r="D1915" s="143" t="s">
        <v>16</v>
      </c>
      <c r="E1915" s="18"/>
      <c r="F1915" s="19" t="s">
        <v>17</v>
      </c>
      <c r="G1915" s="19" t="s">
        <v>18</v>
      </c>
      <c r="H1915" s="20" t="s">
        <v>19</v>
      </c>
      <c r="I1915" s="10"/>
      <c r="J1915" s="19" t="s">
        <v>17</v>
      </c>
      <c r="K1915" s="21" t="s">
        <v>18</v>
      </c>
      <c r="L1915" s="20" t="s">
        <v>19</v>
      </c>
      <c r="M1915" s="10"/>
      <c r="N1915" s="143" t="s">
        <v>20</v>
      </c>
      <c r="O1915" s="143" t="s">
        <v>21</v>
      </c>
      <c r="P1915" s="10"/>
    </row>
    <row r="1916" spans="1:16" x14ac:dyDescent="0.2">
      <c r="A1916" s="10"/>
      <c r="B1916" s="14"/>
      <c r="C1916" s="10"/>
      <c r="D1916" s="143"/>
      <c r="E1916" s="18"/>
      <c r="F1916" s="22" t="s">
        <v>22</v>
      </c>
      <c r="G1916" s="22"/>
      <c r="H1916" s="23" t="s">
        <v>22</v>
      </c>
      <c r="I1916" s="10"/>
      <c r="J1916" s="22" t="s">
        <v>22</v>
      </c>
      <c r="K1916" s="23"/>
      <c r="L1916" s="23" t="s">
        <v>22</v>
      </c>
      <c r="M1916" s="10"/>
      <c r="N1916" s="143"/>
      <c r="O1916" s="143"/>
      <c r="P1916" s="10"/>
    </row>
    <row r="1917" spans="1:16" x14ac:dyDescent="0.2">
      <c r="A1917" s="10"/>
      <c r="B1917" s="24" t="s">
        <v>23</v>
      </c>
      <c r="C1917" s="24"/>
      <c r="D1917" s="25" t="s">
        <v>24</v>
      </c>
      <c r="E1917" s="26"/>
      <c r="F1917" s="27">
        <v>2.14</v>
      </c>
      <c r="G1917" s="28">
        <v>1</v>
      </c>
      <c r="H1917" s="29">
        <f>G1917*F1917</f>
        <v>2.14</v>
      </c>
      <c r="I1917" s="30"/>
      <c r="J1917" s="31">
        <v>2.57</v>
      </c>
      <c r="K1917" s="32">
        <v>1</v>
      </c>
      <c r="L1917" s="29">
        <f>K1917*J1917</f>
        <v>2.57</v>
      </c>
      <c r="M1917" s="30"/>
      <c r="N1917" s="33">
        <f>L1917-H1917</f>
        <v>0.42999999999999972</v>
      </c>
      <c r="O1917" s="34">
        <f>IF((H1917)=0,"",(N1917/H1917))</f>
        <v>0.20093457943925219</v>
      </c>
      <c r="P1917" s="10"/>
    </row>
    <row r="1918" spans="1:16" x14ac:dyDescent="0.2">
      <c r="A1918" s="10"/>
      <c r="B1918" s="24" t="s">
        <v>25</v>
      </c>
      <c r="C1918" s="24"/>
      <c r="D1918" s="25" t="s">
        <v>24</v>
      </c>
      <c r="E1918" s="26"/>
      <c r="F1918" s="27">
        <v>0</v>
      </c>
      <c r="G1918" s="28">
        <v>1</v>
      </c>
      <c r="H1918" s="29">
        <f t="shared" ref="H1918:H1926" si="168">G1918*F1918</f>
        <v>0</v>
      </c>
      <c r="I1918" s="30"/>
      <c r="J1918" s="31">
        <v>0</v>
      </c>
      <c r="K1918" s="32">
        <v>1</v>
      </c>
      <c r="L1918" s="29">
        <f>K1918*J1918</f>
        <v>0</v>
      </c>
      <c r="M1918" s="30"/>
      <c r="N1918" s="33">
        <f>L1918-H1918</f>
        <v>0</v>
      </c>
      <c r="O1918" s="34" t="str">
        <f>IF((H1918)=0,"",(N1918/H1918))</f>
        <v/>
      </c>
      <c r="P1918" s="10"/>
    </row>
    <row r="1919" spans="1:16" x14ac:dyDescent="0.2">
      <c r="A1919" s="10"/>
      <c r="B1919" s="35" t="s">
        <v>26</v>
      </c>
      <c r="C1919" s="24"/>
      <c r="D1919" s="25" t="s">
        <v>32</v>
      </c>
      <c r="E1919" s="26"/>
      <c r="F1919" s="27">
        <v>-0.31519999999999998</v>
      </c>
      <c r="G1919" s="28">
        <v>1613</v>
      </c>
      <c r="H1919" s="29">
        <f t="shared" si="168"/>
        <v>-508.41759999999999</v>
      </c>
      <c r="I1919" s="30"/>
      <c r="J1919" s="31">
        <v>0</v>
      </c>
      <c r="K1919" s="32">
        <v>1613</v>
      </c>
      <c r="L1919" s="29">
        <f t="shared" ref="L1919:L1926" si="169">K1919*J1919</f>
        <v>0</v>
      </c>
      <c r="M1919" s="30"/>
      <c r="N1919" s="33">
        <f t="shared" ref="N1919:N1957" si="170">L1919-H1919</f>
        <v>508.41759999999999</v>
      </c>
      <c r="O1919" s="34">
        <f t="shared" ref="O1919:O1927" si="171">IF((H1919)=0,"",(N1919/H1919))</f>
        <v>-1</v>
      </c>
      <c r="P1919" s="10"/>
    </row>
    <row r="1920" spans="1:16" x14ac:dyDescent="0.2">
      <c r="A1920" s="10"/>
      <c r="B1920" s="35" t="s">
        <v>28</v>
      </c>
      <c r="C1920" s="24"/>
      <c r="D1920" s="25" t="s">
        <v>24</v>
      </c>
      <c r="E1920" s="26"/>
      <c r="F1920" s="27">
        <v>0.25</v>
      </c>
      <c r="G1920" s="28">
        <v>1</v>
      </c>
      <c r="H1920" s="29">
        <f t="shared" si="168"/>
        <v>0.25</v>
      </c>
      <c r="I1920" s="30"/>
      <c r="J1920" s="31">
        <v>0.25</v>
      </c>
      <c r="K1920" s="32">
        <v>1</v>
      </c>
      <c r="L1920" s="29">
        <f t="shared" si="169"/>
        <v>0.25</v>
      </c>
      <c r="M1920" s="30"/>
      <c r="N1920" s="33">
        <f t="shared" si="170"/>
        <v>0</v>
      </c>
      <c r="O1920" s="34">
        <f t="shared" si="171"/>
        <v>0</v>
      </c>
      <c r="P1920" s="10"/>
    </row>
    <row r="1921" spans="1:16" x14ac:dyDescent="0.2">
      <c r="A1921" s="10"/>
      <c r="B1921" s="24" t="s">
        <v>29</v>
      </c>
      <c r="C1921" s="24"/>
      <c r="D1921" s="25" t="s">
        <v>32</v>
      </c>
      <c r="E1921" s="26"/>
      <c r="F1921" s="27">
        <v>16.551200000000001</v>
      </c>
      <c r="G1921" s="28">
        <v>1613</v>
      </c>
      <c r="H1921" s="29">
        <f t="shared" si="168"/>
        <v>26697.085600000002</v>
      </c>
      <c r="I1921" s="30"/>
      <c r="J1921" s="31">
        <v>19.840800000000002</v>
      </c>
      <c r="K1921" s="28">
        <v>1613</v>
      </c>
      <c r="L1921" s="29">
        <f t="shared" si="169"/>
        <v>32003.210400000004</v>
      </c>
      <c r="M1921" s="30"/>
      <c r="N1921" s="33">
        <f t="shared" si="170"/>
        <v>5306.1248000000014</v>
      </c>
      <c r="O1921" s="34">
        <f t="shared" si="171"/>
        <v>0.19875296051041619</v>
      </c>
      <c r="P1921" s="10"/>
    </row>
    <row r="1922" spans="1:16" x14ac:dyDescent="0.2">
      <c r="A1922" s="10"/>
      <c r="B1922" s="24" t="s">
        <v>30</v>
      </c>
      <c r="C1922" s="24"/>
      <c r="D1922" s="25"/>
      <c r="E1922" s="26"/>
      <c r="F1922" s="27"/>
      <c r="G1922" s="28"/>
      <c r="H1922" s="29">
        <f t="shared" si="168"/>
        <v>0</v>
      </c>
      <c r="I1922" s="30"/>
      <c r="J1922" s="31">
        <v>0</v>
      </c>
      <c r="K1922" s="28"/>
      <c r="L1922" s="29">
        <f t="shared" si="169"/>
        <v>0</v>
      </c>
      <c r="M1922" s="30"/>
      <c r="N1922" s="33">
        <f t="shared" si="170"/>
        <v>0</v>
      </c>
      <c r="O1922" s="34" t="str">
        <f t="shared" si="171"/>
        <v/>
      </c>
      <c r="P1922" s="10"/>
    </row>
    <row r="1923" spans="1:16" x14ac:dyDescent="0.2">
      <c r="A1923" s="10"/>
      <c r="B1923" s="24" t="s">
        <v>31</v>
      </c>
      <c r="C1923" s="24"/>
      <c r="D1923" s="25" t="s">
        <v>32</v>
      </c>
      <c r="E1923" s="26"/>
      <c r="F1923" s="27">
        <v>0</v>
      </c>
      <c r="G1923" s="28">
        <v>1613</v>
      </c>
      <c r="H1923" s="29">
        <f t="shared" si="168"/>
        <v>0</v>
      </c>
      <c r="I1923" s="30"/>
      <c r="J1923" s="31">
        <v>0</v>
      </c>
      <c r="K1923" s="28">
        <v>1613</v>
      </c>
      <c r="L1923" s="29">
        <f t="shared" si="169"/>
        <v>0</v>
      </c>
      <c r="M1923" s="30"/>
      <c r="N1923" s="33">
        <f t="shared" si="170"/>
        <v>0</v>
      </c>
      <c r="O1923" s="34" t="str">
        <f t="shared" si="171"/>
        <v/>
      </c>
      <c r="P1923" s="10"/>
    </row>
    <row r="1924" spans="1:16" x14ac:dyDescent="0.2">
      <c r="A1924" s="10"/>
      <c r="B1924" s="24" t="s">
        <v>33</v>
      </c>
      <c r="C1924" s="24"/>
      <c r="D1924" s="25" t="s">
        <v>32</v>
      </c>
      <c r="E1924" s="26"/>
      <c r="F1924" s="27">
        <v>0</v>
      </c>
      <c r="G1924" s="28">
        <v>1613</v>
      </c>
      <c r="H1924" s="29">
        <f t="shared" si="168"/>
        <v>0</v>
      </c>
      <c r="I1924" s="30"/>
      <c r="J1924" s="31">
        <v>0</v>
      </c>
      <c r="K1924" s="28">
        <v>1613</v>
      </c>
      <c r="L1924" s="29">
        <f t="shared" si="169"/>
        <v>0</v>
      </c>
      <c r="M1924" s="30"/>
      <c r="N1924" s="33">
        <f t="shared" si="170"/>
        <v>0</v>
      </c>
      <c r="O1924" s="34" t="str">
        <f t="shared" si="171"/>
        <v/>
      </c>
      <c r="P1924" s="10"/>
    </row>
    <row r="1925" spans="1:16" x14ac:dyDescent="0.2">
      <c r="A1925" s="10"/>
      <c r="B1925" s="24" t="s">
        <v>89</v>
      </c>
      <c r="C1925" s="24"/>
      <c r="D1925" s="25" t="s">
        <v>32</v>
      </c>
      <c r="E1925" s="26"/>
      <c r="F1925" s="27">
        <v>0</v>
      </c>
      <c r="G1925" s="28">
        <v>1613</v>
      </c>
      <c r="H1925" s="29">
        <f t="shared" si="168"/>
        <v>0</v>
      </c>
      <c r="I1925" s="30"/>
      <c r="J1925" s="31">
        <v>0</v>
      </c>
      <c r="K1925" s="28">
        <v>1613</v>
      </c>
      <c r="L1925" s="29">
        <f t="shared" si="169"/>
        <v>0</v>
      </c>
      <c r="M1925" s="30"/>
      <c r="N1925" s="33">
        <f t="shared" si="170"/>
        <v>0</v>
      </c>
      <c r="O1925" s="34" t="str">
        <f t="shared" si="171"/>
        <v/>
      </c>
      <c r="P1925" s="10"/>
    </row>
    <row r="1926" spans="1:16" x14ac:dyDescent="0.2">
      <c r="A1926" s="10"/>
      <c r="B1926" s="37" t="s">
        <v>35</v>
      </c>
      <c r="C1926" s="24"/>
      <c r="D1926" s="25" t="s">
        <v>24</v>
      </c>
      <c r="E1926" s="26"/>
      <c r="F1926" s="27">
        <v>0</v>
      </c>
      <c r="G1926" s="28">
        <v>1</v>
      </c>
      <c r="H1926" s="29">
        <f t="shared" si="168"/>
        <v>0</v>
      </c>
      <c r="I1926" s="30"/>
      <c r="J1926" s="31">
        <v>0</v>
      </c>
      <c r="K1926" s="28">
        <v>1</v>
      </c>
      <c r="L1926" s="29">
        <f t="shared" si="169"/>
        <v>0</v>
      </c>
      <c r="M1926" s="30"/>
      <c r="N1926" s="33">
        <f t="shared" si="170"/>
        <v>0</v>
      </c>
      <c r="O1926" s="34" t="str">
        <f t="shared" si="171"/>
        <v/>
      </c>
      <c r="P1926" s="10"/>
    </row>
    <row r="1927" spans="1:16" x14ac:dyDescent="0.2">
      <c r="A1927" s="38"/>
      <c r="B1927" s="39" t="s">
        <v>36</v>
      </c>
      <c r="C1927" s="40"/>
      <c r="D1927" s="41"/>
      <c r="E1927" s="40"/>
      <c r="F1927" s="42"/>
      <c r="G1927" s="43"/>
      <c r="H1927" s="44">
        <f>SUM(H1917:H1926)</f>
        <v>26191.058000000001</v>
      </c>
      <c r="I1927" s="45"/>
      <c r="J1927" s="46"/>
      <c r="K1927" s="47"/>
      <c r="L1927" s="44">
        <f>SUM(L1917:L1926)</f>
        <v>32006.030400000003</v>
      </c>
      <c r="M1927" s="45"/>
      <c r="N1927" s="48">
        <f t="shared" si="170"/>
        <v>5814.9724000000024</v>
      </c>
      <c r="O1927" s="49">
        <f t="shared" si="171"/>
        <v>0.22202128680712335</v>
      </c>
      <c r="P1927" s="38"/>
    </row>
    <row r="1928" spans="1:16" ht="38.25" x14ac:dyDescent="0.2">
      <c r="A1928" s="10"/>
      <c r="B1928" s="50" t="s">
        <v>37</v>
      </c>
      <c r="C1928" s="24"/>
      <c r="D1928" s="25" t="s">
        <v>32</v>
      </c>
      <c r="E1928" s="26"/>
      <c r="F1928" s="27">
        <v>0.42120000000000002</v>
      </c>
      <c r="G1928" s="28">
        <v>1613</v>
      </c>
      <c r="H1928" s="29">
        <f>G1928*F1928</f>
        <v>679.39560000000006</v>
      </c>
      <c r="I1928" s="30"/>
      <c r="J1928" s="31">
        <v>0</v>
      </c>
      <c r="K1928" s="28">
        <v>1613</v>
      </c>
      <c r="L1928" s="29">
        <f>K1928*J1928</f>
        <v>0</v>
      </c>
      <c r="M1928" s="30"/>
      <c r="N1928" s="33">
        <f t="shared" si="170"/>
        <v>-679.39560000000006</v>
      </c>
      <c r="O1928" s="34">
        <f>IF((H1928)=0,"",(N1928/H1928))</f>
        <v>-1</v>
      </c>
      <c r="P1928" s="10"/>
    </row>
    <row r="1929" spans="1:16" ht="38.25" x14ac:dyDescent="0.2">
      <c r="A1929" s="10"/>
      <c r="B1929" s="50" t="s">
        <v>38</v>
      </c>
      <c r="C1929" s="24"/>
      <c r="D1929" s="25" t="s">
        <v>32</v>
      </c>
      <c r="E1929" s="26"/>
      <c r="F1929" s="27">
        <v>-0.69640000000000002</v>
      </c>
      <c r="G1929" s="28">
        <v>1613</v>
      </c>
      <c r="H1929" s="29">
        <f>G1929*F1929</f>
        <v>-1123.2932000000001</v>
      </c>
      <c r="I1929" s="30"/>
      <c r="J1929" s="31">
        <v>-0.69640000000000002</v>
      </c>
      <c r="K1929" s="28">
        <v>1613</v>
      </c>
      <c r="L1929" s="29">
        <f>K1929*J1929</f>
        <v>-1123.2932000000001</v>
      </c>
      <c r="M1929" s="30"/>
      <c r="N1929" s="33">
        <f t="shared" si="170"/>
        <v>0</v>
      </c>
      <c r="O1929" s="34">
        <f>IF((H1929)=0,"",(N1929/H1929))</f>
        <v>0</v>
      </c>
      <c r="P1929" s="10"/>
    </row>
    <row r="1930" spans="1:16" ht="51" x14ac:dyDescent="0.2">
      <c r="A1930" s="10"/>
      <c r="B1930" s="50" t="s">
        <v>39</v>
      </c>
      <c r="C1930" s="24"/>
      <c r="D1930" s="25" t="s">
        <v>32</v>
      </c>
      <c r="E1930" s="26"/>
      <c r="F1930" s="27">
        <v>0</v>
      </c>
      <c r="G1930" s="28">
        <v>1613</v>
      </c>
      <c r="H1930" s="29">
        <f>G1930*F1930</f>
        <v>0</v>
      </c>
      <c r="I1930" s="30"/>
      <c r="J1930" s="31">
        <v>-0.54369999999999996</v>
      </c>
      <c r="K1930" s="28">
        <v>1613</v>
      </c>
      <c r="L1930" s="29">
        <f>K1930*J1930</f>
        <v>-876.98809999999992</v>
      </c>
      <c r="M1930" s="30"/>
      <c r="N1930" s="33">
        <f t="shared" si="170"/>
        <v>-876.98809999999992</v>
      </c>
      <c r="O1930" s="34" t="str">
        <f>IF((H1930)=0,"",(N1930/H1930))</f>
        <v/>
      </c>
      <c r="P1930" s="10"/>
    </row>
    <row r="1931" spans="1:16" x14ac:dyDescent="0.2">
      <c r="A1931" s="10"/>
      <c r="B1931" s="36" t="s">
        <v>40</v>
      </c>
      <c r="C1931" s="24"/>
      <c r="D1931" s="25" t="s">
        <v>32</v>
      </c>
      <c r="E1931" s="26"/>
      <c r="F1931" s="27">
        <v>5.5800000000000002E-2</v>
      </c>
      <c r="G1931" s="28">
        <v>1613</v>
      </c>
      <c r="H1931" s="29">
        <f>G1931*F1931</f>
        <v>90.005400000000009</v>
      </c>
      <c r="I1931" s="30"/>
      <c r="J1931" s="31">
        <v>5.8000000000000003E-2</v>
      </c>
      <c r="K1931" s="28">
        <v>1613</v>
      </c>
      <c r="L1931" s="29">
        <f>K1931*J1931</f>
        <v>93.554000000000002</v>
      </c>
      <c r="M1931" s="30"/>
      <c r="N1931" s="33">
        <f t="shared" si="170"/>
        <v>3.5485999999999933</v>
      </c>
      <c r="O1931" s="34">
        <f>IF((H1931)=0,"",(N1931/H1931))</f>
        <v>3.942652329749096E-2</v>
      </c>
      <c r="P1931" s="10"/>
    </row>
    <row r="1932" spans="1:16" x14ac:dyDescent="0.2">
      <c r="A1932" s="10"/>
      <c r="B1932" s="36" t="s">
        <v>41</v>
      </c>
      <c r="C1932" s="24"/>
      <c r="D1932" s="25"/>
      <c r="E1932" s="26"/>
      <c r="F1932" s="51"/>
      <c r="G1932" s="52"/>
      <c r="H1932" s="53"/>
      <c r="I1932" s="30"/>
      <c r="J1932" s="31"/>
      <c r="K1932" s="28">
        <f>F1912</f>
        <v>749249</v>
      </c>
      <c r="L1932" s="29">
        <f>K1932*J1932</f>
        <v>0</v>
      </c>
      <c r="M1932" s="30"/>
      <c r="N1932" s="33">
        <f t="shared" si="170"/>
        <v>0</v>
      </c>
      <c r="O1932" s="34"/>
      <c r="P1932" s="10"/>
    </row>
    <row r="1933" spans="1:16" ht="25.5" x14ac:dyDescent="0.2">
      <c r="A1933" s="10"/>
      <c r="B1933" s="54" t="s">
        <v>42</v>
      </c>
      <c r="C1933" s="55"/>
      <c r="D1933" s="55"/>
      <c r="E1933" s="55"/>
      <c r="F1933" s="56"/>
      <c r="G1933" s="57"/>
      <c r="H1933" s="58">
        <f>SUM(H1927:H1932)</f>
        <v>25837.165800000002</v>
      </c>
      <c r="I1933" s="45"/>
      <c r="J1933" s="57"/>
      <c r="K1933" s="59"/>
      <c r="L1933" s="58">
        <f>SUM(L1927:L1932)</f>
        <v>30099.303100000005</v>
      </c>
      <c r="M1933" s="45"/>
      <c r="N1933" s="48">
        <f t="shared" si="170"/>
        <v>4262.1373000000021</v>
      </c>
      <c r="O1933" s="49">
        <f t="shared" ref="O1933:O1957" si="172">IF((H1933)=0,"",(N1933/H1933))</f>
        <v>0.16496148737800032</v>
      </c>
      <c r="P1933" s="10"/>
    </row>
    <row r="1934" spans="1:16" x14ac:dyDescent="0.2">
      <c r="A1934" s="10"/>
      <c r="B1934" s="30" t="s">
        <v>43</v>
      </c>
      <c r="C1934" s="30"/>
      <c r="D1934" s="60" t="s">
        <v>32</v>
      </c>
      <c r="E1934" s="61"/>
      <c r="F1934" s="31">
        <v>1.9341999999999999</v>
      </c>
      <c r="G1934" s="62">
        <f>1613</f>
        <v>1613</v>
      </c>
      <c r="H1934" s="29">
        <f>G1934*F1934</f>
        <v>3119.8645999999999</v>
      </c>
      <c r="I1934" s="30"/>
      <c r="J1934" s="31">
        <v>1.8304</v>
      </c>
      <c r="K1934" s="63">
        <f>1613</f>
        <v>1613</v>
      </c>
      <c r="L1934" s="29">
        <f>K1934*J1934</f>
        <v>2952.4351999999999</v>
      </c>
      <c r="M1934" s="30"/>
      <c r="N1934" s="33">
        <f t="shared" si="170"/>
        <v>-167.42939999999999</v>
      </c>
      <c r="O1934" s="34">
        <f t="shared" si="172"/>
        <v>-5.3665598180126145E-2</v>
      </c>
      <c r="P1934" s="10"/>
    </row>
    <row r="1935" spans="1:16" ht="25.5" x14ac:dyDescent="0.2">
      <c r="A1935" s="10"/>
      <c r="B1935" s="64" t="s">
        <v>44</v>
      </c>
      <c r="C1935" s="30"/>
      <c r="D1935" s="60" t="s">
        <v>32</v>
      </c>
      <c r="E1935" s="61"/>
      <c r="F1935" s="31">
        <v>1.5461</v>
      </c>
      <c r="G1935" s="62">
        <f>G1934</f>
        <v>1613</v>
      </c>
      <c r="H1935" s="29">
        <f>G1935*F1935</f>
        <v>2493.8593000000001</v>
      </c>
      <c r="I1935" s="30"/>
      <c r="J1935" s="31">
        <v>1.466</v>
      </c>
      <c r="K1935" s="63">
        <f>K1934</f>
        <v>1613</v>
      </c>
      <c r="L1935" s="29">
        <f>K1935*J1935</f>
        <v>2364.6579999999999</v>
      </c>
      <c r="M1935" s="30"/>
      <c r="N1935" s="33">
        <f t="shared" si="170"/>
        <v>-129.20130000000017</v>
      </c>
      <c r="O1935" s="34">
        <f t="shared" si="172"/>
        <v>-5.1807774400103555E-2</v>
      </c>
      <c r="P1935" s="10"/>
    </row>
    <row r="1936" spans="1:16" ht="25.5" x14ac:dyDescent="0.2">
      <c r="A1936" s="10"/>
      <c r="B1936" s="54" t="s">
        <v>45</v>
      </c>
      <c r="C1936" s="40"/>
      <c r="D1936" s="40"/>
      <c r="E1936" s="40"/>
      <c r="F1936" s="65"/>
      <c r="G1936" s="57"/>
      <c r="H1936" s="58">
        <f>SUM(H1933:H1935)</f>
        <v>31450.889700000003</v>
      </c>
      <c r="I1936" s="66"/>
      <c r="J1936" s="67"/>
      <c r="K1936" s="68"/>
      <c r="L1936" s="58">
        <f>SUM(L1933:L1935)</f>
        <v>35416.396300000008</v>
      </c>
      <c r="M1936" s="66"/>
      <c r="N1936" s="48">
        <f t="shared" si="170"/>
        <v>3965.5066000000043</v>
      </c>
      <c r="O1936" s="49">
        <f t="shared" si="172"/>
        <v>0.12608567318208502</v>
      </c>
      <c r="P1936" s="10"/>
    </row>
    <row r="1937" spans="1:16" ht="25.5" x14ac:dyDescent="0.2">
      <c r="A1937" s="10"/>
      <c r="B1937" s="69" t="s">
        <v>46</v>
      </c>
      <c r="C1937" s="24"/>
      <c r="D1937" s="25" t="s">
        <v>27</v>
      </c>
      <c r="E1937" s="26"/>
      <c r="F1937" s="70">
        <v>5.1999999999999998E-3</v>
      </c>
      <c r="G1937" s="62">
        <f>F1912*(1+F1960)</f>
        <v>775922.2644000001</v>
      </c>
      <c r="H1937" s="71">
        <f t="shared" ref="H1937:H1945" si="173">G1937*F1937</f>
        <v>4034.7957748800004</v>
      </c>
      <c r="I1937" s="30"/>
      <c r="J1937" s="31">
        <v>5.1999999999999998E-3</v>
      </c>
      <c r="K1937" s="63">
        <f>F1912*(1+J1960)</f>
        <v>780757.96560698794</v>
      </c>
      <c r="L1937" s="71">
        <f t="shared" ref="L1937:L1945" si="174">K1937*J1937</f>
        <v>4059.9414211563371</v>
      </c>
      <c r="M1937" s="30"/>
      <c r="N1937" s="33">
        <f t="shared" si="170"/>
        <v>25.14564627633672</v>
      </c>
      <c r="O1937" s="73">
        <f t="shared" si="172"/>
        <v>6.2321980291764785E-3</v>
      </c>
      <c r="P1937" s="10"/>
    </row>
    <row r="1938" spans="1:16" ht="25.5" x14ac:dyDescent="0.2">
      <c r="A1938" s="10"/>
      <c r="B1938" s="69" t="s">
        <v>47</v>
      </c>
      <c r="C1938" s="24"/>
      <c r="D1938" s="25" t="s">
        <v>27</v>
      </c>
      <c r="E1938" s="26"/>
      <c r="F1938" s="70">
        <v>1.1000000000000001E-3</v>
      </c>
      <c r="G1938" s="62">
        <f>F1912*(1+F1960)</f>
        <v>775922.2644000001</v>
      </c>
      <c r="H1938" s="71">
        <f t="shared" si="173"/>
        <v>853.51449084000012</v>
      </c>
      <c r="I1938" s="30"/>
      <c r="J1938" s="31">
        <v>1.1000000000000001E-3</v>
      </c>
      <c r="K1938" s="63">
        <f>F1912*(1+J1960)</f>
        <v>780757.96560698794</v>
      </c>
      <c r="L1938" s="71">
        <f t="shared" si="174"/>
        <v>858.83376216768681</v>
      </c>
      <c r="M1938" s="30"/>
      <c r="N1938" s="33">
        <f t="shared" si="170"/>
        <v>5.3192713276866925</v>
      </c>
      <c r="O1938" s="73">
        <f t="shared" si="172"/>
        <v>6.2321980291765704E-3</v>
      </c>
      <c r="P1938" s="10"/>
    </row>
    <row r="1939" spans="1:16" x14ac:dyDescent="0.2">
      <c r="A1939" s="10"/>
      <c r="B1939" s="24" t="s">
        <v>28</v>
      </c>
      <c r="C1939" s="24"/>
      <c r="D1939" s="25"/>
      <c r="E1939" s="26"/>
      <c r="F1939" s="70"/>
      <c r="G1939" s="28">
        <v>1</v>
      </c>
      <c r="H1939" s="71">
        <f t="shared" si="173"/>
        <v>0</v>
      </c>
      <c r="I1939" s="30"/>
      <c r="J1939" s="31">
        <v>0</v>
      </c>
      <c r="K1939" s="32">
        <v>1</v>
      </c>
      <c r="L1939" s="71">
        <f t="shared" si="174"/>
        <v>0</v>
      </c>
      <c r="M1939" s="30"/>
      <c r="N1939" s="33">
        <f t="shared" si="170"/>
        <v>0</v>
      </c>
      <c r="O1939" s="73" t="str">
        <f t="shared" si="172"/>
        <v/>
      </c>
      <c r="P1939" s="10"/>
    </row>
    <row r="1940" spans="1:16" x14ac:dyDescent="0.2">
      <c r="A1940" s="10"/>
      <c r="B1940" s="24" t="s">
        <v>48</v>
      </c>
      <c r="C1940" s="24"/>
      <c r="D1940" s="25" t="s">
        <v>27</v>
      </c>
      <c r="E1940" s="26"/>
      <c r="F1940" s="70">
        <v>7.0000000000000001E-3</v>
      </c>
      <c r="G1940" s="62">
        <f>F1912</f>
        <v>749249</v>
      </c>
      <c r="H1940" s="71">
        <f t="shared" si="173"/>
        <v>5244.7430000000004</v>
      </c>
      <c r="I1940" s="30"/>
      <c r="J1940" s="31">
        <v>7.0000000000000001E-3</v>
      </c>
      <c r="K1940" s="63">
        <f>F1912</f>
        <v>749249</v>
      </c>
      <c r="L1940" s="71">
        <f t="shared" si="174"/>
        <v>5244.7430000000004</v>
      </c>
      <c r="M1940" s="30"/>
      <c r="N1940" s="33">
        <f t="shared" si="170"/>
        <v>0</v>
      </c>
      <c r="O1940" s="73">
        <f t="shared" si="172"/>
        <v>0</v>
      </c>
      <c r="P1940" s="10"/>
    </row>
    <row r="1941" spans="1:16" x14ac:dyDescent="0.2">
      <c r="A1941" s="10"/>
      <c r="B1941" s="36" t="s">
        <v>49</v>
      </c>
      <c r="C1941" s="24"/>
      <c r="D1941" s="25" t="s">
        <v>27</v>
      </c>
      <c r="E1941" s="26"/>
      <c r="F1941" s="74">
        <v>7.3999999999999996E-2</v>
      </c>
      <c r="G1941" s="62">
        <f>IF($G$1937&gt;=750,750,$G$1937)</f>
        <v>750</v>
      </c>
      <c r="H1941" s="71">
        <f>G1941*F1941</f>
        <v>55.5</v>
      </c>
      <c r="I1941" s="30"/>
      <c r="J1941" s="31">
        <v>7.3999999999999996E-2</v>
      </c>
      <c r="K1941" s="62">
        <f>IF($K$1937&gt;=750,750,$K$1937)</f>
        <v>750</v>
      </c>
      <c r="L1941" s="71">
        <f>K1941*J1941</f>
        <v>55.5</v>
      </c>
      <c r="M1941" s="30"/>
      <c r="N1941" s="33">
        <f t="shared" si="170"/>
        <v>0</v>
      </c>
      <c r="O1941" s="73">
        <f t="shared" si="172"/>
        <v>0</v>
      </c>
      <c r="P1941" s="10"/>
    </row>
    <row r="1942" spans="1:16" x14ac:dyDescent="0.2">
      <c r="A1942" s="10"/>
      <c r="B1942" s="36" t="s">
        <v>50</v>
      </c>
      <c r="C1942" s="24"/>
      <c r="D1942" s="25" t="s">
        <v>27</v>
      </c>
      <c r="E1942" s="26"/>
      <c r="F1942" s="74">
        <v>8.6999999999999994E-2</v>
      </c>
      <c r="G1942" s="62">
        <f>IF($G$1937&gt;=750,$G$1937-750,0)</f>
        <v>775172.2644000001</v>
      </c>
      <c r="H1942" s="71">
        <f>G1942*F1942</f>
        <v>67439.9870028</v>
      </c>
      <c r="I1942" s="30"/>
      <c r="J1942" s="31">
        <v>8.6999999999999994E-2</v>
      </c>
      <c r="K1942" s="62">
        <f>IF($K$1937&gt;=750,$K$1937-750,0)</f>
        <v>780007.96560698794</v>
      </c>
      <c r="L1942" s="71">
        <f>K1942*J1942</f>
        <v>67860.693007807946</v>
      </c>
      <c r="M1942" s="30"/>
      <c r="N1942" s="33">
        <f t="shared" si="170"/>
        <v>420.70600500794535</v>
      </c>
      <c r="O1942" s="73">
        <f t="shared" si="172"/>
        <v>6.2382278482716541E-3</v>
      </c>
      <c r="P1942" s="10"/>
    </row>
    <row r="1943" spans="1:16" x14ac:dyDescent="0.2">
      <c r="A1943" s="10"/>
      <c r="B1943" s="36" t="s">
        <v>51</v>
      </c>
      <c r="C1943" s="24"/>
      <c r="D1943" s="25" t="s">
        <v>27</v>
      </c>
      <c r="E1943" s="26"/>
      <c r="F1943" s="74">
        <v>6.3E-2</v>
      </c>
      <c r="G1943" s="75">
        <f>0.64*$G$1937</f>
        <v>496590.24921600008</v>
      </c>
      <c r="H1943" s="71">
        <f t="shared" si="173"/>
        <v>31285.185700608006</v>
      </c>
      <c r="I1943" s="30"/>
      <c r="J1943" s="31">
        <v>6.3E-2</v>
      </c>
      <c r="K1943" s="76">
        <f>0.64*$K$1937</f>
        <v>499685.09798847232</v>
      </c>
      <c r="L1943" s="71">
        <f t="shared" si="174"/>
        <v>31480.161173273755</v>
      </c>
      <c r="M1943" s="30"/>
      <c r="N1943" s="33">
        <f t="shared" si="170"/>
        <v>194.97547266574838</v>
      </c>
      <c r="O1943" s="73">
        <f t="shared" si="172"/>
        <v>6.2321980291764473E-3</v>
      </c>
      <c r="P1943" s="10"/>
    </row>
    <row r="1944" spans="1:16" x14ac:dyDescent="0.2">
      <c r="A1944" s="10"/>
      <c r="B1944" s="36" t="s">
        <v>52</v>
      </c>
      <c r="C1944" s="24"/>
      <c r="D1944" s="25" t="s">
        <v>27</v>
      </c>
      <c r="E1944" s="26"/>
      <c r="F1944" s="74">
        <v>9.9000000000000005E-2</v>
      </c>
      <c r="G1944" s="75">
        <f>0.18*$G$1937</f>
        <v>139666.00759200001</v>
      </c>
      <c r="H1944" s="71">
        <f t="shared" si="173"/>
        <v>13826.934751608002</v>
      </c>
      <c r="I1944" s="30"/>
      <c r="J1944" s="31">
        <v>9.9000000000000005E-2</v>
      </c>
      <c r="K1944" s="76">
        <f>0.18*$K$1937</f>
        <v>140536.43380925781</v>
      </c>
      <c r="L1944" s="71">
        <f t="shared" si="174"/>
        <v>13913.106947116525</v>
      </c>
      <c r="M1944" s="30"/>
      <c r="N1944" s="33">
        <f t="shared" si="170"/>
        <v>86.172195508523146</v>
      </c>
      <c r="O1944" s="73">
        <f t="shared" si="172"/>
        <v>6.2321980291764785E-3</v>
      </c>
      <c r="P1944" s="10"/>
    </row>
    <row r="1945" spans="1:16" ht="13.5" thickBot="1" x14ac:dyDescent="0.25">
      <c r="A1945" s="10"/>
      <c r="B1945" s="14" t="s">
        <v>53</v>
      </c>
      <c r="C1945" s="24"/>
      <c r="D1945" s="25" t="s">
        <v>27</v>
      </c>
      <c r="E1945" s="26"/>
      <c r="F1945" s="74">
        <v>0.11799999999999999</v>
      </c>
      <c r="G1945" s="75">
        <f>0.18*$G$1937</f>
        <v>139666.00759200001</v>
      </c>
      <c r="H1945" s="71">
        <f t="shared" si="173"/>
        <v>16480.588895855999</v>
      </c>
      <c r="I1945" s="30"/>
      <c r="J1945" s="31">
        <v>0.11799999999999999</v>
      </c>
      <c r="K1945" s="76">
        <f>0.18*$K$1937</f>
        <v>140536.43380925781</v>
      </c>
      <c r="L1945" s="71">
        <f t="shared" si="174"/>
        <v>16583.29918949242</v>
      </c>
      <c r="M1945" s="30"/>
      <c r="N1945" s="33">
        <f t="shared" si="170"/>
        <v>102.71029363642083</v>
      </c>
      <c r="O1945" s="73">
        <f t="shared" si="172"/>
        <v>6.2321980291764369E-3</v>
      </c>
      <c r="P1945" s="10"/>
    </row>
    <row r="1946" spans="1:16" ht="13.5" thickBot="1" x14ac:dyDescent="0.25">
      <c r="A1946" s="10"/>
      <c r="B1946" s="77"/>
      <c r="C1946" s="78"/>
      <c r="D1946" s="79"/>
      <c r="E1946" s="78"/>
      <c r="F1946" s="80"/>
      <c r="G1946" s="81"/>
      <c r="H1946" s="82"/>
      <c r="I1946" s="83"/>
      <c r="J1946" s="80"/>
      <c r="K1946" s="84"/>
      <c r="L1946" s="82"/>
      <c r="M1946" s="83"/>
      <c r="N1946" s="85"/>
      <c r="O1946" s="86"/>
      <c r="P1946" s="10"/>
    </row>
    <row r="1947" spans="1:16" x14ac:dyDescent="0.2">
      <c r="A1947" s="10"/>
      <c r="B1947" s="87" t="s">
        <v>54</v>
      </c>
      <c r="C1947" s="24"/>
      <c r="D1947" s="24"/>
      <c r="E1947" s="24"/>
      <c r="F1947" s="88"/>
      <c r="G1947" s="89"/>
      <c r="H1947" s="90">
        <f>SUM(H1936:H1942)</f>
        <v>109079.42996852001</v>
      </c>
      <c r="I1947" s="91"/>
      <c r="J1947" s="92"/>
      <c r="K1947" s="92"/>
      <c r="L1947" s="93">
        <f>SUM(L1936:L1942)</f>
        <v>113496.10749113197</v>
      </c>
      <c r="M1947" s="94"/>
      <c r="N1947" s="95">
        <f t="shared" si="170"/>
        <v>4416.6775226119644</v>
      </c>
      <c r="O1947" s="96">
        <f t="shared" si="172"/>
        <v>4.049047124546401E-2</v>
      </c>
      <c r="P1947" s="10"/>
    </row>
    <row r="1948" spans="1:16" ht="12.75" customHeight="1" x14ac:dyDescent="0.2">
      <c r="A1948" s="10"/>
      <c r="B1948" s="97" t="s">
        <v>55</v>
      </c>
      <c r="C1948" s="24"/>
      <c r="D1948" s="24"/>
      <c r="E1948" s="24"/>
      <c r="F1948" s="98">
        <v>0.13</v>
      </c>
      <c r="G1948" s="89"/>
      <c r="H1948" s="99">
        <f>H1947*F1948</f>
        <v>14180.325895907601</v>
      </c>
      <c r="I1948" s="100"/>
      <c r="J1948" s="101">
        <v>0.13</v>
      </c>
      <c r="K1948" s="102"/>
      <c r="L1948" s="103">
        <f>L1947*J1948</f>
        <v>14754.493973847157</v>
      </c>
      <c r="M1948" s="104"/>
      <c r="N1948" s="105">
        <f t="shared" si="170"/>
        <v>574.16807793955559</v>
      </c>
      <c r="O1948" s="106">
        <f t="shared" si="172"/>
        <v>4.0490471245464024E-2</v>
      </c>
      <c r="P1948" s="10"/>
    </row>
    <row r="1949" spans="1:16" ht="13.5" customHeight="1" x14ac:dyDescent="0.2">
      <c r="A1949" s="10"/>
      <c r="B1949" s="107" t="s">
        <v>56</v>
      </c>
      <c r="C1949" s="24"/>
      <c r="D1949" s="24"/>
      <c r="E1949" s="24"/>
      <c r="F1949" s="108"/>
      <c r="G1949" s="109"/>
      <c r="H1949" s="99">
        <f>H1947+H1948</f>
        <v>123259.75586442761</v>
      </c>
      <c r="I1949" s="100"/>
      <c r="J1949" s="100"/>
      <c r="K1949" s="100"/>
      <c r="L1949" s="103">
        <f>L1947+L1948</f>
        <v>128250.60146497913</v>
      </c>
      <c r="M1949" s="104"/>
      <c r="N1949" s="105">
        <f t="shared" si="170"/>
        <v>4990.8456005515181</v>
      </c>
      <c r="O1949" s="106">
        <f t="shared" si="172"/>
        <v>4.0490471245463996E-2</v>
      </c>
      <c r="P1949" s="10"/>
    </row>
    <row r="1950" spans="1:16" ht="12.75" customHeight="1" x14ac:dyDescent="0.2">
      <c r="A1950" s="10"/>
      <c r="B1950" s="143" t="s">
        <v>57</v>
      </c>
      <c r="C1950" s="143"/>
      <c r="D1950" s="143"/>
      <c r="E1950" s="24"/>
      <c r="F1950" s="108"/>
      <c r="G1950" s="109"/>
      <c r="H1950" s="110">
        <f>ROUND(-H1949*10%,2)</f>
        <v>-12325.98</v>
      </c>
      <c r="I1950" s="100"/>
      <c r="J1950" s="100"/>
      <c r="K1950" s="100"/>
      <c r="L1950" s="111">
        <f>ROUND(-L1949*10%,2)</f>
        <v>-12825.06</v>
      </c>
      <c r="M1950" s="104"/>
      <c r="N1950" s="112">
        <f t="shared" si="170"/>
        <v>-499.07999999999993</v>
      </c>
      <c r="O1950" s="113">
        <f t="shared" si="172"/>
        <v>4.0490086792287508E-2</v>
      </c>
      <c r="P1950" s="10"/>
    </row>
    <row r="1951" spans="1:16" ht="13.5" customHeight="1" thickBot="1" x14ac:dyDescent="0.25">
      <c r="A1951" s="10"/>
      <c r="B1951" s="143" t="s">
        <v>58</v>
      </c>
      <c r="C1951" s="143"/>
      <c r="D1951" s="143"/>
      <c r="E1951" s="114"/>
      <c r="F1951" s="115"/>
      <c r="G1951" s="116"/>
      <c r="H1951" s="117">
        <f>SUM(H1949:H1950)</f>
        <v>110933.77586442762</v>
      </c>
      <c r="I1951" s="118"/>
      <c r="J1951" s="118"/>
      <c r="K1951" s="118"/>
      <c r="L1951" s="119">
        <f>SUM(L1949:L1950)</f>
        <v>115425.54146497913</v>
      </c>
      <c r="M1951" s="120"/>
      <c r="N1951" s="121">
        <f t="shared" si="170"/>
        <v>4491.7656005515164</v>
      </c>
      <c r="O1951" s="122">
        <f t="shared" si="172"/>
        <v>4.0490513962500578E-2</v>
      </c>
      <c r="P1951" s="10"/>
    </row>
    <row r="1952" spans="1:16" ht="13.5" thickBot="1" x14ac:dyDescent="0.25">
      <c r="A1952" s="10"/>
      <c r="B1952" s="77"/>
      <c r="C1952" s="78"/>
      <c r="D1952" s="79"/>
      <c r="E1952" s="78"/>
      <c r="F1952" s="123"/>
      <c r="G1952" s="124"/>
      <c r="H1952" s="125"/>
      <c r="I1952" s="126"/>
      <c r="J1952" s="123"/>
      <c r="K1952" s="81"/>
      <c r="L1952" s="127"/>
      <c r="M1952" s="83"/>
      <c r="N1952" s="128"/>
      <c r="O1952" s="86"/>
      <c r="P1952" s="10"/>
    </row>
    <row r="1953" spans="1:16" x14ac:dyDescent="0.2">
      <c r="A1953" s="10"/>
      <c r="B1953" s="87" t="s">
        <v>59</v>
      </c>
      <c r="C1953" s="24"/>
      <c r="D1953" s="24"/>
      <c r="E1953" s="24"/>
      <c r="F1953" s="88"/>
      <c r="G1953" s="89"/>
      <c r="H1953" s="90">
        <f>SUM(H1936:H1940,H1943:H1945)</f>
        <v>103176.65231379202</v>
      </c>
      <c r="I1953" s="91"/>
      <c r="J1953" s="92"/>
      <c r="K1953" s="92"/>
      <c r="L1953" s="129">
        <f>SUM(L1936:L1940,L1943:L1945)</f>
        <v>107556.48179320672</v>
      </c>
      <c r="M1953" s="94"/>
      <c r="N1953" s="95">
        <f>L1953-H1953</f>
        <v>4379.8294794147077</v>
      </c>
      <c r="O1953" s="96">
        <f>IF((H1953)=0,"",(N1953/H1953))</f>
        <v>4.2449811863388393E-2</v>
      </c>
      <c r="P1953" s="10"/>
    </row>
    <row r="1954" spans="1:16" ht="12.75" customHeight="1" x14ac:dyDescent="0.2">
      <c r="A1954" s="10"/>
      <c r="B1954" s="97" t="s">
        <v>55</v>
      </c>
      <c r="C1954" s="24"/>
      <c r="D1954" s="24"/>
      <c r="E1954" s="24"/>
      <c r="F1954" s="98">
        <v>0.13</v>
      </c>
      <c r="G1954" s="109"/>
      <c r="H1954" s="99">
        <f>H1953*F1954</f>
        <v>13412.964800792963</v>
      </c>
      <c r="I1954" s="100"/>
      <c r="J1954" s="130">
        <v>0.13</v>
      </c>
      <c r="K1954" s="100"/>
      <c r="L1954" s="103">
        <f>L1953*J1954</f>
        <v>13982.342633116874</v>
      </c>
      <c r="M1954" s="104"/>
      <c r="N1954" s="105">
        <f t="shared" si="170"/>
        <v>569.37783232391121</v>
      </c>
      <c r="O1954" s="106">
        <f t="shared" si="172"/>
        <v>4.244981186338833E-2</v>
      </c>
      <c r="P1954" s="10"/>
    </row>
    <row r="1955" spans="1:16" ht="13.5" customHeight="1" x14ac:dyDescent="0.2">
      <c r="A1955" s="10"/>
      <c r="B1955" s="107" t="s">
        <v>56</v>
      </c>
      <c r="C1955" s="24"/>
      <c r="D1955" s="24"/>
      <c r="E1955" s="24"/>
      <c r="F1955" s="108"/>
      <c r="G1955" s="109"/>
      <c r="H1955" s="99">
        <f>H1953+H1954</f>
        <v>116589.61711458498</v>
      </c>
      <c r="I1955" s="100"/>
      <c r="J1955" s="100"/>
      <c r="K1955" s="100"/>
      <c r="L1955" s="103">
        <f>L1953+L1954</f>
        <v>121538.8244263236</v>
      </c>
      <c r="M1955" s="104"/>
      <c r="N1955" s="105">
        <f t="shared" si="170"/>
        <v>4949.2073117386171</v>
      </c>
      <c r="O1955" s="106">
        <f t="shared" si="172"/>
        <v>4.2449811863388372E-2</v>
      </c>
      <c r="P1955" s="10"/>
    </row>
    <row r="1956" spans="1:16" ht="12.75" customHeight="1" x14ac:dyDescent="0.2">
      <c r="A1956" s="10"/>
      <c r="B1956" s="143" t="s">
        <v>57</v>
      </c>
      <c r="C1956" s="143"/>
      <c r="D1956" s="143"/>
      <c r="E1956" s="24"/>
      <c r="F1956" s="108"/>
      <c r="G1956" s="109"/>
      <c r="H1956" s="110">
        <f>ROUND(-H1955*10%,2)</f>
        <v>-11658.96</v>
      </c>
      <c r="I1956" s="100"/>
      <c r="J1956" s="100"/>
      <c r="K1956" s="100"/>
      <c r="L1956" s="111">
        <f>ROUND(-L1955*10%,2)</f>
        <v>-12153.88</v>
      </c>
      <c r="M1956" s="104"/>
      <c r="N1956" s="112">
        <f t="shared" si="170"/>
        <v>-494.92000000000007</v>
      </c>
      <c r="O1956" s="113">
        <f t="shared" si="172"/>
        <v>4.2449755381269008E-2</v>
      </c>
      <c r="P1956" s="10"/>
    </row>
    <row r="1957" spans="1:16" ht="13.5" customHeight="1" thickBot="1" x14ac:dyDescent="0.25">
      <c r="A1957" s="10"/>
      <c r="B1957" s="143" t="s">
        <v>60</v>
      </c>
      <c r="C1957" s="143"/>
      <c r="D1957" s="143"/>
      <c r="E1957" s="114"/>
      <c r="F1957" s="131"/>
      <c r="G1957" s="132"/>
      <c r="H1957" s="133">
        <f>H1955+H1956</f>
        <v>104930.65711458499</v>
      </c>
      <c r="I1957" s="134"/>
      <c r="J1957" s="134"/>
      <c r="K1957" s="134"/>
      <c r="L1957" s="135">
        <f>L1955+L1956</f>
        <v>109384.94442632359</v>
      </c>
      <c r="M1957" s="136"/>
      <c r="N1957" s="137">
        <f t="shared" si="170"/>
        <v>4454.2873117386043</v>
      </c>
      <c r="O1957" s="138">
        <f t="shared" si="172"/>
        <v>4.2449818139178259E-2</v>
      </c>
      <c r="P1957" s="10"/>
    </row>
    <row r="1958" spans="1:16" ht="13.5" thickBot="1" x14ac:dyDescent="0.25">
      <c r="A1958" s="10"/>
      <c r="B1958" s="77"/>
      <c r="C1958" s="78"/>
      <c r="D1958" s="79"/>
      <c r="E1958" s="78"/>
      <c r="F1958" s="123"/>
      <c r="G1958" s="124"/>
      <c r="H1958" s="125"/>
      <c r="I1958" s="126"/>
      <c r="J1958" s="123"/>
      <c r="K1958" s="81"/>
      <c r="L1958" s="127"/>
      <c r="M1958" s="83"/>
      <c r="N1958" s="128"/>
      <c r="O1958" s="86"/>
      <c r="P1958" s="10"/>
    </row>
    <row r="1959" spans="1:16" x14ac:dyDescent="0.2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39"/>
      <c r="M1959" s="10"/>
      <c r="N1959" s="10"/>
      <c r="O1959" s="10"/>
      <c r="P1959" s="10"/>
    </row>
    <row r="1960" spans="1:16" x14ac:dyDescent="0.2">
      <c r="A1960" s="10"/>
      <c r="B1960" s="15" t="s">
        <v>61</v>
      </c>
      <c r="C1960" s="10"/>
      <c r="D1960" s="10"/>
      <c r="E1960" s="10"/>
      <c r="F1960" s="140">
        <v>3.5600000000000076E-2</v>
      </c>
      <c r="G1960" s="10"/>
      <c r="H1960" s="10"/>
      <c r="I1960" s="10"/>
      <c r="J1960" s="140">
        <v>4.2054064279015257E-2</v>
      </c>
      <c r="K1960" s="10"/>
      <c r="L1960" s="10"/>
      <c r="M1960" s="10"/>
      <c r="N1960" s="10"/>
      <c r="O1960" s="10"/>
      <c r="P1960" s="10"/>
    </row>
    <row r="1961" spans="1:16" x14ac:dyDescent="0.2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  <c r="N1961" s="10"/>
      <c r="O1961" s="10"/>
      <c r="P1961" s="10"/>
    </row>
    <row r="1962" spans="1:16" ht="14.25" x14ac:dyDescent="0.2">
      <c r="A1962" s="141" t="s">
        <v>62</v>
      </c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  <c r="N1962" s="10"/>
      <c r="O1962" s="10"/>
      <c r="P1962" s="10"/>
    </row>
    <row r="1963" spans="1:16" x14ac:dyDescent="0.2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</row>
    <row r="1964" spans="1:16" x14ac:dyDescent="0.2">
      <c r="A1964" s="10" t="s">
        <v>63</v>
      </c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  <c r="N1964" s="10"/>
      <c r="O1964" s="10"/>
      <c r="P1964" s="10"/>
    </row>
    <row r="1965" spans="1:16" x14ac:dyDescent="0.2">
      <c r="A1965" s="10" t="s">
        <v>64</v>
      </c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  <c r="N1965" s="10"/>
      <c r="O1965" s="10"/>
      <c r="P1965" s="10"/>
    </row>
    <row r="1966" spans="1:16" x14ac:dyDescent="0.2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  <c r="N1966" s="10"/>
      <c r="O1966" s="10"/>
      <c r="P1966" s="10"/>
    </row>
    <row r="1967" spans="1:16" x14ac:dyDescent="0.2">
      <c r="A1967" s="10" t="s">
        <v>65</v>
      </c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  <c r="N1967" s="10"/>
      <c r="O1967" s="10"/>
      <c r="P1967" s="10"/>
    </row>
    <row r="1968" spans="1:16" x14ac:dyDescent="0.2">
      <c r="A1968" s="10" t="s">
        <v>66</v>
      </c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  <c r="N1968" s="10"/>
      <c r="O1968" s="10"/>
      <c r="P1968" s="10"/>
    </row>
    <row r="1969" spans="1:16" x14ac:dyDescent="0.2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  <c r="N1969" s="10"/>
      <c r="O1969" s="10"/>
      <c r="P1969" s="10"/>
    </row>
    <row r="1970" spans="1:16" x14ac:dyDescent="0.2">
      <c r="A1970" s="10" t="s">
        <v>67</v>
      </c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  <c r="N1970" s="10"/>
      <c r="O1970" s="10"/>
      <c r="P1970" s="10"/>
    </row>
    <row r="1971" spans="1:16" x14ac:dyDescent="0.2">
      <c r="A1971" s="10" t="s">
        <v>68</v>
      </c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  <c r="N1971" s="10"/>
      <c r="O1971" s="10"/>
      <c r="P1971" s="10"/>
    </row>
    <row r="1972" spans="1:16" x14ac:dyDescent="0.2">
      <c r="A1972" s="10" t="s">
        <v>69</v>
      </c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  <c r="N1972" s="10"/>
      <c r="O1972" s="10"/>
      <c r="P1972" s="10"/>
    </row>
    <row r="1973" spans="1:16" x14ac:dyDescent="0.2">
      <c r="A1973" s="10" t="s">
        <v>70</v>
      </c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  <c r="N1973" s="10"/>
      <c r="O1973" s="10"/>
      <c r="P1973" s="10"/>
    </row>
    <row r="1974" spans="1:16" x14ac:dyDescent="0.2">
      <c r="A1974" s="10" t="s">
        <v>71</v>
      </c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  <c r="N1974" s="10"/>
      <c r="O1974" s="10"/>
      <c r="P1974" s="10"/>
    </row>
    <row r="1976" spans="1:16" ht="21.75" x14ac:dyDescent="0.2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2"/>
      <c r="M1976" s="2"/>
      <c r="N1976" s="3" t="s">
        <v>0</v>
      </c>
      <c r="O1976" s="4" t="s">
        <v>1</v>
      </c>
    </row>
    <row r="1977" spans="1:16" ht="18" x14ac:dyDescent="0.25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2"/>
      <c r="M1977" s="2"/>
      <c r="N1977" s="3" t="s">
        <v>2</v>
      </c>
      <c r="O1977" s="6"/>
    </row>
    <row r="1978" spans="1:16" x14ac:dyDescent="0.2">
      <c r="A1978" s="143"/>
      <c r="B1978" s="143"/>
      <c r="C1978" s="143"/>
      <c r="D1978" s="143"/>
      <c r="E1978" s="143"/>
      <c r="F1978" s="143"/>
      <c r="G1978" s="143"/>
      <c r="H1978" s="143"/>
      <c r="I1978" s="143"/>
      <c r="J1978" s="143"/>
      <c r="K1978" s="143"/>
      <c r="L1978" s="2"/>
      <c r="M1978" s="2"/>
      <c r="N1978" s="3" t="s">
        <v>3</v>
      </c>
      <c r="O1978" s="6"/>
    </row>
    <row r="1979" spans="1:16" ht="18" x14ac:dyDescent="0.25">
      <c r="A1979" s="5"/>
      <c r="B1979" s="5"/>
      <c r="C1979" s="5"/>
      <c r="D1979" s="5"/>
      <c r="E1979" s="5"/>
      <c r="F1979" s="5"/>
      <c r="G1979" s="5"/>
      <c r="H1979" s="5"/>
      <c r="I1979" s="7"/>
      <c r="J1979" s="7"/>
      <c r="K1979" s="7"/>
      <c r="L1979" s="2"/>
      <c r="M1979" s="2"/>
      <c r="N1979" s="3" t="s">
        <v>4</v>
      </c>
      <c r="O1979" s="6"/>
    </row>
    <row r="1980" spans="1:16" ht="15.75" x14ac:dyDescent="0.25">
      <c r="A1980" s="2"/>
      <c r="B1980" s="2"/>
      <c r="C1980" s="8"/>
      <c r="D1980" s="8"/>
      <c r="E1980" s="8"/>
      <c r="F1980" s="2"/>
      <c r="G1980" s="2"/>
      <c r="H1980" s="2"/>
      <c r="I1980" s="2"/>
      <c r="J1980" s="2"/>
      <c r="K1980" s="2"/>
      <c r="L1980" s="2"/>
      <c r="M1980" s="2"/>
      <c r="N1980" s="3" t="s">
        <v>5</v>
      </c>
      <c r="O1980" s="9" t="s">
        <v>104</v>
      </c>
    </row>
    <row r="1981" spans="1:16" x14ac:dyDescent="0.2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3"/>
      <c r="O1981" s="4"/>
    </row>
    <row r="1982" spans="1:16" x14ac:dyDescent="0.2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3" t="s">
        <v>6</v>
      </c>
      <c r="O1982" s="9"/>
    </row>
    <row r="1983" spans="1:16" x14ac:dyDescent="0.2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10"/>
    </row>
    <row r="1984" spans="1:16" x14ac:dyDescent="0.2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</row>
    <row r="1985" spans="1:16" x14ac:dyDescent="0.2">
      <c r="A1985" s="10"/>
      <c r="B1985" s="143" t="s">
        <v>7</v>
      </c>
      <c r="C1985" s="143"/>
      <c r="D1985" s="143"/>
      <c r="E1985" s="143"/>
      <c r="F1985" s="143"/>
      <c r="G1985" s="143"/>
      <c r="H1985" s="143"/>
      <c r="I1985" s="143"/>
      <c r="J1985" s="143"/>
      <c r="K1985" s="143"/>
      <c r="L1985" s="143"/>
      <c r="M1985" s="143"/>
      <c r="N1985" s="143"/>
      <c r="O1985" s="143"/>
    </row>
    <row r="1986" spans="1:16" x14ac:dyDescent="0.2">
      <c r="A1986" s="10"/>
      <c r="B1986" s="143" t="s">
        <v>8</v>
      </c>
      <c r="C1986" s="143"/>
      <c r="D1986" s="143"/>
      <c r="E1986" s="143"/>
      <c r="F1986" s="143"/>
      <c r="G1986" s="143"/>
      <c r="H1986" s="143"/>
      <c r="I1986" s="143"/>
      <c r="J1986" s="143"/>
      <c r="K1986" s="143"/>
      <c r="L1986" s="143"/>
      <c r="M1986" s="143"/>
      <c r="N1986" s="143"/>
      <c r="O1986" s="143"/>
    </row>
    <row r="1987" spans="1:16" x14ac:dyDescent="0.2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</row>
    <row r="1988" spans="1:16" x14ac:dyDescent="0.2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</row>
    <row r="1989" spans="1:16" x14ac:dyDescent="0.2">
      <c r="A1989" s="10"/>
      <c r="B1989" s="11" t="s">
        <v>9</v>
      </c>
      <c r="C1989" s="10"/>
      <c r="D1989" s="143" t="s">
        <v>105</v>
      </c>
      <c r="E1989" s="143"/>
      <c r="F1989" s="143"/>
      <c r="G1989" s="143"/>
      <c r="H1989" s="143"/>
      <c r="I1989" s="143"/>
      <c r="J1989" s="143"/>
      <c r="K1989" s="143"/>
      <c r="L1989" s="143"/>
      <c r="M1989" s="143"/>
      <c r="N1989" s="143"/>
      <c r="O1989" s="143"/>
      <c r="P1989" s="10"/>
    </row>
    <row r="1990" spans="1:16" ht="15.75" x14ac:dyDescent="0.25">
      <c r="A1990" s="10"/>
      <c r="B1990" s="12"/>
      <c r="C1990" s="10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0"/>
    </row>
    <row r="1991" spans="1:16" x14ac:dyDescent="0.2">
      <c r="A1991" s="10"/>
      <c r="B1991" s="14"/>
      <c r="C1991" s="10"/>
      <c r="D1991" s="15" t="s">
        <v>11</v>
      </c>
      <c r="E1991" s="15"/>
      <c r="F1991" s="16">
        <v>500000</v>
      </c>
      <c r="G1991" s="15" t="s">
        <v>12</v>
      </c>
      <c r="H1991" s="10"/>
      <c r="I1991" s="10"/>
      <c r="J1991" s="10">
        <v>800</v>
      </c>
      <c r="K1991" s="10" t="s">
        <v>106</v>
      </c>
      <c r="L1991" s="10"/>
      <c r="M1991" s="10"/>
      <c r="N1991" s="10"/>
      <c r="O1991" s="10"/>
      <c r="P1991" s="10"/>
    </row>
    <row r="1992" spans="1:16" x14ac:dyDescent="0.2">
      <c r="A1992" s="10"/>
      <c r="B1992" s="14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0"/>
      <c r="O1992" s="10"/>
      <c r="P1992" s="10"/>
    </row>
    <row r="1993" spans="1:16" x14ac:dyDescent="0.2">
      <c r="A1993" s="10"/>
      <c r="B1993" s="14"/>
      <c r="C1993" s="10"/>
      <c r="D1993" s="17"/>
      <c r="E1993" s="17"/>
      <c r="F1993" s="143" t="s">
        <v>13</v>
      </c>
      <c r="G1993" s="143"/>
      <c r="H1993" s="143"/>
      <c r="I1993" s="10"/>
      <c r="J1993" s="143" t="s">
        <v>14</v>
      </c>
      <c r="K1993" s="143"/>
      <c r="L1993" s="143"/>
      <c r="M1993" s="10"/>
      <c r="N1993" s="143" t="s">
        <v>15</v>
      </c>
      <c r="O1993" s="143"/>
      <c r="P1993" s="10"/>
    </row>
    <row r="1994" spans="1:16" ht="12.75" customHeight="1" x14ac:dyDescent="0.2">
      <c r="A1994" s="10"/>
      <c r="B1994" s="14"/>
      <c r="C1994" s="10"/>
      <c r="D1994" s="143" t="s">
        <v>16</v>
      </c>
      <c r="E1994" s="18"/>
      <c r="F1994" s="19" t="s">
        <v>17</v>
      </c>
      <c r="G1994" s="19" t="s">
        <v>18</v>
      </c>
      <c r="H1994" s="20" t="s">
        <v>19</v>
      </c>
      <c r="I1994" s="10"/>
      <c r="J1994" s="19" t="s">
        <v>17</v>
      </c>
      <c r="K1994" s="21" t="s">
        <v>18</v>
      </c>
      <c r="L1994" s="20" t="s">
        <v>19</v>
      </c>
      <c r="M1994" s="10"/>
      <c r="N1994" s="143" t="s">
        <v>20</v>
      </c>
      <c r="O1994" s="143" t="s">
        <v>21</v>
      </c>
      <c r="P1994" s="10"/>
    </row>
    <row r="1995" spans="1:16" x14ac:dyDescent="0.2">
      <c r="A1995" s="10"/>
      <c r="B1995" s="14"/>
      <c r="C1995" s="10"/>
      <c r="D1995" s="143"/>
      <c r="E1995" s="18"/>
      <c r="F1995" s="22" t="s">
        <v>22</v>
      </c>
      <c r="G1995" s="22"/>
      <c r="H1995" s="23" t="s">
        <v>22</v>
      </c>
      <c r="I1995" s="10"/>
      <c r="J1995" s="22" t="s">
        <v>22</v>
      </c>
      <c r="K1995" s="23"/>
      <c r="L1995" s="23" t="s">
        <v>22</v>
      </c>
      <c r="M1995" s="10"/>
      <c r="N1995" s="143"/>
      <c r="O1995" s="143"/>
      <c r="P1995" s="10"/>
    </row>
    <row r="1996" spans="1:16" x14ac:dyDescent="0.2">
      <c r="A1996" s="10"/>
      <c r="B1996" s="24" t="s">
        <v>23</v>
      </c>
      <c r="C1996" s="24"/>
      <c r="D1996" s="25" t="s">
        <v>24</v>
      </c>
      <c r="E1996" s="26"/>
      <c r="F1996" s="27">
        <v>142</v>
      </c>
      <c r="G1996" s="28">
        <v>1</v>
      </c>
      <c r="H1996" s="29">
        <f>G1996*F1996</f>
        <v>142</v>
      </c>
      <c r="I1996" s="30"/>
      <c r="J1996" s="31">
        <v>142</v>
      </c>
      <c r="K1996" s="32">
        <v>1</v>
      </c>
      <c r="L1996" s="29">
        <f>K1996*J1996</f>
        <v>142</v>
      </c>
      <c r="M1996" s="30"/>
      <c r="N1996" s="33">
        <f>L1996-H1996</f>
        <v>0</v>
      </c>
      <c r="O1996" s="34">
        <f>IF((H1996)=0,"",(N1996/H1996))</f>
        <v>0</v>
      </c>
      <c r="P1996" s="10"/>
    </row>
    <row r="1997" spans="1:16" x14ac:dyDescent="0.2">
      <c r="A1997" s="10"/>
      <c r="B1997" s="24" t="s">
        <v>25</v>
      </c>
      <c r="C1997" s="24"/>
      <c r="D1997" s="25" t="s">
        <v>24</v>
      </c>
      <c r="E1997" s="26"/>
      <c r="F1997" s="27">
        <v>0</v>
      </c>
      <c r="G1997" s="28">
        <v>1</v>
      </c>
      <c r="H1997" s="29">
        <f t="shared" ref="H1997:H2005" si="175">G1997*F1997</f>
        <v>0</v>
      </c>
      <c r="I1997" s="30"/>
      <c r="J1997" s="31">
        <v>0</v>
      </c>
      <c r="K1997" s="32">
        <v>1</v>
      </c>
      <c r="L1997" s="29">
        <f>K1997*J1997</f>
        <v>0</v>
      </c>
      <c r="M1997" s="30"/>
      <c r="N1997" s="33">
        <f>L1997-H1997</f>
        <v>0</v>
      </c>
      <c r="O1997" s="34" t="str">
        <f>IF((H1997)=0,"",(N1997/H1997))</f>
        <v/>
      </c>
      <c r="P1997" s="10"/>
    </row>
    <row r="1998" spans="1:16" x14ac:dyDescent="0.2">
      <c r="A1998" s="10"/>
      <c r="B1998" s="35" t="s">
        <v>26</v>
      </c>
      <c r="C1998" s="24"/>
      <c r="D1998" s="25" t="s">
        <v>32</v>
      </c>
      <c r="E1998" s="26"/>
      <c r="F1998" s="27">
        <v>-6.1400000000000003E-2</v>
      </c>
      <c r="G1998" s="28">
        <v>800</v>
      </c>
      <c r="H1998" s="29">
        <f t="shared" si="175"/>
        <v>-49.120000000000005</v>
      </c>
      <c r="I1998" s="30"/>
      <c r="J1998" s="31">
        <v>0</v>
      </c>
      <c r="K1998" s="32">
        <f>G1998</f>
        <v>800</v>
      </c>
      <c r="L1998" s="29">
        <f t="shared" ref="L1998:L2005" si="176">K1998*J1998</f>
        <v>0</v>
      </c>
      <c r="M1998" s="30"/>
      <c r="N1998" s="33">
        <f t="shared" ref="N1998:N2034" si="177">L1998-H1998</f>
        <v>49.120000000000005</v>
      </c>
      <c r="O1998" s="34">
        <f t="shared" ref="O1998:O2006" si="178">IF((H1998)=0,"",(N1998/H1998))</f>
        <v>-1</v>
      </c>
      <c r="P1998" s="10"/>
    </row>
    <row r="1999" spans="1:16" x14ac:dyDescent="0.2">
      <c r="A1999" s="10"/>
      <c r="B1999" s="35" t="s">
        <v>28</v>
      </c>
      <c r="C1999" s="24"/>
      <c r="D1999" s="25" t="s">
        <v>24</v>
      </c>
      <c r="E1999" s="26"/>
      <c r="F1999" s="27">
        <v>0</v>
      </c>
      <c r="G1999" s="28">
        <v>1</v>
      </c>
      <c r="H1999" s="29">
        <f t="shared" si="175"/>
        <v>0</v>
      </c>
      <c r="I1999" s="30"/>
      <c r="J1999" s="31">
        <v>0</v>
      </c>
      <c r="K1999" s="32">
        <v>1</v>
      </c>
      <c r="L1999" s="29">
        <f t="shared" si="176"/>
        <v>0</v>
      </c>
      <c r="M1999" s="30"/>
      <c r="N1999" s="33">
        <f t="shared" si="177"/>
        <v>0</v>
      </c>
      <c r="O1999" s="34" t="str">
        <f t="shared" si="178"/>
        <v/>
      </c>
      <c r="P1999" s="10"/>
    </row>
    <row r="2000" spans="1:16" x14ac:dyDescent="0.2">
      <c r="A2000" s="10"/>
      <c r="B2000" s="24" t="s">
        <v>29</v>
      </c>
      <c r="C2000" s="24"/>
      <c r="D2000" s="25"/>
      <c r="E2000" s="26"/>
      <c r="F2000" s="27">
        <v>3.5617000000000001</v>
      </c>
      <c r="G2000" s="28">
        <v>800</v>
      </c>
      <c r="H2000" s="29">
        <f t="shared" si="175"/>
        <v>2849.36</v>
      </c>
      <c r="I2000" s="30"/>
      <c r="J2000" s="31">
        <v>4.4827000000000004</v>
      </c>
      <c r="K2000" s="28">
        <f>G2000</f>
        <v>800</v>
      </c>
      <c r="L2000" s="29">
        <f t="shared" si="176"/>
        <v>3586.1600000000003</v>
      </c>
      <c r="M2000" s="30"/>
      <c r="N2000" s="33">
        <f t="shared" si="177"/>
        <v>736.80000000000018</v>
      </c>
      <c r="O2000" s="34">
        <f t="shared" si="178"/>
        <v>0.25858438386163918</v>
      </c>
      <c r="P2000" s="10"/>
    </row>
    <row r="2001" spans="1:16" x14ac:dyDescent="0.2">
      <c r="A2001" s="10"/>
      <c r="B2001" s="24" t="s">
        <v>30</v>
      </c>
      <c r="C2001" s="24"/>
      <c r="D2001" s="25"/>
      <c r="E2001" s="26"/>
      <c r="F2001" s="27"/>
      <c r="G2001" s="28"/>
      <c r="H2001" s="29">
        <f t="shared" si="175"/>
        <v>0</v>
      </c>
      <c r="I2001" s="30"/>
      <c r="J2001" s="31"/>
      <c r="K2001" s="28"/>
      <c r="L2001" s="29">
        <f t="shared" si="176"/>
        <v>0</v>
      </c>
      <c r="M2001" s="30"/>
      <c r="N2001" s="33">
        <f t="shared" si="177"/>
        <v>0</v>
      </c>
      <c r="O2001" s="34" t="str">
        <f t="shared" si="178"/>
        <v/>
      </c>
      <c r="P2001" s="10"/>
    </row>
    <row r="2002" spans="1:16" x14ac:dyDescent="0.2">
      <c r="A2002" s="10"/>
      <c r="B2002" s="24" t="s">
        <v>31</v>
      </c>
      <c r="C2002" s="24"/>
      <c r="D2002" s="25" t="s">
        <v>32</v>
      </c>
      <c r="E2002" s="26"/>
      <c r="F2002" s="27">
        <v>0</v>
      </c>
      <c r="G2002" s="28">
        <v>800</v>
      </c>
      <c r="H2002" s="29">
        <f t="shared" si="175"/>
        <v>0</v>
      </c>
      <c r="I2002" s="30"/>
      <c r="J2002" s="31">
        <v>0</v>
      </c>
      <c r="K2002" s="28">
        <f>G2002</f>
        <v>800</v>
      </c>
      <c r="L2002" s="29">
        <f t="shared" si="176"/>
        <v>0</v>
      </c>
      <c r="M2002" s="30"/>
      <c r="N2002" s="33">
        <f t="shared" si="177"/>
        <v>0</v>
      </c>
      <c r="O2002" s="34" t="str">
        <f t="shared" si="178"/>
        <v/>
      </c>
      <c r="P2002" s="10"/>
    </row>
    <row r="2003" spans="1:16" x14ac:dyDescent="0.2">
      <c r="A2003" s="10"/>
      <c r="B2003" s="24" t="s">
        <v>33</v>
      </c>
      <c r="C2003" s="24"/>
      <c r="D2003" s="25" t="s">
        <v>32</v>
      </c>
      <c r="E2003" s="26"/>
      <c r="F2003" s="27">
        <v>1.49E-2</v>
      </c>
      <c r="G2003" s="28">
        <v>800</v>
      </c>
      <c r="H2003" s="29">
        <f t="shared" si="175"/>
        <v>11.92</v>
      </c>
      <c r="I2003" s="30"/>
      <c r="J2003" s="31">
        <v>1.49E-2</v>
      </c>
      <c r="K2003" s="28">
        <f>G2003</f>
        <v>800</v>
      </c>
      <c r="L2003" s="29">
        <f t="shared" si="176"/>
        <v>11.92</v>
      </c>
      <c r="M2003" s="30"/>
      <c r="N2003" s="33">
        <f t="shared" si="177"/>
        <v>0</v>
      </c>
      <c r="O2003" s="34">
        <f t="shared" si="178"/>
        <v>0</v>
      </c>
      <c r="P2003" s="10"/>
    </row>
    <row r="2004" spans="1:16" x14ac:dyDescent="0.2">
      <c r="A2004" s="10"/>
      <c r="B2004" s="24" t="s">
        <v>89</v>
      </c>
      <c r="C2004" s="24"/>
      <c r="D2004" s="25" t="s">
        <v>32</v>
      </c>
      <c r="E2004" s="26"/>
      <c r="F2004" s="27">
        <v>0</v>
      </c>
      <c r="G2004" s="28">
        <v>800</v>
      </c>
      <c r="H2004" s="29">
        <f t="shared" si="175"/>
        <v>0</v>
      </c>
      <c r="I2004" s="30"/>
      <c r="J2004" s="31">
        <v>7.6E-3</v>
      </c>
      <c r="K2004" s="28">
        <f>G2004</f>
        <v>800</v>
      </c>
      <c r="L2004" s="29">
        <f t="shared" si="176"/>
        <v>6.08</v>
      </c>
      <c r="M2004" s="30"/>
      <c r="N2004" s="33">
        <f t="shared" si="177"/>
        <v>6.08</v>
      </c>
      <c r="O2004" s="34" t="str">
        <f t="shared" si="178"/>
        <v/>
      </c>
      <c r="P2004" s="10"/>
    </row>
    <row r="2005" spans="1:16" x14ac:dyDescent="0.2">
      <c r="A2005" s="10"/>
      <c r="B2005" s="37" t="s">
        <v>35</v>
      </c>
      <c r="C2005" s="24"/>
      <c r="D2005" s="25" t="s">
        <v>24</v>
      </c>
      <c r="E2005" s="26"/>
      <c r="F2005" s="27">
        <v>0</v>
      </c>
      <c r="G2005" s="28">
        <v>1</v>
      </c>
      <c r="H2005" s="29">
        <f t="shared" si="175"/>
        <v>0</v>
      </c>
      <c r="I2005" s="30"/>
      <c r="J2005" s="31">
        <v>0</v>
      </c>
      <c r="K2005" s="28">
        <v>1</v>
      </c>
      <c r="L2005" s="29">
        <f t="shared" si="176"/>
        <v>0</v>
      </c>
      <c r="M2005" s="30"/>
      <c r="N2005" s="33">
        <f t="shared" si="177"/>
        <v>0</v>
      </c>
      <c r="O2005" s="34" t="str">
        <f t="shared" si="178"/>
        <v/>
      </c>
      <c r="P2005" s="10"/>
    </row>
    <row r="2006" spans="1:16" x14ac:dyDescent="0.2">
      <c r="A2006" s="38"/>
      <c r="B2006" s="39" t="s">
        <v>36</v>
      </c>
      <c r="C2006" s="40"/>
      <c r="D2006" s="41"/>
      <c r="E2006" s="40"/>
      <c r="F2006" s="42"/>
      <c r="G2006" s="43"/>
      <c r="H2006" s="44">
        <f>SUM(H1996:H2005)</f>
        <v>2954.1600000000003</v>
      </c>
      <c r="I2006" s="45"/>
      <c r="J2006" s="46"/>
      <c r="K2006" s="47"/>
      <c r="L2006" s="44">
        <f>SUM(L1996:L2005)</f>
        <v>3746.1600000000003</v>
      </c>
      <c r="M2006" s="45"/>
      <c r="N2006" s="48">
        <f t="shared" si="177"/>
        <v>792</v>
      </c>
      <c r="O2006" s="49">
        <f t="shared" si="178"/>
        <v>0.26809651474530827</v>
      </c>
      <c r="P2006" s="38"/>
    </row>
    <row r="2007" spans="1:16" ht="38.25" x14ac:dyDescent="0.2">
      <c r="A2007" s="10"/>
      <c r="B2007" s="50" t="s">
        <v>107</v>
      </c>
      <c r="C2007" s="24"/>
      <c r="D2007" s="25" t="s">
        <v>32</v>
      </c>
      <c r="E2007" s="26"/>
      <c r="F2007" s="27">
        <v>0</v>
      </c>
      <c r="G2007" s="28">
        <v>800</v>
      </c>
      <c r="H2007" s="29">
        <f>G2007*F2007</f>
        <v>0</v>
      </c>
      <c r="I2007" s="30"/>
      <c r="J2007" s="31">
        <v>-0.24310000000000001</v>
      </c>
      <c r="K2007" s="28">
        <f>G2007</f>
        <v>800</v>
      </c>
      <c r="L2007" s="29">
        <f>K2007*J2007</f>
        <v>-194.48000000000002</v>
      </c>
      <c r="M2007" s="30"/>
      <c r="N2007" s="33">
        <f t="shared" si="177"/>
        <v>-194.48000000000002</v>
      </c>
      <c r="O2007" s="34" t="str">
        <f>IF((H2007)=0,"",(N2007/H2007))</f>
        <v/>
      </c>
      <c r="P2007" s="10"/>
    </row>
    <row r="2008" spans="1:16" x14ac:dyDescent="0.2">
      <c r="A2008" s="10"/>
      <c r="B2008" s="36" t="s">
        <v>40</v>
      </c>
      <c r="C2008" s="24"/>
      <c r="D2008" s="25" t="s">
        <v>27</v>
      </c>
      <c r="E2008" s="26"/>
      <c r="F2008" s="27">
        <v>7.22E-2</v>
      </c>
      <c r="G2008" s="28">
        <v>800</v>
      </c>
      <c r="H2008" s="29">
        <f>G2008*F2008</f>
        <v>57.76</v>
      </c>
      <c r="I2008" s="30"/>
      <c r="J2008" s="31">
        <v>7.4999999999999997E-2</v>
      </c>
      <c r="K2008" s="28">
        <f>G2008</f>
        <v>800</v>
      </c>
      <c r="L2008" s="29">
        <f>K2008*J2008</f>
        <v>60</v>
      </c>
      <c r="M2008" s="30"/>
      <c r="N2008" s="33">
        <f t="shared" si="177"/>
        <v>2.240000000000002</v>
      </c>
      <c r="O2008" s="34">
        <f>IF((H2008)=0,"",(N2008/H2008))</f>
        <v>3.8781163434903086E-2</v>
      </c>
      <c r="P2008" s="10"/>
    </row>
    <row r="2009" spans="1:16" x14ac:dyDescent="0.2">
      <c r="A2009" s="10"/>
      <c r="B2009" s="36" t="s">
        <v>41</v>
      </c>
      <c r="C2009" s="24"/>
      <c r="D2009" s="25"/>
      <c r="E2009" s="26"/>
      <c r="F2009" s="51"/>
      <c r="G2009" s="52"/>
      <c r="H2009" s="53"/>
      <c r="I2009" s="30"/>
      <c r="J2009" s="31"/>
      <c r="K2009" s="28"/>
      <c r="L2009" s="29">
        <f>K2009*J2009</f>
        <v>0</v>
      </c>
      <c r="M2009" s="30"/>
      <c r="N2009" s="33">
        <f t="shared" si="177"/>
        <v>0</v>
      </c>
      <c r="O2009" s="34"/>
      <c r="P2009" s="10"/>
    </row>
    <row r="2010" spans="1:16" ht="25.5" x14ac:dyDescent="0.2">
      <c r="A2010" s="10"/>
      <c r="B2010" s="54" t="s">
        <v>42</v>
      </c>
      <c r="C2010" s="55"/>
      <c r="D2010" s="55"/>
      <c r="E2010" s="55"/>
      <c r="F2010" s="56"/>
      <c r="G2010" s="57"/>
      <c r="H2010" s="58">
        <f>SUM(H2006:H2009)</f>
        <v>3011.9200000000005</v>
      </c>
      <c r="I2010" s="45"/>
      <c r="J2010" s="57"/>
      <c r="K2010" s="59"/>
      <c r="L2010" s="58">
        <f>SUM(L2006:L2009)</f>
        <v>3611.6800000000003</v>
      </c>
      <c r="M2010" s="45"/>
      <c r="N2010" s="48">
        <f t="shared" si="177"/>
        <v>599.75999999999976</v>
      </c>
      <c r="O2010" s="49">
        <f t="shared" ref="O2010:O2034" si="179">IF((H2010)=0,"",(N2010/H2010))</f>
        <v>0.19912879492151175</v>
      </c>
      <c r="P2010" s="10"/>
    </row>
    <row r="2011" spans="1:16" x14ac:dyDescent="0.2">
      <c r="A2011" s="10"/>
      <c r="B2011" s="30" t="s">
        <v>43</v>
      </c>
      <c r="C2011" s="30"/>
      <c r="D2011" s="60" t="s">
        <v>27</v>
      </c>
      <c r="E2011" s="61"/>
      <c r="F2011" s="31">
        <v>2.5648</v>
      </c>
      <c r="G2011" s="62">
        <f>G1998</f>
        <v>800</v>
      </c>
      <c r="H2011" s="29">
        <f>G2011*F2011</f>
        <v>2051.84</v>
      </c>
      <c r="I2011" s="30"/>
      <c r="J2011" s="31">
        <v>2.4270999999999998</v>
      </c>
      <c r="K2011" s="63">
        <f>G2011</f>
        <v>800</v>
      </c>
      <c r="L2011" s="29">
        <f>K2011*J2011</f>
        <v>1941.6799999999998</v>
      </c>
      <c r="M2011" s="30"/>
      <c r="N2011" s="33">
        <f t="shared" si="177"/>
        <v>-110.16000000000031</v>
      </c>
      <c r="O2011" s="34">
        <f t="shared" si="179"/>
        <v>-5.3688396756082495E-2</v>
      </c>
      <c r="P2011" s="10"/>
    </row>
    <row r="2012" spans="1:16" ht="25.5" x14ac:dyDescent="0.2">
      <c r="A2012" s="10"/>
      <c r="B2012" s="64" t="s">
        <v>44</v>
      </c>
      <c r="C2012" s="30"/>
      <c r="D2012" s="60" t="s">
        <v>27</v>
      </c>
      <c r="E2012" s="61"/>
      <c r="F2012" s="31">
        <v>1.9998</v>
      </c>
      <c r="G2012" s="62">
        <f>G2011</f>
        <v>800</v>
      </c>
      <c r="H2012" s="29">
        <f>G2012*F2012</f>
        <v>1599.84</v>
      </c>
      <c r="I2012" s="30"/>
      <c r="J2012" s="31">
        <v>1.8963000000000001</v>
      </c>
      <c r="K2012" s="63">
        <f>K2011</f>
        <v>800</v>
      </c>
      <c r="L2012" s="29">
        <f>K2012*J2012</f>
        <v>1517.04</v>
      </c>
      <c r="M2012" s="30"/>
      <c r="N2012" s="33">
        <f t="shared" si="177"/>
        <v>-82.799999999999955</v>
      </c>
      <c r="O2012" s="34">
        <f t="shared" si="179"/>
        <v>-5.1755175517551731E-2</v>
      </c>
      <c r="P2012" s="10"/>
    </row>
    <row r="2013" spans="1:16" ht="25.5" x14ac:dyDescent="0.2">
      <c r="A2013" s="10"/>
      <c r="B2013" s="54" t="s">
        <v>45</v>
      </c>
      <c r="C2013" s="40"/>
      <c r="D2013" s="40"/>
      <c r="E2013" s="40"/>
      <c r="F2013" s="65"/>
      <c r="G2013" s="57"/>
      <c r="H2013" s="58">
        <f>SUM(H2010:H2012)</f>
        <v>6663.6</v>
      </c>
      <c r="I2013" s="66"/>
      <c r="J2013" s="67"/>
      <c r="K2013" s="68"/>
      <c r="L2013" s="58">
        <f>SUM(L2010:L2012)</f>
        <v>7070.4000000000005</v>
      </c>
      <c r="M2013" s="66"/>
      <c r="N2013" s="48">
        <f t="shared" si="177"/>
        <v>406.80000000000018</v>
      </c>
      <c r="O2013" s="49">
        <f t="shared" si="179"/>
        <v>6.1048082117774197E-2</v>
      </c>
      <c r="P2013" s="10"/>
    </row>
    <row r="2014" spans="1:16" ht="25.5" x14ac:dyDescent="0.2">
      <c r="A2014" s="10"/>
      <c r="B2014" s="69" t="s">
        <v>46</v>
      </c>
      <c r="C2014" s="24"/>
      <c r="D2014" s="25" t="s">
        <v>27</v>
      </c>
      <c r="E2014" s="26"/>
      <c r="F2014" s="70">
        <v>0</v>
      </c>
      <c r="G2014" s="62">
        <f>F1991*(1+F2037)</f>
        <v>517800.00000000006</v>
      </c>
      <c r="H2014" s="71">
        <f t="shared" ref="H2014:H2022" si="180">G2014*F2014</f>
        <v>0</v>
      </c>
      <c r="I2014" s="30"/>
      <c r="J2014" s="72">
        <v>0</v>
      </c>
      <c r="K2014" s="63">
        <f>F1991*(1+J2037)</f>
        <v>521027.03213950765</v>
      </c>
      <c r="L2014" s="71">
        <f t="shared" ref="L2014:L2022" si="181">K2014*J2014</f>
        <v>0</v>
      </c>
      <c r="M2014" s="30"/>
      <c r="N2014" s="33">
        <f t="shared" si="177"/>
        <v>0</v>
      </c>
      <c r="O2014" s="73" t="str">
        <f t="shared" si="179"/>
        <v/>
      </c>
      <c r="P2014" s="10"/>
    </row>
    <row r="2015" spans="1:16" ht="25.5" x14ac:dyDescent="0.2">
      <c r="A2015" s="10"/>
      <c r="B2015" s="69" t="s">
        <v>47</v>
      </c>
      <c r="C2015" s="24"/>
      <c r="D2015" s="25" t="s">
        <v>27</v>
      </c>
      <c r="E2015" s="26"/>
      <c r="F2015" s="70">
        <v>0</v>
      </c>
      <c r="G2015" s="62">
        <f>F1991*(1+F2037)</f>
        <v>517800.00000000006</v>
      </c>
      <c r="H2015" s="71">
        <f t="shared" si="180"/>
        <v>0</v>
      </c>
      <c r="I2015" s="30"/>
      <c r="J2015" s="72">
        <v>0</v>
      </c>
      <c r="K2015" s="63">
        <f>F1991*(1+J2037)</f>
        <v>521027.03213950765</v>
      </c>
      <c r="L2015" s="71">
        <f t="shared" si="181"/>
        <v>0</v>
      </c>
      <c r="M2015" s="30"/>
      <c r="N2015" s="33">
        <f t="shared" si="177"/>
        <v>0</v>
      </c>
      <c r="O2015" s="73" t="str">
        <f t="shared" si="179"/>
        <v/>
      </c>
      <c r="P2015" s="10"/>
    </row>
    <row r="2016" spans="1:16" x14ac:dyDescent="0.2">
      <c r="A2016" s="10"/>
      <c r="B2016" s="24" t="s">
        <v>28</v>
      </c>
      <c r="C2016" s="24"/>
      <c r="D2016" s="25"/>
      <c r="E2016" s="26"/>
      <c r="F2016" s="70"/>
      <c r="G2016" s="28">
        <v>1</v>
      </c>
      <c r="H2016" s="71">
        <f t="shared" si="180"/>
        <v>0</v>
      </c>
      <c r="I2016" s="30"/>
      <c r="J2016" s="72"/>
      <c r="K2016" s="32">
        <v>1</v>
      </c>
      <c r="L2016" s="71">
        <f t="shared" si="181"/>
        <v>0</v>
      </c>
      <c r="M2016" s="30"/>
      <c r="N2016" s="33">
        <f t="shared" si="177"/>
        <v>0</v>
      </c>
      <c r="O2016" s="73" t="str">
        <f t="shared" si="179"/>
        <v/>
      </c>
      <c r="P2016" s="10"/>
    </row>
    <row r="2017" spans="1:16" x14ac:dyDescent="0.2">
      <c r="A2017" s="10"/>
      <c r="B2017" s="24" t="s">
        <v>48</v>
      </c>
      <c r="C2017" s="24"/>
      <c r="D2017" s="25" t="s">
        <v>27</v>
      </c>
      <c r="E2017" s="26"/>
      <c r="F2017" s="70">
        <v>7.0000000000000001E-3</v>
      </c>
      <c r="G2017" s="62">
        <f>F1991</f>
        <v>500000</v>
      </c>
      <c r="H2017" s="71">
        <f t="shared" si="180"/>
        <v>3500</v>
      </c>
      <c r="I2017" s="30"/>
      <c r="J2017" s="72">
        <v>7.0000000000000001E-3</v>
      </c>
      <c r="K2017" s="63">
        <f>F1991</f>
        <v>500000</v>
      </c>
      <c r="L2017" s="71">
        <f t="shared" si="181"/>
        <v>3500</v>
      </c>
      <c r="M2017" s="30"/>
      <c r="N2017" s="33">
        <f t="shared" si="177"/>
        <v>0</v>
      </c>
      <c r="O2017" s="73">
        <f t="shared" si="179"/>
        <v>0</v>
      </c>
      <c r="P2017" s="10"/>
    </row>
    <row r="2018" spans="1:16" x14ac:dyDescent="0.2">
      <c r="A2018" s="10"/>
      <c r="B2018" s="36" t="s">
        <v>49</v>
      </c>
      <c r="C2018" s="24"/>
      <c r="D2018" s="25" t="s">
        <v>27</v>
      </c>
      <c r="E2018" s="26"/>
      <c r="F2018" s="74">
        <v>0</v>
      </c>
      <c r="G2018" s="62">
        <f>IF($G$2014&gt;=750,750,$G$2014)</f>
        <v>750</v>
      </c>
      <c r="H2018" s="71">
        <f>G2018*F2018</f>
        <v>0</v>
      </c>
      <c r="I2018" s="30"/>
      <c r="J2018" s="70">
        <v>0</v>
      </c>
      <c r="K2018" s="62">
        <f>IF($K$2014&gt;=750,750,$K$2014)</f>
        <v>750</v>
      </c>
      <c r="L2018" s="71">
        <f>K2018*J2018</f>
        <v>0</v>
      </c>
      <c r="M2018" s="30"/>
      <c r="N2018" s="33">
        <f t="shared" si="177"/>
        <v>0</v>
      </c>
      <c r="O2018" s="73" t="str">
        <f t="shared" si="179"/>
        <v/>
      </c>
      <c r="P2018" s="10"/>
    </row>
    <row r="2019" spans="1:16" x14ac:dyDescent="0.2">
      <c r="A2019" s="10"/>
      <c r="B2019" s="36" t="s">
        <v>50</v>
      </c>
      <c r="C2019" s="24"/>
      <c r="D2019" s="25" t="s">
        <v>27</v>
      </c>
      <c r="E2019" s="26"/>
      <c r="F2019" s="74">
        <v>0</v>
      </c>
      <c r="G2019" s="62">
        <f>IF($G$2014&gt;=750,$G$2014-750,0)</f>
        <v>517050.00000000006</v>
      </c>
      <c r="H2019" s="71">
        <f>G2019*F2019</f>
        <v>0</v>
      </c>
      <c r="I2019" s="30"/>
      <c r="J2019" s="70">
        <v>0</v>
      </c>
      <c r="K2019" s="62">
        <f>IF($K$2014&gt;=750,$K$2014-750,0)</f>
        <v>520277.03213950765</v>
      </c>
      <c r="L2019" s="71">
        <f>K2019*J2019</f>
        <v>0</v>
      </c>
      <c r="M2019" s="30"/>
      <c r="N2019" s="33">
        <f t="shared" si="177"/>
        <v>0</v>
      </c>
      <c r="O2019" s="73" t="str">
        <f t="shared" si="179"/>
        <v/>
      </c>
      <c r="P2019" s="10"/>
    </row>
    <row r="2020" spans="1:16" x14ac:dyDescent="0.2">
      <c r="A2020" s="10"/>
      <c r="B2020" s="36" t="s">
        <v>51</v>
      </c>
      <c r="C2020" s="24"/>
      <c r="D2020" s="25" t="s">
        <v>27</v>
      </c>
      <c r="E2020" s="26"/>
      <c r="F2020" s="74">
        <v>0</v>
      </c>
      <c r="G2020" s="75">
        <f>0.64*$G$2014</f>
        <v>331392.00000000006</v>
      </c>
      <c r="H2020" s="71">
        <f t="shared" si="180"/>
        <v>0</v>
      </c>
      <c r="I2020" s="30"/>
      <c r="J2020" s="70">
        <v>0</v>
      </c>
      <c r="K2020" s="76">
        <f>0.64*$K$2014</f>
        <v>333457.30056928488</v>
      </c>
      <c r="L2020" s="71">
        <f t="shared" si="181"/>
        <v>0</v>
      </c>
      <c r="M2020" s="30"/>
      <c r="N2020" s="33">
        <f t="shared" si="177"/>
        <v>0</v>
      </c>
      <c r="O2020" s="73" t="str">
        <f t="shared" si="179"/>
        <v/>
      </c>
      <c r="P2020" s="10"/>
    </row>
    <row r="2021" spans="1:16" x14ac:dyDescent="0.2">
      <c r="A2021" s="10"/>
      <c r="B2021" s="36" t="s">
        <v>52</v>
      </c>
      <c r="C2021" s="24"/>
      <c r="D2021" s="25" t="s">
        <v>27</v>
      </c>
      <c r="E2021" s="26"/>
      <c r="F2021" s="74">
        <v>0</v>
      </c>
      <c r="G2021" s="75">
        <f>0.18*$G$2014</f>
        <v>93204</v>
      </c>
      <c r="H2021" s="71">
        <f t="shared" si="180"/>
        <v>0</v>
      </c>
      <c r="I2021" s="30"/>
      <c r="J2021" s="70">
        <v>0</v>
      </c>
      <c r="K2021" s="76">
        <f>0.18*$K$2014</f>
        <v>93784.865785111368</v>
      </c>
      <c r="L2021" s="71">
        <f t="shared" si="181"/>
        <v>0</v>
      </c>
      <c r="M2021" s="30"/>
      <c r="N2021" s="33">
        <f t="shared" si="177"/>
        <v>0</v>
      </c>
      <c r="O2021" s="73" t="str">
        <f t="shared" si="179"/>
        <v/>
      </c>
      <c r="P2021" s="10"/>
    </row>
    <row r="2022" spans="1:16" ht="13.5" thickBot="1" x14ac:dyDescent="0.25">
      <c r="A2022" s="10"/>
      <c r="B2022" s="14" t="s">
        <v>53</v>
      </c>
      <c r="C2022" s="24"/>
      <c r="D2022" s="25" t="s">
        <v>27</v>
      </c>
      <c r="E2022" s="26"/>
      <c r="F2022" s="74">
        <v>0</v>
      </c>
      <c r="G2022" s="75">
        <f>0.18*$G$2014</f>
        <v>93204</v>
      </c>
      <c r="H2022" s="71">
        <f t="shared" si="180"/>
        <v>0</v>
      </c>
      <c r="I2022" s="30"/>
      <c r="J2022" s="70">
        <v>0</v>
      </c>
      <c r="K2022" s="76">
        <f>0.18*$K$2014</f>
        <v>93784.865785111368</v>
      </c>
      <c r="L2022" s="71">
        <f t="shared" si="181"/>
        <v>0</v>
      </c>
      <c r="M2022" s="30"/>
      <c r="N2022" s="33">
        <f t="shared" si="177"/>
        <v>0</v>
      </c>
      <c r="O2022" s="73" t="str">
        <f t="shared" si="179"/>
        <v/>
      </c>
      <c r="P2022" s="10"/>
    </row>
    <row r="2023" spans="1:16" ht="13.5" thickBot="1" x14ac:dyDescent="0.25">
      <c r="A2023" s="10"/>
      <c r="B2023" s="77"/>
      <c r="C2023" s="78"/>
      <c r="D2023" s="79"/>
      <c r="E2023" s="78"/>
      <c r="F2023" s="80"/>
      <c r="G2023" s="81"/>
      <c r="H2023" s="82"/>
      <c r="I2023" s="83"/>
      <c r="J2023" s="80"/>
      <c r="K2023" s="84"/>
      <c r="L2023" s="82"/>
      <c r="M2023" s="83"/>
      <c r="N2023" s="85"/>
      <c r="O2023" s="86"/>
      <c r="P2023" s="10"/>
    </row>
    <row r="2024" spans="1:16" x14ac:dyDescent="0.2">
      <c r="A2024" s="10"/>
      <c r="B2024" s="87" t="s">
        <v>54</v>
      </c>
      <c r="C2024" s="24"/>
      <c r="D2024" s="24"/>
      <c r="E2024" s="24"/>
      <c r="F2024" s="88"/>
      <c r="G2024" s="89"/>
      <c r="H2024" s="90">
        <f>SUM(H2013:H2019)</f>
        <v>10163.6</v>
      </c>
      <c r="I2024" s="91"/>
      <c r="J2024" s="92"/>
      <c r="K2024" s="92"/>
      <c r="L2024" s="93">
        <f>SUM(L2013:L2019)</f>
        <v>10570.400000000001</v>
      </c>
      <c r="M2024" s="94"/>
      <c r="N2024" s="95">
        <f t="shared" si="177"/>
        <v>406.80000000000109</v>
      </c>
      <c r="O2024" s="96">
        <f t="shared" si="179"/>
        <v>4.0025187925538303E-2</v>
      </c>
      <c r="P2024" s="10"/>
    </row>
    <row r="2025" spans="1:16" x14ac:dyDescent="0.2">
      <c r="A2025" s="10"/>
      <c r="B2025" s="97" t="s">
        <v>55</v>
      </c>
      <c r="C2025" s="24"/>
      <c r="D2025" s="24"/>
      <c r="E2025" s="24"/>
      <c r="F2025" s="98">
        <v>0.13</v>
      </c>
      <c r="G2025" s="89"/>
      <c r="H2025" s="99">
        <f>H2024*F2025</f>
        <v>1321.268</v>
      </c>
      <c r="I2025" s="100"/>
      <c r="J2025" s="101">
        <v>0.13</v>
      </c>
      <c r="K2025" s="102"/>
      <c r="L2025" s="103">
        <f>L2024*J2025</f>
        <v>1374.1520000000003</v>
      </c>
      <c r="M2025" s="104"/>
      <c r="N2025" s="105">
        <f t="shared" si="177"/>
        <v>52.884000000000242</v>
      </c>
      <c r="O2025" s="106">
        <f t="shared" si="179"/>
        <v>4.0025187925538379E-2</v>
      </c>
      <c r="P2025" s="10"/>
    </row>
    <row r="2026" spans="1:16" x14ac:dyDescent="0.2">
      <c r="A2026" s="10"/>
      <c r="B2026" s="107" t="s">
        <v>56</v>
      </c>
      <c r="C2026" s="24"/>
      <c r="D2026" s="24"/>
      <c r="E2026" s="24"/>
      <c r="F2026" s="108"/>
      <c r="G2026" s="109"/>
      <c r="H2026" s="99">
        <f>H2024+H2025</f>
        <v>11484.868</v>
      </c>
      <c r="I2026" s="100"/>
      <c r="J2026" s="100"/>
      <c r="K2026" s="100"/>
      <c r="L2026" s="103">
        <f>L2024+L2025</f>
        <v>11944.552000000001</v>
      </c>
      <c r="M2026" s="104"/>
      <c r="N2026" s="105">
        <f t="shared" si="177"/>
        <v>459.68400000000111</v>
      </c>
      <c r="O2026" s="106">
        <f t="shared" si="179"/>
        <v>4.0025187925538289E-2</v>
      </c>
      <c r="P2026" s="10"/>
    </row>
    <row r="2027" spans="1:16" ht="12.75" customHeight="1" x14ac:dyDescent="0.2">
      <c r="A2027" s="10"/>
      <c r="B2027" s="143" t="s">
        <v>57</v>
      </c>
      <c r="C2027" s="143"/>
      <c r="D2027" s="143"/>
      <c r="E2027" s="24"/>
      <c r="F2027" s="108"/>
      <c r="G2027" s="109"/>
      <c r="H2027" s="110">
        <f>ROUND(-H2026*10%,2)</f>
        <v>-1148.49</v>
      </c>
      <c r="I2027" s="100"/>
      <c r="J2027" s="100"/>
      <c r="K2027" s="100"/>
      <c r="L2027" s="111">
        <f>ROUND(-L2026*10%,2)</f>
        <v>-1194.46</v>
      </c>
      <c r="M2027" s="104"/>
      <c r="N2027" s="112">
        <f t="shared" si="177"/>
        <v>-45.970000000000027</v>
      </c>
      <c r="O2027" s="113">
        <f t="shared" si="179"/>
        <v>4.0026469538263311E-2</v>
      </c>
      <c r="P2027" s="10"/>
    </row>
    <row r="2028" spans="1:16" ht="13.5" customHeight="1" thickBot="1" x14ac:dyDescent="0.25">
      <c r="A2028" s="10"/>
      <c r="B2028" s="143" t="s">
        <v>58</v>
      </c>
      <c r="C2028" s="143"/>
      <c r="D2028" s="143"/>
      <c r="E2028" s="114"/>
      <c r="F2028" s="115"/>
      <c r="G2028" s="116"/>
      <c r="H2028" s="117">
        <f>SUM(H2026:H2027)</f>
        <v>10336.378000000001</v>
      </c>
      <c r="I2028" s="118"/>
      <c r="J2028" s="118"/>
      <c r="K2028" s="118"/>
      <c r="L2028" s="119">
        <f>SUM(L2026:L2027)</f>
        <v>10750.092000000001</v>
      </c>
      <c r="M2028" s="120"/>
      <c r="N2028" s="121">
        <f t="shared" si="177"/>
        <v>413.71399999999994</v>
      </c>
      <c r="O2028" s="122">
        <f t="shared" si="179"/>
        <v>4.0025045523683432E-2</v>
      </c>
      <c r="P2028" s="10"/>
    </row>
    <row r="2029" spans="1:16" ht="13.5" thickBot="1" x14ac:dyDescent="0.25">
      <c r="A2029" s="10"/>
      <c r="B2029" s="77"/>
      <c r="C2029" s="78"/>
      <c r="D2029" s="79"/>
      <c r="E2029" s="78"/>
      <c r="F2029" s="123"/>
      <c r="G2029" s="124"/>
      <c r="H2029" s="125"/>
      <c r="I2029" s="126"/>
      <c r="J2029" s="123"/>
      <c r="K2029" s="81"/>
      <c r="L2029" s="127"/>
      <c r="M2029" s="83"/>
      <c r="N2029" s="128"/>
      <c r="O2029" s="86"/>
      <c r="P2029" s="10"/>
    </row>
    <row r="2030" spans="1:16" x14ac:dyDescent="0.2">
      <c r="A2030" s="10"/>
      <c r="B2030" s="87" t="s">
        <v>59</v>
      </c>
      <c r="C2030" s="24"/>
      <c r="D2030" s="24"/>
      <c r="E2030" s="24"/>
      <c r="F2030" s="88"/>
      <c r="G2030" s="89"/>
      <c r="H2030" s="90">
        <f>SUM(H2013:H2017,H2020:H2022)</f>
        <v>10163.6</v>
      </c>
      <c r="I2030" s="91"/>
      <c r="J2030" s="92"/>
      <c r="K2030" s="92"/>
      <c r="L2030" s="129">
        <f>SUM(L2013:L2017,L2020:L2022)</f>
        <v>10570.400000000001</v>
      </c>
      <c r="M2030" s="94"/>
      <c r="N2030" s="95">
        <f>L2030-H2030</f>
        <v>406.80000000000109</v>
      </c>
      <c r="O2030" s="96">
        <f>IF((H2030)=0,"",(N2030/H2030))</f>
        <v>4.0025187925538303E-2</v>
      </c>
      <c r="P2030" s="10"/>
    </row>
    <row r="2031" spans="1:16" x14ac:dyDescent="0.2">
      <c r="A2031" s="10"/>
      <c r="B2031" s="97" t="s">
        <v>55</v>
      </c>
      <c r="C2031" s="24"/>
      <c r="D2031" s="24"/>
      <c r="E2031" s="24"/>
      <c r="F2031" s="98">
        <v>0.13</v>
      </c>
      <c r="G2031" s="109"/>
      <c r="H2031" s="99">
        <f>H2030*F2031</f>
        <v>1321.268</v>
      </c>
      <c r="I2031" s="100"/>
      <c r="J2031" s="130">
        <v>0.13</v>
      </c>
      <c r="K2031" s="100"/>
      <c r="L2031" s="103">
        <f>L2030*J2031</f>
        <v>1374.1520000000003</v>
      </c>
      <c r="M2031" s="104"/>
      <c r="N2031" s="105">
        <f t="shared" si="177"/>
        <v>52.884000000000242</v>
      </c>
      <c r="O2031" s="106">
        <f t="shared" si="179"/>
        <v>4.0025187925538379E-2</v>
      </c>
      <c r="P2031" s="10"/>
    </row>
    <row r="2032" spans="1:16" x14ac:dyDescent="0.2">
      <c r="A2032" s="10"/>
      <c r="B2032" s="107" t="s">
        <v>56</v>
      </c>
      <c r="C2032" s="24"/>
      <c r="D2032" s="24"/>
      <c r="E2032" s="24"/>
      <c r="F2032" s="108"/>
      <c r="G2032" s="109"/>
      <c r="H2032" s="99">
        <f>H2030+H2031</f>
        <v>11484.868</v>
      </c>
      <c r="I2032" s="100"/>
      <c r="J2032" s="100"/>
      <c r="K2032" s="100"/>
      <c r="L2032" s="103">
        <f>L2030+L2031</f>
        <v>11944.552000000001</v>
      </c>
      <c r="M2032" s="104"/>
      <c r="N2032" s="105">
        <f t="shared" si="177"/>
        <v>459.68400000000111</v>
      </c>
      <c r="O2032" s="106">
        <f t="shared" si="179"/>
        <v>4.0025187925538289E-2</v>
      </c>
      <c r="P2032" s="10"/>
    </row>
    <row r="2033" spans="1:16" ht="12.75" customHeight="1" x14ac:dyDescent="0.2">
      <c r="A2033" s="10"/>
      <c r="B2033" s="143" t="s">
        <v>57</v>
      </c>
      <c r="C2033" s="143"/>
      <c r="D2033" s="143"/>
      <c r="E2033" s="24"/>
      <c r="F2033" s="108"/>
      <c r="G2033" s="109"/>
      <c r="H2033" s="110">
        <f>ROUND(-H2032*10%,2)</f>
        <v>-1148.49</v>
      </c>
      <c r="I2033" s="100"/>
      <c r="J2033" s="100"/>
      <c r="K2033" s="100"/>
      <c r="L2033" s="111">
        <f>ROUND(-L2032*10%,2)</f>
        <v>-1194.46</v>
      </c>
      <c r="M2033" s="104"/>
      <c r="N2033" s="112">
        <f t="shared" si="177"/>
        <v>-45.970000000000027</v>
      </c>
      <c r="O2033" s="113">
        <f t="shared" si="179"/>
        <v>4.0026469538263311E-2</v>
      </c>
      <c r="P2033" s="10"/>
    </row>
    <row r="2034" spans="1:16" ht="13.5" customHeight="1" thickBot="1" x14ac:dyDescent="0.25">
      <c r="A2034" s="10"/>
      <c r="B2034" s="143" t="s">
        <v>60</v>
      </c>
      <c r="C2034" s="143"/>
      <c r="D2034" s="143"/>
      <c r="E2034" s="114"/>
      <c r="F2034" s="131"/>
      <c r="G2034" s="132"/>
      <c r="H2034" s="133">
        <f>H2032+H2033</f>
        <v>10336.378000000001</v>
      </c>
      <c r="I2034" s="134"/>
      <c r="J2034" s="134"/>
      <c r="K2034" s="134"/>
      <c r="L2034" s="135">
        <f>L2032+L2033</f>
        <v>10750.092000000001</v>
      </c>
      <c r="M2034" s="136"/>
      <c r="N2034" s="137">
        <f t="shared" si="177"/>
        <v>413.71399999999994</v>
      </c>
      <c r="O2034" s="138">
        <f t="shared" si="179"/>
        <v>4.0025045523683432E-2</v>
      </c>
      <c r="P2034" s="10"/>
    </row>
    <row r="2035" spans="1:16" ht="13.5" thickBot="1" x14ac:dyDescent="0.25">
      <c r="A2035" s="10"/>
      <c r="B2035" s="77"/>
      <c r="C2035" s="78"/>
      <c r="D2035" s="79"/>
      <c r="E2035" s="78"/>
      <c r="F2035" s="123"/>
      <c r="G2035" s="124"/>
      <c r="H2035" s="125"/>
      <c r="I2035" s="126"/>
      <c r="J2035" s="123"/>
      <c r="K2035" s="81"/>
      <c r="L2035" s="127"/>
      <c r="M2035" s="83"/>
      <c r="N2035" s="128"/>
      <c r="O2035" s="86"/>
      <c r="P2035" s="10"/>
    </row>
    <row r="2036" spans="1:16" x14ac:dyDescent="0.2">
      <c r="A2036" s="10"/>
      <c r="B2036" s="10"/>
      <c r="C2036" s="10"/>
      <c r="D2036" s="10"/>
      <c r="E2036" s="10"/>
      <c r="F2036" s="10"/>
      <c r="G2036" s="10"/>
      <c r="H2036" s="10"/>
      <c r="I2036" s="10"/>
      <c r="J2036" s="10"/>
      <c r="K2036" s="10"/>
      <c r="L2036" s="139"/>
      <c r="M2036" s="10"/>
      <c r="N2036" s="10"/>
      <c r="O2036" s="10"/>
      <c r="P2036" s="10"/>
    </row>
    <row r="2037" spans="1:16" x14ac:dyDescent="0.2">
      <c r="A2037" s="10"/>
      <c r="B2037" s="15" t="s">
        <v>61</v>
      </c>
      <c r="C2037" s="10"/>
      <c r="D2037" s="10"/>
      <c r="E2037" s="10"/>
      <c r="F2037" s="140">
        <v>3.5600000000000076E-2</v>
      </c>
      <c r="G2037" s="10"/>
      <c r="H2037" s="10"/>
      <c r="I2037" s="10"/>
      <c r="J2037" s="140">
        <v>4.2054064279015257E-2</v>
      </c>
      <c r="K2037" s="10"/>
      <c r="L2037" s="10"/>
      <c r="M2037" s="10"/>
      <c r="N2037" s="10"/>
      <c r="O2037" s="10"/>
      <c r="P2037" s="10"/>
    </row>
    <row r="2038" spans="1:16" x14ac:dyDescent="0.2">
      <c r="A2038" s="10"/>
      <c r="B2038" s="10"/>
      <c r="C2038" s="10"/>
      <c r="D2038" s="10"/>
      <c r="E2038" s="10"/>
      <c r="F2038" s="10"/>
      <c r="G2038" s="10"/>
      <c r="H2038" s="10"/>
      <c r="I2038" s="10"/>
      <c r="J2038" s="10"/>
      <c r="K2038" s="10"/>
      <c r="L2038" s="10"/>
      <c r="M2038" s="10"/>
      <c r="N2038" s="10"/>
      <c r="O2038" s="10"/>
      <c r="P2038" s="10"/>
    </row>
    <row r="2039" spans="1:16" ht="14.25" x14ac:dyDescent="0.2">
      <c r="A2039" s="141" t="s">
        <v>62</v>
      </c>
      <c r="B2039" s="10"/>
      <c r="C2039" s="10"/>
      <c r="D2039" s="10"/>
      <c r="E2039" s="10"/>
      <c r="F2039" s="10"/>
      <c r="G2039" s="10"/>
      <c r="H2039" s="10"/>
      <c r="I2039" s="10"/>
      <c r="J2039" s="10"/>
      <c r="K2039" s="10"/>
      <c r="L2039" s="10"/>
      <c r="M2039" s="10"/>
      <c r="N2039" s="10"/>
      <c r="O2039" s="10"/>
      <c r="P2039" s="10"/>
    </row>
    <row r="2040" spans="1:16" x14ac:dyDescent="0.2">
      <c r="A2040" s="10"/>
      <c r="B2040" s="10"/>
      <c r="C2040" s="10"/>
      <c r="D2040" s="10"/>
      <c r="E2040" s="10"/>
      <c r="F2040" s="10"/>
      <c r="G2040" s="10"/>
      <c r="H2040" s="10"/>
      <c r="I2040" s="10"/>
      <c r="J2040" s="10"/>
      <c r="K2040" s="10"/>
      <c r="L2040" s="10"/>
      <c r="M2040" s="10"/>
      <c r="N2040" s="10"/>
      <c r="O2040" s="10"/>
      <c r="P2040" s="10"/>
    </row>
    <row r="2041" spans="1:16" x14ac:dyDescent="0.2">
      <c r="A2041" s="10" t="s">
        <v>63</v>
      </c>
      <c r="B2041" s="10"/>
      <c r="C2041" s="10"/>
      <c r="D2041" s="10"/>
      <c r="E2041" s="10"/>
      <c r="F2041" s="10"/>
      <c r="G2041" s="10"/>
      <c r="H2041" s="10"/>
      <c r="I2041" s="10"/>
      <c r="J2041" s="10"/>
      <c r="K2041" s="10"/>
      <c r="L2041" s="10"/>
      <c r="M2041" s="10"/>
      <c r="N2041" s="10"/>
      <c r="O2041" s="10"/>
      <c r="P2041" s="10"/>
    </row>
    <row r="2042" spans="1:16" x14ac:dyDescent="0.2">
      <c r="A2042" s="10" t="s">
        <v>64</v>
      </c>
      <c r="B2042" s="10"/>
      <c r="C2042" s="10"/>
      <c r="D2042" s="10"/>
      <c r="E2042" s="10"/>
      <c r="F2042" s="10"/>
      <c r="G2042" s="10"/>
      <c r="H2042" s="10"/>
      <c r="I2042" s="10"/>
      <c r="J2042" s="10"/>
      <c r="K2042" s="10"/>
      <c r="L2042" s="10"/>
      <c r="M2042" s="10"/>
      <c r="N2042" s="10"/>
      <c r="O2042" s="10"/>
      <c r="P2042" s="10"/>
    </row>
    <row r="2043" spans="1:16" x14ac:dyDescent="0.2">
      <c r="A2043" s="10"/>
      <c r="B2043" s="10"/>
      <c r="C2043" s="10"/>
      <c r="D2043" s="10"/>
      <c r="E2043" s="10"/>
      <c r="F2043" s="10"/>
      <c r="G2043" s="10"/>
      <c r="H2043" s="10"/>
      <c r="I2043" s="10"/>
      <c r="J2043" s="10"/>
      <c r="K2043" s="10"/>
      <c r="L2043" s="10"/>
      <c r="M2043" s="10"/>
      <c r="N2043" s="10"/>
      <c r="O2043" s="10"/>
      <c r="P2043" s="10"/>
    </row>
    <row r="2044" spans="1:16" x14ac:dyDescent="0.2">
      <c r="A2044" s="10" t="s">
        <v>65</v>
      </c>
      <c r="B2044" s="10"/>
      <c r="C2044" s="10"/>
      <c r="D2044" s="10"/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  <c r="P2044" s="10"/>
    </row>
    <row r="2045" spans="1:16" x14ac:dyDescent="0.2">
      <c r="A2045" s="10" t="s">
        <v>66</v>
      </c>
      <c r="B2045" s="10"/>
      <c r="C2045" s="10"/>
      <c r="D2045" s="10"/>
      <c r="E2045" s="10"/>
      <c r="F2045" s="10"/>
      <c r="G2045" s="10"/>
      <c r="H2045" s="10"/>
      <c r="I2045" s="10"/>
      <c r="J2045" s="10"/>
      <c r="K2045" s="10"/>
      <c r="L2045" s="10"/>
      <c r="M2045" s="10"/>
      <c r="N2045" s="10"/>
      <c r="O2045" s="10"/>
      <c r="P2045" s="10"/>
    </row>
    <row r="2046" spans="1:16" x14ac:dyDescent="0.2">
      <c r="A2046" s="10"/>
      <c r="B2046" s="10"/>
      <c r="C2046" s="10"/>
      <c r="D2046" s="10"/>
      <c r="E2046" s="10"/>
      <c r="F2046" s="10"/>
      <c r="G2046" s="10"/>
      <c r="H2046" s="10"/>
      <c r="I2046" s="10"/>
      <c r="J2046" s="10"/>
      <c r="K2046" s="10"/>
      <c r="L2046" s="10"/>
      <c r="M2046" s="10"/>
      <c r="N2046" s="10"/>
      <c r="O2046" s="10"/>
      <c r="P2046" s="10"/>
    </row>
    <row r="2047" spans="1:16" x14ac:dyDescent="0.2">
      <c r="A2047" s="10" t="s">
        <v>67</v>
      </c>
      <c r="B2047" s="10"/>
      <c r="C2047" s="10"/>
      <c r="D2047" s="10"/>
      <c r="E2047" s="10"/>
      <c r="F2047" s="10"/>
      <c r="G2047" s="10"/>
      <c r="H2047" s="10"/>
      <c r="I2047" s="10"/>
      <c r="J2047" s="10"/>
      <c r="K2047" s="10"/>
      <c r="L2047" s="10"/>
      <c r="M2047" s="10"/>
      <c r="N2047" s="10"/>
      <c r="O2047" s="10"/>
      <c r="P2047" s="10"/>
    </row>
    <row r="2048" spans="1:16" x14ac:dyDescent="0.2">
      <c r="A2048" s="10" t="s">
        <v>68</v>
      </c>
      <c r="B2048" s="10"/>
      <c r="C2048" s="10"/>
      <c r="D2048" s="10"/>
      <c r="E2048" s="10"/>
      <c r="F2048" s="10"/>
      <c r="G2048" s="10"/>
      <c r="H2048" s="10"/>
      <c r="I2048" s="10"/>
      <c r="J2048" s="10"/>
      <c r="K2048" s="10"/>
      <c r="L2048" s="10"/>
      <c r="M2048" s="10"/>
      <c r="N2048" s="10"/>
      <c r="O2048" s="10"/>
      <c r="P2048" s="10"/>
    </row>
    <row r="2049" spans="1:16" x14ac:dyDescent="0.2">
      <c r="A2049" s="10" t="s">
        <v>69</v>
      </c>
      <c r="B2049" s="10"/>
      <c r="C2049" s="10"/>
      <c r="D2049" s="10"/>
      <c r="E2049" s="10"/>
      <c r="F2049" s="10"/>
      <c r="G2049" s="10"/>
      <c r="H2049" s="10"/>
      <c r="I2049" s="10"/>
      <c r="J2049" s="10"/>
      <c r="K2049" s="10"/>
      <c r="L2049" s="10"/>
      <c r="M2049" s="10"/>
      <c r="N2049" s="10"/>
      <c r="O2049" s="10"/>
      <c r="P2049" s="10"/>
    </row>
    <row r="2050" spans="1:16" x14ac:dyDescent="0.2">
      <c r="A2050" s="10" t="s">
        <v>70</v>
      </c>
      <c r="B2050" s="10"/>
      <c r="C2050" s="10"/>
      <c r="D2050" s="10"/>
      <c r="E2050" s="10"/>
      <c r="F2050" s="10"/>
      <c r="G2050" s="10"/>
      <c r="H2050" s="10"/>
      <c r="I2050" s="10"/>
      <c r="J2050" s="10"/>
      <c r="K2050" s="10"/>
      <c r="L2050" s="10"/>
      <c r="M2050" s="10"/>
      <c r="N2050" s="10"/>
      <c r="O2050" s="10"/>
      <c r="P2050" s="10"/>
    </row>
    <row r="2051" spans="1:16" x14ac:dyDescent="0.2">
      <c r="A2051" s="10" t="s">
        <v>71</v>
      </c>
      <c r="B2051" s="10"/>
      <c r="C2051" s="10"/>
      <c r="D2051" s="10"/>
      <c r="E2051" s="10"/>
      <c r="F2051" s="10"/>
      <c r="G2051" s="10"/>
      <c r="H2051" s="10"/>
      <c r="I2051" s="10"/>
      <c r="J2051" s="10"/>
      <c r="K2051" s="10"/>
      <c r="L2051" s="10"/>
      <c r="M2051" s="10"/>
      <c r="N2051" s="10"/>
      <c r="O2051" s="10"/>
      <c r="P2051" s="10"/>
    </row>
    <row r="2053" spans="1:16" ht="21.75" x14ac:dyDescent="0.2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2"/>
      <c r="M2053" s="2"/>
      <c r="N2053" s="3" t="s">
        <v>0</v>
      </c>
      <c r="O2053" s="4" t="s">
        <v>1</v>
      </c>
    </row>
    <row r="2054" spans="1:16" ht="18" x14ac:dyDescent="0.25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2"/>
      <c r="M2054" s="2"/>
      <c r="N2054" s="3" t="s">
        <v>2</v>
      </c>
      <c r="O2054" s="6"/>
    </row>
    <row r="2055" spans="1:16" x14ac:dyDescent="0.2">
      <c r="A2055" s="143"/>
      <c r="B2055" s="143"/>
      <c r="C2055" s="143"/>
      <c r="D2055" s="143"/>
      <c r="E2055" s="143"/>
      <c r="F2055" s="143"/>
      <c r="G2055" s="143"/>
      <c r="H2055" s="143"/>
      <c r="I2055" s="143"/>
      <c r="J2055" s="143"/>
      <c r="K2055" s="143"/>
      <c r="L2055" s="2"/>
      <c r="M2055" s="2"/>
      <c r="N2055" s="3" t="s">
        <v>3</v>
      </c>
      <c r="O2055" s="6"/>
    </row>
    <row r="2056" spans="1:16" ht="18" x14ac:dyDescent="0.25">
      <c r="A2056" s="5"/>
      <c r="B2056" s="5"/>
      <c r="C2056" s="5"/>
      <c r="D2056" s="5"/>
      <c r="E2056" s="5"/>
      <c r="F2056" s="5"/>
      <c r="G2056" s="5"/>
      <c r="H2056" s="5"/>
      <c r="I2056" s="7"/>
      <c r="J2056" s="7"/>
      <c r="K2056" s="7"/>
      <c r="L2056" s="2"/>
      <c r="M2056" s="2"/>
      <c r="N2056" s="3" t="s">
        <v>4</v>
      </c>
      <c r="O2056" s="6"/>
    </row>
    <row r="2057" spans="1:16" ht="15.75" x14ac:dyDescent="0.25">
      <c r="A2057" s="2"/>
      <c r="B2057" s="2"/>
      <c r="C2057" s="8"/>
      <c r="D2057" s="8"/>
      <c r="E2057" s="8"/>
      <c r="F2057" s="2"/>
      <c r="G2057" s="2"/>
      <c r="H2057" s="2"/>
      <c r="I2057" s="2"/>
      <c r="J2057" s="2"/>
      <c r="K2057" s="2"/>
      <c r="L2057" s="2"/>
      <c r="M2057" s="2"/>
      <c r="N2057" s="3" t="s">
        <v>5</v>
      </c>
      <c r="O2057" s="9" t="s">
        <v>108</v>
      </c>
    </row>
    <row r="2058" spans="1:16" x14ac:dyDescent="0.2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3"/>
      <c r="O2058" s="4"/>
    </row>
    <row r="2059" spans="1:16" x14ac:dyDescent="0.2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3" t="s">
        <v>6</v>
      </c>
      <c r="O2059" s="9"/>
    </row>
    <row r="2060" spans="1:16" x14ac:dyDescent="0.2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10"/>
    </row>
    <row r="2061" spans="1:16" x14ac:dyDescent="0.2">
      <c r="A2061" s="10"/>
      <c r="B2061" s="10"/>
      <c r="C2061" s="10"/>
      <c r="D2061" s="10"/>
      <c r="E2061" s="10"/>
      <c r="F2061" s="10"/>
      <c r="G2061" s="10"/>
      <c r="H2061" s="10"/>
      <c r="I2061" s="10"/>
      <c r="J2061" s="10"/>
      <c r="K2061" s="10"/>
    </row>
    <row r="2062" spans="1:16" x14ac:dyDescent="0.2">
      <c r="A2062" s="10"/>
      <c r="B2062" s="143" t="s">
        <v>7</v>
      </c>
      <c r="C2062" s="143"/>
      <c r="D2062" s="143"/>
      <c r="E2062" s="143"/>
      <c r="F2062" s="143"/>
      <c r="G2062" s="143"/>
      <c r="H2062" s="143"/>
      <c r="I2062" s="143"/>
      <c r="J2062" s="143"/>
      <c r="K2062" s="143"/>
      <c r="L2062" s="143"/>
      <c r="M2062" s="143"/>
      <c r="N2062" s="143"/>
      <c r="O2062" s="143"/>
    </row>
    <row r="2063" spans="1:16" x14ac:dyDescent="0.2">
      <c r="A2063" s="10"/>
      <c r="B2063" s="143" t="s">
        <v>8</v>
      </c>
      <c r="C2063" s="143"/>
      <c r="D2063" s="143"/>
      <c r="E2063" s="143"/>
      <c r="F2063" s="143"/>
      <c r="G2063" s="143"/>
      <c r="H2063" s="143"/>
      <c r="I2063" s="143"/>
      <c r="J2063" s="143"/>
      <c r="K2063" s="143"/>
      <c r="L2063" s="143"/>
      <c r="M2063" s="143"/>
      <c r="N2063" s="143"/>
      <c r="O2063" s="143"/>
    </row>
    <row r="2064" spans="1:16" x14ac:dyDescent="0.2">
      <c r="A2064" s="10"/>
      <c r="B2064" s="10"/>
      <c r="C2064" s="10"/>
      <c r="D2064" s="10"/>
      <c r="E2064" s="10"/>
      <c r="F2064" s="10"/>
      <c r="G2064" s="10"/>
      <c r="H2064" s="10"/>
      <c r="I2064" s="10"/>
      <c r="J2064" s="10"/>
      <c r="K2064" s="10"/>
    </row>
    <row r="2065" spans="1:16" x14ac:dyDescent="0.2">
      <c r="A2065" s="10"/>
      <c r="B2065" s="10"/>
      <c r="C2065" s="10"/>
      <c r="D2065" s="10"/>
      <c r="E2065" s="10"/>
      <c r="F2065" s="10"/>
      <c r="G2065" s="10"/>
      <c r="H2065" s="10"/>
      <c r="I2065" s="10"/>
      <c r="J2065" s="10"/>
      <c r="K2065" s="10"/>
    </row>
    <row r="2066" spans="1:16" x14ac:dyDescent="0.2">
      <c r="A2066" s="10"/>
      <c r="B2066" s="11" t="s">
        <v>9</v>
      </c>
      <c r="C2066" s="10"/>
      <c r="D2066" s="143" t="s">
        <v>109</v>
      </c>
      <c r="E2066" s="143"/>
      <c r="F2066" s="143"/>
      <c r="G2066" s="143"/>
      <c r="H2066" s="143"/>
      <c r="I2066" s="143"/>
      <c r="J2066" s="143"/>
      <c r="K2066" s="143"/>
      <c r="L2066" s="143"/>
      <c r="M2066" s="143"/>
      <c r="N2066" s="143"/>
      <c r="O2066" s="143"/>
      <c r="P2066" s="10"/>
    </row>
    <row r="2067" spans="1:16" ht="15.75" x14ac:dyDescent="0.25">
      <c r="A2067" s="10"/>
      <c r="B2067" s="12"/>
      <c r="C2067" s="10"/>
      <c r="D2067" s="13"/>
      <c r="E2067" s="13"/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  <c r="P2067" s="10"/>
    </row>
    <row r="2068" spans="1:16" x14ac:dyDescent="0.2">
      <c r="A2068" s="10"/>
      <c r="B2068" s="14"/>
      <c r="C2068" s="10"/>
      <c r="D2068" s="15" t="s">
        <v>11</v>
      </c>
      <c r="E2068" s="15"/>
      <c r="F2068" s="16">
        <v>11523872</v>
      </c>
      <c r="G2068" s="15" t="s">
        <v>12</v>
      </c>
      <c r="H2068" s="10"/>
      <c r="I2068" s="10"/>
      <c r="J2068" s="10">
        <v>16869</v>
      </c>
      <c r="K2068" s="10" t="s">
        <v>106</v>
      </c>
      <c r="L2068" s="10"/>
      <c r="M2068" s="10"/>
      <c r="N2068" s="10"/>
      <c r="O2068" s="10"/>
      <c r="P2068" s="10"/>
    </row>
    <row r="2069" spans="1:16" x14ac:dyDescent="0.2">
      <c r="A2069" s="10"/>
      <c r="B2069" s="14"/>
      <c r="C2069" s="10"/>
      <c r="D2069" s="10"/>
      <c r="E2069" s="10"/>
      <c r="F2069" s="10"/>
      <c r="G2069" s="10"/>
      <c r="H2069" s="10"/>
      <c r="I2069" s="10"/>
      <c r="J2069" s="10"/>
      <c r="K2069" s="10"/>
      <c r="L2069" s="10"/>
      <c r="M2069" s="10"/>
      <c r="N2069" s="10"/>
      <c r="O2069" s="10"/>
      <c r="P2069" s="10"/>
    </row>
    <row r="2070" spans="1:16" x14ac:dyDescent="0.2">
      <c r="A2070" s="10"/>
      <c r="B2070" s="14"/>
      <c r="C2070" s="10"/>
      <c r="D2070" s="17"/>
      <c r="E2070" s="17"/>
      <c r="F2070" s="143" t="s">
        <v>13</v>
      </c>
      <c r="G2070" s="143"/>
      <c r="H2070" s="143"/>
      <c r="I2070" s="10"/>
      <c r="J2070" s="143" t="s">
        <v>14</v>
      </c>
      <c r="K2070" s="143"/>
      <c r="L2070" s="143"/>
      <c r="M2070" s="10"/>
      <c r="N2070" s="143" t="s">
        <v>15</v>
      </c>
      <c r="O2070" s="143"/>
      <c r="P2070" s="10"/>
    </row>
    <row r="2071" spans="1:16" ht="12.75" customHeight="1" x14ac:dyDescent="0.2">
      <c r="A2071" s="10"/>
      <c r="B2071" s="14"/>
      <c r="C2071" s="10"/>
      <c r="D2071" s="143" t="s">
        <v>16</v>
      </c>
      <c r="E2071" s="18"/>
      <c r="F2071" s="19" t="s">
        <v>17</v>
      </c>
      <c r="G2071" s="19" t="s">
        <v>18</v>
      </c>
      <c r="H2071" s="20" t="s">
        <v>19</v>
      </c>
      <c r="I2071" s="10"/>
      <c r="J2071" s="19" t="s">
        <v>17</v>
      </c>
      <c r="K2071" s="21" t="s">
        <v>18</v>
      </c>
      <c r="L2071" s="20" t="s">
        <v>19</v>
      </c>
      <c r="M2071" s="10"/>
      <c r="N2071" s="143" t="s">
        <v>20</v>
      </c>
      <c r="O2071" s="143" t="s">
        <v>21</v>
      </c>
      <c r="P2071" s="10"/>
    </row>
    <row r="2072" spans="1:16" x14ac:dyDescent="0.2">
      <c r="A2072" s="10"/>
      <c r="B2072" s="14"/>
      <c r="C2072" s="10"/>
      <c r="D2072" s="143"/>
      <c r="E2072" s="18"/>
      <c r="F2072" s="22" t="s">
        <v>22</v>
      </c>
      <c r="G2072" s="22"/>
      <c r="H2072" s="23" t="s">
        <v>22</v>
      </c>
      <c r="I2072" s="10"/>
      <c r="J2072" s="22" t="s">
        <v>22</v>
      </c>
      <c r="K2072" s="23"/>
      <c r="L2072" s="23" t="s">
        <v>22</v>
      </c>
      <c r="M2072" s="10"/>
      <c r="N2072" s="143"/>
      <c r="O2072" s="143"/>
      <c r="P2072" s="10"/>
    </row>
    <row r="2073" spans="1:16" x14ac:dyDescent="0.2">
      <c r="A2073" s="10"/>
      <c r="B2073" s="24" t="s">
        <v>23</v>
      </c>
      <c r="C2073" s="24"/>
      <c r="D2073" s="25" t="s">
        <v>24</v>
      </c>
      <c r="E2073" s="26"/>
      <c r="F2073" s="27">
        <v>24427.599999999999</v>
      </c>
      <c r="G2073" s="28">
        <v>1</v>
      </c>
      <c r="H2073" s="29">
        <f>G2073*F2073</f>
        <v>24427.599999999999</v>
      </c>
      <c r="I2073" s="30"/>
      <c r="J2073" s="31">
        <v>24427.599999999999</v>
      </c>
      <c r="K2073" s="32">
        <v>1</v>
      </c>
      <c r="L2073" s="29">
        <f>K2073*J2073</f>
        <v>24427.599999999999</v>
      </c>
      <c r="M2073" s="30"/>
      <c r="N2073" s="33">
        <f>L2073-H2073</f>
        <v>0</v>
      </c>
      <c r="O2073" s="34">
        <f>IF((H2073)=0,"",(N2073/H2073))</f>
        <v>0</v>
      </c>
      <c r="P2073" s="10"/>
    </row>
    <row r="2074" spans="1:16" x14ac:dyDescent="0.2">
      <c r="A2074" s="10"/>
      <c r="B2074" s="24" t="s">
        <v>25</v>
      </c>
      <c r="C2074" s="24"/>
      <c r="D2074" s="25" t="s">
        <v>24</v>
      </c>
      <c r="E2074" s="26"/>
      <c r="F2074" s="27">
        <v>0</v>
      </c>
      <c r="G2074" s="28">
        <v>1</v>
      </c>
      <c r="H2074" s="29">
        <f t="shared" ref="H2074:H2082" si="182">G2074*F2074</f>
        <v>0</v>
      </c>
      <c r="I2074" s="30"/>
      <c r="J2074" s="31">
        <v>0</v>
      </c>
      <c r="K2074" s="32">
        <v>1</v>
      </c>
      <c r="L2074" s="29">
        <f>K2074*J2074</f>
        <v>0</v>
      </c>
      <c r="M2074" s="30"/>
      <c r="N2074" s="33">
        <f>L2074-H2074</f>
        <v>0</v>
      </c>
      <c r="O2074" s="34" t="str">
        <f>IF((H2074)=0,"",(N2074/H2074))</f>
        <v/>
      </c>
      <c r="P2074" s="10"/>
    </row>
    <row r="2075" spans="1:16" x14ac:dyDescent="0.2">
      <c r="A2075" s="10"/>
      <c r="B2075" s="35" t="s">
        <v>26</v>
      </c>
      <c r="C2075" s="24"/>
      <c r="D2075" s="25" t="s">
        <v>27</v>
      </c>
      <c r="E2075" s="26"/>
      <c r="F2075" s="27">
        <v>-4.7E-2</v>
      </c>
      <c r="G2075" s="28">
        <f>J2068</f>
        <v>16869</v>
      </c>
      <c r="H2075" s="29">
        <f t="shared" si="182"/>
        <v>-792.84299999999996</v>
      </c>
      <c r="I2075" s="30"/>
      <c r="J2075" s="31">
        <v>0</v>
      </c>
      <c r="K2075" s="32">
        <f>J2068</f>
        <v>16869</v>
      </c>
      <c r="L2075" s="29">
        <f t="shared" ref="L2075:L2082" si="183">K2075*J2075</f>
        <v>0</v>
      </c>
      <c r="M2075" s="30"/>
      <c r="N2075" s="33">
        <f t="shared" ref="N2075:N2113" si="184">L2075-H2075</f>
        <v>792.84299999999996</v>
      </c>
      <c r="O2075" s="34">
        <f t="shared" ref="O2075:O2083" si="185">IF((H2075)=0,"",(N2075/H2075))</f>
        <v>-1</v>
      </c>
      <c r="P2075" s="10"/>
    </row>
    <row r="2076" spans="1:16" x14ac:dyDescent="0.2">
      <c r="A2076" s="10"/>
      <c r="B2076" s="35" t="s">
        <v>28</v>
      </c>
      <c r="C2076" s="24"/>
      <c r="D2076" s="25" t="s">
        <v>24</v>
      </c>
      <c r="E2076" s="26"/>
      <c r="F2076" s="27">
        <v>0</v>
      </c>
      <c r="G2076" s="28">
        <v>1</v>
      </c>
      <c r="H2076" s="29">
        <f t="shared" si="182"/>
        <v>0</v>
      </c>
      <c r="I2076" s="30"/>
      <c r="J2076" s="31">
        <v>0</v>
      </c>
      <c r="K2076" s="32">
        <v>1</v>
      </c>
      <c r="L2076" s="29">
        <f t="shared" si="183"/>
        <v>0</v>
      </c>
      <c r="M2076" s="30"/>
      <c r="N2076" s="33">
        <f t="shared" si="184"/>
        <v>0</v>
      </c>
      <c r="O2076" s="34" t="str">
        <f t="shared" si="185"/>
        <v/>
      </c>
      <c r="P2076" s="10"/>
    </row>
    <row r="2077" spans="1:16" x14ac:dyDescent="0.2">
      <c r="A2077" s="10"/>
      <c r="B2077" s="24" t="s">
        <v>29</v>
      </c>
      <c r="C2077" s="24"/>
      <c r="D2077" s="25"/>
      <c r="E2077" s="26"/>
      <c r="F2077" s="27">
        <v>1.4610000000000001</v>
      </c>
      <c r="G2077" s="28">
        <f>J2068</f>
        <v>16869</v>
      </c>
      <c r="H2077" s="29">
        <f t="shared" si="182"/>
        <v>24645.609</v>
      </c>
      <c r="I2077" s="30"/>
      <c r="J2077" s="31">
        <v>2.0552000000000001</v>
      </c>
      <c r="K2077" s="28">
        <f>J2068</f>
        <v>16869</v>
      </c>
      <c r="L2077" s="29">
        <f t="shared" si="183"/>
        <v>34669.168799999999</v>
      </c>
      <c r="M2077" s="30"/>
      <c r="N2077" s="33">
        <f t="shared" si="184"/>
        <v>10023.559799999999</v>
      </c>
      <c r="O2077" s="34">
        <f t="shared" si="185"/>
        <v>0.40670773442847358</v>
      </c>
      <c r="P2077" s="10"/>
    </row>
    <row r="2078" spans="1:16" x14ac:dyDescent="0.2">
      <c r="A2078" s="10"/>
      <c r="B2078" s="24" t="s">
        <v>30</v>
      </c>
      <c r="C2078" s="24"/>
      <c r="D2078" s="25"/>
      <c r="E2078" s="26"/>
      <c r="F2078" s="27"/>
      <c r="G2078" s="28"/>
      <c r="H2078" s="29">
        <f t="shared" si="182"/>
        <v>0</v>
      </c>
      <c r="I2078" s="30"/>
      <c r="J2078" s="31"/>
      <c r="K2078" s="28"/>
      <c r="L2078" s="29">
        <f t="shared" si="183"/>
        <v>0</v>
      </c>
      <c r="M2078" s="30"/>
      <c r="N2078" s="33">
        <f t="shared" si="184"/>
        <v>0</v>
      </c>
      <c r="O2078" s="34" t="str">
        <f t="shared" si="185"/>
        <v/>
      </c>
      <c r="P2078" s="10"/>
    </row>
    <row r="2079" spans="1:16" x14ac:dyDescent="0.2">
      <c r="A2079" s="10"/>
      <c r="B2079" s="24" t="s">
        <v>31</v>
      </c>
      <c r="C2079" s="24"/>
      <c r="D2079" s="25" t="s">
        <v>32</v>
      </c>
      <c r="E2079" s="26"/>
      <c r="F2079" s="27">
        <v>0</v>
      </c>
      <c r="G2079" s="28">
        <f>$J$2068</f>
        <v>16869</v>
      </c>
      <c r="H2079" s="29">
        <f t="shared" si="182"/>
        <v>0</v>
      </c>
      <c r="I2079" s="30"/>
      <c r="J2079" s="31">
        <v>0</v>
      </c>
      <c r="K2079" s="28">
        <f>J2068</f>
        <v>16869</v>
      </c>
      <c r="L2079" s="29">
        <f t="shared" si="183"/>
        <v>0</v>
      </c>
      <c r="M2079" s="30"/>
      <c r="N2079" s="33">
        <f t="shared" si="184"/>
        <v>0</v>
      </c>
      <c r="O2079" s="34" t="str">
        <f t="shared" si="185"/>
        <v/>
      </c>
      <c r="P2079" s="10"/>
    </row>
    <row r="2080" spans="1:16" x14ac:dyDescent="0.2">
      <c r="A2080" s="10"/>
      <c r="B2080" s="24" t="s">
        <v>33</v>
      </c>
      <c r="C2080" s="24"/>
      <c r="D2080" s="25" t="s">
        <v>32</v>
      </c>
      <c r="E2080" s="26"/>
      <c r="F2080" s="27">
        <v>0</v>
      </c>
      <c r="G2080" s="28">
        <f>J2068</f>
        <v>16869</v>
      </c>
      <c r="H2080" s="29">
        <f t="shared" si="182"/>
        <v>0</v>
      </c>
      <c r="I2080" s="30"/>
      <c r="J2080" s="31">
        <v>0</v>
      </c>
      <c r="K2080" s="28">
        <f>J2068</f>
        <v>16869</v>
      </c>
      <c r="L2080" s="29">
        <f t="shared" si="183"/>
        <v>0</v>
      </c>
      <c r="M2080" s="30"/>
      <c r="N2080" s="33">
        <f t="shared" si="184"/>
        <v>0</v>
      </c>
      <c r="O2080" s="34" t="str">
        <f t="shared" si="185"/>
        <v/>
      </c>
      <c r="P2080" s="10"/>
    </row>
    <row r="2081" spans="1:16" x14ac:dyDescent="0.2">
      <c r="A2081" s="10"/>
      <c r="B2081" s="24" t="s">
        <v>89</v>
      </c>
      <c r="C2081" s="24"/>
      <c r="D2081" s="25" t="s">
        <v>32</v>
      </c>
      <c r="E2081" s="26"/>
      <c r="F2081" s="27">
        <v>0</v>
      </c>
      <c r="G2081" s="28">
        <f>J2068</f>
        <v>16869</v>
      </c>
      <c r="H2081" s="29">
        <f t="shared" si="182"/>
        <v>0</v>
      </c>
      <c r="I2081" s="30"/>
      <c r="J2081" s="31">
        <v>0</v>
      </c>
      <c r="K2081" s="28">
        <f>J2068</f>
        <v>16869</v>
      </c>
      <c r="L2081" s="29">
        <f t="shared" si="183"/>
        <v>0</v>
      </c>
      <c r="M2081" s="30"/>
      <c r="N2081" s="33">
        <f t="shared" si="184"/>
        <v>0</v>
      </c>
      <c r="O2081" s="34" t="str">
        <f t="shared" si="185"/>
        <v/>
      </c>
      <c r="P2081" s="10"/>
    </row>
    <row r="2082" spans="1:16" x14ac:dyDescent="0.2">
      <c r="A2082" s="10"/>
      <c r="B2082" s="37" t="s">
        <v>35</v>
      </c>
      <c r="C2082" s="24"/>
      <c r="D2082" s="25" t="s">
        <v>24</v>
      </c>
      <c r="E2082" s="26"/>
      <c r="F2082" s="27">
        <v>0</v>
      </c>
      <c r="G2082" s="28">
        <v>1</v>
      </c>
      <c r="H2082" s="29">
        <f t="shared" si="182"/>
        <v>0</v>
      </c>
      <c r="I2082" s="30"/>
      <c r="J2082" s="31">
        <v>0</v>
      </c>
      <c r="K2082" s="28">
        <v>1</v>
      </c>
      <c r="L2082" s="29">
        <f t="shared" si="183"/>
        <v>0</v>
      </c>
      <c r="M2082" s="30"/>
      <c r="N2082" s="33">
        <f t="shared" si="184"/>
        <v>0</v>
      </c>
      <c r="O2082" s="34" t="str">
        <f t="shared" si="185"/>
        <v/>
      </c>
      <c r="P2082" s="10"/>
    </row>
    <row r="2083" spans="1:16" x14ac:dyDescent="0.2">
      <c r="A2083" s="38"/>
      <c r="B2083" s="39" t="s">
        <v>36</v>
      </c>
      <c r="C2083" s="40"/>
      <c r="D2083" s="41"/>
      <c r="E2083" s="40"/>
      <c r="F2083" s="42"/>
      <c r="G2083" s="43"/>
      <c r="H2083" s="44">
        <f>SUM(H2073:H2082)</f>
        <v>48280.365999999995</v>
      </c>
      <c r="I2083" s="45"/>
      <c r="J2083" s="46"/>
      <c r="K2083" s="47"/>
      <c r="L2083" s="44">
        <f>SUM(L2073:L2082)</f>
        <v>59096.768799999998</v>
      </c>
      <c r="M2083" s="45"/>
      <c r="N2083" s="48">
        <f t="shared" si="184"/>
        <v>10816.402800000003</v>
      </c>
      <c r="O2083" s="49">
        <f t="shared" si="185"/>
        <v>0.22403315666662521</v>
      </c>
      <c r="P2083" s="38"/>
    </row>
    <row r="2084" spans="1:16" ht="51" x14ac:dyDescent="0.2">
      <c r="A2084" s="10"/>
      <c r="B2084" s="50" t="s">
        <v>110</v>
      </c>
      <c r="C2084" s="24"/>
      <c r="D2084" s="25" t="s">
        <v>32</v>
      </c>
      <c r="E2084" s="26"/>
      <c r="F2084" s="27">
        <v>-5.2999999999999999E-2</v>
      </c>
      <c r="G2084" s="28">
        <f>J2068</f>
        <v>16869</v>
      </c>
      <c r="H2084" s="29">
        <f>G2084*F2084</f>
        <v>-894.05700000000002</v>
      </c>
      <c r="I2084" s="30"/>
      <c r="J2084" s="31">
        <v>0</v>
      </c>
      <c r="K2084" s="28">
        <f>J2068</f>
        <v>16869</v>
      </c>
      <c r="L2084" s="29">
        <f>K2084*J2084</f>
        <v>0</v>
      </c>
      <c r="M2084" s="30"/>
      <c r="N2084" s="33">
        <f t="shared" si="184"/>
        <v>894.05700000000002</v>
      </c>
      <c r="O2084" s="34">
        <f>IF((H2084)=0,"",(N2084/H2084))</f>
        <v>-1</v>
      </c>
      <c r="P2084" s="10"/>
    </row>
    <row r="2085" spans="1:16" ht="51" x14ac:dyDescent="0.2">
      <c r="A2085" s="10"/>
      <c r="B2085" s="50" t="s">
        <v>111</v>
      </c>
      <c r="C2085" s="24"/>
      <c r="D2085" s="25" t="s">
        <v>32</v>
      </c>
      <c r="E2085" s="26"/>
      <c r="F2085" s="27">
        <v>-0.13769999999999999</v>
      </c>
      <c r="G2085" s="28">
        <f>J2068</f>
        <v>16869</v>
      </c>
      <c r="H2085" s="29">
        <f>G2085*F2085</f>
        <v>-2322.8613</v>
      </c>
      <c r="I2085" s="30"/>
      <c r="J2085" s="31">
        <v>-0.13769999999999999</v>
      </c>
      <c r="K2085" s="28">
        <f>J2068</f>
        <v>16869</v>
      </c>
      <c r="L2085" s="29">
        <f>K2085*J2085</f>
        <v>-2322.8613</v>
      </c>
      <c r="M2085" s="30"/>
      <c r="N2085" s="33">
        <f t="shared" si="184"/>
        <v>0</v>
      </c>
      <c r="O2085" s="34">
        <f>IF((H2085)=0,"",(N2085/H2085))</f>
        <v>0</v>
      </c>
      <c r="P2085" s="10"/>
    </row>
    <row r="2086" spans="1:16" ht="51" x14ac:dyDescent="0.2">
      <c r="A2086" s="10"/>
      <c r="B2086" s="50" t="s">
        <v>112</v>
      </c>
      <c r="C2086" s="24"/>
      <c r="D2086" s="25" t="s">
        <v>32</v>
      </c>
      <c r="E2086" s="26"/>
      <c r="F2086" s="27">
        <v>0</v>
      </c>
      <c r="G2086" s="28">
        <f>J2068</f>
        <v>16869</v>
      </c>
      <c r="H2086" s="29">
        <f>G2086*F2086</f>
        <v>0</v>
      </c>
      <c r="I2086" s="30"/>
      <c r="J2086" s="31">
        <v>-0.32690000000000002</v>
      </c>
      <c r="K2086" s="28">
        <f>J2068</f>
        <v>16869</v>
      </c>
      <c r="L2086" s="29">
        <f>K2086*J2086</f>
        <v>-5514.4761000000008</v>
      </c>
      <c r="M2086" s="30"/>
      <c r="N2086" s="33">
        <f t="shared" si="184"/>
        <v>-5514.4761000000008</v>
      </c>
      <c r="O2086" s="34" t="str">
        <f>IF((H2086)=0,"",(N2086/H2086))</f>
        <v/>
      </c>
      <c r="P2086" s="10"/>
    </row>
    <row r="2087" spans="1:16" x14ac:dyDescent="0.2">
      <c r="A2087" s="10"/>
      <c r="B2087" s="36" t="s">
        <v>40</v>
      </c>
      <c r="C2087" s="24"/>
      <c r="D2087" s="25" t="s">
        <v>27</v>
      </c>
      <c r="E2087" s="26"/>
      <c r="F2087" s="27">
        <v>9.0499999999999997E-2</v>
      </c>
      <c r="G2087" s="28">
        <f>J2068</f>
        <v>16869</v>
      </c>
      <c r="H2087" s="29">
        <f>G2087*F2087</f>
        <v>1526.6444999999999</v>
      </c>
      <c r="I2087" s="30"/>
      <c r="J2087" s="31">
        <v>9.4E-2</v>
      </c>
      <c r="K2087" s="28">
        <f>J2068</f>
        <v>16869</v>
      </c>
      <c r="L2087" s="29">
        <f>K2087*J2087</f>
        <v>1585.6859999999999</v>
      </c>
      <c r="M2087" s="30"/>
      <c r="N2087" s="33">
        <f t="shared" si="184"/>
        <v>59.041500000000042</v>
      </c>
      <c r="O2087" s="34">
        <f>IF((H2087)=0,"",(N2087/H2087))</f>
        <v>3.8674033149171304E-2</v>
      </c>
      <c r="P2087" s="10"/>
    </row>
    <row r="2088" spans="1:16" x14ac:dyDescent="0.2">
      <c r="A2088" s="10"/>
      <c r="B2088" s="36" t="s">
        <v>41</v>
      </c>
      <c r="C2088" s="24"/>
      <c r="D2088" s="25"/>
      <c r="E2088" s="26"/>
      <c r="F2088" s="51"/>
      <c r="G2088" s="52"/>
      <c r="H2088" s="53"/>
      <c r="I2088" s="30"/>
      <c r="J2088" s="31"/>
      <c r="K2088" s="28"/>
      <c r="L2088" s="29">
        <f>K2088*J2088</f>
        <v>0</v>
      </c>
      <c r="M2088" s="30"/>
      <c r="N2088" s="33">
        <f t="shared" si="184"/>
        <v>0</v>
      </c>
      <c r="O2088" s="34"/>
      <c r="P2088" s="10"/>
    </row>
    <row r="2089" spans="1:16" ht="25.5" x14ac:dyDescent="0.2">
      <c r="A2089" s="10"/>
      <c r="B2089" s="54" t="s">
        <v>42</v>
      </c>
      <c r="C2089" s="55"/>
      <c r="D2089" s="55"/>
      <c r="E2089" s="55"/>
      <c r="F2089" s="56"/>
      <c r="G2089" s="57"/>
      <c r="H2089" s="58">
        <f>SUM(H2083:H2088)</f>
        <v>46590.092199999999</v>
      </c>
      <c r="I2089" s="45"/>
      <c r="J2089" s="57"/>
      <c r="K2089" s="59"/>
      <c r="L2089" s="58">
        <f>SUM(L2083:L2088)</f>
        <v>52845.117400000003</v>
      </c>
      <c r="M2089" s="45"/>
      <c r="N2089" s="48">
        <f t="shared" si="184"/>
        <v>6255.0252000000037</v>
      </c>
      <c r="O2089" s="49">
        <f t="shared" ref="O2089:O2113" si="186">IF((H2089)=0,"",(N2089/H2089))</f>
        <v>0.13425655337080453</v>
      </c>
      <c r="P2089" s="10"/>
    </row>
    <row r="2090" spans="1:16" x14ac:dyDescent="0.2">
      <c r="A2090" s="10"/>
      <c r="B2090" s="30" t="s">
        <v>43</v>
      </c>
      <c r="C2090" s="30"/>
      <c r="D2090" s="60" t="s">
        <v>27</v>
      </c>
      <c r="E2090" s="61"/>
      <c r="F2090" s="31">
        <v>3.0162</v>
      </c>
      <c r="G2090" s="62">
        <f>J2068</f>
        <v>16869</v>
      </c>
      <c r="H2090" s="29">
        <f>G2090*F2090</f>
        <v>50880.277800000003</v>
      </c>
      <c r="I2090" s="30"/>
      <c r="J2090" s="31">
        <v>2.8542999999999998</v>
      </c>
      <c r="K2090" s="63">
        <f>J2068</f>
        <v>16869</v>
      </c>
      <c r="L2090" s="29">
        <f>K2090*J2090</f>
        <v>48149.186699999998</v>
      </c>
      <c r="M2090" s="30"/>
      <c r="N2090" s="33">
        <f t="shared" si="184"/>
        <v>-2731.0911000000051</v>
      </c>
      <c r="O2090" s="34">
        <f t="shared" si="186"/>
        <v>-5.3676811882501257E-2</v>
      </c>
      <c r="P2090" s="10"/>
    </row>
    <row r="2091" spans="1:16" ht="25.5" x14ac:dyDescent="0.2">
      <c r="A2091" s="10"/>
      <c r="B2091" s="64" t="s">
        <v>44</v>
      </c>
      <c r="C2091" s="30"/>
      <c r="D2091" s="60" t="s">
        <v>27</v>
      </c>
      <c r="E2091" s="61"/>
      <c r="F2091" s="31">
        <v>2.5070000000000001</v>
      </c>
      <c r="G2091" s="62">
        <f>G2090</f>
        <v>16869</v>
      </c>
      <c r="H2091" s="29">
        <f>G2091*F2091</f>
        <v>42290.582999999999</v>
      </c>
      <c r="I2091" s="30"/>
      <c r="J2091" s="31">
        <v>2.3772000000000002</v>
      </c>
      <c r="K2091" s="63">
        <f>K2090</f>
        <v>16869</v>
      </c>
      <c r="L2091" s="29">
        <f>K2091*J2091</f>
        <v>40100.986800000006</v>
      </c>
      <c r="M2091" s="30"/>
      <c r="N2091" s="33">
        <f t="shared" si="184"/>
        <v>-2189.5961999999927</v>
      </c>
      <c r="O2091" s="34">
        <f t="shared" si="186"/>
        <v>-5.1775029916234373E-2</v>
      </c>
      <c r="P2091" s="10"/>
    </row>
    <row r="2092" spans="1:16" ht="25.5" x14ac:dyDescent="0.2">
      <c r="A2092" s="10"/>
      <c r="B2092" s="54" t="s">
        <v>45</v>
      </c>
      <c r="C2092" s="40"/>
      <c r="D2092" s="40"/>
      <c r="E2092" s="40"/>
      <c r="F2092" s="65"/>
      <c r="G2092" s="57"/>
      <c r="H2092" s="58">
        <f>SUM(H2089:H2091)</f>
        <v>139760.95299999998</v>
      </c>
      <c r="I2092" s="66"/>
      <c r="J2092" s="67"/>
      <c r="K2092" s="68"/>
      <c r="L2092" s="58">
        <f>SUM(L2089:L2091)</f>
        <v>141095.29090000002</v>
      </c>
      <c r="M2092" s="66"/>
      <c r="N2092" s="48">
        <f t="shared" si="184"/>
        <v>1334.3379000000423</v>
      </c>
      <c r="O2092" s="49">
        <f t="shared" si="186"/>
        <v>9.5472867876054222E-3</v>
      </c>
      <c r="P2092" s="10"/>
    </row>
    <row r="2093" spans="1:16" ht="25.5" x14ac:dyDescent="0.2">
      <c r="A2093" s="10"/>
      <c r="B2093" s="69" t="s">
        <v>46</v>
      </c>
      <c r="C2093" s="24"/>
      <c r="D2093" s="25" t="s">
        <v>27</v>
      </c>
      <c r="E2093" s="26"/>
      <c r="F2093" s="70">
        <v>0</v>
      </c>
      <c r="G2093" s="62">
        <f>F2068*(1+F2116)</f>
        <v>11575729.423999999</v>
      </c>
      <c r="H2093" s="71">
        <f t="shared" ref="H2093:H2101" si="187">G2093*F2093</f>
        <v>0</v>
      </c>
      <c r="I2093" s="30"/>
      <c r="J2093" s="72">
        <v>0</v>
      </c>
      <c r="K2093" s="63">
        <f>F2068*(1+J2116)</f>
        <v>11603386.716799999</v>
      </c>
      <c r="L2093" s="71">
        <f t="shared" ref="L2093:L2101" si="188">K2093*J2093</f>
        <v>0</v>
      </c>
      <c r="M2093" s="30"/>
      <c r="N2093" s="33">
        <f t="shared" si="184"/>
        <v>0</v>
      </c>
      <c r="O2093" s="73" t="str">
        <f t="shared" si="186"/>
        <v/>
      </c>
      <c r="P2093" s="10"/>
    </row>
    <row r="2094" spans="1:16" ht="25.5" x14ac:dyDescent="0.2">
      <c r="A2094" s="10"/>
      <c r="B2094" s="69" t="s">
        <v>47</v>
      </c>
      <c r="C2094" s="24"/>
      <c r="D2094" s="25" t="s">
        <v>27</v>
      </c>
      <c r="E2094" s="26"/>
      <c r="F2094" s="70">
        <v>0</v>
      </c>
      <c r="G2094" s="62">
        <f>F2068*(1+F2116)</f>
        <v>11575729.423999999</v>
      </c>
      <c r="H2094" s="71">
        <f t="shared" si="187"/>
        <v>0</v>
      </c>
      <c r="I2094" s="30"/>
      <c r="J2094" s="72">
        <v>0</v>
      </c>
      <c r="K2094" s="63">
        <f>F2068*(1+J2116)</f>
        <v>11603386.716799999</v>
      </c>
      <c r="L2094" s="71">
        <f t="shared" si="188"/>
        <v>0</v>
      </c>
      <c r="M2094" s="30"/>
      <c r="N2094" s="33">
        <f t="shared" si="184"/>
        <v>0</v>
      </c>
      <c r="O2094" s="73" t="str">
        <f t="shared" si="186"/>
        <v/>
      </c>
      <c r="P2094" s="10"/>
    </row>
    <row r="2095" spans="1:16" x14ac:dyDescent="0.2">
      <c r="A2095" s="10"/>
      <c r="B2095" s="24" t="s">
        <v>28</v>
      </c>
      <c r="C2095" s="24"/>
      <c r="D2095" s="25"/>
      <c r="E2095" s="26"/>
      <c r="F2095" s="70"/>
      <c r="G2095" s="28">
        <v>1</v>
      </c>
      <c r="H2095" s="71">
        <f t="shared" si="187"/>
        <v>0</v>
      </c>
      <c r="I2095" s="30"/>
      <c r="J2095" s="72"/>
      <c r="K2095" s="32">
        <v>1</v>
      </c>
      <c r="L2095" s="71">
        <f t="shared" si="188"/>
        <v>0</v>
      </c>
      <c r="M2095" s="30"/>
      <c r="N2095" s="33">
        <f t="shared" si="184"/>
        <v>0</v>
      </c>
      <c r="O2095" s="73" t="str">
        <f t="shared" si="186"/>
        <v/>
      </c>
      <c r="P2095" s="10"/>
    </row>
    <row r="2096" spans="1:16" x14ac:dyDescent="0.2">
      <c r="A2096" s="10"/>
      <c r="B2096" s="24" t="s">
        <v>48</v>
      </c>
      <c r="C2096" s="24"/>
      <c r="D2096" s="25" t="s">
        <v>27</v>
      </c>
      <c r="E2096" s="26"/>
      <c r="F2096" s="70">
        <v>7.0000000000000001E-3</v>
      </c>
      <c r="G2096" s="62">
        <f>F2068</f>
        <v>11523872</v>
      </c>
      <c r="H2096" s="71">
        <f t="shared" si="187"/>
        <v>80667.104000000007</v>
      </c>
      <c r="I2096" s="30"/>
      <c r="J2096" s="72">
        <v>7.0000000000000001E-3</v>
      </c>
      <c r="K2096" s="63">
        <f>F2068</f>
        <v>11523872</v>
      </c>
      <c r="L2096" s="71">
        <f t="shared" si="188"/>
        <v>80667.104000000007</v>
      </c>
      <c r="M2096" s="30"/>
      <c r="N2096" s="33">
        <f t="shared" si="184"/>
        <v>0</v>
      </c>
      <c r="O2096" s="73">
        <f t="shared" si="186"/>
        <v>0</v>
      </c>
      <c r="P2096" s="10"/>
    </row>
    <row r="2097" spans="1:16" x14ac:dyDescent="0.2">
      <c r="A2097" s="10"/>
      <c r="B2097" s="36" t="s">
        <v>49</v>
      </c>
      <c r="C2097" s="24"/>
      <c r="D2097" s="25" t="s">
        <v>27</v>
      </c>
      <c r="E2097" s="26"/>
      <c r="F2097" s="74">
        <v>0</v>
      </c>
      <c r="G2097" s="62">
        <f>IF($G$2093&gt;=750,750,$G$2093)</f>
        <v>750</v>
      </c>
      <c r="H2097" s="71">
        <f>G2097*F2097</f>
        <v>0</v>
      </c>
      <c r="I2097" s="30"/>
      <c r="J2097" s="70">
        <v>0</v>
      </c>
      <c r="K2097" s="62">
        <f>IF($K$2093&gt;=750,750,$K$2093)</f>
        <v>750</v>
      </c>
      <c r="L2097" s="71">
        <f>K2097*J2097</f>
        <v>0</v>
      </c>
      <c r="M2097" s="30"/>
      <c r="N2097" s="33">
        <f t="shared" si="184"/>
        <v>0</v>
      </c>
      <c r="O2097" s="73" t="str">
        <f t="shared" si="186"/>
        <v/>
      </c>
      <c r="P2097" s="10"/>
    </row>
    <row r="2098" spans="1:16" x14ac:dyDescent="0.2">
      <c r="A2098" s="10"/>
      <c r="B2098" s="36" t="s">
        <v>50</v>
      </c>
      <c r="C2098" s="24"/>
      <c r="D2098" s="25" t="s">
        <v>27</v>
      </c>
      <c r="E2098" s="26"/>
      <c r="F2098" s="74">
        <v>0</v>
      </c>
      <c r="G2098" s="62">
        <f>IF($G$2093&gt;=750,$G$2093-750,0)</f>
        <v>11574979.423999999</v>
      </c>
      <c r="H2098" s="71">
        <f>G2098*F2098</f>
        <v>0</v>
      </c>
      <c r="I2098" s="30"/>
      <c r="J2098" s="70">
        <v>0</v>
      </c>
      <c r="K2098" s="62">
        <f>IF($K$2093&gt;=750,$K$2093-750,0)</f>
        <v>11602636.716799999</v>
      </c>
      <c r="L2098" s="71">
        <f>K2098*J2098</f>
        <v>0</v>
      </c>
      <c r="M2098" s="30"/>
      <c r="N2098" s="33">
        <f t="shared" si="184"/>
        <v>0</v>
      </c>
      <c r="O2098" s="73" t="str">
        <f t="shared" si="186"/>
        <v/>
      </c>
      <c r="P2098" s="10"/>
    </row>
    <row r="2099" spans="1:16" x14ac:dyDescent="0.2">
      <c r="A2099" s="10"/>
      <c r="B2099" s="36" t="s">
        <v>51</v>
      </c>
      <c r="C2099" s="24"/>
      <c r="D2099" s="25" t="s">
        <v>27</v>
      </c>
      <c r="E2099" s="26"/>
      <c r="F2099" s="74">
        <v>0</v>
      </c>
      <c r="G2099" s="75">
        <f>0.64*$G$2093</f>
        <v>7408466.8313599993</v>
      </c>
      <c r="H2099" s="71">
        <f t="shared" si="187"/>
        <v>0</v>
      </c>
      <c r="I2099" s="30"/>
      <c r="J2099" s="70">
        <v>0</v>
      </c>
      <c r="K2099" s="76">
        <f>0.64*$K$2093</f>
        <v>7426167.4987519989</v>
      </c>
      <c r="L2099" s="71">
        <f t="shared" si="188"/>
        <v>0</v>
      </c>
      <c r="M2099" s="30"/>
      <c r="N2099" s="33">
        <f t="shared" si="184"/>
        <v>0</v>
      </c>
      <c r="O2099" s="73" t="str">
        <f t="shared" si="186"/>
        <v/>
      </c>
      <c r="P2099" s="10"/>
    </row>
    <row r="2100" spans="1:16" x14ac:dyDescent="0.2">
      <c r="A2100" s="10"/>
      <c r="B2100" s="36" t="s">
        <v>52</v>
      </c>
      <c r="C2100" s="24"/>
      <c r="D2100" s="25" t="s">
        <v>27</v>
      </c>
      <c r="E2100" s="26"/>
      <c r="F2100" s="74">
        <v>0</v>
      </c>
      <c r="G2100" s="75">
        <f>0.18*$G$2093</f>
        <v>2083631.2963199997</v>
      </c>
      <c r="H2100" s="71">
        <f t="shared" si="187"/>
        <v>0</v>
      </c>
      <c r="I2100" s="30"/>
      <c r="J2100" s="70">
        <v>0</v>
      </c>
      <c r="K2100" s="76">
        <f>0.18*$K$2093</f>
        <v>2088609.6090239997</v>
      </c>
      <c r="L2100" s="71">
        <f t="shared" si="188"/>
        <v>0</v>
      </c>
      <c r="M2100" s="30"/>
      <c r="N2100" s="33">
        <f t="shared" si="184"/>
        <v>0</v>
      </c>
      <c r="O2100" s="73" t="str">
        <f t="shared" si="186"/>
        <v/>
      </c>
      <c r="P2100" s="10"/>
    </row>
    <row r="2101" spans="1:16" ht="13.5" thickBot="1" x14ac:dyDescent="0.25">
      <c r="A2101" s="10"/>
      <c r="B2101" s="14" t="s">
        <v>53</v>
      </c>
      <c r="C2101" s="24"/>
      <c r="D2101" s="25" t="s">
        <v>27</v>
      </c>
      <c r="E2101" s="26"/>
      <c r="F2101" s="74">
        <v>0</v>
      </c>
      <c r="G2101" s="75">
        <f>0.18*$G$2093</f>
        <v>2083631.2963199997</v>
      </c>
      <c r="H2101" s="71">
        <f t="shared" si="187"/>
        <v>0</v>
      </c>
      <c r="I2101" s="30"/>
      <c r="J2101" s="70">
        <v>0</v>
      </c>
      <c r="K2101" s="76">
        <f>0.18*$K$2093</f>
        <v>2088609.6090239997</v>
      </c>
      <c r="L2101" s="71">
        <f t="shared" si="188"/>
        <v>0</v>
      </c>
      <c r="M2101" s="30"/>
      <c r="N2101" s="33">
        <f t="shared" si="184"/>
        <v>0</v>
      </c>
      <c r="O2101" s="73" t="str">
        <f t="shared" si="186"/>
        <v/>
      </c>
      <c r="P2101" s="10"/>
    </row>
    <row r="2102" spans="1:16" ht="13.5" thickBot="1" x14ac:dyDescent="0.25">
      <c r="A2102" s="10"/>
      <c r="B2102" s="77"/>
      <c r="C2102" s="78"/>
      <c r="D2102" s="79"/>
      <c r="E2102" s="78"/>
      <c r="F2102" s="80"/>
      <c r="G2102" s="81"/>
      <c r="H2102" s="82"/>
      <c r="I2102" s="83"/>
      <c r="J2102" s="80"/>
      <c r="K2102" s="84"/>
      <c r="L2102" s="82"/>
      <c r="M2102" s="83"/>
      <c r="N2102" s="85"/>
      <c r="O2102" s="86"/>
      <c r="P2102" s="10"/>
    </row>
    <row r="2103" spans="1:16" x14ac:dyDescent="0.2">
      <c r="A2103" s="10"/>
      <c r="B2103" s="87" t="s">
        <v>54</v>
      </c>
      <c r="C2103" s="24"/>
      <c r="D2103" s="24"/>
      <c r="E2103" s="24"/>
      <c r="F2103" s="88"/>
      <c r="G2103" s="89"/>
      <c r="H2103" s="90">
        <f>SUM(H2092:H2098)</f>
        <v>220428.05699999997</v>
      </c>
      <c r="I2103" s="91"/>
      <c r="J2103" s="92"/>
      <c r="K2103" s="92"/>
      <c r="L2103" s="93">
        <f>SUM(L2092:L2098)</f>
        <v>221762.39490000001</v>
      </c>
      <c r="M2103" s="94"/>
      <c r="N2103" s="95">
        <f t="shared" si="184"/>
        <v>1334.3379000000423</v>
      </c>
      <c r="O2103" s="96">
        <f t="shared" si="186"/>
        <v>6.0533941012783253E-3</v>
      </c>
      <c r="P2103" s="10"/>
    </row>
    <row r="2104" spans="1:16" x14ac:dyDescent="0.2">
      <c r="A2104" s="10"/>
      <c r="B2104" s="97" t="s">
        <v>55</v>
      </c>
      <c r="C2104" s="24"/>
      <c r="D2104" s="24"/>
      <c r="E2104" s="24"/>
      <c r="F2104" s="98">
        <v>0.13</v>
      </c>
      <c r="G2104" s="89"/>
      <c r="H2104" s="99">
        <f>H2103*F2104</f>
        <v>28655.647409999998</v>
      </c>
      <c r="I2104" s="100"/>
      <c r="J2104" s="101">
        <v>0.13</v>
      </c>
      <c r="K2104" s="102"/>
      <c r="L2104" s="103">
        <f>L2103*J2104</f>
        <v>28829.111337000002</v>
      </c>
      <c r="M2104" s="104"/>
      <c r="N2104" s="105">
        <f t="shared" si="184"/>
        <v>173.46392700000433</v>
      </c>
      <c r="O2104" s="106">
        <f t="shared" si="186"/>
        <v>6.0533941012782845E-3</v>
      </c>
      <c r="P2104" s="10"/>
    </row>
    <row r="2105" spans="1:16" x14ac:dyDescent="0.2">
      <c r="A2105" s="10"/>
      <c r="B2105" s="107" t="s">
        <v>56</v>
      </c>
      <c r="C2105" s="24"/>
      <c r="D2105" s="24"/>
      <c r="E2105" s="24"/>
      <c r="F2105" s="108"/>
      <c r="G2105" s="109"/>
      <c r="H2105" s="99">
        <f>H2103+H2104</f>
        <v>249083.70440999998</v>
      </c>
      <c r="I2105" s="100"/>
      <c r="J2105" s="100"/>
      <c r="K2105" s="100"/>
      <c r="L2105" s="103">
        <f>L2103+L2104</f>
        <v>250591.50623700002</v>
      </c>
      <c r="M2105" s="104"/>
      <c r="N2105" s="105">
        <f t="shared" si="184"/>
        <v>1507.8018270000466</v>
      </c>
      <c r="O2105" s="106">
        <f t="shared" si="186"/>
        <v>6.0533941012783201E-3</v>
      </c>
      <c r="P2105" s="10"/>
    </row>
    <row r="2106" spans="1:16" ht="12.75" customHeight="1" x14ac:dyDescent="0.2">
      <c r="A2106" s="10"/>
      <c r="B2106" s="143" t="s">
        <v>57</v>
      </c>
      <c r="C2106" s="143"/>
      <c r="D2106" s="143"/>
      <c r="E2106" s="24"/>
      <c r="F2106" s="108"/>
      <c r="G2106" s="109"/>
      <c r="H2106" s="110">
        <f>ROUND(-H2105*10%,2)</f>
        <v>-24908.37</v>
      </c>
      <c r="I2106" s="100"/>
      <c r="J2106" s="100"/>
      <c r="K2106" s="100"/>
      <c r="L2106" s="111">
        <f>ROUND(-L2105*10%,2)</f>
        <v>-25059.15</v>
      </c>
      <c r="M2106" s="104"/>
      <c r="N2106" s="112">
        <f t="shared" si="184"/>
        <v>-150.78000000000247</v>
      </c>
      <c r="O2106" s="113">
        <f t="shared" si="186"/>
        <v>6.0533868735691051E-3</v>
      </c>
      <c r="P2106" s="10"/>
    </row>
    <row r="2107" spans="1:16" ht="13.5" customHeight="1" thickBot="1" x14ac:dyDescent="0.25">
      <c r="A2107" s="10"/>
      <c r="B2107" s="143" t="s">
        <v>58</v>
      </c>
      <c r="C2107" s="143"/>
      <c r="D2107" s="143"/>
      <c r="E2107" s="114"/>
      <c r="F2107" s="115"/>
      <c r="G2107" s="116"/>
      <c r="H2107" s="117">
        <f>SUM(H2105:H2106)</f>
        <v>224175.33440999998</v>
      </c>
      <c r="I2107" s="118"/>
      <c r="J2107" s="118"/>
      <c r="K2107" s="118"/>
      <c r="L2107" s="119">
        <f>SUM(L2105:L2106)</f>
        <v>225532.35623700003</v>
      </c>
      <c r="M2107" s="120"/>
      <c r="N2107" s="121">
        <f t="shared" si="184"/>
        <v>1357.0218270000478</v>
      </c>
      <c r="O2107" s="122">
        <f t="shared" si="186"/>
        <v>6.0533949043571223E-3</v>
      </c>
      <c r="P2107" s="10"/>
    </row>
    <row r="2108" spans="1:16" ht="13.5" thickBot="1" x14ac:dyDescent="0.25">
      <c r="A2108" s="10"/>
      <c r="B2108" s="77"/>
      <c r="C2108" s="78"/>
      <c r="D2108" s="79"/>
      <c r="E2108" s="78"/>
      <c r="F2108" s="123"/>
      <c r="G2108" s="124"/>
      <c r="H2108" s="125"/>
      <c r="I2108" s="126"/>
      <c r="J2108" s="123"/>
      <c r="K2108" s="81"/>
      <c r="L2108" s="127"/>
      <c r="M2108" s="83"/>
      <c r="N2108" s="128"/>
      <c r="O2108" s="86"/>
      <c r="P2108" s="10"/>
    </row>
    <row r="2109" spans="1:16" x14ac:dyDescent="0.2">
      <c r="A2109" s="10"/>
      <c r="B2109" s="87" t="s">
        <v>59</v>
      </c>
      <c r="C2109" s="24"/>
      <c r="D2109" s="24"/>
      <c r="E2109" s="24"/>
      <c r="F2109" s="88"/>
      <c r="G2109" s="89"/>
      <c r="H2109" s="90">
        <f>SUM(H2092:H2096,H2099:H2101)</f>
        <v>220428.05699999997</v>
      </c>
      <c r="I2109" s="91"/>
      <c r="J2109" s="92"/>
      <c r="K2109" s="92"/>
      <c r="L2109" s="129">
        <f>SUM(L2092:L2096,L2099:L2101)</f>
        <v>221762.39490000001</v>
      </c>
      <c r="M2109" s="94"/>
      <c r="N2109" s="95">
        <f>L2109-H2109</f>
        <v>1334.3379000000423</v>
      </c>
      <c r="O2109" s="96">
        <f>IF((H2109)=0,"",(N2109/H2109))</f>
        <v>6.0533941012783253E-3</v>
      </c>
      <c r="P2109" s="10"/>
    </row>
    <row r="2110" spans="1:16" x14ac:dyDescent="0.2">
      <c r="A2110" s="10"/>
      <c r="B2110" s="97" t="s">
        <v>55</v>
      </c>
      <c r="C2110" s="24"/>
      <c r="D2110" s="24"/>
      <c r="E2110" s="24"/>
      <c r="F2110" s="98">
        <v>0.13</v>
      </c>
      <c r="G2110" s="109"/>
      <c r="H2110" s="99">
        <f>H2109*F2110</f>
        <v>28655.647409999998</v>
      </c>
      <c r="I2110" s="100"/>
      <c r="J2110" s="130">
        <v>0.13</v>
      </c>
      <c r="K2110" s="100"/>
      <c r="L2110" s="103">
        <f>L2109*J2110</f>
        <v>28829.111337000002</v>
      </c>
      <c r="M2110" s="104"/>
      <c r="N2110" s="105">
        <f t="shared" si="184"/>
        <v>173.46392700000433</v>
      </c>
      <c r="O2110" s="106">
        <f t="shared" si="186"/>
        <v>6.0533941012782845E-3</v>
      </c>
      <c r="P2110" s="10"/>
    </row>
    <row r="2111" spans="1:16" x14ac:dyDescent="0.2">
      <c r="A2111" s="10"/>
      <c r="B2111" s="107" t="s">
        <v>56</v>
      </c>
      <c r="C2111" s="24"/>
      <c r="D2111" s="24"/>
      <c r="E2111" s="24"/>
      <c r="F2111" s="108"/>
      <c r="G2111" s="109"/>
      <c r="H2111" s="99">
        <f>H2109+H2110</f>
        <v>249083.70440999998</v>
      </c>
      <c r="I2111" s="100"/>
      <c r="J2111" s="100"/>
      <c r="K2111" s="100"/>
      <c r="L2111" s="103">
        <f>L2109+L2110</f>
        <v>250591.50623700002</v>
      </c>
      <c r="M2111" s="104"/>
      <c r="N2111" s="105">
        <f t="shared" si="184"/>
        <v>1507.8018270000466</v>
      </c>
      <c r="O2111" s="106">
        <f t="shared" si="186"/>
        <v>6.0533941012783201E-3</v>
      </c>
      <c r="P2111" s="10"/>
    </row>
    <row r="2112" spans="1:16" ht="12.75" customHeight="1" x14ac:dyDescent="0.2">
      <c r="A2112" s="10"/>
      <c r="B2112" s="143" t="s">
        <v>57</v>
      </c>
      <c r="C2112" s="143"/>
      <c r="D2112" s="143"/>
      <c r="E2112" s="24"/>
      <c r="F2112" s="108"/>
      <c r="G2112" s="109"/>
      <c r="H2112" s="110">
        <f>ROUND(-H2111*10%,2)</f>
        <v>-24908.37</v>
      </c>
      <c r="I2112" s="100"/>
      <c r="J2112" s="100"/>
      <c r="K2112" s="100"/>
      <c r="L2112" s="111">
        <f>ROUND(-L2111*10%,2)</f>
        <v>-25059.15</v>
      </c>
      <c r="M2112" s="104"/>
      <c r="N2112" s="112">
        <f t="shared" si="184"/>
        <v>-150.78000000000247</v>
      </c>
      <c r="O2112" s="113">
        <f t="shared" si="186"/>
        <v>6.0533868735691051E-3</v>
      </c>
      <c r="P2112" s="10"/>
    </row>
    <row r="2113" spans="1:16" ht="13.5" customHeight="1" thickBot="1" x14ac:dyDescent="0.25">
      <c r="A2113" s="10"/>
      <c r="B2113" s="143" t="s">
        <v>60</v>
      </c>
      <c r="C2113" s="143"/>
      <c r="D2113" s="143"/>
      <c r="E2113" s="114"/>
      <c r="F2113" s="131"/>
      <c r="G2113" s="132"/>
      <c r="H2113" s="133">
        <f>H2111+H2112</f>
        <v>224175.33440999998</v>
      </c>
      <c r="I2113" s="134"/>
      <c r="J2113" s="134"/>
      <c r="K2113" s="134"/>
      <c r="L2113" s="135">
        <f>L2111+L2112</f>
        <v>225532.35623700003</v>
      </c>
      <c r="M2113" s="136"/>
      <c r="N2113" s="137">
        <f t="shared" si="184"/>
        <v>1357.0218270000478</v>
      </c>
      <c r="O2113" s="138">
        <f t="shared" si="186"/>
        <v>6.0533949043571223E-3</v>
      </c>
      <c r="P2113" s="10"/>
    </row>
    <row r="2114" spans="1:16" ht="13.5" thickBot="1" x14ac:dyDescent="0.25">
      <c r="A2114" s="10"/>
      <c r="B2114" s="77"/>
      <c r="C2114" s="78"/>
      <c r="D2114" s="79"/>
      <c r="E2114" s="78"/>
      <c r="F2114" s="123"/>
      <c r="G2114" s="124"/>
      <c r="H2114" s="125"/>
      <c r="I2114" s="126"/>
      <c r="J2114" s="123"/>
      <c r="K2114" s="81"/>
      <c r="L2114" s="127"/>
      <c r="M2114" s="83"/>
      <c r="N2114" s="128"/>
      <c r="O2114" s="86"/>
      <c r="P2114" s="10"/>
    </row>
    <row r="2115" spans="1:16" x14ac:dyDescent="0.2">
      <c r="A2115" s="10"/>
      <c r="B2115" s="10"/>
      <c r="C2115" s="10"/>
      <c r="D2115" s="10"/>
      <c r="E2115" s="10"/>
      <c r="F2115" s="10"/>
      <c r="G2115" s="10"/>
      <c r="H2115" s="10"/>
      <c r="I2115" s="10"/>
      <c r="J2115" s="10"/>
      <c r="K2115" s="10"/>
      <c r="L2115" s="139"/>
      <c r="M2115" s="10"/>
      <c r="N2115" s="10"/>
      <c r="O2115" s="10"/>
      <c r="P2115" s="10"/>
    </row>
    <row r="2116" spans="1:16" x14ac:dyDescent="0.2">
      <c r="A2116" s="10"/>
      <c r="B2116" s="15" t="s">
        <v>61</v>
      </c>
      <c r="C2116" s="10"/>
      <c r="D2116" s="10"/>
      <c r="E2116" s="10"/>
      <c r="F2116" s="142">
        <v>4.4999999999999997E-3</v>
      </c>
      <c r="G2116" s="10"/>
      <c r="H2116" s="10"/>
      <c r="I2116" s="10"/>
      <c r="J2116" s="142">
        <v>6.8999999999999999E-3</v>
      </c>
      <c r="K2116" s="10"/>
      <c r="L2116" s="10"/>
      <c r="M2116" s="10"/>
      <c r="N2116" s="10"/>
      <c r="O2116" s="10"/>
      <c r="P2116" s="10"/>
    </row>
    <row r="2117" spans="1:16" x14ac:dyDescent="0.2">
      <c r="A2117" s="10"/>
      <c r="B2117" s="10"/>
      <c r="C2117" s="10"/>
      <c r="D2117" s="10"/>
      <c r="E2117" s="10"/>
      <c r="F2117" s="10"/>
      <c r="G2117" s="10"/>
      <c r="H2117" s="10"/>
      <c r="I2117" s="10"/>
      <c r="J2117" s="10"/>
      <c r="K2117" s="10"/>
      <c r="L2117" s="10"/>
      <c r="M2117" s="10"/>
      <c r="N2117" s="10"/>
      <c r="O2117" s="10"/>
      <c r="P2117" s="10"/>
    </row>
    <row r="2118" spans="1:16" ht="14.25" x14ac:dyDescent="0.2">
      <c r="A2118" s="141" t="s">
        <v>62</v>
      </c>
      <c r="B2118" s="10"/>
      <c r="C2118" s="10"/>
      <c r="D2118" s="10"/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  <c r="P2118" s="10"/>
    </row>
    <row r="2119" spans="1:16" x14ac:dyDescent="0.2">
      <c r="A2119" s="10"/>
      <c r="B2119" s="10"/>
      <c r="C2119" s="10"/>
      <c r="D2119" s="10"/>
      <c r="E2119" s="10"/>
      <c r="F2119" s="10"/>
      <c r="G2119" s="10"/>
      <c r="H2119" s="10"/>
      <c r="I2119" s="10"/>
      <c r="J2119" s="10"/>
      <c r="K2119" s="10"/>
      <c r="L2119" s="10"/>
      <c r="M2119" s="10"/>
      <c r="N2119" s="10"/>
      <c r="O2119" s="10"/>
      <c r="P2119" s="10"/>
    </row>
    <row r="2120" spans="1:16" x14ac:dyDescent="0.2">
      <c r="A2120" s="10" t="s">
        <v>63</v>
      </c>
      <c r="B2120" s="10"/>
      <c r="C2120" s="10"/>
      <c r="D2120" s="10"/>
      <c r="E2120" s="10"/>
      <c r="F2120" s="10"/>
      <c r="G2120" s="10"/>
      <c r="H2120" s="10"/>
      <c r="I2120" s="10"/>
      <c r="J2120" s="10"/>
      <c r="K2120" s="10"/>
      <c r="L2120" s="10"/>
      <c r="M2120" s="10"/>
      <c r="N2120" s="10"/>
      <c r="O2120" s="10"/>
      <c r="P2120" s="10"/>
    </row>
    <row r="2121" spans="1:16" x14ac:dyDescent="0.2">
      <c r="A2121" s="10" t="s">
        <v>64</v>
      </c>
      <c r="B2121" s="10"/>
      <c r="C2121" s="10"/>
      <c r="D2121" s="10"/>
      <c r="E2121" s="10"/>
      <c r="F2121" s="10"/>
      <c r="G2121" s="10"/>
      <c r="H2121" s="10"/>
      <c r="I2121" s="10"/>
      <c r="J2121" s="10"/>
      <c r="K2121" s="10"/>
      <c r="L2121" s="10"/>
      <c r="M2121" s="10"/>
      <c r="N2121" s="10"/>
      <c r="O2121" s="10"/>
      <c r="P2121" s="10"/>
    </row>
    <row r="2122" spans="1:16" x14ac:dyDescent="0.2">
      <c r="A2122" s="10"/>
      <c r="B2122" s="10"/>
      <c r="C2122" s="10"/>
      <c r="D2122" s="10"/>
      <c r="E2122" s="10"/>
      <c r="F2122" s="10"/>
      <c r="G2122" s="10"/>
      <c r="H2122" s="10"/>
      <c r="I2122" s="10"/>
      <c r="J2122" s="10"/>
      <c r="K2122" s="10"/>
      <c r="L2122" s="10"/>
      <c r="M2122" s="10"/>
      <c r="N2122" s="10"/>
      <c r="O2122" s="10"/>
      <c r="P2122" s="10"/>
    </row>
    <row r="2123" spans="1:16" x14ac:dyDescent="0.2">
      <c r="A2123" s="10" t="s">
        <v>65</v>
      </c>
      <c r="B2123" s="10"/>
      <c r="C2123" s="10"/>
      <c r="D2123" s="10"/>
      <c r="E2123" s="10"/>
      <c r="F2123" s="10"/>
      <c r="G2123" s="10"/>
      <c r="H2123" s="10"/>
      <c r="I2123" s="10"/>
      <c r="J2123" s="10"/>
      <c r="K2123" s="10"/>
      <c r="L2123" s="10"/>
      <c r="M2123" s="10"/>
      <c r="N2123" s="10"/>
      <c r="O2123" s="10"/>
      <c r="P2123" s="10"/>
    </row>
    <row r="2124" spans="1:16" x14ac:dyDescent="0.2">
      <c r="A2124" s="10" t="s">
        <v>66</v>
      </c>
      <c r="B2124" s="10"/>
      <c r="C2124" s="10"/>
      <c r="D2124" s="10"/>
      <c r="E2124" s="10"/>
      <c r="F2124" s="10"/>
      <c r="G2124" s="10"/>
      <c r="H2124" s="10"/>
      <c r="I2124" s="10"/>
      <c r="J2124" s="10"/>
      <c r="K2124" s="10"/>
      <c r="L2124" s="10"/>
      <c r="M2124" s="10"/>
      <c r="N2124" s="10"/>
      <c r="O2124" s="10"/>
      <c r="P2124" s="10"/>
    </row>
    <row r="2125" spans="1:16" x14ac:dyDescent="0.2">
      <c r="A2125" s="10"/>
      <c r="B2125" s="10"/>
      <c r="C2125" s="10"/>
      <c r="D2125" s="10"/>
      <c r="E2125" s="10"/>
      <c r="F2125" s="10"/>
      <c r="G2125" s="10"/>
      <c r="H2125" s="10"/>
      <c r="I2125" s="10"/>
      <c r="J2125" s="10"/>
      <c r="K2125" s="10"/>
      <c r="L2125" s="10"/>
      <c r="M2125" s="10"/>
      <c r="N2125" s="10"/>
      <c r="O2125" s="10"/>
      <c r="P2125" s="10"/>
    </row>
    <row r="2126" spans="1:16" x14ac:dyDescent="0.2">
      <c r="A2126" s="10" t="s">
        <v>67</v>
      </c>
      <c r="B2126" s="10"/>
      <c r="C2126" s="10"/>
      <c r="D2126" s="10"/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  <c r="P2126" s="10"/>
    </row>
    <row r="2127" spans="1:16" x14ac:dyDescent="0.2">
      <c r="A2127" s="10" t="s">
        <v>68</v>
      </c>
      <c r="B2127" s="10"/>
      <c r="C2127" s="10"/>
      <c r="D2127" s="10"/>
      <c r="E2127" s="10"/>
      <c r="F2127" s="10"/>
      <c r="G2127" s="10"/>
      <c r="H2127" s="10"/>
      <c r="I2127" s="10"/>
      <c r="J2127" s="10"/>
      <c r="K2127" s="10"/>
      <c r="L2127" s="10"/>
      <c r="M2127" s="10"/>
      <c r="N2127" s="10"/>
      <c r="O2127" s="10"/>
      <c r="P2127" s="10"/>
    </row>
    <row r="2128" spans="1:16" x14ac:dyDescent="0.2">
      <c r="A2128" s="10" t="s">
        <v>69</v>
      </c>
      <c r="B2128" s="10"/>
      <c r="C2128" s="10"/>
      <c r="D2128" s="10"/>
      <c r="E2128" s="10"/>
      <c r="F2128" s="10"/>
      <c r="G2128" s="10"/>
      <c r="H2128" s="10"/>
      <c r="I2128" s="10"/>
      <c r="J2128" s="10"/>
      <c r="K2128" s="10"/>
      <c r="L2128" s="10"/>
      <c r="M2128" s="10"/>
      <c r="N2128" s="10"/>
      <c r="O2128" s="10"/>
      <c r="P2128" s="10"/>
    </row>
    <row r="2129" spans="1:16" x14ac:dyDescent="0.2">
      <c r="A2129" s="10" t="s">
        <v>70</v>
      </c>
      <c r="B2129" s="10"/>
      <c r="C2129" s="10"/>
      <c r="D2129" s="10"/>
      <c r="E2129" s="10"/>
      <c r="F2129" s="10"/>
      <c r="G2129" s="10"/>
      <c r="H2129" s="10"/>
      <c r="I2129" s="10"/>
      <c r="J2129" s="10"/>
      <c r="K2129" s="10"/>
      <c r="L2129" s="10"/>
      <c r="M2129" s="10"/>
      <c r="N2129" s="10"/>
      <c r="O2129" s="10"/>
      <c r="P2129" s="10"/>
    </row>
    <row r="2130" spans="1:16" x14ac:dyDescent="0.2">
      <c r="A2130" s="10" t="s">
        <v>71</v>
      </c>
      <c r="B2130" s="10"/>
      <c r="C2130" s="10"/>
      <c r="D2130" s="10"/>
      <c r="E2130" s="10"/>
      <c r="F2130" s="10"/>
      <c r="G2130" s="10"/>
      <c r="H2130" s="10"/>
      <c r="I2130" s="10"/>
      <c r="J2130" s="10"/>
      <c r="K2130" s="10"/>
      <c r="L2130" s="10"/>
      <c r="M2130" s="10"/>
      <c r="N2130" s="10"/>
      <c r="O2130" s="10"/>
      <c r="P2130" s="10"/>
    </row>
  </sheetData>
  <mergeCells count="379">
    <mergeCell ref="B2113:D2113"/>
    <mergeCell ref="N7:O7"/>
    <mergeCell ref="D2071:D2072"/>
    <mergeCell ref="N2071:N2072"/>
    <mergeCell ref="O2071:O2072"/>
    <mergeCell ref="B2106:D2106"/>
    <mergeCell ref="B2107:D2107"/>
    <mergeCell ref="B2112:D2112"/>
    <mergeCell ref="B2034:D2034"/>
    <mergeCell ref="A2055:K2055"/>
    <mergeCell ref="B2062:O2062"/>
    <mergeCell ref="B2063:O2063"/>
    <mergeCell ref="D2066:O2066"/>
    <mergeCell ref="F2070:H2070"/>
    <mergeCell ref="J2070:L2070"/>
    <mergeCell ref="N2070:O2070"/>
    <mergeCell ref="D1994:D1995"/>
    <mergeCell ref="N1994:N1995"/>
    <mergeCell ref="O1994:O1995"/>
    <mergeCell ref="B2027:D2027"/>
    <mergeCell ref="B2028:D2028"/>
    <mergeCell ref="B2033:D2033"/>
    <mergeCell ref="B1957:D1957"/>
    <mergeCell ref="A1978:K1978"/>
    <mergeCell ref="B1985:O1985"/>
    <mergeCell ref="B1986:O1986"/>
    <mergeCell ref="D1989:O1989"/>
    <mergeCell ref="F1993:H1993"/>
    <mergeCell ref="J1993:L1993"/>
    <mergeCell ref="N1993:O1993"/>
    <mergeCell ref="D1915:D1916"/>
    <mergeCell ref="N1915:N1916"/>
    <mergeCell ref="O1915:O1916"/>
    <mergeCell ref="B1950:D1950"/>
    <mergeCell ref="B1951:D1951"/>
    <mergeCell ref="B1956:D1956"/>
    <mergeCell ref="B1878:D1878"/>
    <mergeCell ref="A1899:K1899"/>
    <mergeCell ref="B1906:O1906"/>
    <mergeCell ref="B1907:O1907"/>
    <mergeCell ref="D1910:O1910"/>
    <mergeCell ref="F1914:H1914"/>
    <mergeCell ref="J1914:L1914"/>
    <mergeCell ref="N1914:O1914"/>
    <mergeCell ref="D1836:D1837"/>
    <mergeCell ref="N1836:N1837"/>
    <mergeCell ref="O1836:O1837"/>
    <mergeCell ref="B1871:D1871"/>
    <mergeCell ref="B1872:D1872"/>
    <mergeCell ref="B1877:D1877"/>
    <mergeCell ref="B1799:D1799"/>
    <mergeCell ref="A1820:K1820"/>
    <mergeCell ref="B1827:O1827"/>
    <mergeCell ref="B1828:O1828"/>
    <mergeCell ref="D1831:O1831"/>
    <mergeCell ref="F1835:H1835"/>
    <mergeCell ref="J1835:L1835"/>
    <mergeCell ref="N1835:O1835"/>
    <mergeCell ref="D1757:D1758"/>
    <mergeCell ref="N1757:N1758"/>
    <mergeCell ref="O1757:O1758"/>
    <mergeCell ref="B1792:D1792"/>
    <mergeCell ref="B1793:D1793"/>
    <mergeCell ref="B1798:D1798"/>
    <mergeCell ref="B1720:D1720"/>
    <mergeCell ref="A1741:K1741"/>
    <mergeCell ref="B1748:O1748"/>
    <mergeCell ref="B1749:O1749"/>
    <mergeCell ref="D1752:O1752"/>
    <mergeCell ref="F1756:H1756"/>
    <mergeCell ref="J1756:L1756"/>
    <mergeCell ref="N1756:O1756"/>
    <mergeCell ref="D1678:D1679"/>
    <mergeCell ref="N1678:N1679"/>
    <mergeCell ref="O1678:O1679"/>
    <mergeCell ref="B1713:D1713"/>
    <mergeCell ref="B1714:D1714"/>
    <mergeCell ref="B1719:D1719"/>
    <mergeCell ref="B1641:D1641"/>
    <mergeCell ref="A1662:K1662"/>
    <mergeCell ref="B1669:O1669"/>
    <mergeCell ref="B1670:O1670"/>
    <mergeCell ref="D1673:O1673"/>
    <mergeCell ref="F1677:H1677"/>
    <mergeCell ref="J1677:L1677"/>
    <mergeCell ref="N1677:O1677"/>
    <mergeCell ref="D1599:D1600"/>
    <mergeCell ref="N1599:N1600"/>
    <mergeCell ref="O1599:O1600"/>
    <mergeCell ref="B1634:D1634"/>
    <mergeCell ref="B1635:D1635"/>
    <mergeCell ref="B1640:D1640"/>
    <mergeCell ref="B1562:D1562"/>
    <mergeCell ref="A1583:K1583"/>
    <mergeCell ref="B1590:O1590"/>
    <mergeCell ref="B1591:O1591"/>
    <mergeCell ref="D1594:O1594"/>
    <mergeCell ref="F1598:H1598"/>
    <mergeCell ref="J1598:L1598"/>
    <mergeCell ref="N1598:O1598"/>
    <mergeCell ref="D1520:D1521"/>
    <mergeCell ref="N1520:N1521"/>
    <mergeCell ref="O1520:O1521"/>
    <mergeCell ref="B1555:D1555"/>
    <mergeCell ref="B1556:D1556"/>
    <mergeCell ref="B1561:D1561"/>
    <mergeCell ref="B1483:D1483"/>
    <mergeCell ref="A1504:K1504"/>
    <mergeCell ref="B1511:O1511"/>
    <mergeCell ref="B1512:O1512"/>
    <mergeCell ref="D1515:O1515"/>
    <mergeCell ref="F1519:H1519"/>
    <mergeCell ref="J1519:L1519"/>
    <mergeCell ref="N1519:O1519"/>
    <mergeCell ref="D1441:D1442"/>
    <mergeCell ref="N1441:N1442"/>
    <mergeCell ref="O1441:O1442"/>
    <mergeCell ref="B1476:D1476"/>
    <mergeCell ref="B1477:D1477"/>
    <mergeCell ref="B1482:D1482"/>
    <mergeCell ref="B1404:D1404"/>
    <mergeCell ref="A1425:K1425"/>
    <mergeCell ref="B1432:O1432"/>
    <mergeCell ref="B1433:O1433"/>
    <mergeCell ref="D1436:O1436"/>
    <mergeCell ref="F1440:H1440"/>
    <mergeCell ref="J1440:L1440"/>
    <mergeCell ref="N1440:O1440"/>
    <mergeCell ref="D1362:D1363"/>
    <mergeCell ref="N1362:N1363"/>
    <mergeCell ref="O1362:O1363"/>
    <mergeCell ref="B1397:D1397"/>
    <mergeCell ref="B1398:D1398"/>
    <mergeCell ref="B1403:D1403"/>
    <mergeCell ref="B1325:D1325"/>
    <mergeCell ref="A1346:K1346"/>
    <mergeCell ref="B1353:O1353"/>
    <mergeCell ref="B1354:O1354"/>
    <mergeCell ref="D1357:O1357"/>
    <mergeCell ref="F1361:H1361"/>
    <mergeCell ref="J1361:L1361"/>
    <mergeCell ref="N1361:O1361"/>
    <mergeCell ref="D1283:D1284"/>
    <mergeCell ref="N1283:N1284"/>
    <mergeCell ref="O1283:O1284"/>
    <mergeCell ref="B1318:D1318"/>
    <mergeCell ref="B1319:D1319"/>
    <mergeCell ref="B1324:D1324"/>
    <mergeCell ref="B1246:D1246"/>
    <mergeCell ref="A1267:K1267"/>
    <mergeCell ref="B1274:O1274"/>
    <mergeCell ref="B1275:O1275"/>
    <mergeCell ref="D1278:O1278"/>
    <mergeCell ref="F1282:H1282"/>
    <mergeCell ref="J1282:L1282"/>
    <mergeCell ref="N1282:O1282"/>
    <mergeCell ref="D1204:D1205"/>
    <mergeCell ref="N1204:N1205"/>
    <mergeCell ref="O1204:O1205"/>
    <mergeCell ref="B1239:D1239"/>
    <mergeCell ref="B1240:D1240"/>
    <mergeCell ref="B1245:D1245"/>
    <mergeCell ref="B1167:D1167"/>
    <mergeCell ref="A1188:K1188"/>
    <mergeCell ref="B1195:O1195"/>
    <mergeCell ref="B1196:O1196"/>
    <mergeCell ref="D1199:O1199"/>
    <mergeCell ref="F1203:H1203"/>
    <mergeCell ref="J1203:L1203"/>
    <mergeCell ref="N1203:O1203"/>
    <mergeCell ref="D1125:D1126"/>
    <mergeCell ref="N1125:N1126"/>
    <mergeCell ref="O1125:O1126"/>
    <mergeCell ref="B1160:D1160"/>
    <mergeCell ref="B1161:D1161"/>
    <mergeCell ref="B1166:D1166"/>
    <mergeCell ref="B1088:D1088"/>
    <mergeCell ref="A1109:K1109"/>
    <mergeCell ref="B1116:O1116"/>
    <mergeCell ref="B1117:O1117"/>
    <mergeCell ref="D1120:O1120"/>
    <mergeCell ref="F1124:H1124"/>
    <mergeCell ref="J1124:L1124"/>
    <mergeCell ref="N1124:O1124"/>
    <mergeCell ref="D1046:D1047"/>
    <mergeCell ref="N1046:N1047"/>
    <mergeCell ref="O1046:O1047"/>
    <mergeCell ref="B1081:D1081"/>
    <mergeCell ref="B1082:D1082"/>
    <mergeCell ref="B1087:D1087"/>
    <mergeCell ref="B1009:D1009"/>
    <mergeCell ref="A1030:K1030"/>
    <mergeCell ref="B1037:O1037"/>
    <mergeCell ref="B1038:O1038"/>
    <mergeCell ref="D1041:O1041"/>
    <mergeCell ref="F1045:H1045"/>
    <mergeCell ref="J1045:L1045"/>
    <mergeCell ref="N1045:O1045"/>
    <mergeCell ref="D967:D968"/>
    <mergeCell ref="N967:N968"/>
    <mergeCell ref="O967:O968"/>
    <mergeCell ref="B1002:D1002"/>
    <mergeCell ref="B1003:D1003"/>
    <mergeCell ref="B1008:D1008"/>
    <mergeCell ref="B930:D930"/>
    <mergeCell ref="A951:K951"/>
    <mergeCell ref="B958:O958"/>
    <mergeCell ref="B959:O959"/>
    <mergeCell ref="D962:O962"/>
    <mergeCell ref="F966:H966"/>
    <mergeCell ref="J966:L966"/>
    <mergeCell ref="N966:O966"/>
    <mergeCell ref="D888:D889"/>
    <mergeCell ref="N888:N889"/>
    <mergeCell ref="O888:O889"/>
    <mergeCell ref="B923:D923"/>
    <mergeCell ref="B924:D924"/>
    <mergeCell ref="B929:D929"/>
    <mergeCell ref="B851:D851"/>
    <mergeCell ref="A872:K872"/>
    <mergeCell ref="B879:O879"/>
    <mergeCell ref="B880:O880"/>
    <mergeCell ref="D883:O883"/>
    <mergeCell ref="F887:H887"/>
    <mergeCell ref="J887:L887"/>
    <mergeCell ref="N887:O887"/>
    <mergeCell ref="D809:D810"/>
    <mergeCell ref="N809:N810"/>
    <mergeCell ref="O809:O810"/>
    <mergeCell ref="B844:D844"/>
    <mergeCell ref="B845:D845"/>
    <mergeCell ref="B850:D850"/>
    <mergeCell ref="B772:D772"/>
    <mergeCell ref="A793:K793"/>
    <mergeCell ref="B800:O800"/>
    <mergeCell ref="B801:O801"/>
    <mergeCell ref="D804:O804"/>
    <mergeCell ref="F808:H808"/>
    <mergeCell ref="J808:L808"/>
    <mergeCell ref="N808:O808"/>
    <mergeCell ref="D730:D731"/>
    <mergeCell ref="N730:N731"/>
    <mergeCell ref="O730:O731"/>
    <mergeCell ref="B765:D765"/>
    <mergeCell ref="B766:D766"/>
    <mergeCell ref="B771:D771"/>
    <mergeCell ref="B693:D693"/>
    <mergeCell ref="A714:K714"/>
    <mergeCell ref="B721:O721"/>
    <mergeCell ref="B722:O722"/>
    <mergeCell ref="D725:O725"/>
    <mergeCell ref="F729:H729"/>
    <mergeCell ref="J729:L729"/>
    <mergeCell ref="N729:O729"/>
    <mergeCell ref="D651:D652"/>
    <mergeCell ref="N651:N652"/>
    <mergeCell ref="O651:O652"/>
    <mergeCell ref="B686:D686"/>
    <mergeCell ref="B687:D687"/>
    <mergeCell ref="B692:D692"/>
    <mergeCell ref="B614:D614"/>
    <mergeCell ref="A635:K635"/>
    <mergeCell ref="B642:O642"/>
    <mergeCell ref="B643:O643"/>
    <mergeCell ref="D646:O646"/>
    <mergeCell ref="F650:H650"/>
    <mergeCell ref="J650:L650"/>
    <mergeCell ref="N650:O650"/>
    <mergeCell ref="D572:D573"/>
    <mergeCell ref="N572:N573"/>
    <mergeCell ref="O572:O573"/>
    <mergeCell ref="B607:D607"/>
    <mergeCell ref="B608:D608"/>
    <mergeCell ref="B613:D613"/>
    <mergeCell ref="B535:D535"/>
    <mergeCell ref="A556:K556"/>
    <mergeCell ref="B563:O563"/>
    <mergeCell ref="B564:O564"/>
    <mergeCell ref="D567:O567"/>
    <mergeCell ref="F571:H571"/>
    <mergeCell ref="J571:L571"/>
    <mergeCell ref="N571:O571"/>
    <mergeCell ref="D493:D494"/>
    <mergeCell ref="N493:N494"/>
    <mergeCell ref="O493:O494"/>
    <mergeCell ref="B528:D528"/>
    <mergeCell ref="B529:D529"/>
    <mergeCell ref="B534:D534"/>
    <mergeCell ref="B456:D456"/>
    <mergeCell ref="A477:K477"/>
    <mergeCell ref="B484:O484"/>
    <mergeCell ref="B485:O485"/>
    <mergeCell ref="D488:O488"/>
    <mergeCell ref="F492:H492"/>
    <mergeCell ref="J492:L492"/>
    <mergeCell ref="N492:O492"/>
    <mergeCell ref="D414:D415"/>
    <mergeCell ref="N414:N415"/>
    <mergeCell ref="O414:O415"/>
    <mergeCell ref="B449:D449"/>
    <mergeCell ref="B450:D450"/>
    <mergeCell ref="B455:D455"/>
    <mergeCell ref="B377:D377"/>
    <mergeCell ref="A398:K398"/>
    <mergeCell ref="B405:O405"/>
    <mergeCell ref="B406:O406"/>
    <mergeCell ref="D409:O409"/>
    <mergeCell ref="F413:H413"/>
    <mergeCell ref="J413:L413"/>
    <mergeCell ref="N413:O413"/>
    <mergeCell ref="D335:D336"/>
    <mergeCell ref="N335:N336"/>
    <mergeCell ref="O335:O336"/>
    <mergeCell ref="B370:D370"/>
    <mergeCell ref="B371:D371"/>
    <mergeCell ref="B376:D376"/>
    <mergeCell ref="B298:D298"/>
    <mergeCell ref="A319:K319"/>
    <mergeCell ref="B326:O326"/>
    <mergeCell ref="B327:O327"/>
    <mergeCell ref="D330:O330"/>
    <mergeCell ref="F334:H334"/>
    <mergeCell ref="J334:L334"/>
    <mergeCell ref="N334:O334"/>
    <mergeCell ref="D256:D257"/>
    <mergeCell ref="N256:N257"/>
    <mergeCell ref="O256:O257"/>
    <mergeCell ref="B291:D291"/>
    <mergeCell ref="B292:D292"/>
    <mergeCell ref="B297:D297"/>
    <mergeCell ref="B219:D219"/>
    <mergeCell ref="A240:K240"/>
    <mergeCell ref="B247:O247"/>
    <mergeCell ref="B248:O248"/>
    <mergeCell ref="D251:O251"/>
    <mergeCell ref="F255:H255"/>
    <mergeCell ref="J255:L255"/>
    <mergeCell ref="N255:O255"/>
    <mergeCell ref="D177:D178"/>
    <mergeCell ref="N177:N178"/>
    <mergeCell ref="O177:O178"/>
    <mergeCell ref="B212:D212"/>
    <mergeCell ref="B213:D213"/>
    <mergeCell ref="B218:D218"/>
    <mergeCell ref="B140:D140"/>
    <mergeCell ref="A161:K161"/>
    <mergeCell ref="B168:O168"/>
    <mergeCell ref="B169:O169"/>
    <mergeCell ref="D172:O172"/>
    <mergeCell ref="F176:H176"/>
    <mergeCell ref="J176:L176"/>
    <mergeCell ref="N176:O176"/>
    <mergeCell ref="D98:D99"/>
    <mergeCell ref="N98:N99"/>
    <mergeCell ref="O98:O99"/>
    <mergeCell ref="B133:D133"/>
    <mergeCell ref="B134:D134"/>
    <mergeCell ref="B139:D139"/>
    <mergeCell ref="B89:O89"/>
    <mergeCell ref="B90:O90"/>
    <mergeCell ref="D93:O93"/>
    <mergeCell ref="F97:H97"/>
    <mergeCell ref="J97:L97"/>
    <mergeCell ref="N97:O97"/>
    <mergeCell ref="D19:D20"/>
    <mergeCell ref="N19:N20"/>
    <mergeCell ref="O19:O20"/>
    <mergeCell ref="B54:D54"/>
    <mergeCell ref="B55:D55"/>
    <mergeCell ref="B60:D60"/>
    <mergeCell ref="A3:K3"/>
    <mergeCell ref="B10:O10"/>
    <mergeCell ref="B11:O11"/>
    <mergeCell ref="D14:O14"/>
    <mergeCell ref="F18:H18"/>
    <mergeCell ref="J18:L18"/>
    <mergeCell ref="N18:O18"/>
    <mergeCell ref="B61:D61"/>
    <mergeCell ref="A82:K82"/>
  </mergeCells>
  <pageMargins left="0.70866141732283472" right="0.70866141732283472" top="0.39370078740157483" bottom="0.39370078740157483" header="0.31496062992125984" footer="0.31496062992125984"/>
  <pageSetup scale="55" fitToHeight="100" orientation="portrait" r:id="rId1"/>
  <rowBreaks count="27" manualBreakCount="27">
    <brk id="79" max="16383" man="1"/>
    <brk id="158" max="16383" man="1"/>
    <brk id="237" max="16383" man="1"/>
    <brk id="316" max="16383" man="1"/>
    <brk id="395" max="16383" man="1"/>
    <brk id="474" max="16383" man="1"/>
    <brk id="553" max="16383" man="1"/>
    <brk id="632" max="16383" man="1"/>
    <brk id="711" max="16383" man="1"/>
    <brk id="790" max="16383" man="1"/>
    <brk id="869" max="16383" man="1"/>
    <brk id="948" max="16383" man="1"/>
    <brk id="1027" max="16383" man="1"/>
    <brk id="1106" max="16383" man="1"/>
    <brk id="1185" max="16383" man="1"/>
    <brk id="1264" max="16383" man="1"/>
    <brk id="1343" max="16383" man="1"/>
    <brk id="1422" max="16383" man="1"/>
    <brk id="1501" max="16383" man="1"/>
    <brk id="1580" max="16383" man="1"/>
    <brk id="1659" max="16383" man="1"/>
    <brk id="1738" max="16383" man="1"/>
    <brk id="1817" max="16383" man="1"/>
    <brk id="1896" max="16383" man="1"/>
    <brk id="1975" max="16383" man="1"/>
    <brk id="2052" max="16383" man="1"/>
    <brk id="2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BillImpacts LD working</vt:lpstr>
      <vt:lpstr>'BillImpacts LD working'!Print_Area</vt:lpstr>
    </vt:vector>
  </TitlesOfParts>
  <Company>BWP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Dugas</dc:creator>
  <cp:lastModifiedBy>Leslie Dugas</cp:lastModifiedBy>
  <cp:lastPrinted>2013-02-03T19:59:36Z</cp:lastPrinted>
  <dcterms:created xsi:type="dcterms:W3CDTF">2013-02-03T19:58:25Z</dcterms:created>
  <dcterms:modified xsi:type="dcterms:W3CDTF">2013-02-03T20:13:29Z</dcterms:modified>
</cp:coreProperties>
</file>