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30" windowWidth="15570" windowHeight="8505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C34" i="1" l="1"/>
  <c r="C31" i="1"/>
  <c r="C21" i="1"/>
  <c r="C23" i="1" s="1"/>
  <c r="C29" i="1" s="1"/>
  <c r="C37" i="1"/>
  <c r="B8" i="1"/>
  <c r="B11" i="1" s="1"/>
  <c r="B12" i="1" s="1"/>
  <c r="B14" i="1" s="1"/>
  <c r="B16" i="1" s="1"/>
  <c r="B28" i="1" s="1"/>
  <c r="C11" i="1"/>
  <c r="C12" i="1" s="1"/>
  <c r="C14" i="1" s="1"/>
  <c r="C16" i="1" s="1"/>
  <c r="C28" i="1" s="1"/>
  <c r="B19" i="1" l="1"/>
  <c r="B21" i="1" s="1"/>
  <c r="B23" i="1" s="1"/>
  <c r="B29" i="1" s="1"/>
  <c r="B30" i="1" s="1"/>
  <c r="B32" i="1" s="1"/>
  <c r="C30" i="1"/>
  <c r="C32" i="1" s="1"/>
  <c r="C38" i="1"/>
</calcChain>
</file>

<file path=xl/sharedStrings.xml><?xml version="1.0" encoding="utf-8"?>
<sst xmlns="http://schemas.openxmlformats.org/spreadsheetml/2006/main" count="24" uniqueCount="24">
  <si>
    <t>Business limit</t>
  </si>
  <si>
    <t>Gross LCT</t>
  </si>
  <si>
    <t>Business limit reduction</t>
  </si>
  <si>
    <t>Reduced business limit</t>
  </si>
  <si>
    <t>Regulatory taxable income</t>
  </si>
  <si>
    <t>Regular provincial tax rate</t>
  </si>
  <si>
    <t>Total tax rate net of SBD</t>
  </si>
  <si>
    <t>Regular federal tax rate</t>
  </si>
  <si>
    <t>Taxable capital</t>
  </si>
  <si>
    <t>Tax rate calculation</t>
  </si>
  <si>
    <t>Small business deduction @ 16% of least of regulatory taxable income and reduced business limit</t>
  </si>
  <si>
    <t>Calculation of federal small business deduction impact</t>
  </si>
  <si>
    <t>Federal small business deduction as percent of regulatory taxable income</t>
  </si>
  <si>
    <t>Calculation of Ontario small business deduction impact</t>
  </si>
  <si>
    <t>Tax rates</t>
  </si>
  <si>
    <t>Federal small business deduction</t>
  </si>
  <si>
    <t>Ontario small buisness deduction</t>
  </si>
  <si>
    <t>Ontario business limit</t>
  </si>
  <si>
    <t>Small business deduction rate</t>
  </si>
  <si>
    <t>Small business deduction</t>
  </si>
  <si>
    <t>Ontario small business deduction as percent of regulatory taxable income</t>
  </si>
  <si>
    <t>Federal surtax</t>
  </si>
  <si>
    <t>Gross up rate</t>
  </si>
  <si>
    <t>E.L.K. Energy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</si>
</sst>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0%;\(0.00%\)"/>
    <numFmt numFmtId="166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 applyAlignment="1">
      <alignment vertical="top"/>
    </xf>
    <xf numFmtId="10" fontId="0" fillId="0" borderId="0" xfId="2" applyNumberFormat="1" applyFont="1"/>
    <xf numFmtId="10" fontId="0" fillId="0" borderId="1" xfId="2" applyNumberFormat="1" applyFont="1" applyBorder="1"/>
    <xf numFmtId="165" fontId="0" fillId="0" borderId="0" xfId="2" applyNumberFormat="1" applyFont="1" applyAlignment="1">
      <alignment vertical="top"/>
    </xf>
    <xf numFmtId="166" fontId="0" fillId="0" borderId="0" xfId="2" applyNumberFormat="1" applyFont="1"/>
    <xf numFmtId="164" fontId="0" fillId="0" borderId="0" xfId="1" applyNumberFormat="1" applyFont="1" applyFill="1"/>
    <xf numFmtId="164" fontId="2" fillId="0" borderId="0" xfId="1" applyNumberFormat="1" applyFont="1" applyAlignment="1">
      <alignment wrapText="1"/>
    </xf>
    <xf numFmtId="164" fontId="0" fillId="0" borderId="0" xfId="1" applyNumberFormat="1" applyFont="1" applyFill="1" applyAlignment="1">
      <alignment vertical="top"/>
    </xf>
    <xf numFmtId="164" fontId="0" fillId="0" borderId="1" xfId="1" applyNumberFormat="1" applyFont="1" applyBorder="1"/>
    <xf numFmtId="0" fontId="2" fillId="0" borderId="0" xfId="1" applyNumberFormat="1" applyFont="1" applyFill="1"/>
    <xf numFmtId="164" fontId="0" fillId="0" borderId="1" xfId="1" applyNumberFormat="1" applyFont="1" applyFill="1" applyBorder="1"/>
    <xf numFmtId="165" fontId="0" fillId="0" borderId="0" xfId="2" applyNumberFormat="1" applyFont="1" applyFill="1" applyAlignment="1">
      <alignment vertical="top"/>
    </xf>
    <xf numFmtId="10" fontId="0" fillId="0" borderId="0" xfId="2" applyNumberFormat="1" applyFont="1" applyFill="1"/>
    <xf numFmtId="10" fontId="0" fillId="0" borderId="1" xfId="2" applyNumberFormat="1" applyFont="1" applyFill="1" applyBorder="1"/>
    <xf numFmtId="166" fontId="0" fillId="0" borderId="0" xfId="2" applyNumberFormat="1" applyFont="1" applyFill="1"/>
    <xf numFmtId="164" fontId="0" fillId="0" borderId="0" xfId="1" applyNumberFormat="1" applyFont="1" applyFill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zoomScaleNormal="100" workbookViewId="0">
      <pane xSplit="1" ySplit="5" topLeftCell="B17" activePane="bottomRight" state="frozen"/>
      <selection pane="topRight" activeCell="B1" sqref="B1"/>
      <selection pane="bottomLeft" activeCell="A6" sqref="A6"/>
      <selection pane="bottomRight" activeCell="E36" sqref="E36"/>
    </sheetView>
  </sheetViews>
  <sheetFormatPr defaultColWidth="9.140625" defaultRowHeight="15" x14ac:dyDescent="0.25"/>
  <cols>
    <col min="1" max="1" width="30.7109375" style="4" bestFit="1" customWidth="1"/>
    <col min="2" max="2" width="11.5703125" style="10" bestFit="1" customWidth="1"/>
    <col min="3" max="3" width="11.5703125" style="1" bestFit="1" customWidth="1"/>
    <col min="4" max="4" width="10.5703125" style="1" bestFit="1" customWidth="1"/>
    <col min="5" max="16384" width="9.140625" style="1"/>
  </cols>
  <sheetData>
    <row r="1" spans="1:3" ht="14.45" x14ac:dyDescent="0.3">
      <c r="A1" s="11" t="s">
        <v>23</v>
      </c>
    </row>
    <row r="2" spans="1:3" ht="14.45" x14ac:dyDescent="0.3">
      <c r="A2" s="11" t="s">
        <v>9</v>
      </c>
    </row>
    <row r="5" spans="1:3" s="2" customFormat="1" ht="14.45" x14ac:dyDescent="0.3">
      <c r="A5" s="3"/>
      <c r="B5" s="14">
        <v>2001</v>
      </c>
      <c r="C5" s="2">
        <v>2002</v>
      </c>
    </row>
    <row r="6" spans="1:3" ht="28.9" x14ac:dyDescent="0.3">
      <c r="A6" s="11" t="s">
        <v>11</v>
      </c>
    </row>
    <row r="7" spans="1:3" ht="14.45" x14ac:dyDescent="0.3">
      <c r="A7" s="4" t="s">
        <v>4</v>
      </c>
      <c r="B7" s="10">
        <v>120726</v>
      </c>
      <c r="C7" s="1">
        <v>623099</v>
      </c>
    </row>
    <row r="8" spans="1:3" ht="14.45" x14ac:dyDescent="0.3">
      <c r="A8" s="4" t="s">
        <v>0</v>
      </c>
      <c r="B8" s="10">
        <f>200000*92/365</f>
        <v>50410.95890410959</v>
      </c>
      <c r="C8" s="1">
        <v>200000</v>
      </c>
    </row>
    <row r="9" spans="1:3" ht="14.45" x14ac:dyDescent="0.3">
      <c r="A9" s="4" t="s">
        <v>1</v>
      </c>
      <c r="B9" s="10">
        <v>0</v>
      </c>
      <c r="C9" s="1">
        <v>2402</v>
      </c>
    </row>
    <row r="10" spans="1:3" ht="14.45" x14ac:dyDescent="0.3">
      <c r="B10" s="10">
        <v>11250</v>
      </c>
      <c r="C10" s="1">
        <v>11250</v>
      </c>
    </row>
    <row r="11" spans="1:3" ht="14.45" x14ac:dyDescent="0.3">
      <c r="A11" s="4" t="s">
        <v>2</v>
      </c>
      <c r="B11" s="15">
        <f t="shared" ref="B11:C11" si="0">B8*B9/B10</f>
        <v>0</v>
      </c>
      <c r="C11" s="13">
        <f t="shared" si="0"/>
        <v>42702.222222222219</v>
      </c>
    </row>
    <row r="12" spans="1:3" ht="14.45" x14ac:dyDescent="0.3">
      <c r="A12" s="4" t="s">
        <v>3</v>
      </c>
      <c r="B12" s="10">
        <f t="shared" ref="B12:C12" si="1">B8-B11</f>
        <v>50410.95890410959</v>
      </c>
      <c r="C12" s="1">
        <f t="shared" si="1"/>
        <v>157297.77777777778</v>
      </c>
    </row>
    <row r="14" spans="1:3" ht="43.15" x14ac:dyDescent="0.3">
      <c r="A14" s="4" t="s">
        <v>10</v>
      </c>
      <c r="B14" s="12">
        <f t="shared" ref="B14:C14" si="2">IF(B12&lt;B7,B12*0.16,B7*0.16)</f>
        <v>8065.7534246575342</v>
      </c>
      <c r="C14" s="12">
        <f t="shared" si="2"/>
        <v>25167.644444444446</v>
      </c>
    </row>
    <row r="16" spans="1:3" ht="43.15" x14ac:dyDescent="0.3">
      <c r="A16" s="4" t="s">
        <v>12</v>
      </c>
      <c r="B16" s="16">
        <f t="shared" ref="B16:C16" si="3">-B14/B7</f>
        <v>-6.681040889831133E-2</v>
      </c>
      <c r="C16" s="8">
        <f t="shared" si="3"/>
        <v>-4.0391084634134294E-2</v>
      </c>
    </row>
    <row r="17" spans="1:3" ht="14.45" x14ac:dyDescent="0.3">
      <c r="B17" s="16"/>
      <c r="C17" s="8"/>
    </row>
    <row r="18" spans="1:3" ht="28.9" x14ac:dyDescent="0.3">
      <c r="A18" s="11" t="s">
        <v>13</v>
      </c>
      <c r="B18" s="16"/>
      <c r="C18" s="8"/>
    </row>
    <row r="19" spans="1:3" ht="14.45" x14ac:dyDescent="0.3">
      <c r="A19" s="4" t="s">
        <v>17</v>
      </c>
      <c r="B19" s="12">
        <f>80000*92/365+B8</f>
        <v>70575.342465753434</v>
      </c>
      <c r="C19" s="5">
        <v>280000</v>
      </c>
    </row>
    <row r="20" spans="1:3" ht="14.45" x14ac:dyDescent="0.3">
      <c r="A20" s="4" t="s">
        <v>18</v>
      </c>
      <c r="B20" s="16">
        <v>6.5000000000000002E-2</v>
      </c>
      <c r="C20" s="8">
        <v>6.5000000000000002E-2</v>
      </c>
    </row>
    <row r="21" spans="1:3" ht="14.45" x14ac:dyDescent="0.3">
      <c r="A21" s="4" t="s">
        <v>19</v>
      </c>
      <c r="B21" s="12">
        <f t="shared" ref="B21:C21" si="4">IF(B19&lt;B7,B19*B20,B7*B20)</f>
        <v>4587.3972602739732</v>
      </c>
      <c r="C21" s="5">
        <f t="shared" si="4"/>
        <v>18200</v>
      </c>
    </row>
    <row r="22" spans="1:3" ht="14.45" x14ac:dyDescent="0.3">
      <c r="B22" s="16"/>
      <c r="C22" s="8"/>
    </row>
    <row r="23" spans="1:3" ht="43.15" x14ac:dyDescent="0.3">
      <c r="A23" s="4" t="s">
        <v>20</v>
      </c>
      <c r="B23" s="16">
        <f t="shared" ref="B23:C23" si="5">B21/B7</f>
        <v>3.7998420060914577E-2</v>
      </c>
      <c r="C23" s="8">
        <f t="shared" si="5"/>
        <v>2.9208841612649035E-2</v>
      </c>
    </row>
    <row r="24" spans="1:3" ht="14.45" x14ac:dyDescent="0.3">
      <c r="B24" s="16"/>
      <c r="C24" s="8"/>
    </row>
    <row r="25" spans="1:3" ht="14.45" x14ac:dyDescent="0.3">
      <c r="A25" s="11" t="s">
        <v>14</v>
      </c>
      <c r="B25" s="16"/>
      <c r="C25" s="8"/>
    </row>
    <row r="26" spans="1:3" ht="14.45" x14ac:dyDescent="0.3">
      <c r="A26" s="4" t="s">
        <v>7</v>
      </c>
      <c r="B26" s="17">
        <v>0.28120000000000001</v>
      </c>
      <c r="C26" s="6">
        <v>0.26119999999999999</v>
      </c>
    </row>
    <row r="27" spans="1:3" ht="14.45" x14ac:dyDescent="0.3">
      <c r="A27" s="4" t="s">
        <v>5</v>
      </c>
      <c r="B27" s="17">
        <v>0.125</v>
      </c>
      <c r="C27" s="6">
        <v>0.125</v>
      </c>
    </row>
    <row r="28" spans="1:3" ht="15" customHeight="1" x14ac:dyDescent="0.3">
      <c r="A28" s="4" t="s">
        <v>15</v>
      </c>
      <c r="B28" s="16">
        <f t="shared" ref="B28:C28" si="6">B16</f>
        <v>-6.681040889831133E-2</v>
      </c>
      <c r="C28" s="8">
        <f t="shared" si="6"/>
        <v>-4.0391084634134294E-2</v>
      </c>
    </row>
    <row r="29" spans="1:3" ht="13.5" customHeight="1" x14ac:dyDescent="0.3">
      <c r="A29" s="4" t="s">
        <v>16</v>
      </c>
      <c r="B29" s="16">
        <f t="shared" ref="B29:C29" si="7">ROUND(-B23,4)</f>
        <v>-3.7999999999999999E-2</v>
      </c>
      <c r="C29" s="8">
        <f t="shared" si="7"/>
        <v>-2.92E-2</v>
      </c>
    </row>
    <row r="30" spans="1:3" ht="14.45" x14ac:dyDescent="0.3">
      <c r="A30" s="4" t="s">
        <v>6</v>
      </c>
      <c r="B30" s="18">
        <f t="shared" ref="B30:C30" si="8">SUM(B26:B29)</f>
        <v>0.30138959110168867</v>
      </c>
      <c r="C30" s="7">
        <f t="shared" si="8"/>
        <v>0.31660891536586566</v>
      </c>
    </row>
    <row r="31" spans="1:3" ht="14.45" x14ac:dyDescent="0.3">
      <c r="A31" s="4" t="s">
        <v>21</v>
      </c>
      <c r="B31" s="17">
        <v>1.12E-2</v>
      </c>
      <c r="C31" s="6">
        <f>B31</f>
        <v>1.12E-2</v>
      </c>
    </row>
    <row r="32" spans="1:3" ht="14.45" x14ac:dyDescent="0.3">
      <c r="A32" s="4" t="s">
        <v>22</v>
      </c>
      <c r="B32" s="18">
        <f>B30-B31</f>
        <v>0.29018959110168868</v>
      </c>
      <c r="C32" s="7">
        <f t="shared" ref="C32" si="9">C30-C31</f>
        <v>0.30540891536586567</v>
      </c>
    </row>
    <row r="34" spans="1:3" ht="14.45" x14ac:dyDescent="0.3">
      <c r="B34" s="19">
        <v>2.2499999999999998E-3</v>
      </c>
      <c r="C34" s="9">
        <f>B34</f>
        <v>2.2499999999999998E-3</v>
      </c>
    </row>
    <row r="35" spans="1:3" s="10" customFormat="1" ht="14.45" x14ac:dyDescent="0.3">
      <c r="A35" s="20" t="s">
        <v>8</v>
      </c>
      <c r="B35" s="10">
        <v>14235539</v>
      </c>
      <c r="C35" s="10">
        <v>15176699</v>
      </c>
    </row>
    <row r="36" spans="1:3" ht="14.45" x14ac:dyDescent="0.3">
      <c r="C36" s="1">
        <v>10000000</v>
      </c>
    </row>
    <row r="37" spans="1:3" ht="14.45" x14ac:dyDescent="0.3">
      <c r="C37" s="1">
        <f>C35-C36</f>
        <v>5176699</v>
      </c>
    </row>
    <row r="38" spans="1:3" ht="14.45" x14ac:dyDescent="0.3">
      <c r="C38" s="1">
        <f>C34*C37</f>
        <v>11647.572749999999</v>
      </c>
    </row>
  </sheetData>
  <pageMargins left="0.3" right="0.22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2013-02-08T21:13:59.5210190Z</dcterms:created>
</coreProperties>
</file>