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6975"/>
  </bookViews>
  <sheets>
    <sheet name="Appendix 2-W Bill Impacts UPDA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pprovedYr">[1]Z1.ModelVariables!$C$12</definedName>
    <definedName name="compound_period">INDEX({1;2;4;6;12;24;26;52},MATCH([2]Schedule!$D$10,period_names,0))</definedName>
    <definedName name="CRLF">[1]Z1.ModelVariables!$C$10</definedName>
    <definedName name="CRLF2">[1]Z1.ModelVariables!$C$11</definedName>
    <definedName name="data">[3]LBRPLAN!$A$32:$P$37</definedName>
    <definedName name="DeferralApprov">[1]A1.Admin!$C$23</definedName>
    <definedName name="DIST">[3]LBRPLAN!#REF!</definedName>
    <definedName name="DOLLARS">[3]LBRPLAN!#REF!</definedName>
    <definedName name="DollarsOnly">[3]LBRPLAN!#REF!</definedName>
    <definedName name="FakeBlank">[1]Z1.ModelVariables!$C$14</definedName>
    <definedName name="FolderPath">[1]Z1.ModelVariables!$C$15</definedName>
    <definedName name="fpdate">'[4]2.2M debenture'!$D$8</definedName>
    <definedName name="HistYrs">[1]A1.Admin!$C$21</definedName>
    <definedName name="LDC_LIST">[5]lists!$AM$1:$AM$80</definedName>
    <definedName name="LDCLIST">'[6]LDC Info'!$AA$3:$AA$80</definedName>
    <definedName name="loan_amount">'[4]2.2M debenture'!$D$5</definedName>
    <definedName name="MGTRT">[3]LBRPLAN!#REF!</definedName>
    <definedName name="Mon">#REF!</definedName>
    <definedName name="Month">#REF!</definedName>
    <definedName name="MonthEND">#REF!</definedName>
    <definedName name="months_per_period">12/periods_per_year</definedName>
    <definedName name="nper">term*periods_per_year</definedName>
    <definedName name="payment">'[4]2.2M debenture'!$D$13</definedName>
    <definedName name="period_names">[2]Schedule!$K$5:$K$12</definedName>
    <definedName name="periods_per_year">INDEX({1;2;4;6;12;24;26;52},MATCH([2]Schedule!$D$9,period_names,0))</definedName>
    <definedName name="PILsModel">[1]E4.PILsResults!$D$9</definedName>
    <definedName name="pmtType">IF('[4]2.2M debenture'!$D$11="End of Period",0,1)</definedName>
    <definedName name="rate">'[4]2.2M debenture'!$H$5</definedName>
    <definedName name="RatesOnly">[3]LBRPLAN!#REF!</definedName>
    <definedName name="RMrelease">[1]Z1.ModelVariables!$C$13</definedName>
    <definedName name="roundOpt">'[4]2.2M debenture'!$H$15</definedName>
    <definedName name="term">'[4]2.2M debenture'!$D$7</definedName>
    <definedName name="TestYr">[1]A1.Admin!$C$13</definedName>
    <definedName name="UNRT">[3]LBRPLAN!#REF!</definedName>
  </definedNames>
  <calcPr calcId="125725"/>
</workbook>
</file>

<file path=xl/calcChain.xml><?xml version="1.0" encoding="utf-8"?>
<calcChain xmlns="http://schemas.openxmlformats.org/spreadsheetml/2006/main">
  <c r="G426" i="1"/>
  <c r="H426" s="1"/>
  <c r="G424"/>
  <c r="H424" s="1"/>
  <c r="G422"/>
  <c r="H422" s="1"/>
  <c r="K421"/>
  <c r="L421" s="1"/>
  <c r="N421" s="1"/>
  <c r="H421"/>
  <c r="G421"/>
  <c r="O420"/>
  <c r="N420"/>
  <c r="L420"/>
  <c r="H420"/>
  <c r="N419"/>
  <c r="L419"/>
  <c r="K419"/>
  <c r="G419"/>
  <c r="H419" s="1"/>
  <c r="K418"/>
  <c r="K425" s="1"/>
  <c r="L425" s="1"/>
  <c r="N425" s="1"/>
  <c r="H418"/>
  <c r="G418"/>
  <c r="G425" s="1"/>
  <c r="H425" s="1"/>
  <c r="G416"/>
  <c r="H416" s="1"/>
  <c r="K415"/>
  <c r="H415"/>
  <c r="G415"/>
  <c r="L413"/>
  <c r="N413" s="1"/>
  <c r="K413"/>
  <c r="L412"/>
  <c r="N412" s="1"/>
  <c r="H412"/>
  <c r="O412" s="1"/>
  <c r="L411"/>
  <c r="N411" s="1"/>
  <c r="H411"/>
  <c r="L410"/>
  <c r="L409"/>
  <c r="N409" s="1"/>
  <c r="H409"/>
  <c r="O409" s="1"/>
  <c r="L408"/>
  <c r="N408" s="1"/>
  <c r="H408"/>
  <c r="O408" s="1"/>
  <c r="L407"/>
  <c r="N407" s="1"/>
  <c r="H407"/>
  <c r="L406"/>
  <c r="N406" s="1"/>
  <c r="H406"/>
  <c r="O406" s="1"/>
  <c r="L405"/>
  <c r="N405" s="1"/>
  <c r="H405"/>
  <c r="O405" s="1"/>
  <c r="L404"/>
  <c r="N404" s="1"/>
  <c r="H404"/>
  <c r="O404" s="1"/>
  <c r="L403"/>
  <c r="N403" s="1"/>
  <c r="H403"/>
  <c r="O403" s="1"/>
  <c r="L402"/>
  <c r="N402" s="1"/>
  <c r="H402"/>
  <c r="O402" s="1"/>
  <c r="L401"/>
  <c r="N401" s="1"/>
  <c r="H401"/>
  <c r="L350"/>
  <c r="K350"/>
  <c r="L348"/>
  <c r="K348"/>
  <c r="H347"/>
  <c r="O347" s="1"/>
  <c r="L346"/>
  <c r="K346"/>
  <c r="K345"/>
  <c r="L345" s="1"/>
  <c r="N345" s="1"/>
  <c r="H345"/>
  <c r="O345" s="1"/>
  <c r="G345"/>
  <c r="L344"/>
  <c r="N344" s="1"/>
  <c r="H344"/>
  <c r="O344" s="1"/>
  <c r="L343"/>
  <c r="N343" s="1"/>
  <c r="K343"/>
  <c r="G343"/>
  <c r="H343" s="1"/>
  <c r="O342"/>
  <c r="K342"/>
  <c r="L342" s="1"/>
  <c r="N342" s="1"/>
  <c r="H342"/>
  <c r="G342"/>
  <c r="G347" s="1"/>
  <c r="L340"/>
  <c r="N340" s="1"/>
  <c r="K340"/>
  <c r="K339"/>
  <c r="L339" s="1"/>
  <c r="N339" s="1"/>
  <c r="H339"/>
  <c r="O339" s="1"/>
  <c r="G339"/>
  <c r="G340" s="1"/>
  <c r="H340" s="1"/>
  <c r="K337"/>
  <c r="L337" s="1"/>
  <c r="N337" s="1"/>
  <c r="L336"/>
  <c r="H336"/>
  <c r="O336" s="1"/>
  <c r="O335"/>
  <c r="L335"/>
  <c r="N335" s="1"/>
  <c r="H335"/>
  <c r="L333"/>
  <c r="H333"/>
  <c r="O333" s="1"/>
  <c r="O332"/>
  <c r="L332"/>
  <c r="N332" s="1"/>
  <c r="H332"/>
  <c r="O331"/>
  <c r="L331"/>
  <c r="N331" s="1"/>
  <c r="H331"/>
  <c r="L330"/>
  <c r="N330" s="1"/>
  <c r="H330"/>
  <c r="O330" s="1"/>
  <c r="L329"/>
  <c r="H329"/>
  <c r="O329" s="1"/>
  <c r="O328"/>
  <c r="L328"/>
  <c r="N328" s="1"/>
  <c r="H328"/>
  <c r="O327"/>
  <c r="L327"/>
  <c r="N327" s="1"/>
  <c r="H327"/>
  <c r="L326"/>
  <c r="N326" s="1"/>
  <c r="H326"/>
  <c r="O326" s="1"/>
  <c r="L325"/>
  <c r="H325"/>
  <c r="K274"/>
  <c r="L274" s="1"/>
  <c r="K272"/>
  <c r="L272" s="1"/>
  <c r="G271"/>
  <c r="H271" s="1"/>
  <c r="O271" s="1"/>
  <c r="K270"/>
  <c r="L270" s="1"/>
  <c r="N269"/>
  <c r="L269"/>
  <c r="K269"/>
  <c r="G269"/>
  <c r="H269" s="1"/>
  <c r="O268"/>
  <c r="L268"/>
  <c r="N268" s="1"/>
  <c r="H268"/>
  <c r="K267"/>
  <c r="L267" s="1"/>
  <c r="N267" s="1"/>
  <c r="H267"/>
  <c r="O267" s="1"/>
  <c r="G267"/>
  <c r="L266"/>
  <c r="K266"/>
  <c r="K273" s="1"/>
  <c r="L273" s="1"/>
  <c r="G266"/>
  <c r="K264"/>
  <c r="L264" s="1"/>
  <c r="L263"/>
  <c r="K263"/>
  <c r="G263"/>
  <c r="N261"/>
  <c r="K261"/>
  <c r="L261" s="1"/>
  <c r="K260"/>
  <c r="L260" s="1"/>
  <c r="G260"/>
  <c r="H260" s="1"/>
  <c r="L259"/>
  <c r="N259" s="1"/>
  <c r="K259"/>
  <c r="G259"/>
  <c r="H259" s="1"/>
  <c r="K257"/>
  <c r="L257" s="1"/>
  <c r="N257" s="1"/>
  <c r="H257"/>
  <c r="O257" s="1"/>
  <c r="G257"/>
  <c r="K256"/>
  <c r="L256" s="1"/>
  <c r="N256" s="1"/>
  <c r="G256"/>
  <c r="H256" s="1"/>
  <c r="K255"/>
  <c r="L255" s="1"/>
  <c r="N255" s="1"/>
  <c r="H255"/>
  <c r="O255" s="1"/>
  <c r="G255"/>
  <c r="K254"/>
  <c r="L254" s="1"/>
  <c r="N254" s="1"/>
  <c r="G254"/>
  <c r="H254" s="1"/>
  <c r="O254" s="1"/>
  <c r="O253"/>
  <c r="N253"/>
  <c r="L253"/>
  <c r="H253"/>
  <c r="K252"/>
  <c r="L252" s="1"/>
  <c r="N252" s="1"/>
  <c r="H252"/>
  <c r="G252"/>
  <c r="L251"/>
  <c r="H251"/>
  <c r="O251" s="1"/>
  <c r="L250"/>
  <c r="N250" s="1"/>
  <c r="H250"/>
  <c r="O250" s="1"/>
  <c r="L249"/>
  <c r="H249"/>
  <c r="L198"/>
  <c r="K198"/>
  <c r="K196"/>
  <c r="L196" s="1"/>
  <c r="G195"/>
  <c r="H195" s="1"/>
  <c r="L194"/>
  <c r="K194"/>
  <c r="N193"/>
  <c r="K193"/>
  <c r="L193" s="1"/>
  <c r="H193"/>
  <c r="O193" s="1"/>
  <c r="G193"/>
  <c r="L192"/>
  <c r="N192" s="1"/>
  <c r="H192"/>
  <c r="O192" s="1"/>
  <c r="L191"/>
  <c r="K191"/>
  <c r="G191"/>
  <c r="H191" s="1"/>
  <c r="K190"/>
  <c r="L190" s="1"/>
  <c r="H190"/>
  <c r="G190"/>
  <c r="L188"/>
  <c r="N188" s="1"/>
  <c r="K188"/>
  <c r="K187"/>
  <c r="L187" s="1"/>
  <c r="N187" s="1"/>
  <c r="H187"/>
  <c r="G187"/>
  <c r="G188" s="1"/>
  <c r="H188" s="1"/>
  <c r="K185"/>
  <c r="L185" s="1"/>
  <c r="N185" s="1"/>
  <c r="L184"/>
  <c r="H184"/>
  <c r="O183"/>
  <c r="L183"/>
  <c r="N183" s="1"/>
  <c r="H183"/>
  <c r="L181"/>
  <c r="H181"/>
  <c r="O181" s="1"/>
  <c r="O180"/>
  <c r="L180"/>
  <c r="N180" s="1"/>
  <c r="H180"/>
  <c r="O179"/>
  <c r="L179"/>
  <c r="N179" s="1"/>
  <c r="H179"/>
  <c r="L178"/>
  <c r="N178" s="1"/>
  <c r="H178"/>
  <c r="O178" s="1"/>
  <c r="L177"/>
  <c r="H177"/>
  <c r="O177" s="1"/>
  <c r="O176"/>
  <c r="L176"/>
  <c r="N176" s="1"/>
  <c r="H176"/>
  <c r="O175"/>
  <c r="L175"/>
  <c r="N175" s="1"/>
  <c r="H175"/>
  <c r="L174"/>
  <c r="N174" s="1"/>
  <c r="H174"/>
  <c r="O174" s="1"/>
  <c r="L173"/>
  <c r="H173"/>
  <c r="H182" s="1"/>
  <c r="K122"/>
  <c r="L122" s="1"/>
  <c r="K120"/>
  <c r="L120" s="1"/>
  <c r="G119"/>
  <c r="H119" s="1"/>
  <c r="K118"/>
  <c r="L118" s="1"/>
  <c r="N117"/>
  <c r="L117"/>
  <c r="K117"/>
  <c r="G117"/>
  <c r="H117" s="1"/>
  <c r="O116"/>
  <c r="L116"/>
  <c r="N116" s="1"/>
  <c r="H116"/>
  <c r="K115"/>
  <c r="L115" s="1"/>
  <c r="N115" s="1"/>
  <c r="H115"/>
  <c r="O115" s="1"/>
  <c r="G115"/>
  <c r="L114"/>
  <c r="K114"/>
  <c r="K121" s="1"/>
  <c r="L121" s="1"/>
  <c r="G114"/>
  <c r="K112"/>
  <c r="L112" s="1"/>
  <c r="L111"/>
  <c r="K111"/>
  <c r="G111"/>
  <c r="N109"/>
  <c r="K109"/>
  <c r="L109" s="1"/>
  <c r="K108"/>
  <c r="L108" s="1"/>
  <c r="G108"/>
  <c r="H108" s="1"/>
  <c r="L107"/>
  <c r="N107" s="1"/>
  <c r="K107"/>
  <c r="G107"/>
  <c r="H107" s="1"/>
  <c r="K105"/>
  <c r="L105" s="1"/>
  <c r="N105" s="1"/>
  <c r="H105"/>
  <c r="O105" s="1"/>
  <c r="G105"/>
  <c r="K104"/>
  <c r="L104" s="1"/>
  <c r="N104" s="1"/>
  <c r="G104"/>
  <c r="H104" s="1"/>
  <c r="K103"/>
  <c r="L103" s="1"/>
  <c r="N103" s="1"/>
  <c r="H103"/>
  <c r="G103"/>
  <c r="K102"/>
  <c r="L102" s="1"/>
  <c r="N102" s="1"/>
  <c r="G102"/>
  <c r="H102" s="1"/>
  <c r="O101"/>
  <c r="N101"/>
  <c r="L101"/>
  <c r="H101"/>
  <c r="K100"/>
  <c r="L100" s="1"/>
  <c r="N100" s="1"/>
  <c r="H100"/>
  <c r="O100" s="1"/>
  <c r="G100"/>
  <c r="L99"/>
  <c r="H99"/>
  <c r="O99" s="1"/>
  <c r="L98"/>
  <c r="N98" s="1"/>
  <c r="H98"/>
  <c r="O98" s="1"/>
  <c r="L97"/>
  <c r="H97"/>
  <c r="L46"/>
  <c r="K46"/>
  <c r="K44"/>
  <c r="L44" s="1"/>
  <c r="G43"/>
  <c r="H43" s="1"/>
  <c r="L42"/>
  <c r="K42"/>
  <c r="N41"/>
  <c r="K41"/>
  <c r="L41" s="1"/>
  <c r="H41"/>
  <c r="O41" s="1"/>
  <c r="G41"/>
  <c r="L40"/>
  <c r="N40" s="1"/>
  <c r="H40"/>
  <c r="O40" s="1"/>
  <c r="L39"/>
  <c r="K39"/>
  <c r="G39"/>
  <c r="H39" s="1"/>
  <c r="K38"/>
  <c r="L38" s="1"/>
  <c r="H38"/>
  <c r="N38" s="1"/>
  <c r="G38"/>
  <c r="G45" s="1"/>
  <c r="H45" s="1"/>
  <c r="L36"/>
  <c r="N36" s="1"/>
  <c r="K36"/>
  <c r="K35"/>
  <c r="L35" s="1"/>
  <c r="N35" s="1"/>
  <c r="H35"/>
  <c r="O35" s="1"/>
  <c r="G35"/>
  <c r="G36" s="1"/>
  <c r="H36" s="1"/>
  <c r="K33"/>
  <c r="L33" s="1"/>
  <c r="N33" s="1"/>
  <c r="K32"/>
  <c r="L32" s="1"/>
  <c r="H32"/>
  <c r="O32" s="1"/>
  <c r="G32"/>
  <c r="L31"/>
  <c r="K31"/>
  <c r="G31"/>
  <c r="H31" s="1"/>
  <c r="N31" s="1"/>
  <c r="O29"/>
  <c r="K29"/>
  <c r="L29" s="1"/>
  <c r="N29" s="1"/>
  <c r="H29"/>
  <c r="G29"/>
  <c r="N28"/>
  <c r="L28"/>
  <c r="K28"/>
  <c r="G28"/>
  <c r="H28" s="1"/>
  <c r="O27"/>
  <c r="K27"/>
  <c r="L27" s="1"/>
  <c r="N27" s="1"/>
  <c r="H27"/>
  <c r="G27"/>
  <c r="N26"/>
  <c r="L26"/>
  <c r="K26"/>
  <c r="G26"/>
  <c r="H26" s="1"/>
  <c r="O25"/>
  <c r="L25"/>
  <c r="N25" s="1"/>
  <c r="H25"/>
  <c r="K24"/>
  <c r="L24" s="1"/>
  <c r="N24" s="1"/>
  <c r="H24"/>
  <c r="H30" s="1"/>
  <c r="G24"/>
  <c r="L23"/>
  <c r="N23" s="1"/>
  <c r="H23"/>
  <c r="O23" s="1"/>
  <c r="N22"/>
  <c r="L22"/>
  <c r="H22"/>
  <c r="O22" s="1"/>
  <c r="N21"/>
  <c r="L21"/>
  <c r="H21"/>
  <c r="O108" l="1"/>
  <c r="N108"/>
  <c r="H34"/>
  <c r="N260"/>
  <c r="O260"/>
  <c r="O195"/>
  <c r="N266"/>
  <c r="N44"/>
  <c r="O252"/>
  <c r="O325"/>
  <c r="O103"/>
  <c r="N114"/>
  <c r="O184"/>
  <c r="O187"/>
  <c r="H186"/>
  <c r="H258"/>
  <c r="L414"/>
  <c r="G122"/>
  <c r="H122" s="1"/>
  <c r="G120"/>
  <c r="H120" s="1"/>
  <c r="G118"/>
  <c r="H118" s="1"/>
  <c r="H114"/>
  <c r="L106"/>
  <c r="N97"/>
  <c r="O97" s="1"/>
  <c r="G112"/>
  <c r="H112" s="1"/>
  <c r="H111"/>
  <c r="L258"/>
  <c r="N249"/>
  <c r="O249" s="1"/>
  <c r="G264"/>
  <c r="H264" s="1"/>
  <c r="H263"/>
  <c r="O119"/>
  <c r="O191"/>
  <c r="O102"/>
  <c r="O256"/>
  <c r="H334"/>
  <c r="N350"/>
  <c r="O416"/>
  <c r="O424"/>
  <c r="L30"/>
  <c r="N39"/>
  <c r="O39" s="1"/>
  <c r="N122"/>
  <c r="O188"/>
  <c r="N190"/>
  <c r="O190" s="1"/>
  <c r="N191"/>
  <c r="O21"/>
  <c r="O24"/>
  <c r="O26"/>
  <c r="O28"/>
  <c r="N32"/>
  <c r="N99"/>
  <c r="O107"/>
  <c r="O117"/>
  <c r="N173"/>
  <c r="O173" s="1"/>
  <c r="N177"/>
  <c r="N181"/>
  <c r="N184"/>
  <c r="N251"/>
  <c r="O259"/>
  <c r="O269"/>
  <c r="N325"/>
  <c r="N329"/>
  <c r="N333"/>
  <c r="N336"/>
  <c r="O343"/>
  <c r="O411"/>
  <c r="O419"/>
  <c r="H106"/>
  <c r="K426"/>
  <c r="L426" s="1"/>
  <c r="N426" s="1"/>
  <c r="K424"/>
  <c r="L424" s="1"/>
  <c r="N424" s="1"/>
  <c r="K422"/>
  <c r="L422" s="1"/>
  <c r="N422" s="1"/>
  <c r="O422" s="1"/>
  <c r="L418"/>
  <c r="N418" s="1"/>
  <c r="O418" s="1"/>
  <c r="G46"/>
  <c r="H46" s="1"/>
  <c r="G44"/>
  <c r="H44" s="1"/>
  <c r="G42"/>
  <c r="H42" s="1"/>
  <c r="G198"/>
  <c r="H198" s="1"/>
  <c r="N198" s="1"/>
  <c r="G196"/>
  <c r="H196" s="1"/>
  <c r="G194"/>
  <c r="H194" s="1"/>
  <c r="G274"/>
  <c r="H274" s="1"/>
  <c r="G272"/>
  <c r="H272" s="1"/>
  <c r="G270"/>
  <c r="H270" s="1"/>
  <c r="H266"/>
  <c r="K416"/>
  <c r="L416" s="1"/>
  <c r="N416" s="1"/>
  <c r="L415"/>
  <c r="N415" s="1"/>
  <c r="O415" s="1"/>
  <c r="O31"/>
  <c r="O38"/>
  <c r="N42"/>
  <c r="O104"/>
  <c r="N194"/>
  <c r="O36"/>
  <c r="G121"/>
  <c r="H121" s="1"/>
  <c r="G197"/>
  <c r="H197" s="1"/>
  <c r="G273"/>
  <c r="H273" s="1"/>
  <c r="N273" s="1"/>
  <c r="N274"/>
  <c r="O340"/>
  <c r="O401"/>
  <c r="O407"/>
  <c r="O425"/>
  <c r="O421"/>
  <c r="K423"/>
  <c r="L423" s="1"/>
  <c r="O426"/>
  <c r="G349"/>
  <c r="H349" s="1"/>
  <c r="H410"/>
  <c r="K43"/>
  <c r="L43" s="1"/>
  <c r="N43" s="1"/>
  <c r="O43" s="1"/>
  <c r="K45"/>
  <c r="L45" s="1"/>
  <c r="N45" s="1"/>
  <c r="O45" s="1"/>
  <c r="L182"/>
  <c r="K195"/>
  <c r="L195" s="1"/>
  <c r="N195" s="1"/>
  <c r="K197"/>
  <c r="L197" s="1"/>
  <c r="L334"/>
  <c r="G346"/>
  <c r="H346" s="1"/>
  <c r="K347"/>
  <c r="L347" s="1"/>
  <c r="N347" s="1"/>
  <c r="G348"/>
  <c r="H348" s="1"/>
  <c r="K349"/>
  <c r="L349" s="1"/>
  <c r="N349" s="1"/>
  <c r="G350"/>
  <c r="H350" s="1"/>
  <c r="K119"/>
  <c r="L119" s="1"/>
  <c r="N119" s="1"/>
  <c r="K271"/>
  <c r="L271" s="1"/>
  <c r="N271" s="1"/>
  <c r="G423"/>
  <c r="H423" s="1"/>
  <c r="O423" s="1"/>
  <c r="H110" l="1"/>
  <c r="N30"/>
  <c r="O30" s="1"/>
  <c r="L34"/>
  <c r="H262"/>
  <c r="H189"/>
  <c r="N182"/>
  <c r="O182" s="1"/>
  <c r="L186"/>
  <c r="H338"/>
  <c r="O334"/>
  <c r="L417"/>
  <c r="N414"/>
  <c r="H414"/>
  <c r="O410"/>
  <c r="O263"/>
  <c r="N263"/>
  <c r="N111"/>
  <c r="O111" s="1"/>
  <c r="H37"/>
  <c r="O120"/>
  <c r="O350"/>
  <c r="O349"/>
  <c r="O197"/>
  <c r="N120"/>
  <c r="O46"/>
  <c r="O118"/>
  <c r="N121"/>
  <c r="O121" s="1"/>
  <c r="N264"/>
  <c r="O264" s="1"/>
  <c r="N46"/>
  <c r="N272"/>
  <c r="O272" s="1"/>
  <c r="O266"/>
  <c r="O194"/>
  <c r="O44"/>
  <c r="N112"/>
  <c r="O112" s="1"/>
  <c r="N346"/>
  <c r="O346" s="1"/>
  <c r="O114"/>
  <c r="N410"/>
  <c r="N196"/>
  <c r="O196" s="1"/>
  <c r="N334"/>
  <c r="L338"/>
  <c r="L262"/>
  <c r="N258"/>
  <c r="O258" s="1"/>
  <c r="L110"/>
  <c r="N106"/>
  <c r="O106" s="1"/>
  <c r="O273"/>
  <c r="O198"/>
  <c r="N197"/>
  <c r="N423"/>
  <c r="N270"/>
  <c r="O270" s="1"/>
  <c r="N118"/>
  <c r="O274"/>
  <c r="O42"/>
  <c r="N348"/>
  <c r="O348" s="1"/>
  <c r="O122"/>
  <c r="H206" l="1"/>
  <c r="H200"/>
  <c r="N110"/>
  <c r="L113"/>
  <c r="L434"/>
  <c r="L428"/>
  <c r="H265"/>
  <c r="O262"/>
  <c r="H113"/>
  <c r="O110"/>
  <c r="N338"/>
  <c r="L341"/>
  <c r="H54"/>
  <c r="H48"/>
  <c r="N186"/>
  <c r="O186" s="1"/>
  <c r="L189"/>
  <c r="N262"/>
  <c r="L265"/>
  <c r="H417"/>
  <c r="O414"/>
  <c r="O338"/>
  <c r="H341"/>
  <c r="N34"/>
  <c r="O34" s="1"/>
  <c r="L37"/>
  <c r="H434" l="1"/>
  <c r="H428"/>
  <c r="N341"/>
  <c r="O341" s="1"/>
  <c r="L352"/>
  <c r="L358"/>
  <c r="L435"/>
  <c r="N434"/>
  <c r="H207"/>
  <c r="N37"/>
  <c r="O37" s="1"/>
  <c r="L48"/>
  <c r="L54"/>
  <c r="N189"/>
  <c r="O189" s="1"/>
  <c r="L200"/>
  <c r="L206"/>
  <c r="H124"/>
  <c r="O113"/>
  <c r="H130"/>
  <c r="L429"/>
  <c r="N428"/>
  <c r="H201"/>
  <c r="H55"/>
  <c r="H358"/>
  <c r="H352"/>
  <c r="N265"/>
  <c r="L282"/>
  <c r="L276"/>
  <c r="H50"/>
  <c r="H49"/>
  <c r="H282"/>
  <c r="H276"/>
  <c r="O265"/>
  <c r="N113"/>
  <c r="L130"/>
  <c r="L124"/>
  <c r="N417"/>
  <c r="O417" s="1"/>
  <c r="N130" l="1"/>
  <c r="L132"/>
  <c r="L131"/>
  <c r="H283"/>
  <c r="N276"/>
  <c r="L278"/>
  <c r="L277"/>
  <c r="N124"/>
  <c r="O124" s="1"/>
  <c r="L126"/>
  <c r="L125"/>
  <c r="H277"/>
  <c r="O276"/>
  <c r="H278"/>
  <c r="O352"/>
  <c r="H353"/>
  <c r="H131"/>
  <c r="O130"/>
  <c r="N200"/>
  <c r="O200" s="1"/>
  <c r="L202"/>
  <c r="L201"/>
  <c r="N201" s="1"/>
  <c r="N352"/>
  <c r="L354"/>
  <c r="L353"/>
  <c r="H436"/>
  <c r="H435"/>
  <c r="O434"/>
  <c r="H51"/>
  <c r="H52" s="1"/>
  <c r="N206"/>
  <c r="O206" s="1"/>
  <c r="L208"/>
  <c r="L207"/>
  <c r="N207" s="1"/>
  <c r="N48"/>
  <c r="O48" s="1"/>
  <c r="L50"/>
  <c r="L49"/>
  <c r="N49" s="1"/>
  <c r="O49" s="1"/>
  <c r="N358"/>
  <c r="L359"/>
  <c r="L360"/>
  <c r="H430"/>
  <c r="H429"/>
  <c r="O428"/>
  <c r="N282"/>
  <c r="O282" s="1"/>
  <c r="L284"/>
  <c r="L283"/>
  <c r="H125"/>
  <c r="N54"/>
  <c r="O54" s="1"/>
  <c r="L55"/>
  <c r="N55" s="1"/>
  <c r="O55" s="1"/>
  <c r="O207"/>
  <c r="N435"/>
  <c r="H56"/>
  <c r="O201"/>
  <c r="N429"/>
  <c r="H202"/>
  <c r="L430"/>
  <c r="H208"/>
  <c r="L436"/>
  <c r="O358"/>
  <c r="H360"/>
  <c r="H359"/>
  <c r="H57" l="1"/>
  <c r="H58" s="1"/>
  <c r="N360"/>
  <c r="O360" s="1"/>
  <c r="L362"/>
  <c r="L361"/>
  <c r="L355"/>
  <c r="L133"/>
  <c r="L431"/>
  <c r="N430"/>
  <c r="O430" s="1"/>
  <c r="N284"/>
  <c r="L286"/>
  <c r="L285"/>
  <c r="L437"/>
  <c r="N437" s="1"/>
  <c r="N436"/>
  <c r="N131"/>
  <c r="O131" s="1"/>
  <c r="L56"/>
  <c r="N359"/>
  <c r="O435"/>
  <c r="H354"/>
  <c r="O277"/>
  <c r="N277"/>
  <c r="O202"/>
  <c r="H204"/>
  <c r="H203"/>
  <c r="N50"/>
  <c r="O50" s="1"/>
  <c r="L51"/>
  <c r="N51" s="1"/>
  <c r="L52"/>
  <c r="N52" s="1"/>
  <c r="O52" s="1"/>
  <c r="H361"/>
  <c r="H362" s="1"/>
  <c r="H432"/>
  <c r="H431"/>
  <c r="N208"/>
  <c r="L209"/>
  <c r="N209" s="1"/>
  <c r="N202"/>
  <c r="L203"/>
  <c r="L204"/>
  <c r="N204" s="1"/>
  <c r="H279"/>
  <c r="H280" s="1"/>
  <c r="N126"/>
  <c r="L128"/>
  <c r="L127"/>
  <c r="O208"/>
  <c r="H210"/>
  <c r="H209"/>
  <c r="H437"/>
  <c r="H438" s="1"/>
  <c r="O436"/>
  <c r="N278"/>
  <c r="O278" s="1"/>
  <c r="L279"/>
  <c r="L280" s="1"/>
  <c r="N280" s="1"/>
  <c r="O125"/>
  <c r="H126"/>
  <c r="N353"/>
  <c r="O353" s="1"/>
  <c r="O359"/>
  <c r="N283"/>
  <c r="O283" s="1"/>
  <c r="O429"/>
  <c r="O51"/>
  <c r="H132"/>
  <c r="N132" s="1"/>
  <c r="N125"/>
  <c r="H284"/>
  <c r="O280" l="1"/>
  <c r="H356"/>
  <c r="H355"/>
  <c r="H285"/>
  <c r="N285" s="1"/>
  <c r="O284"/>
  <c r="H127"/>
  <c r="H128"/>
  <c r="O126"/>
  <c r="O210"/>
  <c r="O204"/>
  <c r="N133"/>
  <c r="N128"/>
  <c r="N431"/>
  <c r="O431" s="1"/>
  <c r="N362"/>
  <c r="O362" s="1"/>
  <c r="N127"/>
  <c r="L432"/>
  <c r="N432" s="1"/>
  <c r="O432" s="1"/>
  <c r="N361"/>
  <c r="O361" s="1"/>
  <c r="H134"/>
  <c r="O132"/>
  <c r="H133"/>
  <c r="N56"/>
  <c r="O56" s="1"/>
  <c r="L57"/>
  <c r="N57" s="1"/>
  <c r="N355"/>
  <c r="O209"/>
  <c r="O279"/>
  <c r="L210"/>
  <c r="N210" s="1"/>
  <c r="L356"/>
  <c r="N356" s="1"/>
  <c r="N279"/>
  <c r="O437"/>
  <c r="N203"/>
  <c r="O203" s="1"/>
  <c r="L438"/>
  <c r="N438" s="1"/>
  <c r="O438" s="1"/>
  <c r="L134"/>
  <c r="N354"/>
  <c r="O354" s="1"/>
  <c r="O57"/>
  <c r="O134" l="1"/>
  <c r="L58"/>
  <c r="N58" s="1"/>
  <c r="O58" s="1"/>
  <c r="O127"/>
  <c r="O355"/>
  <c r="O285"/>
  <c r="O356"/>
  <c r="N134"/>
  <c r="O133"/>
  <c r="O128"/>
  <c r="H286"/>
  <c r="O286" l="1"/>
  <c r="N286"/>
</calcChain>
</file>

<file path=xl/sharedStrings.xml><?xml version="1.0" encoding="utf-8"?>
<sst xmlns="http://schemas.openxmlformats.org/spreadsheetml/2006/main" count="588" uniqueCount="81">
  <si>
    <t>File Number:</t>
  </si>
  <si>
    <t>EB-2012-0126</t>
  </si>
  <si>
    <t>Exhibit:</t>
  </si>
  <si>
    <t>Tab:</t>
  </si>
  <si>
    <t>Schedule:</t>
  </si>
  <si>
    <t>Page:</t>
  </si>
  <si>
    <t>1 of 6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</si>
  <si>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</si>
  <si>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</si>
  <si>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</si>
  <si>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</si>
  <si>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</si>
  <si>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</si>
  <si>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</si>
  <si>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</si>
  <si>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</si>
  <si>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</si>
  <si>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</si>
  <si>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</si>
  <si>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</si>
  <si>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</si>
  <si>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</si>
  <si>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</si>
  <si>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</si>
  <si>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</si>
  <si>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</si>
  <si>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</si>
  <si>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Rate Rider for Late Payment Penalty Litigation Costs</t>
  </si>
  <si>
    <t>Distribution Volumetric Rate</t>
  </si>
  <si>
    <t>kWh</t>
  </si>
  <si>
    <t>Smart Meter Disposition Rider</t>
  </si>
  <si>
    <t>Rate Rider for Loss Revenue Adjustment Mechanism Recovery</t>
  </si>
  <si>
    <t>kW</t>
  </si>
  <si>
    <t>Rate Rider for Tax Change</t>
  </si>
  <si>
    <t>LV Charges</t>
  </si>
  <si>
    <t>Stranded Assets Disposition</t>
  </si>
  <si>
    <t>Sub-Total A</t>
  </si>
  <si>
    <t>Rate Rider for Deferral/Variance Account Disposition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</si>
  <si>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</si>
  <si>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</si>
  <si>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</si>
  <si>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</si>
  <si>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</si>
  <si>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</si>
  <si>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</si>
  <si>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</si>
  <si>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</si>
  <si>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</si>
  <si>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</si>
  <si>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</si>
  <si>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</si>
  <si>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</si>
  <si>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</si>
  <si>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</si>
  <si>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</si>
  <si>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t>Total Bill (including HST)</t>
  </si>
  <si>
    <t>Ontario Clean Energy Benefit 1</t>
  </si>
  <si>
    <t>Total Bill on RPP (including OCEB)</t>
  </si>
  <si>
    <t>Total Bill on TOU (before Taxes)</t>
  </si>
  <si>
    <t>Total Bill on TOU (including OCEB)</t>
  </si>
  <si>
    <t>Loss Factor (%)</t>
  </si>
  <si>
    <t>1 Applicable to eligible customers only.  Refer to the Ontario Clean Energy Benefit Act, 2010.</t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</si>
  <si>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</si>
  <si>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</si>
  <si>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</si>
  <si>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</si>
  <si>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</si>
  <si>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</si>
  <si>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</si>
  <si>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</si>
  <si>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</si>
  <si>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2 of 6</t>
  </si>
  <si>
    <t>General Service &lt; 50 kW</t>
  </si>
  <si>
    <t>3 of 6</t>
  </si>
  <si>
    <t>General Service &gt; 50 to 4999 kW</t>
  </si>
  <si>
    <t>4 of 6</t>
  </si>
  <si>
    <t>Unmetered Scattered Load</t>
  </si>
  <si>
    <t>5 of 6</t>
  </si>
  <si>
    <t>Street Lighting</t>
  </si>
  <si>
    <t>6 of 6</t>
  </si>
  <si>
    <t>Sentinel Lighting</t>
  </si>
</sst>
</file>

<file path=xl/styles.xml><?xml version="1.0" encoding="utf-8"?>
<styleSheet xmlns="http://schemas.openxmlformats.org/spreadsheetml/2006/main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00_-;\-&quot;$&quot;* #,##0.0000_-;_-&quot;$&quot;* &quot;-&quot;??_-;_-@_-"/>
    <numFmt numFmtId="166" formatCode="&quot;$&quot;#.;\(&quot;$&quot;#,\)"/>
    <numFmt numFmtId="167" formatCode="&quot;$&quot;#,##0.00_);[Red]\(&quot;$&quot;#,##0.00\)"/>
    <numFmt numFmtId="168" formatCode="_(* #,##0.00_);_(* \(#,##0.00\);_(* &quot;-&quot;??_);_(@_)"/>
    <numFmt numFmtId="169" formatCode="_-&quot;$&quot;* #,##0_-;\-&quot;$&quot;* #,##0_-;_-&quot;$&quot;* &quot;-&quot;??_-;_-@_-"/>
    <numFmt numFmtId="170" formatCode="&quot;$&quot;#,##0_);\(&quot;$&quot;#,##0\)"/>
    <numFmt numFmtId="171" formatCode="&quot;Actual Shipments through&quot;\ m/d/yy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8"/>
      <name val="Times New Roman"/>
      <family val="1"/>
    </font>
    <font>
      <sz val="12"/>
      <name val="Tms Rmn"/>
    </font>
    <font>
      <sz val="10"/>
      <name val="Geneva"/>
    </font>
    <font>
      <sz val="10"/>
      <name val="Helv"/>
    </font>
    <font>
      <condense/>
      <extend/>
      <outline/>
      <sz val="10"/>
      <name val="Calibri"/>
      <family val="2"/>
    </font>
    <font>
      <sz val="11"/>
      <color indexed="8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color indexed="9"/>
      <name val="Tms Rmn"/>
    </font>
    <font>
      <b/>
      <sz val="8"/>
      <name val="MS Sans Serif"/>
      <family val="2"/>
    </font>
    <font>
      <sz val="11"/>
      <color theme="1"/>
      <name val="Calibri"/>
      <family val="2"/>
    </font>
    <font>
      <sz val="9"/>
      <name val="Pica Compressed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darkVertical"/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</borders>
  <cellStyleXfs count="195">
    <xf numFmtId="0" fontId="0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0" borderId="0">
      <alignment horizontal="center" wrapText="1"/>
      <protection locked="0"/>
    </xf>
    <xf numFmtId="0" fontId="7" fillId="3" borderId="0" applyNumberFormat="0" applyBorder="0" applyAlignment="0" applyProtection="0"/>
    <xf numFmtId="0" fontId="29" fillId="0" borderId="0" applyNumberFormat="0" applyFill="0" applyBorder="0" applyAlignment="0" applyProtection="0"/>
    <xf numFmtId="166" fontId="30" fillId="0" borderId="0" applyFill="0" applyBorder="0" applyAlignment="0"/>
    <xf numFmtId="0" fontId="11" fillId="6" borderId="4" applyNumberFormat="0" applyAlignment="0" applyProtection="0"/>
    <xf numFmtId="0" fontId="13" fillId="7" borderId="7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4" fillId="0" borderId="0" applyNumberFormat="0" applyAlignment="0">
      <alignment horizontal="left"/>
    </xf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38" fontId="21" fillId="40" borderId="0" applyNumberFormat="0" applyBorder="0" applyAlignment="0" applyProtection="0"/>
    <xf numFmtId="0" fontId="36" fillId="41" borderId="0"/>
    <xf numFmtId="0" fontId="23" fillId="0" borderId="22" applyNumberFormat="0" applyAlignment="0" applyProtection="0">
      <alignment horizontal="left" vertical="center"/>
    </xf>
    <xf numFmtId="0" fontId="23" fillId="0" borderId="13">
      <alignment horizontal="left"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31">
      <alignment horizontal="center"/>
    </xf>
    <xf numFmtId="0" fontId="37" fillId="0" borderId="0">
      <alignment horizontal="center"/>
    </xf>
    <xf numFmtId="10" fontId="21" fillId="42" borderId="11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171" fontId="18" fillId="0" borderId="0"/>
    <xf numFmtId="0" fontId="18" fillId="0" borderId="0"/>
    <xf numFmtId="0" fontId="3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8" fillId="0" borderId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8" fillId="43" borderId="32" applyNumberFormat="0" applyFont="0" applyAlignment="0" applyProtection="0"/>
    <xf numFmtId="0" fontId="10" fillId="6" borderId="5" applyNumberFormat="0" applyAlignment="0" applyProtection="0"/>
    <xf numFmtId="14" fontId="28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0" fontId="41" fillId="44" borderId="0" applyNumberFormat="0" applyFont="0" applyBorder="0" applyAlignment="0">
      <alignment horizontal="center"/>
    </xf>
    <xf numFmtId="14" fontId="42" fillId="0" borderId="0" applyNumberFormat="0" applyFill="0" applyBorder="0" applyAlignment="0" applyProtection="0">
      <alignment horizontal="left"/>
    </xf>
    <xf numFmtId="0" fontId="41" fillId="1" borderId="13" applyNumberFormat="0" applyFont="0" applyAlignment="0">
      <alignment horizontal="center"/>
    </xf>
    <xf numFmtId="0" fontId="43" fillId="0" borderId="0" applyNumberFormat="0" applyFill="0" applyBorder="0" applyAlignment="0">
      <alignment horizontal="center"/>
    </xf>
    <xf numFmtId="40" fontId="44" fillId="0" borderId="0" applyBorder="0">
      <alignment horizontal="right"/>
    </xf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8" fillId="0" borderId="33" applyNumberFormat="0" applyFont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19" fillId="33" borderId="0" xfId="0" applyFont="1" applyFill="1" applyAlignment="1" applyProtection="1">
      <alignment vertical="top" wrapText="1"/>
    </xf>
    <xf numFmtId="0" fontId="0" fillId="33" borderId="0" xfId="0" applyFill="1" applyBorder="1" applyProtection="1"/>
    <xf numFmtId="0" fontId="20" fillId="0" borderId="0" xfId="0" applyFont="1"/>
    <xf numFmtId="0" fontId="21" fillId="0" borderId="0" xfId="0" applyFont="1" applyAlignment="1">
      <alignment horizontal="right" vertical="top"/>
    </xf>
    <xf numFmtId="0" fontId="22" fillId="33" borderId="0" xfId="0" applyFont="1" applyFill="1" applyBorder="1" applyAlignment="1" applyProtection="1"/>
    <xf numFmtId="0" fontId="21" fillId="34" borderId="10" xfId="0" applyFont="1" applyFill="1" applyBorder="1" applyAlignment="1">
      <alignment horizontal="right" vertical="top"/>
    </xf>
    <xf numFmtId="0" fontId="0" fillId="33" borderId="0" xfId="0" applyFill="1" applyBorder="1" applyAlignment="1" applyProtection="1">
      <alignment horizontal="left" indent="1"/>
    </xf>
    <xf numFmtId="0" fontId="23" fillId="33" borderId="0" xfId="0" applyFont="1" applyFill="1" applyBorder="1" applyAlignment="1" applyProtection="1"/>
    <xf numFmtId="0" fontId="21" fillId="34" borderId="0" xfId="0" applyFont="1" applyFill="1" applyAlignment="1">
      <alignment horizontal="right" vertical="top"/>
    </xf>
    <xf numFmtId="0" fontId="0" fillId="0" borderId="0" xfId="0" applyProtection="1"/>
    <xf numFmtId="0" fontId="20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center"/>
    </xf>
    <xf numFmtId="0" fontId="18" fillId="0" borderId="0" xfId="0" applyFont="1" applyProtection="1"/>
    <xf numFmtId="0" fontId="20" fillId="0" borderId="0" xfId="0" applyFont="1" applyProtection="1"/>
    <xf numFmtId="0" fontId="20" fillId="34" borderId="11" xfId="0" applyFont="1" applyFill="1" applyBorder="1" applyProtection="1">
      <protection locked="0"/>
    </xf>
    <xf numFmtId="0" fontId="20" fillId="0" borderId="0" xfId="0" applyFont="1" applyAlignment="1" applyProtection="1"/>
    <xf numFmtId="0" fontId="20" fillId="0" borderId="0" xfId="0" applyFont="1" applyAlignment="1" applyProtection="1">
      <alignment horizontal="center"/>
    </xf>
    <xf numFmtId="0" fontId="20" fillId="0" borderId="15" xfId="0" applyFont="1" applyBorder="1" applyAlignment="1" applyProtection="1">
      <alignment horizontal="center"/>
    </xf>
    <xf numFmtId="0" fontId="20" fillId="0" borderId="16" xfId="0" applyFont="1" applyBorder="1" applyAlignment="1" applyProtection="1">
      <alignment horizontal="center"/>
    </xf>
    <xf numFmtId="0" fontId="20" fillId="0" borderId="17" xfId="0" applyFont="1" applyBorder="1" applyAlignment="1" applyProtection="1">
      <alignment horizontal="center"/>
    </xf>
    <xf numFmtId="0" fontId="20" fillId="0" borderId="19" xfId="0" quotePrefix="1" applyFont="1" applyBorder="1" applyAlignment="1" applyProtection="1">
      <alignment horizontal="center"/>
    </xf>
    <xf numFmtId="0" fontId="20" fillId="0" borderId="2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5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8" fillId="34" borderId="18" xfId="2" applyNumberFormat="1" applyFont="1" applyFill="1" applyBorder="1" applyAlignment="1" applyProtection="1">
      <alignment vertical="top"/>
      <protection locked="0"/>
    </xf>
    <xf numFmtId="0" fontId="0" fillId="0" borderId="18" xfId="0" applyFill="1" applyBorder="1" applyAlignment="1" applyProtection="1">
      <alignment vertical="center"/>
    </xf>
    <xf numFmtId="44" fontId="0" fillId="0" borderId="16" xfId="2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8" fillId="34" borderId="18" xfId="2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4" fontId="0" fillId="0" borderId="18" xfId="0" applyNumberFormat="1" applyBorder="1" applyAlignment="1" applyProtection="1">
      <alignment vertical="center"/>
    </xf>
    <xf numFmtId="10" fontId="0" fillId="0" borderId="16" xfId="1" applyNumberFormat="1" applyFont="1" applyBorder="1" applyAlignment="1" applyProtection="1">
      <alignment vertical="center"/>
    </xf>
    <xf numFmtId="0" fontId="0" fillId="34" borderId="0" xfId="0" applyFill="1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0" fillId="36" borderId="12" xfId="0" applyFont="1" applyFill="1" applyBorder="1" applyAlignment="1" applyProtection="1">
      <alignment vertical="top"/>
      <protection locked="0"/>
    </xf>
    <xf numFmtId="0" fontId="0" fillId="36" borderId="13" xfId="0" applyFill="1" applyBorder="1" applyAlignment="1" applyProtection="1">
      <alignment vertical="top"/>
    </xf>
    <xf numFmtId="0" fontId="0" fillId="36" borderId="13" xfId="0" applyFill="1" applyBorder="1" applyAlignment="1" applyProtection="1">
      <alignment vertical="top"/>
      <protection locked="0"/>
    </xf>
    <xf numFmtId="165" fontId="18" fillId="36" borderId="11" xfId="2" applyNumberFormat="1" applyFont="1" applyFill="1" applyBorder="1" applyAlignment="1" applyProtection="1">
      <alignment vertical="top"/>
      <protection locked="0"/>
    </xf>
    <xf numFmtId="0" fontId="0" fillId="36" borderId="11" xfId="0" applyFill="1" applyBorder="1" applyAlignment="1" applyProtection="1">
      <alignment vertical="center"/>
      <protection locked="0"/>
    </xf>
    <xf numFmtId="44" fontId="18" fillId="36" borderId="14" xfId="2" applyNumberFormat="1" applyFont="1" applyFill="1" applyBorder="1" applyAlignment="1" applyProtection="1">
      <alignment vertical="center"/>
    </xf>
    <xf numFmtId="0" fontId="0" fillId="36" borderId="0" xfId="0" applyFill="1" applyAlignment="1" applyProtection="1">
      <alignment vertical="center"/>
    </xf>
    <xf numFmtId="165" fontId="18" fillId="36" borderId="11" xfId="2" applyNumberFormat="1" applyFont="1" applyFill="1" applyBorder="1" applyAlignment="1" applyProtection="1">
      <alignment vertical="center"/>
      <protection locked="0"/>
    </xf>
    <xf numFmtId="0" fontId="0" fillId="36" borderId="14" xfId="0" applyFill="1" applyBorder="1" applyAlignment="1" applyProtection="1">
      <alignment vertical="center"/>
      <protection locked="0"/>
    </xf>
    <xf numFmtId="44" fontId="20" fillId="36" borderId="11" xfId="0" applyNumberFormat="1" applyFont="1" applyFill="1" applyBorder="1" applyAlignment="1" applyProtection="1">
      <alignment vertical="center"/>
    </xf>
    <xf numFmtId="10" fontId="20" fillId="36" borderId="14" xfId="1" applyNumberFormat="1" applyFont="1" applyFill="1" applyBorder="1" applyAlignment="1" applyProtection="1">
      <alignment vertical="center"/>
    </xf>
    <xf numFmtId="0" fontId="18" fillId="34" borderId="0" xfId="0" applyFont="1" applyFill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0" fontId="0" fillId="37" borderId="11" xfId="0" applyFill="1" applyBorder="1" applyAlignment="1" applyProtection="1">
      <alignment vertical="top"/>
    </xf>
    <xf numFmtId="0" fontId="0" fillId="37" borderId="11" xfId="0" applyFill="1" applyBorder="1" applyAlignment="1" applyProtection="1">
      <alignment vertical="center"/>
    </xf>
    <xf numFmtId="44" fontId="18" fillId="37" borderId="14" xfId="2" applyNumberFormat="1" applyFont="1" applyFill="1" applyBorder="1" applyAlignment="1" applyProtection="1">
      <alignment vertical="center"/>
    </xf>
    <xf numFmtId="0" fontId="20" fillId="36" borderId="12" xfId="0" applyFont="1" applyFill="1" applyBorder="1" applyAlignment="1" applyProtection="1">
      <alignment vertical="top" wrapText="1"/>
    </xf>
    <xf numFmtId="0" fontId="0" fillId="36" borderId="13" xfId="0" applyFill="1" applyBorder="1" applyProtection="1"/>
    <xf numFmtId="0" fontId="0" fillId="36" borderId="11" xfId="0" applyFill="1" applyBorder="1" applyProtection="1"/>
    <xf numFmtId="0" fontId="0" fillId="36" borderId="11" xfId="0" applyFill="1" applyBorder="1" applyAlignment="1" applyProtection="1">
      <alignment vertical="center"/>
    </xf>
    <xf numFmtId="44" fontId="20" fillId="36" borderId="14" xfId="0" applyNumberFormat="1" applyFont="1" applyFill="1" applyBorder="1" applyAlignment="1" applyProtection="1">
      <alignment vertical="center"/>
    </xf>
    <xf numFmtId="0" fontId="0" fillId="36" borderId="14" xfId="0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0" borderId="18" xfId="0" applyNumberFormat="1" applyFill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6" borderId="11" xfId="0" applyFill="1" applyBorder="1" applyAlignment="1" applyProtection="1">
      <alignment vertical="top"/>
    </xf>
    <xf numFmtId="0" fontId="20" fillId="36" borderId="0" xfId="0" applyFont="1" applyFill="1" applyAlignment="1" applyProtection="1">
      <alignment vertical="center"/>
    </xf>
    <xf numFmtId="0" fontId="20" fillId="36" borderId="11" xfId="0" applyFont="1" applyFill="1" applyBorder="1" applyAlignment="1" applyProtection="1">
      <alignment vertical="center"/>
    </xf>
    <xf numFmtId="0" fontId="20" fillId="36" borderId="1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8" fillId="34" borderId="18" xfId="2" applyNumberFormat="1" applyFill="1" applyBorder="1" applyAlignment="1" applyProtection="1">
      <alignment vertical="top"/>
      <protection locked="0"/>
    </xf>
    <xf numFmtId="44" fontId="18" fillId="0" borderId="16" xfId="2" applyNumberFormat="1" applyBorder="1" applyAlignment="1" applyProtection="1">
      <alignment vertical="center"/>
    </xf>
    <xf numFmtId="165" fontId="18" fillId="34" borderId="18" xfId="2" applyNumberFormat="1" applyFill="1" applyBorder="1" applyAlignment="1" applyProtection="1">
      <alignment vertical="center"/>
      <protection locked="0"/>
    </xf>
    <xf numFmtId="10" fontId="18" fillId="0" borderId="16" xfId="1" applyNumberFormat="1" applyBorder="1" applyAlignment="1" applyProtection="1">
      <alignment vertical="center"/>
    </xf>
    <xf numFmtId="165" fontId="18" fillId="0" borderId="18" xfId="2" applyNumberFormat="1" applyFill="1" applyBorder="1" applyAlignment="1" applyProtection="1">
      <alignment vertical="top"/>
      <protection locked="0"/>
    </xf>
    <xf numFmtId="1" fontId="18" fillId="0" borderId="18" xfId="0" applyNumberFormat="1" applyFont="1" applyFill="1" applyBorder="1" applyAlignment="1" applyProtection="1">
      <alignment vertical="center"/>
    </xf>
    <xf numFmtId="1" fontId="18" fillId="34" borderId="18" xfId="0" applyNumberFormat="1" applyFont="1" applyFill="1" applyBorder="1" applyAlignment="1" applyProtection="1">
      <alignment vertical="center"/>
    </xf>
    <xf numFmtId="0" fontId="18" fillId="38" borderId="21" xfId="0" applyFont="1" applyFill="1" applyBorder="1" applyProtection="1"/>
    <xf numFmtId="0" fontId="0" fillId="38" borderId="22" xfId="0" applyFill="1" applyBorder="1" applyAlignment="1" applyProtection="1">
      <alignment vertical="top"/>
    </xf>
    <xf numFmtId="0" fontId="0" fillId="38" borderId="22" xfId="0" applyFill="1" applyBorder="1" applyAlignment="1" applyProtection="1">
      <alignment vertical="top"/>
      <protection locked="0"/>
    </xf>
    <xf numFmtId="165" fontId="18" fillId="38" borderId="23" xfId="2" applyNumberFormat="1" applyFill="1" applyBorder="1" applyAlignment="1" applyProtection="1">
      <alignment vertical="top"/>
      <protection locked="0"/>
    </xf>
    <xf numFmtId="0" fontId="0" fillId="38" borderId="24" xfId="0" applyFill="1" applyBorder="1" applyAlignment="1" applyProtection="1">
      <alignment vertical="center"/>
      <protection locked="0"/>
    </xf>
    <xf numFmtId="44" fontId="18" fillId="38" borderId="22" xfId="2" applyNumberFormat="1" applyFill="1" applyBorder="1" applyAlignment="1" applyProtection="1">
      <alignment vertical="center"/>
    </xf>
    <xf numFmtId="0" fontId="0" fillId="38" borderId="22" xfId="0" applyFill="1" applyBorder="1" applyAlignment="1" applyProtection="1">
      <alignment vertical="center"/>
    </xf>
    <xf numFmtId="0" fontId="0" fillId="38" borderId="23" xfId="0" applyFill="1" applyBorder="1" applyAlignment="1" applyProtection="1">
      <alignment vertical="center"/>
      <protection locked="0"/>
    </xf>
    <xf numFmtId="44" fontId="0" fillId="38" borderId="23" xfId="0" applyNumberFormat="1" applyFill="1" applyBorder="1" applyAlignment="1" applyProtection="1">
      <alignment vertical="center"/>
    </xf>
    <xf numFmtId="10" fontId="18" fillId="38" borderId="25" xfId="1" applyNumberForma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top"/>
    </xf>
    <xf numFmtId="9" fontId="0" fillId="0" borderId="1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0" fillId="0" borderId="26" xfId="0" applyNumberFormat="1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vertical="center"/>
    </xf>
    <xf numFmtId="9" fontId="20" fillId="0" borderId="18" xfId="0" applyNumberFormat="1" applyFont="1" applyFill="1" applyBorder="1" applyAlignment="1" applyProtection="1">
      <alignment vertical="center"/>
    </xf>
    <xf numFmtId="44" fontId="20" fillId="0" borderId="16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44" fontId="20" fillId="0" borderId="18" xfId="0" applyNumberFormat="1" applyFont="1" applyFill="1" applyBorder="1" applyAlignment="1" applyProtection="1">
      <alignment vertical="center"/>
    </xf>
    <xf numFmtId="10" fontId="20" fillId="0" borderId="16" xfId="1" applyNumberFormat="1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top" indent="1"/>
    </xf>
    <xf numFmtId="9" fontId="0" fillId="0" borderId="18" xfId="0" applyNumberFormat="1" applyFill="1" applyBorder="1" applyAlignment="1" applyProtection="1">
      <alignment vertical="top"/>
      <protection locked="0"/>
    </xf>
    <xf numFmtId="44" fontId="18" fillId="0" borderId="26" xfId="0" applyNumberFormat="1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9" fontId="18" fillId="0" borderId="18" xfId="0" applyNumberFormat="1" applyFont="1" applyFill="1" applyBorder="1" applyAlignment="1" applyProtection="1">
      <alignment vertical="top"/>
      <protection locked="0"/>
    </xf>
    <xf numFmtId="9" fontId="18" fillId="0" borderId="18" xfId="0" applyNumberFormat="1" applyFont="1" applyFill="1" applyBorder="1" applyAlignment="1" applyProtection="1">
      <alignment vertical="center"/>
    </xf>
    <xf numFmtId="44" fontId="18" fillId="0" borderId="16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44" fontId="18" fillId="0" borderId="18" xfId="0" applyNumberFormat="1" applyFont="1" applyFill="1" applyBorder="1" applyAlignment="1" applyProtection="1">
      <alignment vertical="center"/>
    </xf>
    <xf numFmtId="10" fontId="18" fillId="0" borderId="16" xfId="1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horizontal="left" vertical="top" wrapText="1" indent="1"/>
    </xf>
    <xf numFmtId="0" fontId="0" fillId="0" borderId="18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44" fontId="26" fillId="0" borderId="26" xfId="0" applyNumberFormat="1" applyFont="1" applyFill="1" applyBorder="1" applyAlignment="1" applyProtection="1">
      <alignment vertical="center"/>
    </xf>
    <xf numFmtId="44" fontId="26" fillId="0" borderId="16" xfId="0" applyNumberFormat="1" applyFont="1" applyFill="1" applyBorder="1" applyAlignment="1" applyProtection="1">
      <alignment vertical="center"/>
    </xf>
    <xf numFmtId="44" fontId="26" fillId="0" borderId="18" xfId="0" applyNumberFormat="1" applyFont="1" applyFill="1" applyBorder="1" applyAlignment="1" applyProtection="1">
      <alignment vertical="center"/>
    </xf>
    <xf numFmtId="10" fontId="26" fillId="0" borderId="16" xfId="1" applyNumberFormat="1" applyFont="1" applyFill="1" applyBorder="1" applyAlignment="1" applyProtection="1">
      <alignment vertical="center"/>
    </xf>
    <xf numFmtId="0" fontId="0" fillId="39" borderId="0" xfId="0" applyFill="1" applyAlignment="1" applyProtection="1">
      <alignment vertical="top"/>
    </xf>
    <xf numFmtId="0" fontId="0" fillId="39" borderId="18" xfId="0" applyFill="1" applyBorder="1" applyAlignment="1" applyProtection="1">
      <alignment vertical="top"/>
    </xf>
    <xf numFmtId="0" fontId="0" fillId="39" borderId="0" xfId="0" applyFill="1" applyBorder="1" applyAlignment="1" applyProtection="1">
      <alignment vertical="center"/>
    </xf>
    <xf numFmtId="44" fontId="20" fillId="39" borderId="26" xfId="0" applyNumberFormat="1" applyFont="1" applyFill="1" applyBorder="1" applyAlignment="1" applyProtection="1">
      <alignment vertical="center"/>
    </xf>
    <xf numFmtId="0" fontId="20" fillId="39" borderId="18" xfId="0" applyFont="1" applyFill="1" applyBorder="1" applyAlignment="1" applyProtection="1">
      <alignment vertical="center"/>
    </xf>
    <xf numFmtId="44" fontId="20" fillId="39" borderId="16" xfId="0" applyNumberFormat="1" applyFont="1" applyFill="1" applyBorder="1" applyAlignment="1" applyProtection="1">
      <alignment vertical="center"/>
    </xf>
    <xf numFmtId="0" fontId="20" fillId="39" borderId="0" xfId="0" applyFont="1" applyFill="1" applyBorder="1" applyAlignment="1" applyProtection="1">
      <alignment vertical="center"/>
    </xf>
    <xf numFmtId="44" fontId="20" fillId="39" borderId="18" xfId="0" applyNumberFormat="1" applyFont="1" applyFill="1" applyBorder="1" applyAlignment="1" applyProtection="1">
      <alignment vertical="center"/>
    </xf>
    <xf numFmtId="10" fontId="20" fillId="39" borderId="16" xfId="1" applyNumberFormat="1" applyFont="1" applyFill="1" applyBorder="1" applyAlignment="1" applyProtection="1">
      <alignment vertical="center"/>
    </xf>
    <xf numFmtId="165" fontId="18" fillId="38" borderId="24" xfId="2" applyNumberFormat="1" applyFill="1" applyBorder="1" applyAlignment="1" applyProtection="1">
      <alignment vertical="top"/>
      <protection locked="0"/>
    </xf>
    <xf numFmtId="0" fontId="0" fillId="38" borderId="22" xfId="0" applyFill="1" applyBorder="1" applyAlignment="1" applyProtection="1">
      <alignment vertical="center"/>
      <protection locked="0"/>
    </xf>
    <xf numFmtId="44" fontId="18" fillId="38" borderId="27" xfId="2" applyNumberFormat="1" applyFill="1" applyBorder="1" applyAlignment="1" applyProtection="1">
      <alignment vertical="center"/>
    </xf>
    <xf numFmtId="0" fontId="0" fillId="38" borderId="24" xfId="0" applyFill="1" applyBorder="1" applyAlignment="1" applyProtection="1">
      <alignment vertical="center"/>
    </xf>
    <xf numFmtId="44" fontId="18" fillId="38" borderId="23" xfId="2" applyNumberFormat="1" applyFill="1" applyBorder="1" applyAlignment="1" applyProtection="1">
      <alignment vertical="center"/>
    </xf>
    <xf numFmtId="44" fontId="0" fillId="38" borderId="24" xfId="0" applyNumberFormat="1" applyFill="1" applyBorder="1" applyAlignment="1" applyProtection="1">
      <alignment vertical="center"/>
    </xf>
    <xf numFmtId="44" fontId="20" fillId="0" borderId="28" xfId="0" applyNumberFormat="1" applyFont="1" applyFill="1" applyBorder="1" applyAlignment="1" applyProtection="1">
      <alignment vertical="center"/>
    </xf>
    <xf numFmtId="9" fontId="18" fillId="0" borderId="18" xfId="0" applyNumberFormat="1" applyFont="1" applyFill="1" applyBorder="1" applyAlignment="1" applyProtection="1">
      <alignment vertical="center"/>
      <protection locked="0"/>
    </xf>
    <xf numFmtId="0" fontId="0" fillId="39" borderId="19" xfId="0" applyFill="1" applyBorder="1" applyAlignment="1" applyProtection="1">
      <alignment vertical="top"/>
    </xf>
    <xf numFmtId="0" fontId="0" fillId="39" borderId="29" xfId="0" applyFill="1" applyBorder="1" applyAlignment="1" applyProtection="1">
      <alignment vertical="center"/>
    </xf>
    <xf numFmtId="44" fontId="20" fillId="39" borderId="30" xfId="0" applyNumberFormat="1" applyFont="1" applyFill="1" applyBorder="1" applyAlignment="1" applyProtection="1">
      <alignment vertical="center"/>
    </xf>
    <xf numFmtId="0" fontId="20" fillId="39" borderId="19" xfId="0" applyFont="1" applyFill="1" applyBorder="1" applyAlignment="1" applyProtection="1">
      <alignment vertical="center"/>
    </xf>
    <xf numFmtId="44" fontId="20" fillId="39" borderId="20" xfId="0" applyNumberFormat="1" applyFont="1" applyFill="1" applyBorder="1" applyAlignment="1" applyProtection="1">
      <alignment vertical="center"/>
    </xf>
    <xf numFmtId="0" fontId="20" fillId="39" borderId="29" xfId="0" applyFont="1" applyFill="1" applyBorder="1" applyAlignment="1" applyProtection="1">
      <alignment vertical="center"/>
    </xf>
    <xf numFmtId="44" fontId="20" fillId="39" borderId="19" xfId="0" applyNumberFormat="1" applyFont="1" applyFill="1" applyBorder="1" applyAlignment="1" applyProtection="1">
      <alignment vertical="center"/>
    </xf>
    <xf numFmtId="10" fontId="20" fillId="39" borderId="20" xfId="1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10" fontId="18" fillId="34" borderId="11" xfId="1" applyNumberFormat="1" applyFill="1" applyBorder="1" applyProtection="1">
      <protection locked="0"/>
    </xf>
    <xf numFmtId="0" fontId="27" fillId="0" borderId="0" xfId="0" applyFont="1" applyProtection="1"/>
    <xf numFmtId="0" fontId="20" fillId="39" borderId="0" xfId="0" applyFont="1" applyFill="1" applyAlignment="1" applyProtection="1">
      <alignment horizontal="left" vertical="top" wrapText="1"/>
    </xf>
    <xf numFmtId="0" fontId="20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0" fillId="0" borderId="18" xfId="0" applyFont="1" applyFill="1" applyBorder="1" applyAlignment="1" applyProtection="1">
      <alignment horizontal="center" wrapText="1"/>
    </xf>
    <xf numFmtId="0" fontId="0" fillId="0" borderId="19" xfId="0" applyBorder="1" applyAlignment="1">
      <alignment wrapText="1"/>
    </xf>
    <xf numFmtId="0" fontId="20" fillId="0" borderId="16" xfId="0" applyFont="1" applyFill="1" applyBorder="1" applyAlignment="1" applyProtection="1">
      <alignment horizontal="center" wrapText="1"/>
    </xf>
    <xf numFmtId="0" fontId="0" fillId="0" borderId="20" xfId="0" applyBorder="1" applyAlignment="1">
      <alignment wrapText="1"/>
    </xf>
    <xf numFmtId="0" fontId="25" fillId="0" borderId="0" xfId="0" applyFont="1" applyAlignment="1" applyProtection="1">
      <alignment horizontal="left" vertical="top" wrapText="1" indent="1"/>
    </xf>
    <xf numFmtId="0" fontId="22" fillId="33" borderId="0" xfId="0" applyFont="1" applyFill="1" applyBorder="1" applyAlignment="1" applyProtection="1">
      <alignment horizontal="left" indent="7"/>
    </xf>
    <xf numFmtId="0" fontId="24" fillId="0" borderId="0" xfId="0" applyFont="1" applyAlignment="1" applyProtection="1">
      <alignment horizontal="center"/>
    </xf>
    <xf numFmtId="0" fontId="23" fillId="34" borderId="0" xfId="0" applyFont="1" applyFill="1" applyAlignment="1" applyProtection="1">
      <alignment horizontal="left" vertical="center"/>
    </xf>
    <xf numFmtId="0" fontId="20" fillId="0" borderId="12" xfId="0" applyFont="1" applyBorder="1" applyAlignment="1" applyProtection="1">
      <alignment horizontal="center"/>
    </xf>
    <xf numFmtId="0" fontId="20" fillId="0" borderId="13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</cellXfs>
  <cellStyles count="195">
    <cellStyle name="20% - Accent1 2" xfId="3"/>
    <cellStyle name="20% - Accent1 2 2" xfId="4"/>
    <cellStyle name="20% - Accent2 2" xfId="5"/>
    <cellStyle name="20% - Accent2 2 2" xfId="6"/>
    <cellStyle name="20% - Accent3 2" xfId="7"/>
    <cellStyle name="20% - Accent3 2 2" xfId="8"/>
    <cellStyle name="20% - Accent4 2" xfId="9"/>
    <cellStyle name="20% - Accent4 2 2" xfId="10"/>
    <cellStyle name="20% - Accent5 2" xfId="11"/>
    <cellStyle name="20% - Accent5 2 2" xfId="12"/>
    <cellStyle name="20% - Accent6 2" xfId="13"/>
    <cellStyle name="20% - Accent6 2 2" xfId="14"/>
    <cellStyle name="40% - Accent1 2" xfId="15"/>
    <cellStyle name="40% - Accent1 2 2" xfId="16"/>
    <cellStyle name="40% - Accent2 2" xfId="17"/>
    <cellStyle name="40% - Accent2 2 2" xfId="18"/>
    <cellStyle name="40% - Accent3 2" xfId="19"/>
    <cellStyle name="40% - Accent3 2 2" xfId="20"/>
    <cellStyle name="40% - Accent4 2" xfId="21"/>
    <cellStyle name="40% - Accent4 2 2" xfId="22"/>
    <cellStyle name="40% - Accent5 2" xfId="23"/>
    <cellStyle name="40% - Accent5 2 2" xfId="24"/>
    <cellStyle name="40% - Accent6 2" xfId="25"/>
    <cellStyle name="40% - Accent6 2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args.style" xfId="39"/>
    <cellStyle name="Bad 2" xfId="40"/>
    <cellStyle name="Body" xfId="41"/>
    <cellStyle name="Calc Currency (0)" xfId="42"/>
    <cellStyle name="Calculation 2" xfId="43"/>
    <cellStyle name="Check Cell 2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2" xfId="53"/>
    <cellStyle name="Comma 2 2" xfId="54"/>
    <cellStyle name="Comma 2 3" xfId="55"/>
    <cellStyle name="Comma 2 3 2" xfId="56"/>
    <cellStyle name="Comma 2 3 3" xfId="57"/>
    <cellStyle name="Comma 2 4" xfId="58"/>
    <cellStyle name="Comma 2 5" xfId="59"/>
    <cellStyle name="Comma 2 6" xfId="60"/>
    <cellStyle name="Comma 3" xfId="61"/>
    <cellStyle name="Comma 3 2" xfId="62"/>
    <cellStyle name="Comma 4" xfId="63"/>
    <cellStyle name="Comma 5" xfId="64"/>
    <cellStyle name="Comma 6" xfId="65"/>
    <cellStyle name="Comma 7" xfId="66"/>
    <cellStyle name="Comma 8" xfId="67"/>
    <cellStyle name="Comma 9" xfId="68"/>
    <cellStyle name="Comma0" xfId="69"/>
    <cellStyle name="Comma0 2" xfId="70"/>
    <cellStyle name="Comma0 3" xfId="71"/>
    <cellStyle name="Copied" xfId="72"/>
    <cellStyle name="Currency 10" xfId="73"/>
    <cellStyle name="Currency 11" xfId="74"/>
    <cellStyle name="Currency 12" xfId="75"/>
    <cellStyle name="Currency 13" xfId="76"/>
    <cellStyle name="Currency 14" xfId="77"/>
    <cellStyle name="Currency 15" xfId="78"/>
    <cellStyle name="Currency 16" xfId="2"/>
    <cellStyle name="Currency 2" xfId="79"/>
    <cellStyle name="Currency 2 2" xfId="80"/>
    <cellStyle name="Currency 2 3" xfId="81"/>
    <cellStyle name="Currency 2 4" xfId="82"/>
    <cellStyle name="Currency 2 5" xfId="83"/>
    <cellStyle name="Currency 2 6" xfId="84"/>
    <cellStyle name="Currency 3" xfId="85"/>
    <cellStyle name="Currency 4" xfId="86"/>
    <cellStyle name="Currency 5" xfId="87"/>
    <cellStyle name="Currency 6" xfId="88"/>
    <cellStyle name="Currency 7" xfId="89"/>
    <cellStyle name="Currency 8" xfId="90"/>
    <cellStyle name="Currency 9" xfId="91"/>
    <cellStyle name="Currency0" xfId="92"/>
    <cellStyle name="Currency0 2" xfId="93"/>
    <cellStyle name="Currency0 3" xfId="94"/>
    <cellStyle name="Date" xfId="95"/>
    <cellStyle name="Date 2" xfId="96"/>
    <cellStyle name="Date 3" xfId="97"/>
    <cellStyle name="Entered" xfId="98"/>
    <cellStyle name="Explanatory Text 2" xfId="99"/>
    <cellStyle name="Fixed" xfId="100"/>
    <cellStyle name="Fixed 2" xfId="101"/>
    <cellStyle name="Fixed 3" xfId="102"/>
    <cellStyle name="Good 2" xfId="103"/>
    <cellStyle name="Grey" xfId="104"/>
    <cellStyle name="Head 1" xfId="105"/>
    <cellStyle name="Header1" xfId="106"/>
    <cellStyle name="Header2" xfId="107"/>
    <cellStyle name="Heading 1 2" xfId="108"/>
    <cellStyle name="Heading 2 2" xfId="109"/>
    <cellStyle name="Heading 3 2" xfId="110"/>
    <cellStyle name="Heading 4 2" xfId="111"/>
    <cellStyle name="HEADINGS" xfId="112"/>
    <cellStyle name="HEADINGSTOP" xfId="113"/>
    <cellStyle name="Input [yellow]" xfId="114"/>
    <cellStyle name="Input 2" xfId="115"/>
    <cellStyle name="Linked Cell 2" xfId="116"/>
    <cellStyle name="Neutral 2" xfId="117"/>
    <cellStyle name="Normal" xfId="0" builtinId="0"/>
    <cellStyle name="Normal - Style1" xfId="118"/>
    <cellStyle name="Normal 2" xfId="119"/>
    <cellStyle name="Normal 2 2" xfId="120"/>
    <cellStyle name="Normal 3" xfId="121"/>
    <cellStyle name="Normal 3 2" xfId="122"/>
    <cellStyle name="Normal 3 3" xfId="123"/>
    <cellStyle name="Normal 4" xfId="124"/>
    <cellStyle name="Normal 4 2" xfId="125"/>
    <cellStyle name="Normal 5" xfId="126"/>
    <cellStyle name="Normal 6" xfId="127"/>
    <cellStyle name="Normal 7" xfId="128"/>
    <cellStyle name="Normal 8" xfId="129"/>
    <cellStyle name="Note 10" xfId="130"/>
    <cellStyle name="Note 11" xfId="131"/>
    <cellStyle name="Note 12" xfId="132"/>
    <cellStyle name="Note 13" xfId="133"/>
    <cellStyle name="Note 14" xfId="134"/>
    <cellStyle name="Note 15" xfId="135"/>
    <cellStyle name="Note 16" xfId="136"/>
    <cellStyle name="Note 17" xfId="137"/>
    <cellStyle name="Note 18" xfId="138"/>
    <cellStyle name="Note 19" xfId="139"/>
    <cellStyle name="Note 2" xfId="140"/>
    <cellStyle name="Note 2 2" xfId="141"/>
    <cellStyle name="Note 20" xfId="142"/>
    <cellStyle name="Note 21" xfId="143"/>
    <cellStyle name="Note 22" xfId="144"/>
    <cellStyle name="Note 23" xfId="145"/>
    <cellStyle name="Note 24" xfId="146"/>
    <cellStyle name="Note 25" xfId="147"/>
    <cellStyle name="Note 26" xfId="148"/>
    <cellStyle name="Note 27" xfId="149"/>
    <cellStyle name="Note 28" xfId="150"/>
    <cellStyle name="Note 29" xfId="151"/>
    <cellStyle name="Note 3" xfId="152"/>
    <cellStyle name="Note 30" xfId="153"/>
    <cellStyle name="Note 31" xfId="154"/>
    <cellStyle name="Note 32" xfId="155"/>
    <cellStyle name="Note 33" xfId="156"/>
    <cellStyle name="Note 34" xfId="157"/>
    <cellStyle name="Note 35" xfId="158"/>
    <cellStyle name="Note 36" xfId="159"/>
    <cellStyle name="Note 37" xfId="160"/>
    <cellStyle name="Note 38" xfId="161"/>
    <cellStyle name="Note 39" xfId="162"/>
    <cellStyle name="Note 4" xfId="163"/>
    <cellStyle name="Note 40" xfId="164"/>
    <cellStyle name="Note 41" xfId="165"/>
    <cellStyle name="Note 42" xfId="166"/>
    <cellStyle name="Note 43" xfId="167"/>
    <cellStyle name="Note 44" xfId="168"/>
    <cellStyle name="Note 45" xfId="169"/>
    <cellStyle name="Note 5" xfId="170"/>
    <cellStyle name="Note 6" xfId="171"/>
    <cellStyle name="Note 7" xfId="172"/>
    <cellStyle name="Note 8" xfId="173"/>
    <cellStyle name="Note 9" xfId="174"/>
    <cellStyle name="Output 2" xfId="175"/>
    <cellStyle name="per.style" xfId="176"/>
    <cellStyle name="Percent" xfId="1" builtinId="5"/>
    <cellStyle name="Percent [2]" xfId="177"/>
    <cellStyle name="Percent 2" xfId="178"/>
    <cellStyle name="Percent 2 2" xfId="179"/>
    <cellStyle name="Percent 3" xfId="180"/>
    <cellStyle name="Percent 4" xfId="181"/>
    <cellStyle name="Percent 4 2" xfId="182"/>
    <cellStyle name="Percent 5" xfId="183"/>
    <cellStyle name="Percent 6" xfId="184"/>
    <cellStyle name="PSChar" xfId="185"/>
    <cellStyle name="regstoresfromspecstores" xfId="186"/>
    <cellStyle name="RevList" xfId="187"/>
    <cellStyle name="SHADEDSTORES" xfId="188"/>
    <cellStyle name="specstores" xfId="189"/>
    <cellStyle name="Subtotal" xfId="190"/>
    <cellStyle name="Title 2" xfId="191"/>
    <cellStyle name="Total 2" xfId="192"/>
    <cellStyle name="Total 3" xfId="193"/>
    <cellStyle name="Warning Text 2" xfId="1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Rates/2%20-%20INTERROGATORIES/Other%20Service%20Revenues/Sudbury_2013EDR_RateMaker_v2-ACF%2020120807%20-%20A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%20Rate%20Application\loan-amortization-schedule%20for%20IO%20debenture%20of%202.2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13/FINAL%20BUDGET%2020121015/Labour%20PlanCustomer%20Accounts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ies\Bluewater\2013%20RateMaker\Bluewater_APPL_2013EDR_RateMaker_v1.bwp2.A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Rates/2%20-%20INTERROGATORIES/NEW%20Filing_Requirements_Chapter2_Appendices_V1.1%20TL%2020120904%20INTERROGATORIE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C9.ServiceRevenues"/>
      <sheetName val="C10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G1.DeferralBalances"/>
      <sheetName val="G2.ApprovedRecoveries"/>
      <sheetName val="G3.ProposedRecoveries"/>
      <sheetName val="G4.RateRiders"/>
      <sheetName val="G5.GlobalAdjustment"/>
      <sheetName val="Stranded Meter Rate Rider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>
        <row r="13">
          <cell r="C13">
            <v>2013</v>
          </cell>
        </row>
        <row r="21">
          <cell r="C21">
            <v>4</v>
          </cell>
        </row>
        <row r="23">
          <cell r="C23">
            <v>39813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F:\2013 Rates\2 - INTERROGATORIES\Other Service Revenues\</v>
          </cell>
        </row>
      </sheetData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</sheetNames>
    <sheetDataSet>
      <sheetData sheetId="0">
        <row r="5">
          <cell r="K5" t="str">
            <v>Annual</v>
          </cell>
        </row>
        <row r="6">
          <cell r="K6" t="str">
            <v>Semi-Annual</v>
          </cell>
        </row>
        <row r="7">
          <cell r="K7" t="str">
            <v>Quarterly</v>
          </cell>
        </row>
        <row r="8">
          <cell r="K8" t="str">
            <v>Bi-Monthly</v>
          </cell>
        </row>
        <row r="9">
          <cell r="D9" t="str">
            <v>Semi-Annual</v>
          </cell>
          <cell r="K9" t="str">
            <v>Monthly</v>
          </cell>
        </row>
        <row r="10">
          <cell r="D10" t="str">
            <v>Semi-Annual</v>
          </cell>
          <cell r="K10" t="str">
            <v>Semi-Monthly</v>
          </cell>
        </row>
        <row r="11">
          <cell r="K11" t="str">
            <v>Bi-Weekly</v>
          </cell>
        </row>
        <row r="12">
          <cell r="K12" t="str">
            <v>Weekly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tivity Listing"/>
      <sheetName val="Rates"/>
      <sheetName val="LBRPLAN"/>
      <sheetName val="LBRPLAN jk"/>
    </sheetNames>
    <sheetDataSet>
      <sheetData sheetId="0"/>
      <sheetData sheetId="1"/>
      <sheetData sheetId="2">
        <row r="32">
          <cell r="A32" t="str">
            <v>Customer Service Representative</v>
          </cell>
          <cell r="B32">
            <v>26.169853750000001</v>
          </cell>
          <cell r="C32">
            <v>16380</v>
          </cell>
          <cell r="D32">
            <v>0</v>
          </cell>
          <cell r="E32">
            <v>63</v>
          </cell>
          <cell r="F32">
            <v>0</v>
          </cell>
          <cell r="G32">
            <v>0</v>
          </cell>
          <cell r="H32">
            <v>16443</v>
          </cell>
          <cell r="I32">
            <v>0</v>
          </cell>
          <cell r="J32">
            <v>315</v>
          </cell>
          <cell r="K32">
            <v>0</v>
          </cell>
          <cell r="L32">
            <v>1645</v>
          </cell>
          <cell r="M32">
            <v>0</v>
          </cell>
          <cell r="N32">
            <v>756</v>
          </cell>
          <cell r="O32">
            <v>0</v>
          </cell>
          <cell r="P32">
            <v>13727</v>
          </cell>
        </row>
        <row r="33">
          <cell r="A33" t="str">
            <v>Information Systems Analyst - AS400</v>
          </cell>
          <cell r="B33">
            <v>27</v>
          </cell>
          <cell r="C33">
            <v>3640</v>
          </cell>
          <cell r="D33">
            <v>0</v>
          </cell>
          <cell r="E33">
            <v>14</v>
          </cell>
          <cell r="F33">
            <v>0</v>
          </cell>
          <cell r="G33">
            <v>0</v>
          </cell>
          <cell r="H33">
            <v>3654</v>
          </cell>
          <cell r="I33">
            <v>0</v>
          </cell>
          <cell r="J33">
            <v>70</v>
          </cell>
          <cell r="K33">
            <v>0</v>
          </cell>
          <cell r="L33">
            <v>420</v>
          </cell>
          <cell r="M33">
            <v>0</v>
          </cell>
          <cell r="N33">
            <v>168</v>
          </cell>
          <cell r="O33">
            <v>0</v>
          </cell>
          <cell r="P33">
            <v>2996</v>
          </cell>
        </row>
        <row r="34">
          <cell r="A34" t="str">
            <v>Supervisor - Customer Services</v>
          </cell>
          <cell r="B34">
            <v>47.299507740249993</v>
          </cell>
          <cell r="C34">
            <v>1820</v>
          </cell>
          <cell r="D34">
            <v>0</v>
          </cell>
          <cell r="E34">
            <v>28</v>
          </cell>
          <cell r="F34">
            <v>0</v>
          </cell>
          <cell r="G34">
            <v>0</v>
          </cell>
          <cell r="H34">
            <v>1848</v>
          </cell>
          <cell r="I34">
            <v>0</v>
          </cell>
          <cell r="J34">
            <v>35</v>
          </cell>
          <cell r="K34">
            <v>0</v>
          </cell>
          <cell r="L34">
            <v>245</v>
          </cell>
          <cell r="M34">
            <v>0</v>
          </cell>
          <cell r="N34">
            <v>84</v>
          </cell>
          <cell r="O34">
            <v>0</v>
          </cell>
          <cell r="P34">
            <v>1484</v>
          </cell>
        </row>
        <row r="35">
          <cell r="A35" t="str">
            <v>Admin Services Clerk</v>
          </cell>
          <cell r="B35">
            <v>26.169853750000001</v>
          </cell>
          <cell r="C35">
            <v>6043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6043</v>
          </cell>
          <cell r="I35">
            <v>0</v>
          </cell>
          <cell r="J35">
            <v>35</v>
          </cell>
          <cell r="K35">
            <v>0</v>
          </cell>
          <cell r="L35">
            <v>210</v>
          </cell>
          <cell r="M35">
            <v>0</v>
          </cell>
          <cell r="N35">
            <v>84</v>
          </cell>
          <cell r="O35">
            <v>0</v>
          </cell>
          <cell r="P35">
            <v>5714</v>
          </cell>
        </row>
        <row r="36">
          <cell r="A36" t="str">
            <v>Collection Officer</v>
          </cell>
          <cell r="B36">
            <v>28.878304048090925</v>
          </cell>
          <cell r="C36">
            <v>2080</v>
          </cell>
          <cell r="D36">
            <v>0</v>
          </cell>
          <cell r="E36">
            <v>8</v>
          </cell>
          <cell r="F36">
            <v>0</v>
          </cell>
          <cell r="G36">
            <v>1344</v>
          </cell>
          <cell r="H36">
            <v>744</v>
          </cell>
          <cell r="I36">
            <v>0</v>
          </cell>
          <cell r="J36">
            <v>35</v>
          </cell>
          <cell r="K36">
            <v>0</v>
          </cell>
          <cell r="L36">
            <v>280</v>
          </cell>
          <cell r="M36">
            <v>0</v>
          </cell>
          <cell r="N36">
            <v>96</v>
          </cell>
          <cell r="O36">
            <v>0</v>
          </cell>
          <cell r="P36">
            <v>333</v>
          </cell>
        </row>
        <row r="37">
          <cell r="A37" t="str">
            <v>Summer Student</v>
          </cell>
          <cell r="B37">
            <v>16.093511480886395</v>
          </cell>
          <cell r="C37">
            <v>1120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1120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42</v>
          </cell>
          <cell r="O37">
            <v>0</v>
          </cell>
          <cell r="P37">
            <v>1078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forecast variances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WMP Data"/>
      <sheetName val="C9.ServiceRevenues"/>
      <sheetName val="C10.RevenueOffsets"/>
      <sheetName val="D1.RateBase"/>
      <sheetName val="D2.Debt"/>
      <sheetName val="2.2M debenture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ixedVarRevenue"/>
      <sheetName val="G1.DeferralBalances"/>
      <sheetName val="G2.ApprovedRecoveries"/>
      <sheetName val="G3.ProposedRecoveries"/>
      <sheetName val="G4.RateRiders"/>
      <sheetName val="G5.GlobalAdjustment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D5">
            <v>2200000</v>
          </cell>
          <cell r="H5">
            <v>1.4499999999999957E-2</v>
          </cell>
        </row>
        <row r="7">
          <cell r="D7">
            <v>10</v>
          </cell>
        </row>
        <row r="8">
          <cell r="D8">
            <v>41348</v>
          </cell>
        </row>
        <row r="11">
          <cell r="D11" t="str">
            <v>End of Period</v>
          </cell>
        </row>
        <row r="13">
          <cell r="D13">
            <v>127509.91</v>
          </cell>
        </row>
        <row r="15">
          <cell r="H15" t="b">
            <v>1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'ty 2007"/>
      <sheetName val="App.2-B_Fixed Asset Con'ty 2008"/>
      <sheetName val="App.2-B_Fixed Asset Con'ty 2009"/>
      <sheetName val="App.2-B_Fixed Asset Con'ty 2010"/>
      <sheetName val="App.2-B_Fixed Asset Con'ty 2011"/>
      <sheetName val="App.2-B_FA Con'ty 2012 CGAAP"/>
      <sheetName val="App.2-B_FA 2012 CGAAP UPDATE"/>
      <sheetName val="App.2-B_Fixed Asset Con'ty 2013"/>
      <sheetName val="App.2-B_FA 2013 CGAAP  UPDATE"/>
      <sheetName val="App.2-CE_CGAAP_DepExp_2011"/>
      <sheetName val="App.2-CF_CGAAP_DepExp_2012"/>
      <sheetName val="App.2-CG_EUL_DepExp_2013"/>
      <sheetName val="App.2-CG DepExp_2013 UPDATE"/>
      <sheetName val="App.2-D_Overhead"/>
      <sheetName val="App.2-F_Other_Oper_Rev"/>
      <sheetName val="App.2-F_Other_Oper_Rev UPDATE"/>
      <sheetName val="App.2-G_Detailed_OM&amp;A_Expenses"/>
      <sheetName val="App.2-H_OM&amp;A_Detailed_Analysis"/>
      <sheetName val="App.2-I_OM&amp;A_Summary_Analys"/>
      <sheetName val="App.2-G_Detailed_OM&amp;A_UPDATE"/>
      <sheetName val="App.2-I_OM&amp;A_Summary_UPDATE"/>
      <sheetName val="App.2-J_OM&amp;A_Cost _Drivers"/>
      <sheetName val="App.2-K_Employee Costs"/>
      <sheetName val="App.2-K_Employee Costs UPDATE"/>
      <sheetName val="App.2-K_Emp Costs UPDATE forSEC"/>
      <sheetName val="App.2-L_OM&amp;A_per_Cust_FTEE"/>
      <sheetName val="App.2-L_OM&amp;A_per_Cust_UPDAT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 Bill Impacts"/>
      <sheetName val="App.2-X_CoS_Flowchart"/>
      <sheetName val="App.2-B_FA Con'ty 2012 MIFRS NA"/>
      <sheetName val="App.2-CA_CGAAP_DepExp_2011"/>
      <sheetName val="App.2-CB_MIFRS_DepExp_2011"/>
      <sheetName val="App.2-CC_MIFRS_DepExp_2012"/>
      <sheetName val="App.2-CD_MIFRS_DepExp_2013"/>
      <sheetName val="App.2-CI_AltAccStd_DepExp"/>
      <sheetName val="App.2-EA_PP&amp;E Deferral Account"/>
      <sheetName val="App.2-Q_Cost of Serv. Emb. Dx"/>
      <sheetName val="App.2-CH_MIFRS_DepExp_2013 NA"/>
      <sheetName val="App.2-EB_PP&amp;E Deferral Acct NA"/>
      <sheetName val="Appendix 2-W Bill Impacts UPDA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55"/>
  <sheetViews>
    <sheetView tabSelected="1" workbookViewId="0"/>
  </sheetViews>
  <sheetFormatPr defaultRowHeight="12.75"/>
  <cols>
    <col min="1" max="1" width="1.28515625" customWidth="1"/>
    <col min="2" max="2" width="26.570312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1.5703125" customWidth="1"/>
    <col min="9" max="9" width="2.85546875" customWidth="1"/>
    <col min="10" max="10" width="12.140625" customWidth="1"/>
    <col min="11" max="11" width="8.5703125" customWidth="1"/>
    <col min="12" max="12" width="11.5703125" customWidth="1"/>
    <col min="13" max="13" width="2.85546875" customWidth="1"/>
    <col min="14" max="14" width="12.7109375" customWidth="1"/>
    <col min="15" max="15" width="10.85546875" customWidth="1"/>
    <col min="16" max="16" width="3.85546875" customWidth="1"/>
    <col min="257" max="257" width="1.28515625" customWidth="1"/>
    <col min="258" max="258" width="26.5703125" customWidth="1"/>
    <col min="259" max="259" width="1.28515625" customWidth="1"/>
    <col min="260" max="260" width="11.28515625" customWidth="1"/>
    <col min="261" max="261" width="1.28515625" customWidth="1"/>
    <col min="262" max="262" width="12.28515625" customWidth="1"/>
    <col min="263" max="263" width="8.5703125" customWidth="1"/>
    <col min="264" max="264" width="11.5703125" customWidth="1"/>
    <col min="265" max="265" width="2.85546875" customWidth="1"/>
    <col min="266" max="266" width="12.140625" customWidth="1"/>
    <col min="267" max="267" width="8.5703125" customWidth="1"/>
    <col min="268" max="268" width="11.5703125" customWidth="1"/>
    <col min="269" max="269" width="2.85546875" customWidth="1"/>
    <col min="270" max="270" width="12.7109375" customWidth="1"/>
    <col min="271" max="271" width="10.85546875" customWidth="1"/>
    <col min="272" max="272" width="3.85546875" customWidth="1"/>
    <col min="513" max="513" width="1.28515625" customWidth="1"/>
    <col min="514" max="514" width="26.5703125" customWidth="1"/>
    <col min="515" max="515" width="1.28515625" customWidth="1"/>
    <col min="516" max="516" width="11.28515625" customWidth="1"/>
    <col min="517" max="517" width="1.28515625" customWidth="1"/>
    <col min="518" max="518" width="12.28515625" customWidth="1"/>
    <col min="519" max="519" width="8.5703125" customWidth="1"/>
    <col min="520" max="520" width="11.5703125" customWidth="1"/>
    <col min="521" max="521" width="2.85546875" customWidth="1"/>
    <col min="522" max="522" width="12.140625" customWidth="1"/>
    <col min="523" max="523" width="8.5703125" customWidth="1"/>
    <col min="524" max="524" width="11.5703125" customWidth="1"/>
    <col min="525" max="525" width="2.85546875" customWidth="1"/>
    <col min="526" max="526" width="12.7109375" customWidth="1"/>
    <col min="527" max="527" width="10.85546875" customWidth="1"/>
    <col min="528" max="528" width="3.85546875" customWidth="1"/>
    <col min="769" max="769" width="1.28515625" customWidth="1"/>
    <col min="770" max="770" width="26.5703125" customWidth="1"/>
    <col min="771" max="771" width="1.28515625" customWidth="1"/>
    <col min="772" max="772" width="11.28515625" customWidth="1"/>
    <col min="773" max="773" width="1.28515625" customWidth="1"/>
    <col min="774" max="774" width="12.28515625" customWidth="1"/>
    <col min="775" max="775" width="8.5703125" customWidth="1"/>
    <col min="776" max="776" width="11.5703125" customWidth="1"/>
    <col min="777" max="777" width="2.85546875" customWidth="1"/>
    <col min="778" max="778" width="12.140625" customWidth="1"/>
    <col min="779" max="779" width="8.5703125" customWidth="1"/>
    <col min="780" max="780" width="11.5703125" customWidth="1"/>
    <col min="781" max="781" width="2.85546875" customWidth="1"/>
    <col min="782" max="782" width="12.7109375" customWidth="1"/>
    <col min="783" max="783" width="10.85546875" customWidth="1"/>
    <col min="784" max="784" width="3.85546875" customWidth="1"/>
    <col min="1025" max="1025" width="1.28515625" customWidth="1"/>
    <col min="1026" max="1026" width="26.5703125" customWidth="1"/>
    <col min="1027" max="1027" width="1.28515625" customWidth="1"/>
    <col min="1028" max="1028" width="11.28515625" customWidth="1"/>
    <col min="1029" max="1029" width="1.28515625" customWidth="1"/>
    <col min="1030" max="1030" width="12.28515625" customWidth="1"/>
    <col min="1031" max="1031" width="8.5703125" customWidth="1"/>
    <col min="1032" max="1032" width="11.5703125" customWidth="1"/>
    <col min="1033" max="1033" width="2.85546875" customWidth="1"/>
    <col min="1034" max="1034" width="12.140625" customWidth="1"/>
    <col min="1035" max="1035" width="8.5703125" customWidth="1"/>
    <col min="1036" max="1036" width="11.5703125" customWidth="1"/>
    <col min="1037" max="1037" width="2.85546875" customWidth="1"/>
    <col min="1038" max="1038" width="12.7109375" customWidth="1"/>
    <col min="1039" max="1039" width="10.85546875" customWidth="1"/>
    <col min="1040" max="1040" width="3.85546875" customWidth="1"/>
    <col min="1281" max="1281" width="1.28515625" customWidth="1"/>
    <col min="1282" max="1282" width="26.5703125" customWidth="1"/>
    <col min="1283" max="1283" width="1.28515625" customWidth="1"/>
    <col min="1284" max="1284" width="11.28515625" customWidth="1"/>
    <col min="1285" max="1285" width="1.28515625" customWidth="1"/>
    <col min="1286" max="1286" width="12.28515625" customWidth="1"/>
    <col min="1287" max="1287" width="8.5703125" customWidth="1"/>
    <col min="1288" max="1288" width="11.5703125" customWidth="1"/>
    <col min="1289" max="1289" width="2.85546875" customWidth="1"/>
    <col min="1290" max="1290" width="12.140625" customWidth="1"/>
    <col min="1291" max="1291" width="8.5703125" customWidth="1"/>
    <col min="1292" max="1292" width="11.5703125" customWidth="1"/>
    <col min="1293" max="1293" width="2.85546875" customWidth="1"/>
    <col min="1294" max="1294" width="12.7109375" customWidth="1"/>
    <col min="1295" max="1295" width="10.85546875" customWidth="1"/>
    <col min="1296" max="1296" width="3.85546875" customWidth="1"/>
    <col min="1537" max="1537" width="1.28515625" customWidth="1"/>
    <col min="1538" max="1538" width="26.5703125" customWidth="1"/>
    <col min="1539" max="1539" width="1.28515625" customWidth="1"/>
    <col min="1540" max="1540" width="11.28515625" customWidth="1"/>
    <col min="1541" max="1541" width="1.28515625" customWidth="1"/>
    <col min="1542" max="1542" width="12.28515625" customWidth="1"/>
    <col min="1543" max="1543" width="8.5703125" customWidth="1"/>
    <col min="1544" max="1544" width="11.5703125" customWidth="1"/>
    <col min="1545" max="1545" width="2.85546875" customWidth="1"/>
    <col min="1546" max="1546" width="12.140625" customWidth="1"/>
    <col min="1547" max="1547" width="8.5703125" customWidth="1"/>
    <col min="1548" max="1548" width="11.5703125" customWidth="1"/>
    <col min="1549" max="1549" width="2.85546875" customWidth="1"/>
    <col min="1550" max="1550" width="12.7109375" customWidth="1"/>
    <col min="1551" max="1551" width="10.85546875" customWidth="1"/>
    <col min="1552" max="1552" width="3.85546875" customWidth="1"/>
    <col min="1793" max="1793" width="1.28515625" customWidth="1"/>
    <col min="1794" max="1794" width="26.5703125" customWidth="1"/>
    <col min="1795" max="1795" width="1.28515625" customWidth="1"/>
    <col min="1796" max="1796" width="11.28515625" customWidth="1"/>
    <col min="1797" max="1797" width="1.28515625" customWidth="1"/>
    <col min="1798" max="1798" width="12.28515625" customWidth="1"/>
    <col min="1799" max="1799" width="8.5703125" customWidth="1"/>
    <col min="1800" max="1800" width="11.5703125" customWidth="1"/>
    <col min="1801" max="1801" width="2.85546875" customWidth="1"/>
    <col min="1802" max="1802" width="12.140625" customWidth="1"/>
    <col min="1803" max="1803" width="8.5703125" customWidth="1"/>
    <col min="1804" max="1804" width="11.5703125" customWidth="1"/>
    <col min="1805" max="1805" width="2.85546875" customWidth="1"/>
    <col min="1806" max="1806" width="12.7109375" customWidth="1"/>
    <col min="1807" max="1807" width="10.85546875" customWidth="1"/>
    <col min="1808" max="1808" width="3.85546875" customWidth="1"/>
    <col min="2049" max="2049" width="1.28515625" customWidth="1"/>
    <col min="2050" max="2050" width="26.5703125" customWidth="1"/>
    <col min="2051" max="2051" width="1.28515625" customWidth="1"/>
    <col min="2052" max="2052" width="11.28515625" customWidth="1"/>
    <col min="2053" max="2053" width="1.28515625" customWidth="1"/>
    <col min="2054" max="2054" width="12.28515625" customWidth="1"/>
    <col min="2055" max="2055" width="8.5703125" customWidth="1"/>
    <col min="2056" max="2056" width="11.5703125" customWidth="1"/>
    <col min="2057" max="2057" width="2.85546875" customWidth="1"/>
    <col min="2058" max="2058" width="12.140625" customWidth="1"/>
    <col min="2059" max="2059" width="8.5703125" customWidth="1"/>
    <col min="2060" max="2060" width="11.5703125" customWidth="1"/>
    <col min="2061" max="2061" width="2.85546875" customWidth="1"/>
    <col min="2062" max="2062" width="12.7109375" customWidth="1"/>
    <col min="2063" max="2063" width="10.85546875" customWidth="1"/>
    <col min="2064" max="2064" width="3.85546875" customWidth="1"/>
    <col min="2305" max="2305" width="1.28515625" customWidth="1"/>
    <col min="2306" max="2306" width="26.5703125" customWidth="1"/>
    <col min="2307" max="2307" width="1.28515625" customWidth="1"/>
    <col min="2308" max="2308" width="11.28515625" customWidth="1"/>
    <col min="2309" max="2309" width="1.28515625" customWidth="1"/>
    <col min="2310" max="2310" width="12.28515625" customWidth="1"/>
    <col min="2311" max="2311" width="8.5703125" customWidth="1"/>
    <col min="2312" max="2312" width="11.5703125" customWidth="1"/>
    <col min="2313" max="2313" width="2.85546875" customWidth="1"/>
    <col min="2314" max="2314" width="12.140625" customWidth="1"/>
    <col min="2315" max="2315" width="8.5703125" customWidth="1"/>
    <col min="2316" max="2316" width="11.5703125" customWidth="1"/>
    <col min="2317" max="2317" width="2.85546875" customWidth="1"/>
    <col min="2318" max="2318" width="12.7109375" customWidth="1"/>
    <col min="2319" max="2319" width="10.85546875" customWidth="1"/>
    <col min="2320" max="2320" width="3.85546875" customWidth="1"/>
    <col min="2561" max="2561" width="1.28515625" customWidth="1"/>
    <col min="2562" max="2562" width="26.5703125" customWidth="1"/>
    <col min="2563" max="2563" width="1.28515625" customWidth="1"/>
    <col min="2564" max="2564" width="11.28515625" customWidth="1"/>
    <col min="2565" max="2565" width="1.28515625" customWidth="1"/>
    <col min="2566" max="2566" width="12.28515625" customWidth="1"/>
    <col min="2567" max="2567" width="8.5703125" customWidth="1"/>
    <col min="2568" max="2568" width="11.5703125" customWidth="1"/>
    <col min="2569" max="2569" width="2.85546875" customWidth="1"/>
    <col min="2570" max="2570" width="12.140625" customWidth="1"/>
    <col min="2571" max="2571" width="8.5703125" customWidth="1"/>
    <col min="2572" max="2572" width="11.5703125" customWidth="1"/>
    <col min="2573" max="2573" width="2.85546875" customWidth="1"/>
    <col min="2574" max="2574" width="12.7109375" customWidth="1"/>
    <col min="2575" max="2575" width="10.85546875" customWidth="1"/>
    <col min="2576" max="2576" width="3.85546875" customWidth="1"/>
    <col min="2817" max="2817" width="1.28515625" customWidth="1"/>
    <col min="2818" max="2818" width="26.5703125" customWidth="1"/>
    <col min="2819" max="2819" width="1.28515625" customWidth="1"/>
    <col min="2820" max="2820" width="11.28515625" customWidth="1"/>
    <col min="2821" max="2821" width="1.28515625" customWidth="1"/>
    <col min="2822" max="2822" width="12.28515625" customWidth="1"/>
    <col min="2823" max="2823" width="8.5703125" customWidth="1"/>
    <col min="2824" max="2824" width="11.5703125" customWidth="1"/>
    <col min="2825" max="2825" width="2.85546875" customWidth="1"/>
    <col min="2826" max="2826" width="12.140625" customWidth="1"/>
    <col min="2827" max="2827" width="8.5703125" customWidth="1"/>
    <col min="2828" max="2828" width="11.5703125" customWidth="1"/>
    <col min="2829" max="2829" width="2.85546875" customWidth="1"/>
    <col min="2830" max="2830" width="12.7109375" customWidth="1"/>
    <col min="2831" max="2831" width="10.85546875" customWidth="1"/>
    <col min="2832" max="2832" width="3.85546875" customWidth="1"/>
    <col min="3073" max="3073" width="1.28515625" customWidth="1"/>
    <col min="3074" max="3074" width="26.5703125" customWidth="1"/>
    <col min="3075" max="3075" width="1.28515625" customWidth="1"/>
    <col min="3076" max="3076" width="11.28515625" customWidth="1"/>
    <col min="3077" max="3077" width="1.28515625" customWidth="1"/>
    <col min="3078" max="3078" width="12.28515625" customWidth="1"/>
    <col min="3079" max="3079" width="8.5703125" customWidth="1"/>
    <col min="3080" max="3080" width="11.5703125" customWidth="1"/>
    <col min="3081" max="3081" width="2.85546875" customWidth="1"/>
    <col min="3082" max="3082" width="12.140625" customWidth="1"/>
    <col min="3083" max="3083" width="8.5703125" customWidth="1"/>
    <col min="3084" max="3084" width="11.5703125" customWidth="1"/>
    <col min="3085" max="3085" width="2.85546875" customWidth="1"/>
    <col min="3086" max="3086" width="12.7109375" customWidth="1"/>
    <col min="3087" max="3087" width="10.85546875" customWidth="1"/>
    <col min="3088" max="3088" width="3.85546875" customWidth="1"/>
    <col min="3329" max="3329" width="1.28515625" customWidth="1"/>
    <col min="3330" max="3330" width="26.5703125" customWidth="1"/>
    <col min="3331" max="3331" width="1.28515625" customWidth="1"/>
    <col min="3332" max="3332" width="11.28515625" customWidth="1"/>
    <col min="3333" max="3333" width="1.28515625" customWidth="1"/>
    <col min="3334" max="3334" width="12.28515625" customWidth="1"/>
    <col min="3335" max="3335" width="8.5703125" customWidth="1"/>
    <col min="3336" max="3336" width="11.5703125" customWidth="1"/>
    <col min="3337" max="3337" width="2.85546875" customWidth="1"/>
    <col min="3338" max="3338" width="12.140625" customWidth="1"/>
    <col min="3339" max="3339" width="8.5703125" customWidth="1"/>
    <col min="3340" max="3340" width="11.5703125" customWidth="1"/>
    <col min="3341" max="3341" width="2.85546875" customWidth="1"/>
    <col min="3342" max="3342" width="12.7109375" customWidth="1"/>
    <col min="3343" max="3343" width="10.85546875" customWidth="1"/>
    <col min="3344" max="3344" width="3.85546875" customWidth="1"/>
    <col min="3585" max="3585" width="1.28515625" customWidth="1"/>
    <col min="3586" max="3586" width="26.5703125" customWidth="1"/>
    <col min="3587" max="3587" width="1.28515625" customWidth="1"/>
    <col min="3588" max="3588" width="11.28515625" customWidth="1"/>
    <col min="3589" max="3589" width="1.28515625" customWidth="1"/>
    <col min="3590" max="3590" width="12.28515625" customWidth="1"/>
    <col min="3591" max="3591" width="8.5703125" customWidth="1"/>
    <col min="3592" max="3592" width="11.5703125" customWidth="1"/>
    <col min="3593" max="3593" width="2.85546875" customWidth="1"/>
    <col min="3594" max="3594" width="12.140625" customWidth="1"/>
    <col min="3595" max="3595" width="8.5703125" customWidth="1"/>
    <col min="3596" max="3596" width="11.5703125" customWidth="1"/>
    <col min="3597" max="3597" width="2.85546875" customWidth="1"/>
    <col min="3598" max="3598" width="12.7109375" customWidth="1"/>
    <col min="3599" max="3599" width="10.85546875" customWidth="1"/>
    <col min="3600" max="3600" width="3.85546875" customWidth="1"/>
    <col min="3841" max="3841" width="1.28515625" customWidth="1"/>
    <col min="3842" max="3842" width="26.5703125" customWidth="1"/>
    <col min="3843" max="3843" width="1.28515625" customWidth="1"/>
    <col min="3844" max="3844" width="11.28515625" customWidth="1"/>
    <col min="3845" max="3845" width="1.28515625" customWidth="1"/>
    <col min="3846" max="3846" width="12.28515625" customWidth="1"/>
    <col min="3847" max="3847" width="8.5703125" customWidth="1"/>
    <col min="3848" max="3848" width="11.5703125" customWidth="1"/>
    <col min="3849" max="3849" width="2.85546875" customWidth="1"/>
    <col min="3850" max="3850" width="12.140625" customWidth="1"/>
    <col min="3851" max="3851" width="8.5703125" customWidth="1"/>
    <col min="3852" max="3852" width="11.5703125" customWidth="1"/>
    <col min="3853" max="3853" width="2.85546875" customWidth="1"/>
    <col min="3854" max="3854" width="12.7109375" customWidth="1"/>
    <col min="3855" max="3855" width="10.85546875" customWidth="1"/>
    <col min="3856" max="3856" width="3.85546875" customWidth="1"/>
    <col min="4097" max="4097" width="1.28515625" customWidth="1"/>
    <col min="4098" max="4098" width="26.5703125" customWidth="1"/>
    <col min="4099" max="4099" width="1.28515625" customWidth="1"/>
    <col min="4100" max="4100" width="11.28515625" customWidth="1"/>
    <col min="4101" max="4101" width="1.28515625" customWidth="1"/>
    <col min="4102" max="4102" width="12.28515625" customWidth="1"/>
    <col min="4103" max="4103" width="8.5703125" customWidth="1"/>
    <col min="4104" max="4104" width="11.5703125" customWidth="1"/>
    <col min="4105" max="4105" width="2.85546875" customWidth="1"/>
    <col min="4106" max="4106" width="12.140625" customWidth="1"/>
    <col min="4107" max="4107" width="8.5703125" customWidth="1"/>
    <col min="4108" max="4108" width="11.5703125" customWidth="1"/>
    <col min="4109" max="4109" width="2.85546875" customWidth="1"/>
    <col min="4110" max="4110" width="12.7109375" customWidth="1"/>
    <col min="4111" max="4111" width="10.85546875" customWidth="1"/>
    <col min="4112" max="4112" width="3.85546875" customWidth="1"/>
    <col min="4353" max="4353" width="1.28515625" customWidth="1"/>
    <col min="4354" max="4354" width="26.5703125" customWidth="1"/>
    <col min="4355" max="4355" width="1.28515625" customWidth="1"/>
    <col min="4356" max="4356" width="11.28515625" customWidth="1"/>
    <col min="4357" max="4357" width="1.28515625" customWidth="1"/>
    <col min="4358" max="4358" width="12.28515625" customWidth="1"/>
    <col min="4359" max="4359" width="8.5703125" customWidth="1"/>
    <col min="4360" max="4360" width="11.5703125" customWidth="1"/>
    <col min="4361" max="4361" width="2.85546875" customWidth="1"/>
    <col min="4362" max="4362" width="12.140625" customWidth="1"/>
    <col min="4363" max="4363" width="8.5703125" customWidth="1"/>
    <col min="4364" max="4364" width="11.5703125" customWidth="1"/>
    <col min="4365" max="4365" width="2.85546875" customWidth="1"/>
    <col min="4366" max="4366" width="12.7109375" customWidth="1"/>
    <col min="4367" max="4367" width="10.85546875" customWidth="1"/>
    <col min="4368" max="4368" width="3.85546875" customWidth="1"/>
    <col min="4609" max="4609" width="1.28515625" customWidth="1"/>
    <col min="4610" max="4610" width="26.5703125" customWidth="1"/>
    <col min="4611" max="4611" width="1.28515625" customWidth="1"/>
    <col min="4612" max="4612" width="11.28515625" customWidth="1"/>
    <col min="4613" max="4613" width="1.28515625" customWidth="1"/>
    <col min="4614" max="4614" width="12.28515625" customWidth="1"/>
    <col min="4615" max="4615" width="8.5703125" customWidth="1"/>
    <col min="4616" max="4616" width="11.5703125" customWidth="1"/>
    <col min="4617" max="4617" width="2.85546875" customWidth="1"/>
    <col min="4618" max="4618" width="12.140625" customWidth="1"/>
    <col min="4619" max="4619" width="8.5703125" customWidth="1"/>
    <col min="4620" max="4620" width="11.5703125" customWidth="1"/>
    <col min="4621" max="4621" width="2.85546875" customWidth="1"/>
    <col min="4622" max="4622" width="12.7109375" customWidth="1"/>
    <col min="4623" max="4623" width="10.85546875" customWidth="1"/>
    <col min="4624" max="4624" width="3.85546875" customWidth="1"/>
    <col min="4865" max="4865" width="1.28515625" customWidth="1"/>
    <col min="4866" max="4866" width="26.5703125" customWidth="1"/>
    <col min="4867" max="4867" width="1.28515625" customWidth="1"/>
    <col min="4868" max="4868" width="11.28515625" customWidth="1"/>
    <col min="4869" max="4869" width="1.28515625" customWidth="1"/>
    <col min="4870" max="4870" width="12.28515625" customWidth="1"/>
    <col min="4871" max="4871" width="8.5703125" customWidth="1"/>
    <col min="4872" max="4872" width="11.5703125" customWidth="1"/>
    <col min="4873" max="4873" width="2.85546875" customWidth="1"/>
    <col min="4874" max="4874" width="12.140625" customWidth="1"/>
    <col min="4875" max="4875" width="8.5703125" customWidth="1"/>
    <col min="4876" max="4876" width="11.5703125" customWidth="1"/>
    <col min="4877" max="4877" width="2.85546875" customWidth="1"/>
    <col min="4878" max="4878" width="12.7109375" customWidth="1"/>
    <col min="4879" max="4879" width="10.85546875" customWidth="1"/>
    <col min="4880" max="4880" width="3.85546875" customWidth="1"/>
    <col min="5121" max="5121" width="1.28515625" customWidth="1"/>
    <col min="5122" max="5122" width="26.5703125" customWidth="1"/>
    <col min="5123" max="5123" width="1.28515625" customWidth="1"/>
    <col min="5124" max="5124" width="11.28515625" customWidth="1"/>
    <col min="5125" max="5125" width="1.28515625" customWidth="1"/>
    <col min="5126" max="5126" width="12.28515625" customWidth="1"/>
    <col min="5127" max="5127" width="8.5703125" customWidth="1"/>
    <col min="5128" max="5128" width="11.5703125" customWidth="1"/>
    <col min="5129" max="5129" width="2.85546875" customWidth="1"/>
    <col min="5130" max="5130" width="12.140625" customWidth="1"/>
    <col min="5131" max="5131" width="8.5703125" customWidth="1"/>
    <col min="5132" max="5132" width="11.5703125" customWidth="1"/>
    <col min="5133" max="5133" width="2.85546875" customWidth="1"/>
    <col min="5134" max="5134" width="12.7109375" customWidth="1"/>
    <col min="5135" max="5135" width="10.85546875" customWidth="1"/>
    <col min="5136" max="5136" width="3.85546875" customWidth="1"/>
    <col min="5377" max="5377" width="1.28515625" customWidth="1"/>
    <col min="5378" max="5378" width="26.5703125" customWidth="1"/>
    <col min="5379" max="5379" width="1.28515625" customWidth="1"/>
    <col min="5380" max="5380" width="11.28515625" customWidth="1"/>
    <col min="5381" max="5381" width="1.28515625" customWidth="1"/>
    <col min="5382" max="5382" width="12.28515625" customWidth="1"/>
    <col min="5383" max="5383" width="8.5703125" customWidth="1"/>
    <col min="5384" max="5384" width="11.5703125" customWidth="1"/>
    <col min="5385" max="5385" width="2.85546875" customWidth="1"/>
    <col min="5386" max="5386" width="12.140625" customWidth="1"/>
    <col min="5387" max="5387" width="8.5703125" customWidth="1"/>
    <col min="5388" max="5388" width="11.5703125" customWidth="1"/>
    <col min="5389" max="5389" width="2.85546875" customWidth="1"/>
    <col min="5390" max="5390" width="12.7109375" customWidth="1"/>
    <col min="5391" max="5391" width="10.85546875" customWidth="1"/>
    <col min="5392" max="5392" width="3.85546875" customWidth="1"/>
    <col min="5633" max="5633" width="1.28515625" customWidth="1"/>
    <col min="5634" max="5634" width="26.5703125" customWidth="1"/>
    <col min="5635" max="5635" width="1.28515625" customWidth="1"/>
    <col min="5636" max="5636" width="11.28515625" customWidth="1"/>
    <col min="5637" max="5637" width="1.28515625" customWidth="1"/>
    <col min="5638" max="5638" width="12.28515625" customWidth="1"/>
    <col min="5639" max="5639" width="8.5703125" customWidth="1"/>
    <col min="5640" max="5640" width="11.5703125" customWidth="1"/>
    <col min="5641" max="5641" width="2.85546875" customWidth="1"/>
    <col min="5642" max="5642" width="12.140625" customWidth="1"/>
    <col min="5643" max="5643" width="8.5703125" customWidth="1"/>
    <col min="5644" max="5644" width="11.5703125" customWidth="1"/>
    <col min="5645" max="5645" width="2.85546875" customWidth="1"/>
    <col min="5646" max="5646" width="12.7109375" customWidth="1"/>
    <col min="5647" max="5647" width="10.85546875" customWidth="1"/>
    <col min="5648" max="5648" width="3.85546875" customWidth="1"/>
    <col min="5889" max="5889" width="1.28515625" customWidth="1"/>
    <col min="5890" max="5890" width="26.5703125" customWidth="1"/>
    <col min="5891" max="5891" width="1.28515625" customWidth="1"/>
    <col min="5892" max="5892" width="11.28515625" customWidth="1"/>
    <col min="5893" max="5893" width="1.28515625" customWidth="1"/>
    <col min="5894" max="5894" width="12.28515625" customWidth="1"/>
    <col min="5895" max="5895" width="8.5703125" customWidth="1"/>
    <col min="5896" max="5896" width="11.5703125" customWidth="1"/>
    <col min="5897" max="5897" width="2.85546875" customWidth="1"/>
    <col min="5898" max="5898" width="12.140625" customWidth="1"/>
    <col min="5899" max="5899" width="8.5703125" customWidth="1"/>
    <col min="5900" max="5900" width="11.5703125" customWidth="1"/>
    <col min="5901" max="5901" width="2.85546875" customWidth="1"/>
    <col min="5902" max="5902" width="12.7109375" customWidth="1"/>
    <col min="5903" max="5903" width="10.85546875" customWidth="1"/>
    <col min="5904" max="5904" width="3.85546875" customWidth="1"/>
    <col min="6145" max="6145" width="1.28515625" customWidth="1"/>
    <col min="6146" max="6146" width="26.5703125" customWidth="1"/>
    <col min="6147" max="6147" width="1.28515625" customWidth="1"/>
    <col min="6148" max="6148" width="11.28515625" customWidth="1"/>
    <col min="6149" max="6149" width="1.28515625" customWidth="1"/>
    <col min="6150" max="6150" width="12.28515625" customWidth="1"/>
    <col min="6151" max="6151" width="8.5703125" customWidth="1"/>
    <col min="6152" max="6152" width="11.5703125" customWidth="1"/>
    <col min="6153" max="6153" width="2.85546875" customWidth="1"/>
    <col min="6154" max="6154" width="12.140625" customWidth="1"/>
    <col min="6155" max="6155" width="8.5703125" customWidth="1"/>
    <col min="6156" max="6156" width="11.5703125" customWidth="1"/>
    <col min="6157" max="6157" width="2.85546875" customWidth="1"/>
    <col min="6158" max="6158" width="12.7109375" customWidth="1"/>
    <col min="6159" max="6159" width="10.85546875" customWidth="1"/>
    <col min="6160" max="6160" width="3.85546875" customWidth="1"/>
    <col min="6401" max="6401" width="1.28515625" customWidth="1"/>
    <col min="6402" max="6402" width="26.5703125" customWidth="1"/>
    <col min="6403" max="6403" width="1.28515625" customWidth="1"/>
    <col min="6404" max="6404" width="11.28515625" customWidth="1"/>
    <col min="6405" max="6405" width="1.28515625" customWidth="1"/>
    <col min="6406" max="6406" width="12.28515625" customWidth="1"/>
    <col min="6407" max="6407" width="8.5703125" customWidth="1"/>
    <col min="6408" max="6408" width="11.5703125" customWidth="1"/>
    <col min="6409" max="6409" width="2.85546875" customWidth="1"/>
    <col min="6410" max="6410" width="12.140625" customWidth="1"/>
    <col min="6411" max="6411" width="8.5703125" customWidth="1"/>
    <col min="6412" max="6412" width="11.5703125" customWidth="1"/>
    <col min="6413" max="6413" width="2.85546875" customWidth="1"/>
    <col min="6414" max="6414" width="12.7109375" customWidth="1"/>
    <col min="6415" max="6415" width="10.85546875" customWidth="1"/>
    <col min="6416" max="6416" width="3.85546875" customWidth="1"/>
    <col min="6657" max="6657" width="1.28515625" customWidth="1"/>
    <col min="6658" max="6658" width="26.5703125" customWidth="1"/>
    <col min="6659" max="6659" width="1.28515625" customWidth="1"/>
    <col min="6660" max="6660" width="11.28515625" customWidth="1"/>
    <col min="6661" max="6661" width="1.28515625" customWidth="1"/>
    <col min="6662" max="6662" width="12.28515625" customWidth="1"/>
    <col min="6663" max="6663" width="8.5703125" customWidth="1"/>
    <col min="6664" max="6664" width="11.5703125" customWidth="1"/>
    <col min="6665" max="6665" width="2.85546875" customWidth="1"/>
    <col min="6666" max="6666" width="12.140625" customWidth="1"/>
    <col min="6667" max="6667" width="8.5703125" customWidth="1"/>
    <col min="6668" max="6668" width="11.5703125" customWidth="1"/>
    <col min="6669" max="6669" width="2.85546875" customWidth="1"/>
    <col min="6670" max="6670" width="12.7109375" customWidth="1"/>
    <col min="6671" max="6671" width="10.85546875" customWidth="1"/>
    <col min="6672" max="6672" width="3.85546875" customWidth="1"/>
    <col min="6913" max="6913" width="1.28515625" customWidth="1"/>
    <col min="6914" max="6914" width="26.5703125" customWidth="1"/>
    <col min="6915" max="6915" width="1.28515625" customWidth="1"/>
    <col min="6916" max="6916" width="11.28515625" customWidth="1"/>
    <col min="6917" max="6917" width="1.28515625" customWidth="1"/>
    <col min="6918" max="6918" width="12.28515625" customWidth="1"/>
    <col min="6919" max="6919" width="8.5703125" customWidth="1"/>
    <col min="6920" max="6920" width="11.5703125" customWidth="1"/>
    <col min="6921" max="6921" width="2.85546875" customWidth="1"/>
    <col min="6922" max="6922" width="12.140625" customWidth="1"/>
    <col min="6923" max="6923" width="8.5703125" customWidth="1"/>
    <col min="6924" max="6924" width="11.5703125" customWidth="1"/>
    <col min="6925" max="6925" width="2.85546875" customWidth="1"/>
    <col min="6926" max="6926" width="12.7109375" customWidth="1"/>
    <col min="6927" max="6927" width="10.85546875" customWidth="1"/>
    <col min="6928" max="6928" width="3.85546875" customWidth="1"/>
    <col min="7169" max="7169" width="1.28515625" customWidth="1"/>
    <col min="7170" max="7170" width="26.5703125" customWidth="1"/>
    <col min="7171" max="7171" width="1.28515625" customWidth="1"/>
    <col min="7172" max="7172" width="11.28515625" customWidth="1"/>
    <col min="7173" max="7173" width="1.28515625" customWidth="1"/>
    <col min="7174" max="7174" width="12.28515625" customWidth="1"/>
    <col min="7175" max="7175" width="8.5703125" customWidth="1"/>
    <col min="7176" max="7176" width="11.5703125" customWidth="1"/>
    <col min="7177" max="7177" width="2.85546875" customWidth="1"/>
    <col min="7178" max="7178" width="12.140625" customWidth="1"/>
    <col min="7179" max="7179" width="8.5703125" customWidth="1"/>
    <col min="7180" max="7180" width="11.5703125" customWidth="1"/>
    <col min="7181" max="7181" width="2.85546875" customWidth="1"/>
    <col min="7182" max="7182" width="12.7109375" customWidth="1"/>
    <col min="7183" max="7183" width="10.85546875" customWidth="1"/>
    <col min="7184" max="7184" width="3.85546875" customWidth="1"/>
    <col min="7425" max="7425" width="1.28515625" customWidth="1"/>
    <col min="7426" max="7426" width="26.5703125" customWidth="1"/>
    <col min="7427" max="7427" width="1.28515625" customWidth="1"/>
    <col min="7428" max="7428" width="11.28515625" customWidth="1"/>
    <col min="7429" max="7429" width="1.28515625" customWidth="1"/>
    <col min="7430" max="7430" width="12.28515625" customWidth="1"/>
    <col min="7431" max="7431" width="8.5703125" customWidth="1"/>
    <col min="7432" max="7432" width="11.5703125" customWidth="1"/>
    <col min="7433" max="7433" width="2.85546875" customWidth="1"/>
    <col min="7434" max="7434" width="12.140625" customWidth="1"/>
    <col min="7435" max="7435" width="8.5703125" customWidth="1"/>
    <col min="7436" max="7436" width="11.5703125" customWidth="1"/>
    <col min="7437" max="7437" width="2.85546875" customWidth="1"/>
    <col min="7438" max="7438" width="12.7109375" customWidth="1"/>
    <col min="7439" max="7439" width="10.85546875" customWidth="1"/>
    <col min="7440" max="7440" width="3.85546875" customWidth="1"/>
    <col min="7681" max="7681" width="1.28515625" customWidth="1"/>
    <col min="7682" max="7682" width="26.5703125" customWidth="1"/>
    <col min="7683" max="7683" width="1.28515625" customWidth="1"/>
    <col min="7684" max="7684" width="11.28515625" customWidth="1"/>
    <col min="7685" max="7685" width="1.28515625" customWidth="1"/>
    <col min="7686" max="7686" width="12.28515625" customWidth="1"/>
    <col min="7687" max="7687" width="8.5703125" customWidth="1"/>
    <col min="7688" max="7688" width="11.5703125" customWidth="1"/>
    <col min="7689" max="7689" width="2.85546875" customWidth="1"/>
    <col min="7690" max="7690" width="12.140625" customWidth="1"/>
    <col min="7691" max="7691" width="8.5703125" customWidth="1"/>
    <col min="7692" max="7692" width="11.5703125" customWidth="1"/>
    <col min="7693" max="7693" width="2.85546875" customWidth="1"/>
    <col min="7694" max="7694" width="12.7109375" customWidth="1"/>
    <col min="7695" max="7695" width="10.85546875" customWidth="1"/>
    <col min="7696" max="7696" width="3.85546875" customWidth="1"/>
    <col min="7937" max="7937" width="1.28515625" customWidth="1"/>
    <col min="7938" max="7938" width="26.5703125" customWidth="1"/>
    <col min="7939" max="7939" width="1.28515625" customWidth="1"/>
    <col min="7940" max="7940" width="11.28515625" customWidth="1"/>
    <col min="7941" max="7941" width="1.28515625" customWidth="1"/>
    <col min="7942" max="7942" width="12.28515625" customWidth="1"/>
    <col min="7943" max="7943" width="8.5703125" customWidth="1"/>
    <col min="7944" max="7944" width="11.5703125" customWidth="1"/>
    <col min="7945" max="7945" width="2.85546875" customWidth="1"/>
    <col min="7946" max="7946" width="12.140625" customWidth="1"/>
    <col min="7947" max="7947" width="8.5703125" customWidth="1"/>
    <col min="7948" max="7948" width="11.5703125" customWidth="1"/>
    <col min="7949" max="7949" width="2.85546875" customWidth="1"/>
    <col min="7950" max="7950" width="12.7109375" customWidth="1"/>
    <col min="7951" max="7951" width="10.85546875" customWidth="1"/>
    <col min="7952" max="7952" width="3.85546875" customWidth="1"/>
    <col min="8193" max="8193" width="1.28515625" customWidth="1"/>
    <col min="8194" max="8194" width="26.5703125" customWidth="1"/>
    <col min="8195" max="8195" width="1.28515625" customWidth="1"/>
    <col min="8196" max="8196" width="11.28515625" customWidth="1"/>
    <col min="8197" max="8197" width="1.28515625" customWidth="1"/>
    <col min="8198" max="8198" width="12.28515625" customWidth="1"/>
    <col min="8199" max="8199" width="8.5703125" customWidth="1"/>
    <col min="8200" max="8200" width="11.5703125" customWidth="1"/>
    <col min="8201" max="8201" width="2.85546875" customWidth="1"/>
    <col min="8202" max="8202" width="12.140625" customWidth="1"/>
    <col min="8203" max="8203" width="8.5703125" customWidth="1"/>
    <col min="8204" max="8204" width="11.5703125" customWidth="1"/>
    <col min="8205" max="8205" width="2.85546875" customWidth="1"/>
    <col min="8206" max="8206" width="12.7109375" customWidth="1"/>
    <col min="8207" max="8207" width="10.85546875" customWidth="1"/>
    <col min="8208" max="8208" width="3.85546875" customWidth="1"/>
    <col min="8449" max="8449" width="1.28515625" customWidth="1"/>
    <col min="8450" max="8450" width="26.5703125" customWidth="1"/>
    <col min="8451" max="8451" width="1.28515625" customWidth="1"/>
    <col min="8452" max="8452" width="11.28515625" customWidth="1"/>
    <col min="8453" max="8453" width="1.28515625" customWidth="1"/>
    <col min="8454" max="8454" width="12.28515625" customWidth="1"/>
    <col min="8455" max="8455" width="8.5703125" customWidth="1"/>
    <col min="8456" max="8456" width="11.5703125" customWidth="1"/>
    <col min="8457" max="8457" width="2.85546875" customWidth="1"/>
    <col min="8458" max="8458" width="12.140625" customWidth="1"/>
    <col min="8459" max="8459" width="8.5703125" customWidth="1"/>
    <col min="8460" max="8460" width="11.5703125" customWidth="1"/>
    <col min="8461" max="8461" width="2.85546875" customWidth="1"/>
    <col min="8462" max="8462" width="12.7109375" customWidth="1"/>
    <col min="8463" max="8463" width="10.85546875" customWidth="1"/>
    <col min="8464" max="8464" width="3.85546875" customWidth="1"/>
    <col min="8705" max="8705" width="1.28515625" customWidth="1"/>
    <col min="8706" max="8706" width="26.5703125" customWidth="1"/>
    <col min="8707" max="8707" width="1.28515625" customWidth="1"/>
    <col min="8708" max="8708" width="11.28515625" customWidth="1"/>
    <col min="8709" max="8709" width="1.28515625" customWidth="1"/>
    <col min="8710" max="8710" width="12.28515625" customWidth="1"/>
    <col min="8711" max="8711" width="8.5703125" customWidth="1"/>
    <col min="8712" max="8712" width="11.5703125" customWidth="1"/>
    <col min="8713" max="8713" width="2.85546875" customWidth="1"/>
    <col min="8714" max="8714" width="12.140625" customWidth="1"/>
    <col min="8715" max="8715" width="8.5703125" customWidth="1"/>
    <col min="8716" max="8716" width="11.5703125" customWidth="1"/>
    <col min="8717" max="8717" width="2.85546875" customWidth="1"/>
    <col min="8718" max="8718" width="12.7109375" customWidth="1"/>
    <col min="8719" max="8719" width="10.85546875" customWidth="1"/>
    <col min="8720" max="8720" width="3.85546875" customWidth="1"/>
    <col min="8961" max="8961" width="1.28515625" customWidth="1"/>
    <col min="8962" max="8962" width="26.5703125" customWidth="1"/>
    <col min="8963" max="8963" width="1.28515625" customWidth="1"/>
    <col min="8964" max="8964" width="11.28515625" customWidth="1"/>
    <col min="8965" max="8965" width="1.28515625" customWidth="1"/>
    <col min="8966" max="8966" width="12.28515625" customWidth="1"/>
    <col min="8967" max="8967" width="8.5703125" customWidth="1"/>
    <col min="8968" max="8968" width="11.5703125" customWidth="1"/>
    <col min="8969" max="8969" width="2.85546875" customWidth="1"/>
    <col min="8970" max="8970" width="12.140625" customWidth="1"/>
    <col min="8971" max="8971" width="8.5703125" customWidth="1"/>
    <col min="8972" max="8972" width="11.5703125" customWidth="1"/>
    <col min="8973" max="8973" width="2.85546875" customWidth="1"/>
    <col min="8974" max="8974" width="12.7109375" customWidth="1"/>
    <col min="8975" max="8975" width="10.85546875" customWidth="1"/>
    <col min="8976" max="8976" width="3.85546875" customWidth="1"/>
    <col min="9217" max="9217" width="1.28515625" customWidth="1"/>
    <col min="9218" max="9218" width="26.5703125" customWidth="1"/>
    <col min="9219" max="9219" width="1.28515625" customWidth="1"/>
    <col min="9220" max="9220" width="11.28515625" customWidth="1"/>
    <col min="9221" max="9221" width="1.28515625" customWidth="1"/>
    <col min="9222" max="9222" width="12.28515625" customWidth="1"/>
    <col min="9223" max="9223" width="8.5703125" customWidth="1"/>
    <col min="9224" max="9224" width="11.5703125" customWidth="1"/>
    <col min="9225" max="9225" width="2.85546875" customWidth="1"/>
    <col min="9226" max="9226" width="12.140625" customWidth="1"/>
    <col min="9227" max="9227" width="8.5703125" customWidth="1"/>
    <col min="9228" max="9228" width="11.5703125" customWidth="1"/>
    <col min="9229" max="9229" width="2.85546875" customWidth="1"/>
    <col min="9230" max="9230" width="12.7109375" customWidth="1"/>
    <col min="9231" max="9231" width="10.85546875" customWidth="1"/>
    <col min="9232" max="9232" width="3.85546875" customWidth="1"/>
    <col min="9473" max="9473" width="1.28515625" customWidth="1"/>
    <col min="9474" max="9474" width="26.5703125" customWidth="1"/>
    <col min="9475" max="9475" width="1.28515625" customWidth="1"/>
    <col min="9476" max="9476" width="11.28515625" customWidth="1"/>
    <col min="9477" max="9477" width="1.28515625" customWidth="1"/>
    <col min="9478" max="9478" width="12.28515625" customWidth="1"/>
    <col min="9479" max="9479" width="8.5703125" customWidth="1"/>
    <col min="9480" max="9480" width="11.5703125" customWidth="1"/>
    <col min="9481" max="9481" width="2.85546875" customWidth="1"/>
    <col min="9482" max="9482" width="12.140625" customWidth="1"/>
    <col min="9483" max="9483" width="8.5703125" customWidth="1"/>
    <col min="9484" max="9484" width="11.5703125" customWidth="1"/>
    <col min="9485" max="9485" width="2.85546875" customWidth="1"/>
    <col min="9486" max="9486" width="12.7109375" customWidth="1"/>
    <col min="9487" max="9487" width="10.85546875" customWidth="1"/>
    <col min="9488" max="9488" width="3.85546875" customWidth="1"/>
    <col min="9729" max="9729" width="1.28515625" customWidth="1"/>
    <col min="9730" max="9730" width="26.5703125" customWidth="1"/>
    <col min="9731" max="9731" width="1.28515625" customWidth="1"/>
    <col min="9732" max="9732" width="11.28515625" customWidth="1"/>
    <col min="9733" max="9733" width="1.28515625" customWidth="1"/>
    <col min="9734" max="9734" width="12.28515625" customWidth="1"/>
    <col min="9735" max="9735" width="8.5703125" customWidth="1"/>
    <col min="9736" max="9736" width="11.5703125" customWidth="1"/>
    <col min="9737" max="9737" width="2.85546875" customWidth="1"/>
    <col min="9738" max="9738" width="12.140625" customWidth="1"/>
    <col min="9739" max="9739" width="8.5703125" customWidth="1"/>
    <col min="9740" max="9740" width="11.5703125" customWidth="1"/>
    <col min="9741" max="9741" width="2.85546875" customWidth="1"/>
    <col min="9742" max="9742" width="12.7109375" customWidth="1"/>
    <col min="9743" max="9743" width="10.85546875" customWidth="1"/>
    <col min="9744" max="9744" width="3.85546875" customWidth="1"/>
    <col min="9985" max="9985" width="1.28515625" customWidth="1"/>
    <col min="9986" max="9986" width="26.5703125" customWidth="1"/>
    <col min="9987" max="9987" width="1.28515625" customWidth="1"/>
    <col min="9988" max="9988" width="11.28515625" customWidth="1"/>
    <col min="9989" max="9989" width="1.28515625" customWidth="1"/>
    <col min="9990" max="9990" width="12.28515625" customWidth="1"/>
    <col min="9991" max="9991" width="8.5703125" customWidth="1"/>
    <col min="9992" max="9992" width="11.5703125" customWidth="1"/>
    <col min="9993" max="9993" width="2.85546875" customWidth="1"/>
    <col min="9994" max="9994" width="12.140625" customWidth="1"/>
    <col min="9995" max="9995" width="8.5703125" customWidth="1"/>
    <col min="9996" max="9996" width="11.5703125" customWidth="1"/>
    <col min="9997" max="9997" width="2.85546875" customWidth="1"/>
    <col min="9998" max="9998" width="12.7109375" customWidth="1"/>
    <col min="9999" max="9999" width="10.85546875" customWidth="1"/>
    <col min="10000" max="10000" width="3.85546875" customWidth="1"/>
    <col min="10241" max="10241" width="1.28515625" customWidth="1"/>
    <col min="10242" max="10242" width="26.5703125" customWidth="1"/>
    <col min="10243" max="10243" width="1.28515625" customWidth="1"/>
    <col min="10244" max="10244" width="11.28515625" customWidth="1"/>
    <col min="10245" max="10245" width="1.28515625" customWidth="1"/>
    <col min="10246" max="10246" width="12.28515625" customWidth="1"/>
    <col min="10247" max="10247" width="8.5703125" customWidth="1"/>
    <col min="10248" max="10248" width="11.5703125" customWidth="1"/>
    <col min="10249" max="10249" width="2.85546875" customWidth="1"/>
    <col min="10250" max="10250" width="12.140625" customWidth="1"/>
    <col min="10251" max="10251" width="8.5703125" customWidth="1"/>
    <col min="10252" max="10252" width="11.5703125" customWidth="1"/>
    <col min="10253" max="10253" width="2.85546875" customWidth="1"/>
    <col min="10254" max="10254" width="12.7109375" customWidth="1"/>
    <col min="10255" max="10255" width="10.85546875" customWidth="1"/>
    <col min="10256" max="10256" width="3.85546875" customWidth="1"/>
    <col min="10497" max="10497" width="1.28515625" customWidth="1"/>
    <col min="10498" max="10498" width="26.5703125" customWidth="1"/>
    <col min="10499" max="10499" width="1.28515625" customWidth="1"/>
    <col min="10500" max="10500" width="11.28515625" customWidth="1"/>
    <col min="10501" max="10501" width="1.28515625" customWidth="1"/>
    <col min="10502" max="10502" width="12.28515625" customWidth="1"/>
    <col min="10503" max="10503" width="8.5703125" customWidth="1"/>
    <col min="10504" max="10504" width="11.5703125" customWidth="1"/>
    <col min="10505" max="10505" width="2.85546875" customWidth="1"/>
    <col min="10506" max="10506" width="12.140625" customWidth="1"/>
    <col min="10507" max="10507" width="8.5703125" customWidth="1"/>
    <col min="10508" max="10508" width="11.5703125" customWidth="1"/>
    <col min="10509" max="10509" width="2.85546875" customWidth="1"/>
    <col min="10510" max="10510" width="12.7109375" customWidth="1"/>
    <col min="10511" max="10511" width="10.85546875" customWidth="1"/>
    <col min="10512" max="10512" width="3.85546875" customWidth="1"/>
    <col min="10753" max="10753" width="1.28515625" customWidth="1"/>
    <col min="10754" max="10754" width="26.5703125" customWidth="1"/>
    <col min="10755" max="10755" width="1.28515625" customWidth="1"/>
    <col min="10756" max="10756" width="11.28515625" customWidth="1"/>
    <col min="10757" max="10757" width="1.28515625" customWidth="1"/>
    <col min="10758" max="10758" width="12.28515625" customWidth="1"/>
    <col min="10759" max="10759" width="8.5703125" customWidth="1"/>
    <col min="10760" max="10760" width="11.5703125" customWidth="1"/>
    <col min="10761" max="10761" width="2.85546875" customWidth="1"/>
    <col min="10762" max="10762" width="12.140625" customWidth="1"/>
    <col min="10763" max="10763" width="8.5703125" customWidth="1"/>
    <col min="10764" max="10764" width="11.5703125" customWidth="1"/>
    <col min="10765" max="10765" width="2.85546875" customWidth="1"/>
    <col min="10766" max="10766" width="12.7109375" customWidth="1"/>
    <col min="10767" max="10767" width="10.85546875" customWidth="1"/>
    <col min="10768" max="10768" width="3.85546875" customWidth="1"/>
    <col min="11009" max="11009" width="1.28515625" customWidth="1"/>
    <col min="11010" max="11010" width="26.5703125" customWidth="1"/>
    <col min="11011" max="11011" width="1.28515625" customWidth="1"/>
    <col min="11012" max="11012" width="11.28515625" customWidth="1"/>
    <col min="11013" max="11013" width="1.28515625" customWidth="1"/>
    <col min="11014" max="11014" width="12.28515625" customWidth="1"/>
    <col min="11015" max="11015" width="8.5703125" customWidth="1"/>
    <col min="11016" max="11016" width="11.5703125" customWidth="1"/>
    <col min="11017" max="11017" width="2.85546875" customWidth="1"/>
    <col min="11018" max="11018" width="12.140625" customWidth="1"/>
    <col min="11019" max="11019" width="8.5703125" customWidth="1"/>
    <col min="11020" max="11020" width="11.5703125" customWidth="1"/>
    <col min="11021" max="11021" width="2.85546875" customWidth="1"/>
    <col min="11022" max="11022" width="12.7109375" customWidth="1"/>
    <col min="11023" max="11023" width="10.85546875" customWidth="1"/>
    <col min="11024" max="11024" width="3.85546875" customWidth="1"/>
    <col min="11265" max="11265" width="1.28515625" customWidth="1"/>
    <col min="11266" max="11266" width="26.5703125" customWidth="1"/>
    <col min="11267" max="11267" width="1.28515625" customWidth="1"/>
    <col min="11268" max="11268" width="11.28515625" customWidth="1"/>
    <col min="11269" max="11269" width="1.28515625" customWidth="1"/>
    <col min="11270" max="11270" width="12.28515625" customWidth="1"/>
    <col min="11271" max="11271" width="8.5703125" customWidth="1"/>
    <col min="11272" max="11272" width="11.5703125" customWidth="1"/>
    <col min="11273" max="11273" width="2.85546875" customWidth="1"/>
    <col min="11274" max="11274" width="12.140625" customWidth="1"/>
    <col min="11275" max="11275" width="8.5703125" customWidth="1"/>
    <col min="11276" max="11276" width="11.5703125" customWidth="1"/>
    <col min="11277" max="11277" width="2.85546875" customWidth="1"/>
    <col min="11278" max="11278" width="12.7109375" customWidth="1"/>
    <col min="11279" max="11279" width="10.85546875" customWidth="1"/>
    <col min="11280" max="11280" width="3.85546875" customWidth="1"/>
    <col min="11521" max="11521" width="1.28515625" customWidth="1"/>
    <col min="11522" max="11522" width="26.5703125" customWidth="1"/>
    <col min="11523" max="11523" width="1.28515625" customWidth="1"/>
    <col min="11524" max="11524" width="11.28515625" customWidth="1"/>
    <col min="11525" max="11525" width="1.28515625" customWidth="1"/>
    <col min="11526" max="11526" width="12.28515625" customWidth="1"/>
    <col min="11527" max="11527" width="8.5703125" customWidth="1"/>
    <col min="11528" max="11528" width="11.5703125" customWidth="1"/>
    <col min="11529" max="11529" width="2.85546875" customWidth="1"/>
    <col min="11530" max="11530" width="12.140625" customWidth="1"/>
    <col min="11531" max="11531" width="8.5703125" customWidth="1"/>
    <col min="11532" max="11532" width="11.5703125" customWidth="1"/>
    <col min="11533" max="11533" width="2.85546875" customWidth="1"/>
    <col min="11534" max="11534" width="12.7109375" customWidth="1"/>
    <col min="11535" max="11535" width="10.85546875" customWidth="1"/>
    <col min="11536" max="11536" width="3.85546875" customWidth="1"/>
    <col min="11777" max="11777" width="1.28515625" customWidth="1"/>
    <col min="11778" max="11778" width="26.5703125" customWidth="1"/>
    <col min="11779" max="11779" width="1.28515625" customWidth="1"/>
    <col min="11780" max="11780" width="11.28515625" customWidth="1"/>
    <col min="11781" max="11781" width="1.28515625" customWidth="1"/>
    <col min="11782" max="11782" width="12.28515625" customWidth="1"/>
    <col min="11783" max="11783" width="8.5703125" customWidth="1"/>
    <col min="11784" max="11784" width="11.5703125" customWidth="1"/>
    <col min="11785" max="11785" width="2.85546875" customWidth="1"/>
    <col min="11786" max="11786" width="12.140625" customWidth="1"/>
    <col min="11787" max="11787" width="8.5703125" customWidth="1"/>
    <col min="11788" max="11788" width="11.5703125" customWidth="1"/>
    <col min="11789" max="11789" width="2.85546875" customWidth="1"/>
    <col min="11790" max="11790" width="12.7109375" customWidth="1"/>
    <col min="11791" max="11791" width="10.85546875" customWidth="1"/>
    <col min="11792" max="11792" width="3.85546875" customWidth="1"/>
    <col min="12033" max="12033" width="1.28515625" customWidth="1"/>
    <col min="12034" max="12034" width="26.5703125" customWidth="1"/>
    <col min="12035" max="12035" width="1.28515625" customWidth="1"/>
    <col min="12036" max="12036" width="11.28515625" customWidth="1"/>
    <col min="12037" max="12037" width="1.28515625" customWidth="1"/>
    <col min="12038" max="12038" width="12.28515625" customWidth="1"/>
    <col min="12039" max="12039" width="8.5703125" customWidth="1"/>
    <col min="12040" max="12040" width="11.5703125" customWidth="1"/>
    <col min="12041" max="12041" width="2.85546875" customWidth="1"/>
    <col min="12042" max="12042" width="12.140625" customWidth="1"/>
    <col min="12043" max="12043" width="8.5703125" customWidth="1"/>
    <col min="12044" max="12044" width="11.5703125" customWidth="1"/>
    <col min="12045" max="12045" width="2.85546875" customWidth="1"/>
    <col min="12046" max="12046" width="12.7109375" customWidth="1"/>
    <col min="12047" max="12047" width="10.85546875" customWidth="1"/>
    <col min="12048" max="12048" width="3.85546875" customWidth="1"/>
    <col min="12289" max="12289" width="1.28515625" customWidth="1"/>
    <col min="12290" max="12290" width="26.5703125" customWidth="1"/>
    <col min="12291" max="12291" width="1.28515625" customWidth="1"/>
    <col min="12292" max="12292" width="11.28515625" customWidth="1"/>
    <col min="12293" max="12293" width="1.28515625" customWidth="1"/>
    <col min="12294" max="12294" width="12.28515625" customWidth="1"/>
    <col min="12295" max="12295" width="8.5703125" customWidth="1"/>
    <col min="12296" max="12296" width="11.5703125" customWidth="1"/>
    <col min="12297" max="12297" width="2.85546875" customWidth="1"/>
    <col min="12298" max="12298" width="12.140625" customWidth="1"/>
    <col min="12299" max="12299" width="8.5703125" customWidth="1"/>
    <col min="12300" max="12300" width="11.5703125" customWidth="1"/>
    <col min="12301" max="12301" width="2.85546875" customWidth="1"/>
    <col min="12302" max="12302" width="12.7109375" customWidth="1"/>
    <col min="12303" max="12303" width="10.85546875" customWidth="1"/>
    <col min="12304" max="12304" width="3.85546875" customWidth="1"/>
    <col min="12545" max="12545" width="1.28515625" customWidth="1"/>
    <col min="12546" max="12546" width="26.5703125" customWidth="1"/>
    <col min="12547" max="12547" width="1.28515625" customWidth="1"/>
    <col min="12548" max="12548" width="11.28515625" customWidth="1"/>
    <col min="12549" max="12549" width="1.28515625" customWidth="1"/>
    <col min="12550" max="12550" width="12.28515625" customWidth="1"/>
    <col min="12551" max="12551" width="8.5703125" customWidth="1"/>
    <col min="12552" max="12552" width="11.5703125" customWidth="1"/>
    <col min="12553" max="12553" width="2.85546875" customWidth="1"/>
    <col min="12554" max="12554" width="12.140625" customWidth="1"/>
    <col min="12555" max="12555" width="8.5703125" customWidth="1"/>
    <col min="12556" max="12556" width="11.5703125" customWidth="1"/>
    <col min="12557" max="12557" width="2.85546875" customWidth="1"/>
    <col min="12558" max="12558" width="12.7109375" customWidth="1"/>
    <col min="12559" max="12559" width="10.85546875" customWidth="1"/>
    <col min="12560" max="12560" width="3.85546875" customWidth="1"/>
    <col min="12801" max="12801" width="1.28515625" customWidth="1"/>
    <col min="12802" max="12802" width="26.5703125" customWidth="1"/>
    <col min="12803" max="12803" width="1.28515625" customWidth="1"/>
    <col min="12804" max="12804" width="11.28515625" customWidth="1"/>
    <col min="12805" max="12805" width="1.28515625" customWidth="1"/>
    <col min="12806" max="12806" width="12.28515625" customWidth="1"/>
    <col min="12807" max="12807" width="8.5703125" customWidth="1"/>
    <col min="12808" max="12808" width="11.5703125" customWidth="1"/>
    <col min="12809" max="12809" width="2.85546875" customWidth="1"/>
    <col min="12810" max="12810" width="12.140625" customWidth="1"/>
    <col min="12811" max="12811" width="8.5703125" customWidth="1"/>
    <col min="12812" max="12812" width="11.5703125" customWidth="1"/>
    <col min="12813" max="12813" width="2.85546875" customWidth="1"/>
    <col min="12814" max="12814" width="12.7109375" customWidth="1"/>
    <col min="12815" max="12815" width="10.85546875" customWidth="1"/>
    <col min="12816" max="12816" width="3.85546875" customWidth="1"/>
    <col min="13057" max="13057" width="1.28515625" customWidth="1"/>
    <col min="13058" max="13058" width="26.5703125" customWidth="1"/>
    <col min="13059" max="13059" width="1.28515625" customWidth="1"/>
    <col min="13060" max="13060" width="11.28515625" customWidth="1"/>
    <col min="13061" max="13061" width="1.28515625" customWidth="1"/>
    <col min="13062" max="13062" width="12.28515625" customWidth="1"/>
    <col min="13063" max="13063" width="8.5703125" customWidth="1"/>
    <col min="13064" max="13064" width="11.5703125" customWidth="1"/>
    <col min="13065" max="13065" width="2.85546875" customWidth="1"/>
    <col min="13066" max="13066" width="12.140625" customWidth="1"/>
    <col min="13067" max="13067" width="8.5703125" customWidth="1"/>
    <col min="13068" max="13068" width="11.5703125" customWidth="1"/>
    <col min="13069" max="13069" width="2.85546875" customWidth="1"/>
    <col min="13070" max="13070" width="12.7109375" customWidth="1"/>
    <col min="13071" max="13071" width="10.85546875" customWidth="1"/>
    <col min="13072" max="13072" width="3.85546875" customWidth="1"/>
    <col min="13313" max="13313" width="1.28515625" customWidth="1"/>
    <col min="13314" max="13314" width="26.5703125" customWidth="1"/>
    <col min="13315" max="13315" width="1.28515625" customWidth="1"/>
    <col min="13316" max="13316" width="11.28515625" customWidth="1"/>
    <col min="13317" max="13317" width="1.28515625" customWidth="1"/>
    <col min="13318" max="13318" width="12.28515625" customWidth="1"/>
    <col min="13319" max="13319" width="8.5703125" customWidth="1"/>
    <col min="13320" max="13320" width="11.5703125" customWidth="1"/>
    <col min="13321" max="13321" width="2.85546875" customWidth="1"/>
    <col min="13322" max="13322" width="12.140625" customWidth="1"/>
    <col min="13323" max="13323" width="8.5703125" customWidth="1"/>
    <col min="13324" max="13324" width="11.5703125" customWidth="1"/>
    <col min="13325" max="13325" width="2.85546875" customWidth="1"/>
    <col min="13326" max="13326" width="12.7109375" customWidth="1"/>
    <col min="13327" max="13327" width="10.85546875" customWidth="1"/>
    <col min="13328" max="13328" width="3.85546875" customWidth="1"/>
    <col min="13569" max="13569" width="1.28515625" customWidth="1"/>
    <col min="13570" max="13570" width="26.5703125" customWidth="1"/>
    <col min="13571" max="13571" width="1.28515625" customWidth="1"/>
    <col min="13572" max="13572" width="11.28515625" customWidth="1"/>
    <col min="13573" max="13573" width="1.28515625" customWidth="1"/>
    <col min="13574" max="13574" width="12.28515625" customWidth="1"/>
    <col min="13575" max="13575" width="8.5703125" customWidth="1"/>
    <col min="13576" max="13576" width="11.5703125" customWidth="1"/>
    <col min="13577" max="13577" width="2.85546875" customWidth="1"/>
    <col min="13578" max="13578" width="12.140625" customWidth="1"/>
    <col min="13579" max="13579" width="8.5703125" customWidth="1"/>
    <col min="13580" max="13580" width="11.5703125" customWidth="1"/>
    <col min="13581" max="13581" width="2.85546875" customWidth="1"/>
    <col min="13582" max="13582" width="12.7109375" customWidth="1"/>
    <col min="13583" max="13583" width="10.85546875" customWidth="1"/>
    <col min="13584" max="13584" width="3.85546875" customWidth="1"/>
    <col min="13825" max="13825" width="1.28515625" customWidth="1"/>
    <col min="13826" max="13826" width="26.5703125" customWidth="1"/>
    <col min="13827" max="13827" width="1.28515625" customWidth="1"/>
    <col min="13828" max="13828" width="11.28515625" customWidth="1"/>
    <col min="13829" max="13829" width="1.28515625" customWidth="1"/>
    <col min="13830" max="13830" width="12.28515625" customWidth="1"/>
    <col min="13831" max="13831" width="8.5703125" customWidth="1"/>
    <col min="13832" max="13832" width="11.5703125" customWidth="1"/>
    <col min="13833" max="13833" width="2.85546875" customWidth="1"/>
    <col min="13834" max="13834" width="12.140625" customWidth="1"/>
    <col min="13835" max="13835" width="8.5703125" customWidth="1"/>
    <col min="13836" max="13836" width="11.5703125" customWidth="1"/>
    <col min="13837" max="13837" width="2.85546875" customWidth="1"/>
    <col min="13838" max="13838" width="12.7109375" customWidth="1"/>
    <col min="13839" max="13839" width="10.85546875" customWidth="1"/>
    <col min="13840" max="13840" width="3.85546875" customWidth="1"/>
    <col min="14081" max="14081" width="1.28515625" customWidth="1"/>
    <col min="14082" max="14082" width="26.5703125" customWidth="1"/>
    <col min="14083" max="14083" width="1.28515625" customWidth="1"/>
    <col min="14084" max="14084" width="11.28515625" customWidth="1"/>
    <col min="14085" max="14085" width="1.28515625" customWidth="1"/>
    <col min="14086" max="14086" width="12.28515625" customWidth="1"/>
    <col min="14087" max="14087" width="8.5703125" customWidth="1"/>
    <col min="14088" max="14088" width="11.5703125" customWidth="1"/>
    <col min="14089" max="14089" width="2.85546875" customWidth="1"/>
    <col min="14090" max="14090" width="12.140625" customWidth="1"/>
    <col min="14091" max="14091" width="8.5703125" customWidth="1"/>
    <col min="14092" max="14092" width="11.5703125" customWidth="1"/>
    <col min="14093" max="14093" width="2.85546875" customWidth="1"/>
    <col min="14094" max="14094" width="12.7109375" customWidth="1"/>
    <col min="14095" max="14095" width="10.85546875" customWidth="1"/>
    <col min="14096" max="14096" width="3.85546875" customWidth="1"/>
    <col min="14337" max="14337" width="1.28515625" customWidth="1"/>
    <col min="14338" max="14338" width="26.5703125" customWidth="1"/>
    <col min="14339" max="14339" width="1.28515625" customWidth="1"/>
    <col min="14340" max="14340" width="11.28515625" customWidth="1"/>
    <col min="14341" max="14341" width="1.28515625" customWidth="1"/>
    <col min="14342" max="14342" width="12.28515625" customWidth="1"/>
    <col min="14343" max="14343" width="8.5703125" customWidth="1"/>
    <col min="14344" max="14344" width="11.5703125" customWidth="1"/>
    <col min="14345" max="14345" width="2.85546875" customWidth="1"/>
    <col min="14346" max="14346" width="12.140625" customWidth="1"/>
    <col min="14347" max="14347" width="8.5703125" customWidth="1"/>
    <col min="14348" max="14348" width="11.5703125" customWidth="1"/>
    <col min="14349" max="14349" width="2.85546875" customWidth="1"/>
    <col min="14350" max="14350" width="12.7109375" customWidth="1"/>
    <col min="14351" max="14351" width="10.85546875" customWidth="1"/>
    <col min="14352" max="14352" width="3.85546875" customWidth="1"/>
    <col min="14593" max="14593" width="1.28515625" customWidth="1"/>
    <col min="14594" max="14594" width="26.5703125" customWidth="1"/>
    <col min="14595" max="14595" width="1.28515625" customWidth="1"/>
    <col min="14596" max="14596" width="11.28515625" customWidth="1"/>
    <col min="14597" max="14597" width="1.28515625" customWidth="1"/>
    <col min="14598" max="14598" width="12.28515625" customWidth="1"/>
    <col min="14599" max="14599" width="8.5703125" customWidth="1"/>
    <col min="14600" max="14600" width="11.5703125" customWidth="1"/>
    <col min="14601" max="14601" width="2.85546875" customWidth="1"/>
    <col min="14602" max="14602" width="12.140625" customWidth="1"/>
    <col min="14603" max="14603" width="8.5703125" customWidth="1"/>
    <col min="14604" max="14604" width="11.5703125" customWidth="1"/>
    <col min="14605" max="14605" width="2.85546875" customWidth="1"/>
    <col min="14606" max="14606" width="12.7109375" customWidth="1"/>
    <col min="14607" max="14607" width="10.85546875" customWidth="1"/>
    <col min="14608" max="14608" width="3.85546875" customWidth="1"/>
    <col min="14849" max="14849" width="1.28515625" customWidth="1"/>
    <col min="14850" max="14850" width="26.5703125" customWidth="1"/>
    <col min="14851" max="14851" width="1.28515625" customWidth="1"/>
    <col min="14852" max="14852" width="11.28515625" customWidth="1"/>
    <col min="14853" max="14853" width="1.28515625" customWidth="1"/>
    <col min="14854" max="14854" width="12.28515625" customWidth="1"/>
    <col min="14855" max="14855" width="8.5703125" customWidth="1"/>
    <col min="14856" max="14856" width="11.5703125" customWidth="1"/>
    <col min="14857" max="14857" width="2.85546875" customWidth="1"/>
    <col min="14858" max="14858" width="12.140625" customWidth="1"/>
    <col min="14859" max="14859" width="8.5703125" customWidth="1"/>
    <col min="14860" max="14860" width="11.5703125" customWidth="1"/>
    <col min="14861" max="14861" width="2.85546875" customWidth="1"/>
    <col min="14862" max="14862" width="12.7109375" customWidth="1"/>
    <col min="14863" max="14863" width="10.85546875" customWidth="1"/>
    <col min="14864" max="14864" width="3.85546875" customWidth="1"/>
    <col min="15105" max="15105" width="1.28515625" customWidth="1"/>
    <col min="15106" max="15106" width="26.5703125" customWidth="1"/>
    <col min="15107" max="15107" width="1.28515625" customWidth="1"/>
    <col min="15108" max="15108" width="11.28515625" customWidth="1"/>
    <col min="15109" max="15109" width="1.28515625" customWidth="1"/>
    <col min="15110" max="15110" width="12.28515625" customWidth="1"/>
    <col min="15111" max="15111" width="8.5703125" customWidth="1"/>
    <col min="15112" max="15112" width="11.5703125" customWidth="1"/>
    <col min="15113" max="15113" width="2.85546875" customWidth="1"/>
    <col min="15114" max="15114" width="12.140625" customWidth="1"/>
    <col min="15115" max="15115" width="8.5703125" customWidth="1"/>
    <col min="15116" max="15116" width="11.5703125" customWidth="1"/>
    <col min="15117" max="15117" width="2.85546875" customWidth="1"/>
    <col min="15118" max="15118" width="12.7109375" customWidth="1"/>
    <col min="15119" max="15119" width="10.85546875" customWidth="1"/>
    <col min="15120" max="15120" width="3.85546875" customWidth="1"/>
    <col min="15361" max="15361" width="1.28515625" customWidth="1"/>
    <col min="15362" max="15362" width="26.5703125" customWidth="1"/>
    <col min="15363" max="15363" width="1.28515625" customWidth="1"/>
    <col min="15364" max="15364" width="11.28515625" customWidth="1"/>
    <col min="15365" max="15365" width="1.28515625" customWidth="1"/>
    <col min="15366" max="15366" width="12.28515625" customWidth="1"/>
    <col min="15367" max="15367" width="8.5703125" customWidth="1"/>
    <col min="15368" max="15368" width="11.5703125" customWidth="1"/>
    <col min="15369" max="15369" width="2.85546875" customWidth="1"/>
    <col min="15370" max="15370" width="12.140625" customWidth="1"/>
    <col min="15371" max="15371" width="8.5703125" customWidth="1"/>
    <col min="15372" max="15372" width="11.5703125" customWidth="1"/>
    <col min="15373" max="15373" width="2.85546875" customWidth="1"/>
    <col min="15374" max="15374" width="12.7109375" customWidth="1"/>
    <col min="15375" max="15375" width="10.85546875" customWidth="1"/>
    <col min="15376" max="15376" width="3.85546875" customWidth="1"/>
    <col min="15617" max="15617" width="1.28515625" customWidth="1"/>
    <col min="15618" max="15618" width="26.5703125" customWidth="1"/>
    <col min="15619" max="15619" width="1.28515625" customWidth="1"/>
    <col min="15620" max="15620" width="11.28515625" customWidth="1"/>
    <col min="15621" max="15621" width="1.28515625" customWidth="1"/>
    <col min="15622" max="15622" width="12.28515625" customWidth="1"/>
    <col min="15623" max="15623" width="8.5703125" customWidth="1"/>
    <col min="15624" max="15624" width="11.5703125" customWidth="1"/>
    <col min="15625" max="15625" width="2.85546875" customWidth="1"/>
    <col min="15626" max="15626" width="12.140625" customWidth="1"/>
    <col min="15627" max="15627" width="8.5703125" customWidth="1"/>
    <col min="15628" max="15628" width="11.5703125" customWidth="1"/>
    <col min="15629" max="15629" width="2.85546875" customWidth="1"/>
    <col min="15630" max="15630" width="12.7109375" customWidth="1"/>
    <col min="15631" max="15631" width="10.85546875" customWidth="1"/>
    <col min="15632" max="15632" width="3.85546875" customWidth="1"/>
    <col min="15873" max="15873" width="1.28515625" customWidth="1"/>
    <col min="15874" max="15874" width="26.5703125" customWidth="1"/>
    <col min="15875" max="15875" width="1.28515625" customWidth="1"/>
    <col min="15876" max="15876" width="11.28515625" customWidth="1"/>
    <col min="15877" max="15877" width="1.28515625" customWidth="1"/>
    <col min="15878" max="15878" width="12.28515625" customWidth="1"/>
    <col min="15879" max="15879" width="8.5703125" customWidth="1"/>
    <col min="15880" max="15880" width="11.5703125" customWidth="1"/>
    <col min="15881" max="15881" width="2.85546875" customWidth="1"/>
    <col min="15882" max="15882" width="12.140625" customWidth="1"/>
    <col min="15883" max="15883" width="8.5703125" customWidth="1"/>
    <col min="15884" max="15884" width="11.5703125" customWidth="1"/>
    <col min="15885" max="15885" width="2.85546875" customWidth="1"/>
    <col min="15886" max="15886" width="12.7109375" customWidth="1"/>
    <col min="15887" max="15887" width="10.85546875" customWidth="1"/>
    <col min="15888" max="15888" width="3.85546875" customWidth="1"/>
    <col min="16129" max="16129" width="1.28515625" customWidth="1"/>
    <col min="16130" max="16130" width="26.5703125" customWidth="1"/>
    <col min="16131" max="16131" width="1.28515625" customWidth="1"/>
    <col min="16132" max="16132" width="11.28515625" customWidth="1"/>
    <col min="16133" max="16133" width="1.28515625" customWidth="1"/>
    <col min="16134" max="16134" width="12.28515625" customWidth="1"/>
    <col min="16135" max="16135" width="8.5703125" customWidth="1"/>
    <col min="16136" max="16136" width="11.5703125" customWidth="1"/>
    <col min="16137" max="16137" width="2.85546875" customWidth="1"/>
    <col min="16138" max="16138" width="12.140625" customWidth="1"/>
    <col min="16139" max="16139" width="8.5703125" customWidth="1"/>
    <col min="16140" max="16140" width="11.5703125" customWidth="1"/>
    <col min="16141" max="16141" width="2.85546875" customWidth="1"/>
    <col min="16142" max="16142" width="12.7109375" customWidth="1"/>
    <col min="16143" max="16143" width="10.85546875" customWidth="1"/>
    <col min="16144" max="16144" width="3.85546875" customWidth="1"/>
  </cols>
  <sheetData>
    <row r="1" spans="1:16" ht="21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3" t="s">
        <v>0</v>
      </c>
      <c r="O1" s="4" t="s">
        <v>1</v>
      </c>
    </row>
    <row r="2" spans="1:16" ht="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3" t="s">
        <v>2</v>
      </c>
      <c r="O2" s="6"/>
    </row>
    <row r="3" spans="1:16" ht="18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2"/>
      <c r="M3" s="2"/>
      <c r="N3" s="3" t="s">
        <v>3</v>
      </c>
      <c r="O3" s="6"/>
    </row>
    <row r="4" spans="1:16" ht="18">
      <c r="A4" s="5"/>
      <c r="B4" s="5"/>
      <c r="C4" s="5"/>
      <c r="D4" s="5"/>
      <c r="E4" s="5"/>
      <c r="F4" s="5"/>
      <c r="G4" s="5"/>
      <c r="H4" s="5"/>
      <c r="I4" s="7"/>
      <c r="J4" s="7"/>
      <c r="K4" s="7"/>
      <c r="L4" s="2"/>
      <c r="M4" s="2"/>
      <c r="N4" s="3" t="s">
        <v>4</v>
      </c>
      <c r="O4" s="6"/>
    </row>
    <row r="5" spans="1:16" ht="15.75">
      <c r="A5" s="2"/>
      <c r="B5" s="2"/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3" t="s">
        <v>5</v>
      </c>
      <c r="O5" s="9" t="s">
        <v>6</v>
      </c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</row>
    <row r="7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">
        <v>7</v>
      </c>
      <c r="O7" s="9"/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0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6" ht="18">
      <c r="A10" s="10"/>
      <c r="B10" s="151" t="s">
        <v>8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</row>
    <row r="11" spans="1:16" ht="18">
      <c r="A11" s="10"/>
      <c r="B11" s="151" t="s">
        <v>9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6" ht="15.75">
      <c r="A14" s="10"/>
      <c r="B14" s="11" t="s">
        <v>10</v>
      </c>
      <c r="C14" s="10"/>
      <c r="D14" s="152" t="s">
        <v>11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0"/>
    </row>
    <row r="15" spans="1:16" ht="15.75">
      <c r="A15" s="10"/>
      <c r="B15" s="12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0"/>
    </row>
    <row r="16" spans="1:16">
      <c r="A16" s="10"/>
      <c r="B16" s="14"/>
      <c r="C16" s="10"/>
      <c r="D16" s="15" t="s">
        <v>12</v>
      </c>
      <c r="E16" s="15"/>
      <c r="F16" s="16">
        <v>800</v>
      </c>
      <c r="G16" s="15" t="s">
        <v>13</v>
      </c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10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>
      <c r="A18" s="10"/>
      <c r="B18" s="14"/>
      <c r="C18" s="10"/>
      <c r="D18" s="17"/>
      <c r="E18" s="17"/>
      <c r="F18" s="153" t="s">
        <v>14</v>
      </c>
      <c r="G18" s="154"/>
      <c r="H18" s="155"/>
      <c r="I18" s="10"/>
      <c r="J18" s="153" t="s">
        <v>15</v>
      </c>
      <c r="K18" s="154"/>
      <c r="L18" s="155"/>
      <c r="M18" s="10"/>
      <c r="N18" s="153" t="s">
        <v>16</v>
      </c>
      <c r="O18" s="155"/>
      <c r="P18" s="10"/>
    </row>
    <row r="19" spans="1:16" ht="12.75" customHeight="1">
      <c r="A19" s="10"/>
      <c r="B19" s="14"/>
      <c r="C19" s="10"/>
      <c r="D19" s="143" t="s">
        <v>17</v>
      </c>
      <c r="E19" s="18"/>
      <c r="F19" s="19" t="s">
        <v>18</v>
      </c>
      <c r="G19" s="19" t="s">
        <v>19</v>
      </c>
      <c r="H19" s="20" t="s">
        <v>20</v>
      </c>
      <c r="I19" s="10"/>
      <c r="J19" s="19" t="s">
        <v>18</v>
      </c>
      <c r="K19" s="21" t="s">
        <v>19</v>
      </c>
      <c r="L19" s="20" t="s">
        <v>20</v>
      </c>
      <c r="M19" s="10"/>
      <c r="N19" s="145" t="s">
        <v>21</v>
      </c>
      <c r="O19" s="147" t="s">
        <v>22</v>
      </c>
      <c r="P19" s="10"/>
    </row>
    <row r="20" spans="1:16">
      <c r="A20" s="10"/>
      <c r="B20" s="14"/>
      <c r="C20" s="10"/>
      <c r="D20" s="144"/>
      <c r="E20" s="18"/>
      <c r="F20" s="22" t="s">
        <v>23</v>
      </c>
      <c r="G20" s="22"/>
      <c r="H20" s="23" t="s">
        <v>23</v>
      </c>
      <c r="I20" s="10"/>
      <c r="J20" s="22" t="s">
        <v>23</v>
      </c>
      <c r="K20" s="23"/>
      <c r="L20" s="23" t="s">
        <v>23</v>
      </c>
      <c r="M20" s="10"/>
      <c r="N20" s="146"/>
      <c r="O20" s="148"/>
      <c r="P20" s="10"/>
    </row>
    <row r="21" spans="1:16">
      <c r="A21" s="10"/>
      <c r="B21" s="24" t="s">
        <v>24</v>
      </c>
      <c r="C21" s="24"/>
      <c r="D21" s="25" t="s">
        <v>25</v>
      </c>
      <c r="E21" s="26"/>
      <c r="F21" s="27">
        <v>16.14</v>
      </c>
      <c r="G21" s="28">
        <v>1</v>
      </c>
      <c r="H21" s="29">
        <f>G21*F21</f>
        <v>16.14</v>
      </c>
      <c r="I21" s="30"/>
      <c r="J21" s="31">
        <v>16.86</v>
      </c>
      <c r="K21" s="32">
        <v>1</v>
      </c>
      <c r="L21" s="29">
        <f>K21*J21</f>
        <v>16.86</v>
      </c>
      <c r="M21" s="30"/>
      <c r="N21" s="33">
        <f>L21-H21</f>
        <v>0.71999999999999886</v>
      </c>
      <c r="O21" s="34">
        <f>IF((H21)=0,"",(N21/H21))</f>
        <v>4.4609665427509222E-2</v>
      </c>
      <c r="P21" s="10"/>
    </row>
    <row r="22" spans="1:16">
      <c r="A22" s="10"/>
      <c r="B22" s="24" t="s">
        <v>26</v>
      </c>
      <c r="C22" s="24"/>
      <c r="D22" s="25" t="s">
        <v>25</v>
      </c>
      <c r="E22" s="26"/>
      <c r="F22" s="27">
        <v>0</v>
      </c>
      <c r="G22" s="28">
        <v>1</v>
      </c>
      <c r="H22" s="29">
        <f t="shared" ref="H22:H29" si="0">G22*F22</f>
        <v>0</v>
      </c>
      <c r="I22" s="30"/>
      <c r="J22" s="31">
        <v>0</v>
      </c>
      <c r="K22" s="32">
        <v>1</v>
      </c>
      <c r="L22" s="29">
        <f>K22*J22</f>
        <v>0</v>
      </c>
      <c r="M22" s="30"/>
      <c r="N22" s="33">
        <f>L22-H22</f>
        <v>0</v>
      </c>
      <c r="O22" s="34" t="str">
        <f>IF((H22)=0,"",(N22/H22))</f>
        <v/>
      </c>
      <c r="P22" s="10"/>
    </row>
    <row r="23" spans="1:16">
      <c r="A23" s="10"/>
      <c r="B23" s="35" t="s">
        <v>27</v>
      </c>
      <c r="C23" s="24"/>
      <c r="D23" s="25" t="s">
        <v>25</v>
      </c>
      <c r="E23" s="26"/>
      <c r="F23" s="27">
        <v>0</v>
      </c>
      <c r="G23" s="28">
        <v>1</v>
      </c>
      <c r="H23" s="29">
        <f t="shared" si="0"/>
        <v>0</v>
      </c>
      <c r="I23" s="30"/>
      <c r="J23" s="31">
        <v>0</v>
      </c>
      <c r="K23" s="32">
        <v>1</v>
      </c>
      <c r="L23" s="29">
        <f t="shared" ref="L23:L29" si="1">K23*J23</f>
        <v>0</v>
      </c>
      <c r="M23" s="30"/>
      <c r="N23" s="33">
        <f t="shared" ref="N23:N58" si="2">L23-H23</f>
        <v>0</v>
      </c>
      <c r="O23" s="34" t="str">
        <f t="shared" ref="O23:O30" si="3">IF((H23)=0,"",(N23/H23))</f>
        <v/>
      </c>
      <c r="P23" s="10"/>
    </row>
    <row r="24" spans="1:16">
      <c r="A24" s="10"/>
      <c r="B24" s="24" t="s">
        <v>28</v>
      </c>
      <c r="C24" s="24"/>
      <c r="D24" s="25" t="s">
        <v>29</v>
      </c>
      <c r="E24" s="26"/>
      <c r="F24" s="27">
        <v>1.24E-2</v>
      </c>
      <c r="G24" s="28">
        <f>F16</f>
        <v>800</v>
      </c>
      <c r="H24" s="29">
        <f t="shared" si="0"/>
        <v>9.92</v>
      </c>
      <c r="I24" s="30"/>
      <c r="J24" s="31">
        <v>1.2999999999999999E-2</v>
      </c>
      <c r="K24" s="28">
        <f>F16</f>
        <v>800</v>
      </c>
      <c r="L24" s="29">
        <f t="shared" si="1"/>
        <v>10.4</v>
      </c>
      <c r="M24" s="30"/>
      <c r="N24" s="33">
        <f t="shared" si="2"/>
        <v>0.48000000000000043</v>
      </c>
      <c r="O24" s="34">
        <f t="shared" si="3"/>
        <v>4.8387096774193589E-2</v>
      </c>
      <c r="P24" s="10"/>
    </row>
    <row r="25" spans="1:16">
      <c r="A25" s="10"/>
      <c r="B25" s="24" t="s">
        <v>30</v>
      </c>
      <c r="C25" s="24"/>
      <c r="D25" s="25" t="s">
        <v>25</v>
      </c>
      <c r="E25" s="26"/>
      <c r="F25" s="27">
        <v>0</v>
      </c>
      <c r="G25" s="28">
        <v>1</v>
      </c>
      <c r="H25" s="29">
        <f t="shared" si="0"/>
        <v>0</v>
      </c>
      <c r="I25" s="30"/>
      <c r="J25" s="31">
        <v>0</v>
      </c>
      <c r="K25" s="28">
        <v>1</v>
      </c>
      <c r="L25" s="29">
        <f t="shared" si="1"/>
        <v>0</v>
      </c>
      <c r="M25" s="30"/>
      <c r="N25" s="33">
        <f t="shared" si="2"/>
        <v>0</v>
      </c>
      <c r="O25" s="34" t="str">
        <f t="shared" si="3"/>
        <v/>
      </c>
      <c r="P25" s="10"/>
    </row>
    <row r="26" spans="1:16">
      <c r="A26" s="10"/>
      <c r="B26" s="24" t="s">
        <v>31</v>
      </c>
      <c r="C26" s="24"/>
      <c r="D26" s="25" t="s">
        <v>32</v>
      </c>
      <c r="E26" s="26"/>
      <c r="F26" s="27">
        <v>2.0000000000000001E-4</v>
      </c>
      <c r="G26" s="28">
        <f>F16</f>
        <v>800</v>
      </c>
      <c r="H26" s="29">
        <f t="shared" si="0"/>
        <v>0.16</v>
      </c>
      <c r="I26" s="30"/>
      <c r="J26" s="31">
        <v>0</v>
      </c>
      <c r="K26" s="28">
        <f>F16</f>
        <v>800</v>
      </c>
      <c r="L26" s="29">
        <f t="shared" si="1"/>
        <v>0</v>
      </c>
      <c r="M26" s="30"/>
      <c r="N26" s="33">
        <f t="shared" si="2"/>
        <v>-0.16</v>
      </c>
      <c r="O26" s="34">
        <f t="shared" si="3"/>
        <v>-1</v>
      </c>
      <c r="P26" s="10"/>
    </row>
    <row r="27" spans="1:16">
      <c r="A27" s="10"/>
      <c r="B27" s="36" t="s">
        <v>33</v>
      </c>
      <c r="C27" s="24"/>
      <c r="D27" s="25" t="s">
        <v>32</v>
      </c>
      <c r="E27" s="26"/>
      <c r="F27" s="27">
        <v>-5.0000000000000001E-4</v>
      </c>
      <c r="G27" s="28">
        <f>F16</f>
        <v>800</v>
      </c>
      <c r="H27" s="29">
        <f t="shared" si="0"/>
        <v>-0.4</v>
      </c>
      <c r="I27" s="30"/>
      <c r="J27" s="31">
        <v>5.9999999999999995E-4</v>
      </c>
      <c r="K27" s="28">
        <f>F16</f>
        <v>800</v>
      </c>
      <c r="L27" s="29">
        <f t="shared" si="1"/>
        <v>0.48</v>
      </c>
      <c r="M27" s="30"/>
      <c r="N27" s="33">
        <f t="shared" si="2"/>
        <v>0.88</v>
      </c>
      <c r="O27" s="34">
        <f t="shared" si="3"/>
        <v>-2.1999999999999997</v>
      </c>
      <c r="P27" s="10"/>
    </row>
    <row r="28" spans="1:16">
      <c r="A28" s="10"/>
      <c r="B28" s="36" t="s">
        <v>34</v>
      </c>
      <c r="C28" s="24"/>
      <c r="D28" s="25" t="s">
        <v>32</v>
      </c>
      <c r="E28" s="26"/>
      <c r="F28" s="27">
        <v>2.0000000000000001E-4</v>
      </c>
      <c r="G28" s="28">
        <f>F16</f>
        <v>800</v>
      </c>
      <c r="H28" s="29">
        <f t="shared" si="0"/>
        <v>0.16</v>
      </c>
      <c r="I28" s="30"/>
      <c r="J28" s="31">
        <v>2.0000000000000001E-4</v>
      </c>
      <c r="K28" s="28">
        <f>F16</f>
        <v>800</v>
      </c>
      <c r="L28" s="29">
        <f t="shared" si="1"/>
        <v>0.16</v>
      </c>
      <c r="M28" s="30"/>
      <c r="N28" s="33">
        <f t="shared" si="2"/>
        <v>0</v>
      </c>
      <c r="O28" s="34">
        <f t="shared" si="3"/>
        <v>0</v>
      </c>
      <c r="P28" s="10"/>
    </row>
    <row r="29" spans="1:16">
      <c r="A29" s="10"/>
      <c r="B29" s="36" t="s">
        <v>35</v>
      </c>
      <c r="C29" s="24"/>
      <c r="D29" s="25" t="s">
        <v>32</v>
      </c>
      <c r="E29" s="26"/>
      <c r="F29" s="27">
        <v>0</v>
      </c>
      <c r="G29" s="28">
        <f>F16</f>
        <v>800</v>
      </c>
      <c r="H29" s="29">
        <f t="shared" si="0"/>
        <v>0</v>
      </c>
      <c r="I29" s="30"/>
      <c r="J29" s="31">
        <v>0</v>
      </c>
      <c r="K29" s="28">
        <f>F16</f>
        <v>800</v>
      </c>
      <c r="L29" s="29">
        <f t="shared" si="1"/>
        <v>0</v>
      </c>
      <c r="M29" s="30"/>
      <c r="N29" s="33">
        <f t="shared" si="2"/>
        <v>0</v>
      </c>
      <c r="O29" s="34" t="str">
        <f t="shared" si="3"/>
        <v/>
      </c>
      <c r="P29" s="10"/>
    </row>
    <row r="30" spans="1:16">
      <c r="A30" s="37"/>
      <c r="B30" s="38" t="s">
        <v>36</v>
      </c>
      <c r="C30" s="39"/>
      <c r="D30" s="40"/>
      <c r="E30" s="39"/>
      <c r="F30" s="41"/>
      <c r="G30" s="42"/>
      <c r="H30" s="43">
        <f>SUM(H21:H29)</f>
        <v>25.980000000000004</v>
      </c>
      <c r="I30" s="44"/>
      <c r="J30" s="45"/>
      <c r="K30" s="46"/>
      <c r="L30" s="43">
        <f>SUM(L21:L29)</f>
        <v>27.9</v>
      </c>
      <c r="M30" s="44"/>
      <c r="N30" s="47">
        <f t="shared" si="2"/>
        <v>1.9199999999999946</v>
      </c>
      <c r="O30" s="48">
        <f t="shared" si="3"/>
        <v>7.3903002309468599E-2</v>
      </c>
      <c r="P30" s="37"/>
    </row>
    <row r="31" spans="1:16" ht="38.25">
      <c r="A31" s="10"/>
      <c r="B31" s="49" t="s">
        <v>37</v>
      </c>
      <c r="C31" s="24"/>
      <c r="D31" s="25" t="s">
        <v>32</v>
      </c>
      <c r="E31" s="26"/>
      <c r="F31" s="27">
        <v>-2.0000000000000001E-4</v>
      </c>
      <c r="G31" s="28">
        <f>F16</f>
        <v>800</v>
      </c>
      <c r="H31" s="29">
        <f>G31*F31</f>
        <v>-0.16</v>
      </c>
      <c r="I31" s="30"/>
      <c r="J31" s="31">
        <v>0</v>
      </c>
      <c r="K31" s="28">
        <f>F16</f>
        <v>800</v>
      </c>
      <c r="L31" s="29">
        <f t="shared" ref="L31:L33" si="4">K31*J31</f>
        <v>0</v>
      </c>
      <c r="M31" s="30"/>
      <c r="N31" s="33">
        <f t="shared" si="2"/>
        <v>0.16</v>
      </c>
      <c r="O31" s="34">
        <f>IF((H31)=0,"",(N31/H31))</f>
        <v>-1</v>
      </c>
      <c r="P31" s="10"/>
    </row>
    <row r="32" spans="1:16">
      <c r="A32" s="10"/>
      <c r="B32" s="50" t="s">
        <v>38</v>
      </c>
      <c r="C32" s="24"/>
      <c r="D32" s="25" t="s">
        <v>29</v>
      </c>
      <c r="E32" s="26"/>
      <c r="F32" s="27"/>
      <c r="G32" s="28">
        <f>F16</f>
        <v>800</v>
      </c>
      <c r="H32" s="29">
        <f>G32*F32</f>
        <v>0</v>
      </c>
      <c r="I32" s="30"/>
      <c r="J32" s="31"/>
      <c r="K32" s="28">
        <f>F16</f>
        <v>800</v>
      </c>
      <c r="L32" s="29">
        <f t="shared" si="4"/>
        <v>0</v>
      </c>
      <c r="M32" s="30"/>
      <c r="N32" s="33">
        <f t="shared" si="2"/>
        <v>0</v>
      </c>
      <c r="O32" s="34" t="str">
        <f>IF((H32)=0,"",(N32/H32))</f>
        <v/>
      </c>
      <c r="P32" s="10"/>
    </row>
    <row r="33" spans="1:16">
      <c r="A33" s="10"/>
      <c r="B33" s="50" t="s">
        <v>39</v>
      </c>
      <c r="C33" s="24"/>
      <c r="D33" s="25"/>
      <c r="E33" s="26"/>
      <c r="F33" s="51"/>
      <c r="G33" s="52"/>
      <c r="H33" s="53"/>
      <c r="I33" s="30"/>
      <c r="J33" s="31"/>
      <c r="K33" s="28">
        <f>F16</f>
        <v>800</v>
      </c>
      <c r="L33" s="29">
        <f t="shared" si="4"/>
        <v>0</v>
      </c>
      <c r="M33" s="30"/>
      <c r="N33" s="33">
        <f t="shared" si="2"/>
        <v>0</v>
      </c>
      <c r="O33" s="34"/>
      <c r="P33" s="10"/>
    </row>
    <row r="34" spans="1:16" ht="25.5">
      <c r="A34" s="10"/>
      <c r="B34" s="54" t="s">
        <v>40</v>
      </c>
      <c r="C34" s="55"/>
      <c r="D34" s="55"/>
      <c r="E34" s="55"/>
      <c r="F34" s="56"/>
      <c r="G34" s="57"/>
      <c r="H34" s="58">
        <f>SUM(H30:H33)</f>
        <v>25.820000000000004</v>
      </c>
      <c r="I34" s="44"/>
      <c r="J34" s="57"/>
      <c r="K34" s="59"/>
      <c r="L34" s="58">
        <f>SUM(L30:L33)</f>
        <v>27.9</v>
      </c>
      <c r="M34" s="44"/>
      <c r="N34" s="47">
        <f t="shared" si="2"/>
        <v>2.0799999999999947</v>
      </c>
      <c r="O34" s="48">
        <f t="shared" ref="O34:O58" si="5">IF((H34)=0,"",(N34/H34))</f>
        <v>8.0557707203717827E-2</v>
      </c>
      <c r="P34" s="10"/>
    </row>
    <row r="35" spans="1:16">
      <c r="A35" s="10"/>
      <c r="B35" s="30" t="s">
        <v>41</v>
      </c>
      <c r="C35" s="30"/>
      <c r="D35" s="60" t="s">
        <v>29</v>
      </c>
      <c r="E35" s="61"/>
      <c r="F35" s="31">
        <v>5.8999999999999999E-3</v>
      </c>
      <c r="G35" s="62">
        <f>F16*(1+F61)</f>
        <v>842.16</v>
      </c>
      <c r="H35" s="29">
        <f>G35*F35</f>
        <v>4.968744</v>
      </c>
      <c r="I35" s="30"/>
      <c r="J35" s="31">
        <v>5.7000000000000002E-3</v>
      </c>
      <c r="K35" s="63">
        <f>F16*(1+J61)</f>
        <v>843.17733039780262</v>
      </c>
      <c r="L35" s="29">
        <f>K35*J35</f>
        <v>4.8061107832674752</v>
      </c>
      <c r="M35" s="30"/>
      <c r="N35" s="33">
        <f t="shared" si="2"/>
        <v>-0.16263321673252484</v>
      </c>
      <c r="O35" s="34">
        <f t="shared" si="5"/>
        <v>-3.2731252954977121E-2</v>
      </c>
      <c r="P35" s="10"/>
    </row>
    <row r="36" spans="1:16" ht="25.5">
      <c r="A36" s="10"/>
      <c r="B36" s="64" t="s">
        <v>42</v>
      </c>
      <c r="C36" s="30"/>
      <c r="D36" s="60" t="s">
        <v>29</v>
      </c>
      <c r="E36" s="61"/>
      <c r="F36" s="31">
        <v>3.7000000000000002E-3</v>
      </c>
      <c r="G36" s="62">
        <f>G35</f>
        <v>842.16</v>
      </c>
      <c r="H36" s="29">
        <f>G36*F36</f>
        <v>3.1159919999999999</v>
      </c>
      <c r="I36" s="30"/>
      <c r="J36" s="31">
        <v>3.5999999999999999E-3</v>
      </c>
      <c r="K36" s="63">
        <f>K35</f>
        <v>843.17733039780262</v>
      </c>
      <c r="L36" s="29">
        <f>K36*J36</f>
        <v>3.0354383894320893</v>
      </c>
      <c r="M36" s="30"/>
      <c r="N36" s="33">
        <f t="shared" si="2"/>
        <v>-8.055361056791055E-2</v>
      </c>
      <c r="O36" s="34">
        <f t="shared" si="5"/>
        <v>-2.5851674384244426E-2</v>
      </c>
      <c r="P36" s="10"/>
    </row>
    <row r="37" spans="1:16" ht="25.5">
      <c r="A37" s="10"/>
      <c r="B37" s="54" t="s">
        <v>43</v>
      </c>
      <c r="C37" s="39"/>
      <c r="D37" s="39"/>
      <c r="E37" s="39"/>
      <c r="F37" s="65"/>
      <c r="G37" s="57"/>
      <c r="H37" s="58">
        <f>SUM(H34:H36)</f>
        <v>33.904736000000007</v>
      </c>
      <c r="I37" s="66"/>
      <c r="J37" s="67"/>
      <c r="K37" s="68"/>
      <c r="L37" s="58">
        <f>SUM(L34:L36)</f>
        <v>35.741549172699564</v>
      </c>
      <c r="M37" s="66"/>
      <c r="N37" s="47">
        <f t="shared" si="2"/>
        <v>1.8368131726995571</v>
      </c>
      <c r="O37" s="48">
        <f t="shared" si="5"/>
        <v>5.4175710812187319E-2</v>
      </c>
      <c r="P37" s="10"/>
    </row>
    <row r="38" spans="1:16" ht="25.5">
      <c r="A38" s="10"/>
      <c r="B38" s="69" t="s">
        <v>44</v>
      </c>
      <c r="C38" s="24"/>
      <c r="D38" s="25" t="s">
        <v>29</v>
      </c>
      <c r="E38" s="26"/>
      <c r="F38" s="70">
        <v>5.1999999999999998E-3</v>
      </c>
      <c r="G38" s="62">
        <f>F16*(1+F61)</f>
        <v>842.16</v>
      </c>
      <c r="H38" s="71">
        <f t="shared" ref="H38:H46" si="6">G38*F38</f>
        <v>4.379232</v>
      </c>
      <c r="I38" s="30"/>
      <c r="J38" s="72">
        <v>5.1999999999999998E-3</v>
      </c>
      <c r="K38" s="63">
        <f>F16*(1+J61)</f>
        <v>843.17733039780262</v>
      </c>
      <c r="L38" s="71">
        <f t="shared" ref="L38:L46" si="7">K38*J38</f>
        <v>4.3845221180685732</v>
      </c>
      <c r="M38" s="30"/>
      <c r="N38" s="33">
        <f t="shared" si="2"/>
        <v>5.2901180685731575E-3</v>
      </c>
      <c r="O38" s="73">
        <f t="shared" si="5"/>
        <v>1.2080013273042299E-3</v>
      </c>
      <c r="P38" s="10"/>
    </row>
    <row r="39" spans="1:16" ht="25.5">
      <c r="A39" s="10"/>
      <c r="B39" s="69" t="s">
        <v>45</v>
      </c>
      <c r="C39" s="24"/>
      <c r="D39" s="25" t="s">
        <v>29</v>
      </c>
      <c r="E39" s="26"/>
      <c r="F39" s="70">
        <v>1.1000000000000001E-3</v>
      </c>
      <c r="G39" s="62">
        <f>F16*(1+F61)</f>
        <v>842.16</v>
      </c>
      <c r="H39" s="71">
        <f t="shared" si="6"/>
        <v>0.92637599999999998</v>
      </c>
      <c r="I39" s="30"/>
      <c r="J39" s="72">
        <v>1.1000000000000001E-3</v>
      </c>
      <c r="K39" s="63">
        <f>F16*(1+J61)</f>
        <v>843.17733039780262</v>
      </c>
      <c r="L39" s="71">
        <f t="shared" si="7"/>
        <v>0.92749506343758292</v>
      </c>
      <c r="M39" s="30"/>
      <c r="N39" s="33">
        <f t="shared" si="2"/>
        <v>1.1190634375829456E-3</v>
      </c>
      <c r="O39" s="73">
        <f t="shared" si="5"/>
        <v>1.2080013273044051E-3</v>
      </c>
      <c r="P39" s="10"/>
    </row>
    <row r="40" spans="1:16">
      <c r="A40" s="10"/>
      <c r="B40" s="24" t="s">
        <v>46</v>
      </c>
      <c r="C40" s="24"/>
      <c r="D40" s="25"/>
      <c r="E40" s="26"/>
      <c r="F40" s="70"/>
      <c r="G40" s="28">
        <v>1</v>
      </c>
      <c r="H40" s="71">
        <f t="shared" si="6"/>
        <v>0</v>
      </c>
      <c r="I40" s="30"/>
      <c r="J40" s="72"/>
      <c r="K40" s="32">
        <v>1</v>
      </c>
      <c r="L40" s="71">
        <f t="shared" si="7"/>
        <v>0</v>
      </c>
      <c r="M40" s="30"/>
      <c r="N40" s="33">
        <f t="shared" si="2"/>
        <v>0</v>
      </c>
      <c r="O40" s="73" t="str">
        <f t="shared" si="5"/>
        <v/>
      </c>
      <c r="P40" s="10"/>
    </row>
    <row r="41" spans="1:16">
      <c r="A41" s="10"/>
      <c r="B41" s="24" t="s">
        <v>47</v>
      </c>
      <c r="C41" s="24"/>
      <c r="D41" s="25" t="s">
        <v>29</v>
      </c>
      <c r="E41" s="26"/>
      <c r="F41" s="70">
        <v>7.0000000000000001E-3</v>
      </c>
      <c r="G41" s="62">
        <f>F16</f>
        <v>800</v>
      </c>
      <c r="H41" s="71">
        <f t="shared" si="6"/>
        <v>5.6000000000000005</v>
      </c>
      <c r="I41" s="30"/>
      <c r="J41" s="72">
        <v>7.0000000000000001E-3</v>
      </c>
      <c r="K41" s="63">
        <f>F16</f>
        <v>800</v>
      </c>
      <c r="L41" s="71">
        <f t="shared" si="7"/>
        <v>5.6000000000000005</v>
      </c>
      <c r="M41" s="30"/>
      <c r="N41" s="33">
        <f t="shared" si="2"/>
        <v>0</v>
      </c>
      <c r="O41" s="73">
        <f t="shared" si="5"/>
        <v>0</v>
      </c>
      <c r="P41" s="10"/>
    </row>
    <row r="42" spans="1:16">
      <c r="A42" s="10"/>
      <c r="B42" s="50" t="s">
        <v>48</v>
      </c>
      <c r="C42" s="24"/>
      <c r="D42" s="25" t="s">
        <v>29</v>
      </c>
      <c r="E42" s="26"/>
      <c r="F42" s="74">
        <v>6.5000000000000002E-2</v>
      </c>
      <c r="G42" s="62">
        <f>IF($G$38&gt;=600,600,$G$38)</f>
        <v>600</v>
      </c>
      <c r="H42" s="71">
        <f>G42*F42</f>
        <v>39</v>
      </c>
      <c r="I42" s="30"/>
      <c r="J42" s="70">
        <v>6.5000000000000002E-2</v>
      </c>
      <c r="K42" s="62">
        <f>IF($K$38&gt;=600,600,$K$38)</f>
        <v>600</v>
      </c>
      <c r="L42" s="71">
        <f>K42*J42</f>
        <v>39</v>
      </c>
      <c r="M42" s="30"/>
      <c r="N42" s="33">
        <f t="shared" si="2"/>
        <v>0</v>
      </c>
      <c r="O42" s="73">
        <f t="shared" si="5"/>
        <v>0</v>
      </c>
      <c r="P42" s="10"/>
    </row>
    <row r="43" spans="1:16">
      <c r="A43" s="10"/>
      <c r="B43" s="50" t="s">
        <v>49</v>
      </c>
      <c r="C43" s="24"/>
      <c r="D43" s="25" t="s">
        <v>29</v>
      </c>
      <c r="E43" s="26"/>
      <c r="F43" s="74">
        <v>7.4999999999999997E-2</v>
      </c>
      <c r="G43" s="62">
        <f>IF($G$38&gt;=600,$G$38-600,0)</f>
        <v>242.15999999999997</v>
      </c>
      <c r="H43" s="71">
        <f>G43*F43</f>
        <v>18.161999999999995</v>
      </c>
      <c r="I43" s="30"/>
      <c r="J43" s="70">
        <v>7.4999999999999997E-2</v>
      </c>
      <c r="K43" s="62">
        <f>IF($K$38&gt;=600,$K$38-600,0)</f>
        <v>243.17733039780262</v>
      </c>
      <c r="L43" s="71">
        <f>K43*J43</f>
        <v>18.238299779835195</v>
      </c>
      <c r="M43" s="30"/>
      <c r="N43" s="33">
        <f t="shared" si="2"/>
        <v>7.6299779835199644E-2</v>
      </c>
      <c r="O43" s="73">
        <f t="shared" si="5"/>
        <v>4.2010670540248689E-3</v>
      </c>
      <c r="P43" s="10"/>
    </row>
    <row r="44" spans="1:16">
      <c r="A44" s="10"/>
      <c r="B44" s="50" t="s">
        <v>50</v>
      </c>
      <c r="C44" s="24"/>
      <c r="D44" s="25" t="s">
        <v>29</v>
      </c>
      <c r="E44" s="26"/>
      <c r="F44" s="74">
        <v>6.5000000000000002E-2</v>
      </c>
      <c r="G44" s="75">
        <f>0.64*$G$38</f>
        <v>538.98239999999998</v>
      </c>
      <c r="H44" s="71">
        <f t="shared" si="6"/>
        <v>35.033856</v>
      </c>
      <c r="I44" s="30"/>
      <c r="J44" s="70">
        <v>6.5000000000000002E-2</v>
      </c>
      <c r="K44" s="76">
        <f>0.64*$K$38</f>
        <v>539.6334914545937</v>
      </c>
      <c r="L44" s="71">
        <f t="shared" si="7"/>
        <v>35.076176944548592</v>
      </c>
      <c r="M44" s="30"/>
      <c r="N44" s="33">
        <f t="shared" si="2"/>
        <v>4.2320944548592365E-2</v>
      </c>
      <c r="O44" s="73">
        <f t="shared" si="5"/>
        <v>1.2080013273044327E-3</v>
      </c>
      <c r="P44" s="10"/>
    </row>
    <row r="45" spans="1:16">
      <c r="A45" s="10"/>
      <c r="B45" s="50" t="s">
        <v>51</v>
      </c>
      <c r="C45" s="24"/>
      <c r="D45" s="25" t="s">
        <v>29</v>
      </c>
      <c r="E45" s="26"/>
      <c r="F45" s="74">
        <v>0.1</v>
      </c>
      <c r="G45" s="75">
        <f>0.18*$G$38</f>
        <v>151.58879999999999</v>
      </c>
      <c r="H45" s="71">
        <f t="shared" si="6"/>
        <v>15.15888</v>
      </c>
      <c r="I45" s="30"/>
      <c r="J45" s="70">
        <v>0.1</v>
      </c>
      <c r="K45" s="76">
        <f>0.18*$K$38</f>
        <v>151.77191947160446</v>
      </c>
      <c r="L45" s="71">
        <f t="shared" si="7"/>
        <v>15.177191947160447</v>
      </c>
      <c r="M45" s="30"/>
      <c r="N45" s="33">
        <f t="shared" si="2"/>
        <v>1.8311947160446707E-2</v>
      </c>
      <c r="O45" s="73">
        <f t="shared" si="5"/>
        <v>1.2080013273043065E-3</v>
      </c>
      <c r="P45" s="10"/>
    </row>
    <row r="46" spans="1:16" ht="13.5" thickBot="1">
      <c r="A46" s="10"/>
      <c r="B46" s="14" t="s">
        <v>52</v>
      </c>
      <c r="C46" s="24"/>
      <c r="D46" s="25" t="s">
        <v>29</v>
      </c>
      <c r="E46" s="26"/>
      <c r="F46" s="74">
        <v>0.11700000000000001</v>
      </c>
      <c r="G46" s="75">
        <f>0.18*$G$38</f>
        <v>151.58879999999999</v>
      </c>
      <c r="H46" s="71">
        <f t="shared" si="6"/>
        <v>17.7358896</v>
      </c>
      <c r="I46" s="30"/>
      <c r="J46" s="70">
        <v>0.11700000000000001</v>
      </c>
      <c r="K46" s="76">
        <f>0.18*$K$38</f>
        <v>151.77191947160446</v>
      </c>
      <c r="L46" s="71">
        <f t="shared" si="7"/>
        <v>17.757314578177724</v>
      </c>
      <c r="M46" s="30"/>
      <c r="N46" s="33">
        <f t="shared" si="2"/>
        <v>2.1424978177723375E-2</v>
      </c>
      <c r="O46" s="73">
        <f t="shared" si="5"/>
        <v>1.2080013273043477E-3</v>
      </c>
      <c r="P46" s="10"/>
    </row>
    <row r="47" spans="1:16" ht="13.5" thickBot="1">
      <c r="A47" s="10"/>
      <c r="B47" s="77"/>
      <c r="C47" s="78"/>
      <c r="D47" s="79"/>
      <c r="E47" s="78"/>
      <c r="F47" s="80"/>
      <c r="G47" s="81"/>
      <c r="H47" s="82"/>
      <c r="I47" s="83"/>
      <c r="J47" s="80"/>
      <c r="K47" s="84"/>
      <c r="L47" s="82"/>
      <c r="M47" s="83"/>
      <c r="N47" s="85"/>
      <c r="O47" s="86"/>
      <c r="P47" s="10"/>
    </row>
    <row r="48" spans="1:16">
      <c r="A48" s="10"/>
      <c r="B48" s="87" t="s">
        <v>53</v>
      </c>
      <c r="C48" s="24"/>
      <c r="D48" s="24"/>
      <c r="E48" s="24"/>
      <c r="F48" s="88"/>
      <c r="G48" s="89"/>
      <c r="H48" s="90">
        <f>SUM(H37:H43)</f>
        <v>101.97234400000001</v>
      </c>
      <c r="I48" s="91"/>
      <c r="J48" s="92"/>
      <c r="K48" s="92"/>
      <c r="L48" s="93">
        <f>SUM(L37:L43)</f>
        <v>103.89186613404092</v>
      </c>
      <c r="M48" s="94"/>
      <c r="N48" s="95">
        <f t="shared" si="2"/>
        <v>1.9195221340409176</v>
      </c>
      <c r="O48" s="96">
        <f t="shared" si="5"/>
        <v>1.8823948325056815E-2</v>
      </c>
      <c r="P48" s="10"/>
    </row>
    <row r="49" spans="1:16">
      <c r="A49" s="10"/>
      <c r="B49" s="97" t="s">
        <v>54</v>
      </c>
      <c r="C49" s="24"/>
      <c r="D49" s="24"/>
      <c r="E49" s="24"/>
      <c r="F49" s="98">
        <v>0.13</v>
      </c>
      <c r="G49" s="89"/>
      <c r="H49" s="99">
        <f>H48*F49</f>
        <v>13.256404720000001</v>
      </c>
      <c r="I49" s="100"/>
      <c r="J49" s="101">
        <v>0.13</v>
      </c>
      <c r="K49" s="102"/>
      <c r="L49" s="103">
        <f>L48*J49</f>
        <v>13.505942597425321</v>
      </c>
      <c r="M49" s="104"/>
      <c r="N49" s="105">
        <f t="shared" si="2"/>
        <v>0.24953787742532008</v>
      </c>
      <c r="O49" s="106">
        <f t="shared" si="5"/>
        <v>1.8823948325056877E-2</v>
      </c>
      <c r="P49" s="10"/>
    </row>
    <row r="50" spans="1:16">
      <c r="A50" s="10"/>
      <c r="B50" s="107" t="s">
        <v>55</v>
      </c>
      <c r="C50" s="24"/>
      <c r="D50" s="24"/>
      <c r="E50" s="24"/>
      <c r="F50" s="108"/>
      <c r="G50" s="109"/>
      <c r="H50" s="99">
        <f>H48+H49</f>
        <v>115.22874872000001</v>
      </c>
      <c r="I50" s="100"/>
      <c r="J50" s="100"/>
      <c r="K50" s="100"/>
      <c r="L50" s="103">
        <f>L48+L49</f>
        <v>117.39780873146624</v>
      </c>
      <c r="M50" s="104"/>
      <c r="N50" s="105">
        <f t="shared" si="2"/>
        <v>2.1690600114662288</v>
      </c>
      <c r="O50" s="106">
        <f t="shared" si="5"/>
        <v>1.8823948325056745E-2</v>
      </c>
      <c r="P50" s="10"/>
    </row>
    <row r="51" spans="1:16">
      <c r="A51" s="10"/>
      <c r="B51" s="149" t="s">
        <v>56</v>
      </c>
      <c r="C51" s="149"/>
      <c r="D51" s="149"/>
      <c r="E51" s="24"/>
      <c r="F51" s="108"/>
      <c r="G51" s="109"/>
      <c r="H51" s="110">
        <f>ROUND(-H50*10%,2)</f>
        <v>-11.52</v>
      </c>
      <c r="I51" s="100"/>
      <c r="J51" s="100"/>
      <c r="K51" s="100"/>
      <c r="L51" s="111">
        <f>ROUND(-L50*10%,2)</f>
        <v>-11.74</v>
      </c>
      <c r="M51" s="104"/>
      <c r="N51" s="112">
        <f t="shared" si="2"/>
        <v>-0.22000000000000064</v>
      </c>
      <c r="O51" s="113">
        <f t="shared" si="5"/>
        <v>1.9097222222222279E-2</v>
      </c>
      <c r="P51" s="10"/>
    </row>
    <row r="52" spans="1:16" ht="13.5" thickBot="1">
      <c r="A52" s="10"/>
      <c r="B52" s="142" t="s">
        <v>57</v>
      </c>
      <c r="C52" s="142"/>
      <c r="D52" s="142"/>
      <c r="E52" s="114"/>
      <c r="F52" s="115"/>
      <c r="G52" s="116"/>
      <c r="H52" s="117">
        <f>SUM(H50:H51)</f>
        <v>103.70874872000002</v>
      </c>
      <c r="I52" s="118"/>
      <c r="J52" s="118"/>
      <c r="K52" s="118"/>
      <c r="L52" s="119">
        <f>SUM(L50:L51)</f>
        <v>105.65780873146625</v>
      </c>
      <c r="M52" s="120"/>
      <c r="N52" s="121">
        <f t="shared" si="2"/>
        <v>1.94906001146623</v>
      </c>
      <c r="O52" s="122">
        <f t="shared" si="5"/>
        <v>1.8793592975732798E-2</v>
      </c>
      <c r="P52" s="10"/>
    </row>
    <row r="53" spans="1:16" ht="13.5" thickBot="1">
      <c r="A53" s="10"/>
      <c r="B53" s="77"/>
      <c r="C53" s="78"/>
      <c r="D53" s="79"/>
      <c r="E53" s="78"/>
      <c r="F53" s="123"/>
      <c r="G53" s="124"/>
      <c r="H53" s="125"/>
      <c r="I53" s="126"/>
      <c r="J53" s="123"/>
      <c r="K53" s="81"/>
      <c r="L53" s="127"/>
      <c r="M53" s="83"/>
      <c r="N53" s="128"/>
      <c r="O53" s="86"/>
      <c r="P53" s="10"/>
    </row>
    <row r="54" spans="1:16">
      <c r="A54" s="10"/>
      <c r="B54" s="87" t="s">
        <v>58</v>
      </c>
      <c r="C54" s="24"/>
      <c r="D54" s="24"/>
      <c r="E54" s="24"/>
      <c r="F54" s="88"/>
      <c r="G54" s="89"/>
      <c r="H54" s="90">
        <f>SUM(H37:H41,H44:H46)</f>
        <v>112.73896959999999</v>
      </c>
      <c r="I54" s="91"/>
      <c r="J54" s="92"/>
      <c r="K54" s="92"/>
      <c r="L54" s="129">
        <f>SUM(L37:L41,L44:L46)</f>
        <v>114.66424982409249</v>
      </c>
      <c r="M54" s="94"/>
      <c r="N54" s="95">
        <f>L54-H54</f>
        <v>1.9252802240925035</v>
      </c>
      <c r="O54" s="96">
        <f>IF((H54)=0,"",(N54/H54))</f>
        <v>1.7077326774614265E-2</v>
      </c>
      <c r="P54" s="10"/>
    </row>
    <row r="55" spans="1:16">
      <c r="A55" s="10"/>
      <c r="B55" s="97" t="s">
        <v>54</v>
      </c>
      <c r="C55" s="24"/>
      <c r="D55" s="24"/>
      <c r="E55" s="24"/>
      <c r="F55" s="98">
        <v>0.13</v>
      </c>
      <c r="G55" s="109"/>
      <c r="H55" s="99">
        <f>H54*F55</f>
        <v>14.656066048</v>
      </c>
      <c r="I55" s="100"/>
      <c r="J55" s="130">
        <v>0.13</v>
      </c>
      <c r="K55" s="100"/>
      <c r="L55" s="103">
        <f>L54*J55</f>
        <v>14.906352477132025</v>
      </c>
      <c r="M55" s="104"/>
      <c r="N55" s="105">
        <f t="shared" si="2"/>
        <v>0.25028642913202503</v>
      </c>
      <c r="O55" s="106">
        <f t="shared" si="5"/>
        <v>1.7077326774614234E-2</v>
      </c>
      <c r="P55" s="10"/>
    </row>
    <row r="56" spans="1:16">
      <c r="A56" s="10"/>
      <c r="B56" s="107" t="s">
        <v>55</v>
      </c>
      <c r="C56" s="24"/>
      <c r="D56" s="24"/>
      <c r="E56" s="24"/>
      <c r="F56" s="108"/>
      <c r="G56" s="109"/>
      <c r="H56" s="99">
        <f>H54+H55</f>
        <v>127.39503564799999</v>
      </c>
      <c r="I56" s="100"/>
      <c r="J56" s="100"/>
      <c r="K56" s="100"/>
      <c r="L56" s="103">
        <f>L54+L55</f>
        <v>129.57060230122451</v>
      </c>
      <c r="M56" s="104"/>
      <c r="N56" s="105">
        <f t="shared" si="2"/>
        <v>2.1755666532245215</v>
      </c>
      <c r="O56" s="106">
        <f t="shared" si="5"/>
        <v>1.7077326774614206E-2</v>
      </c>
      <c r="P56" s="10"/>
    </row>
    <row r="57" spans="1:16">
      <c r="A57" s="10"/>
      <c r="B57" s="149" t="s">
        <v>56</v>
      </c>
      <c r="C57" s="149"/>
      <c r="D57" s="149"/>
      <c r="E57" s="24"/>
      <c r="F57" s="108"/>
      <c r="G57" s="109"/>
      <c r="H57" s="110">
        <f>ROUND(-H56*10%,2)</f>
        <v>-12.74</v>
      </c>
      <c r="I57" s="100"/>
      <c r="J57" s="100"/>
      <c r="K57" s="100"/>
      <c r="L57" s="111">
        <f>ROUND(-L56*10%,2)</f>
        <v>-12.96</v>
      </c>
      <c r="M57" s="104"/>
      <c r="N57" s="112">
        <f t="shared" si="2"/>
        <v>-0.22000000000000064</v>
      </c>
      <c r="O57" s="113">
        <f t="shared" si="5"/>
        <v>1.7268445839874462E-2</v>
      </c>
      <c r="P57" s="10"/>
    </row>
    <row r="58" spans="1:16" ht="13.5" thickBot="1">
      <c r="A58" s="10"/>
      <c r="B58" s="142" t="s">
        <v>59</v>
      </c>
      <c r="C58" s="142"/>
      <c r="D58" s="142"/>
      <c r="E58" s="114"/>
      <c r="F58" s="131"/>
      <c r="G58" s="132"/>
      <c r="H58" s="133">
        <f>H56+H57</f>
        <v>114.65503564799999</v>
      </c>
      <c r="I58" s="134"/>
      <c r="J58" s="134"/>
      <c r="K58" s="134"/>
      <c r="L58" s="135">
        <f>L56+L57</f>
        <v>116.6106023012245</v>
      </c>
      <c r="M58" s="136"/>
      <c r="N58" s="137">
        <f t="shared" si="2"/>
        <v>1.9555666532245084</v>
      </c>
      <c r="O58" s="138">
        <f t="shared" si="5"/>
        <v>1.7056090403462541E-2</v>
      </c>
      <c r="P58" s="10"/>
    </row>
    <row r="59" spans="1:16" ht="13.5" thickBot="1">
      <c r="A59" s="10"/>
      <c r="B59" s="77"/>
      <c r="C59" s="78"/>
      <c r="D59" s="79"/>
      <c r="E59" s="78"/>
      <c r="F59" s="123"/>
      <c r="G59" s="124"/>
      <c r="H59" s="125"/>
      <c r="I59" s="126"/>
      <c r="J59" s="123"/>
      <c r="K59" s="81"/>
      <c r="L59" s="127"/>
      <c r="M59" s="83"/>
      <c r="N59" s="128"/>
      <c r="O59" s="86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39"/>
      <c r="M60" s="10"/>
      <c r="N60" s="10"/>
      <c r="O60" s="10"/>
      <c r="P60" s="10"/>
    </row>
    <row r="61" spans="1:16">
      <c r="A61" s="10"/>
      <c r="B61" s="15" t="s">
        <v>60</v>
      </c>
      <c r="C61" s="10"/>
      <c r="D61" s="10"/>
      <c r="E61" s="10"/>
      <c r="F61" s="140">
        <v>5.2699999999999969E-2</v>
      </c>
      <c r="G61" s="10"/>
      <c r="H61" s="10"/>
      <c r="I61" s="10"/>
      <c r="J61" s="140">
        <v>5.3971662997253311E-2</v>
      </c>
      <c r="K61" s="10"/>
      <c r="L61" s="10"/>
      <c r="M61" s="10"/>
      <c r="N61" s="10"/>
      <c r="O61" s="10"/>
      <c r="P61" s="10"/>
    </row>
    <row r="62" spans="1:1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4.25">
      <c r="A63" s="141" t="s">
        <v>61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 t="s">
        <v>62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>
      <c r="A66" s="10" t="s">
        <v>63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 t="s">
        <v>64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 t="s">
        <v>65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>
      <c r="A71" s="10" t="s">
        <v>66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>
      <c r="A72" s="10" t="s">
        <v>67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>
      <c r="A73" s="10" t="s">
        <v>68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>
      <c r="A74" s="10" t="s">
        <v>69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>
      <c r="A75" s="10" t="s">
        <v>70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7" spans="1:16" ht="21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3" t="s">
        <v>0</v>
      </c>
      <c r="O77" s="4" t="s">
        <v>1</v>
      </c>
    </row>
    <row r="78" spans="1:16" ht="1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2"/>
      <c r="M78" s="2"/>
      <c r="N78" s="3" t="s">
        <v>2</v>
      </c>
      <c r="O78" s="6"/>
    </row>
    <row r="79" spans="1:16" ht="18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2"/>
      <c r="M79" s="2"/>
      <c r="N79" s="3" t="s">
        <v>3</v>
      </c>
      <c r="O79" s="6"/>
    </row>
    <row r="80" spans="1:16" ht="18">
      <c r="A80" s="5"/>
      <c r="B80" s="5"/>
      <c r="C80" s="5"/>
      <c r="D80" s="5"/>
      <c r="E80" s="5"/>
      <c r="F80" s="5"/>
      <c r="G80" s="5"/>
      <c r="H80" s="5"/>
      <c r="I80" s="7"/>
      <c r="J80" s="7"/>
      <c r="K80" s="7"/>
      <c r="L80" s="2"/>
      <c r="M80" s="2"/>
      <c r="N80" s="3" t="s">
        <v>4</v>
      </c>
      <c r="O80" s="6"/>
    </row>
    <row r="81" spans="1:16" ht="15.75">
      <c r="A81" s="2"/>
      <c r="B81" s="2"/>
      <c r="C81" s="8"/>
      <c r="D81" s="8"/>
      <c r="E81" s="8"/>
      <c r="F81" s="2"/>
      <c r="G81" s="2"/>
      <c r="H81" s="2"/>
      <c r="I81" s="2"/>
      <c r="J81" s="2"/>
      <c r="K81" s="2"/>
      <c r="L81" s="2"/>
      <c r="M81" s="2"/>
      <c r="N81" s="3" t="s">
        <v>5</v>
      </c>
      <c r="O81" s="9" t="s">
        <v>71</v>
      </c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4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 t="s">
        <v>7</v>
      </c>
      <c r="O83" s="9"/>
    </row>
    <row r="84" spans="1:1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0"/>
    </row>
    <row r="85" spans="1:1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6" ht="18">
      <c r="A86" s="10"/>
      <c r="B86" s="151" t="s">
        <v>8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</row>
    <row r="87" spans="1:16" ht="18">
      <c r="A87" s="10"/>
      <c r="B87" s="151" t="s">
        <v>9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</row>
    <row r="88" spans="1:1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6" ht="15.75">
      <c r="A90" s="10"/>
      <c r="B90" s="11" t="s">
        <v>10</v>
      </c>
      <c r="C90" s="10"/>
      <c r="D90" s="152" t="s">
        <v>72</v>
      </c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0"/>
    </row>
    <row r="91" spans="1:16" ht="15.75">
      <c r="A91" s="10"/>
      <c r="B91" s="12"/>
      <c r="C91" s="1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0"/>
    </row>
    <row r="92" spans="1:16">
      <c r="A92" s="10"/>
      <c r="B92" s="14"/>
      <c r="C92" s="10"/>
      <c r="D92" s="15" t="s">
        <v>12</v>
      </c>
      <c r="E92" s="15"/>
      <c r="F92" s="16">
        <v>2000</v>
      </c>
      <c r="G92" s="15" t="s">
        <v>13</v>
      </c>
      <c r="H92" s="10"/>
      <c r="I92" s="10"/>
      <c r="J92" s="10"/>
      <c r="K92" s="10"/>
      <c r="L92" s="10"/>
      <c r="M92" s="10"/>
      <c r="N92" s="10"/>
      <c r="O92" s="10"/>
      <c r="P92" s="10"/>
    </row>
    <row r="93" spans="1:16">
      <c r="A93" s="10"/>
      <c r="B93" s="1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>
      <c r="A94" s="10"/>
      <c r="B94" s="14"/>
      <c r="C94" s="10"/>
      <c r="D94" s="17"/>
      <c r="E94" s="17"/>
      <c r="F94" s="153" t="s">
        <v>14</v>
      </c>
      <c r="G94" s="154"/>
      <c r="H94" s="155"/>
      <c r="I94" s="10"/>
      <c r="J94" s="153" t="s">
        <v>15</v>
      </c>
      <c r="K94" s="154"/>
      <c r="L94" s="155"/>
      <c r="M94" s="10"/>
      <c r="N94" s="153" t="s">
        <v>16</v>
      </c>
      <c r="O94" s="155"/>
      <c r="P94" s="10"/>
    </row>
    <row r="95" spans="1:16" ht="12.75" customHeight="1">
      <c r="A95" s="10"/>
      <c r="B95" s="14"/>
      <c r="C95" s="10"/>
      <c r="D95" s="143" t="s">
        <v>17</v>
      </c>
      <c r="E95" s="18"/>
      <c r="F95" s="19" t="s">
        <v>18</v>
      </c>
      <c r="G95" s="19" t="s">
        <v>19</v>
      </c>
      <c r="H95" s="20" t="s">
        <v>20</v>
      </c>
      <c r="I95" s="10"/>
      <c r="J95" s="19" t="s">
        <v>18</v>
      </c>
      <c r="K95" s="21" t="s">
        <v>19</v>
      </c>
      <c r="L95" s="20" t="s">
        <v>20</v>
      </c>
      <c r="M95" s="10"/>
      <c r="N95" s="145" t="s">
        <v>21</v>
      </c>
      <c r="O95" s="147" t="s">
        <v>22</v>
      </c>
      <c r="P95" s="10"/>
    </row>
    <row r="96" spans="1:16">
      <c r="A96" s="10"/>
      <c r="B96" s="14"/>
      <c r="C96" s="10"/>
      <c r="D96" s="144"/>
      <c r="E96" s="18"/>
      <c r="F96" s="22" t="s">
        <v>23</v>
      </c>
      <c r="G96" s="22"/>
      <c r="H96" s="23" t="s">
        <v>23</v>
      </c>
      <c r="I96" s="10"/>
      <c r="J96" s="22" t="s">
        <v>23</v>
      </c>
      <c r="K96" s="23"/>
      <c r="L96" s="23" t="s">
        <v>23</v>
      </c>
      <c r="M96" s="10"/>
      <c r="N96" s="146"/>
      <c r="O96" s="148"/>
      <c r="P96" s="10"/>
    </row>
    <row r="97" spans="1:16">
      <c r="A97" s="10"/>
      <c r="B97" s="24" t="s">
        <v>24</v>
      </c>
      <c r="C97" s="24"/>
      <c r="D97" s="25" t="s">
        <v>25</v>
      </c>
      <c r="E97" s="26"/>
      <c r="F97" s="27">
        <v>21.55</v>
      </c>
      <c r="G97" s="28">
        <v>1</v>
      </c>
      <c r="H97" s="29">
        <f>G97*F97</f>
        <v>21.55</v>
      </c>
      <c r="I97" s="30"/>
      <c r="J97" s="31">
        <v>21.55</v>
      </c>
      <c r="K97" s="32">
        <v>1</v>
      </c>
      <c r="L97" s="29">
        <f>K97*J97</f>
        <v>21.55</v>
      </c>
      <c r="M97" s="30"/>
      <c r="N97" s="33">
        <f>L97-H97</f>
        <v>0</v>
      </c>
      <c r="O97" s="34">
        <f>IF((H97)=0,"",(N97/H97))</f>
        <v>0</v>
      </c>
      <c r="P97" s="10"/>
    </row>
    <row r="98" spans="1:16">
      <c r="A98" s="10"/>
      <c r="B98" s="24" t="s">
        <v>26</v>
      </c>
      <c r="C98" s="24"/>
      <c r="D98" s="25" t="s">
        <v>25</v>
      </c>
      <c r="E98" s="26"/>
      <c r="F98" s="27">
        <v>0</v>
      </c>
      <c r="G98" s="28">
        <v>1</v>
      </c>
      <c r="H98" s="29">
        <f t="shared" ref="H98:H105" si="8">G98*F98</f>
        <v>0</v>
      </c>
      <c r="I98" s="30"/>
      <c r="J98" s="31">
        <v>0</v>
      </c>
      <c r="K98" s="32">
        <v>1</v>
      </c>
      <c r="L98" s="29">
        <f>K98*J98</f>
        <v>0</v>
      </c>
      <c r="M98" s="30"/>
      <c r="N98" s="33">
        <f>L98-H98</f>
        <v>0</v>
      </c>
      <c r="O98" s="34" t="str">
        <f>IF((H98)=0,"",(N98/H98))</f>
        <v/>
      </c>
      <c r="P98" s="10"/>
    </row>
    <row r="99" spans="1:16">
      <c r="A99" s="10"/>
      <c r="B99" s="35" t="s">
        <v>27</v>
      </c>
      <c r="C99" s="24"/>
      <c r="D99" s="25" t="s">
        <v>25</v>
      </c>
      <c r="E99" s="26"/>
      <c r="F99" s="27">
        <v>0</v>
      </c>
      <c r="G99" s="28">
        <v>1</v>
      </c>
      <c r="H99" s="29">
        <f t="shared" si="8"/>
        <v>0</v>
      </c>
      <c r="I99" s="30"/>
      <c r="J99" s="31">
        <v>0</v>
      </c>
      <c r="K99" s="32">
        <v>1</v>
      </c>
      <c r="L99" s="29">
        <f t="shared" ref="L99:L105" si="9">K99*J99</f>
        <v>0</v>
      </c>
      <c r="M99" s="30"/>
      <c r="N99" s="33">
        <f t="shared" ref="N99:N134" si="10">L99-H99</f>
        <v>0</v>
      </c>
      <c r="O99" s="34" t="str">
        <f t="shared" ref="O99:O106" si="11">IF((H99)=0,"",(N99/H99))</f>
        <v/>
      </c>
      <c r="P99" s="10"/>
    </row>
    <row r="100" spans="1:16">
      <c r="A100" s="10"/>
      <c r="B100" s="24" t="s">
        <v>28</v>
      </c>
      <c r="C100" s="24"/>
      <c r="D100" s="25" t="s">
        <v>29</v>
      </c>
      <c r="E100" s="26"/>
      <c r="F100" s="27">
        <v>1.8599999999999998E-2</v>
      </c>
      <c r="G100" s="28">
        <f>F92</f>
        <v>2000</v>
      </c>
      <c r="H100" s="29">
        <f t="shared" si="8"/>
        <v>37.199999999999996</v>
      </c>
      <c r="I100" s="30"/>
      <c r="J100" s="31">
        <v>1.9699999999999999E-2</v>
      </c>
      <c r="K100" s="28">
        <f>F92</f>
        <v>2000</v>
      </c>
      <c r="L100" s="29">
        <f t="shared" si="9"/>
        <v>39.4</v>
      </c>
      <c r="M100" s="30"/>
      <c r="N100" s="33">
        <f t="shared" si="10"/>
        <v>2.2000000000000028</v>
      </c>
      <c r="O100" s="34">
        <f t="shared" si="11"/>
        <v>5.9139784946236645E-2</v>
      </c>
      <c r="P100" s="10"/>
    </row>
    <row r="101" spans="1:16">
      <c r="A101" s="10"/>
      <c r="B101" s="24" t="s">
        <v>30</v>
      </c>
      <c r="C101" s="24"/>
      <c r="D101" s="25" t="s">
        <v>25</v>
      </c>
      <c r="E101" s="26"/>
      <c r="F101" s="27">
        <v>0</v>
      </c>
      <c r="G101" s="28">
        <v>1</v>
      </c>
      <c r="H101" s="29">
        <f t="shared" si="8"/>
        <v>0</v>
      </c>
      <c r="I101" s="30"/>
      <c r="J101" s="31">
        <v>0</v>
      </c>
      <c r="K101" s="28">
        <v>1</v>
      </c>
      <c r="L101" s="29">
        <f t="shared" si="9"/>
        <v>0</v>
      </c>
      <c r="M101" s="30"/>
      <c r="N101" s="33">
        <f t="shared" si="10"/>
        <v>0</v>
      </c>
      <c r="O101" s="34" t="str">
        <f t="shared" si="11"/>
        <v/>
      </c>
      <c r="P101" s="10"/>
    </row>
    <row r="102" spans="1:16">
      <c r="A102" s="10"/>
      <c r="B102" s="24" t="s">
        <v>31</v>
      </c>
      <c r="C102" s="24"/>
      <c r="D102" s="25" t="s">
        <v>32</v>
      </c>
      <c r="E102" s="26"/>
      <c r="F102" s="27">
        <v>1E-4</v>
      </c>
      <c r="G102" s="28">
        <f>F92</f>
        <v>2000</v>
      </c>
      <c r="H102" s="29">
        <f t="shared" si="8"/>
        <v>0.2</v>
      </c>
      <c r="I102" s="30"/>
      <c r="J102" s="31">
        <v>0</v>
      </c>
      <c r="K102" s="28">
        <f>F92</f>
        <v>2000</v>
      </c>
      <c r="L102" s="29">
        <f t="shared" si="9"/>
        <v>0</v>
      </c>
      <c r="M102" s="30"/>
      <c r="N102" s="33">
        <f t="shared" si="10"/>
        <v>-0.2</v>
      </c>
      <c r="O102" s="34">
        <f t="shared" si="11"/>
        <v>-1</v>
      </c>
      <c r="P102" s="10"/>
    </row>
    <row r="103" spans="1:16">
      <c r="A103" s="10"/>
      <c r="B103" s="36" t="s">
        <v>33</v>
      </c>
      <c r="C103" s="24"/>
      <c r="D103" s="25" t="s">
        <v>32</v>
      </c>
      <c r="E103" s="26"/>
      <c r="F103" s="27">
        <v>-4.0000000000000002E-4</v>
      </c>
      <c r="G103" s="28">
        <f>F92</f>
        <v>2000</v>
      </c>
      <c r="H103" s="29">
        <f t="shared" si="8"/>
        <v>-0.8</v>
      </c>
      <c r="I103" s="30"/>
      <c r="J103" s="31">
        <v>5.9999999999999995E-4</v>
      </c>
      <c r="K103" s="28">
        <f>F92</f>
        <v>2000</v>
      </c>
      <c r="L103" s="29">
        <f t="shared" si="9"/>
        <v>1.2</v>
      </c>
      <c r="M103" s="30"/>
      <c r="N103" s="33">
        <f t="shared" si="10"/>
        <v>2</v>
      </c>
      <c r="O103" s="34">
        <f t="shared" si="11"/>
        <v>-2.5</v>
      </c>
      <c r="P103" s="10"/>
    </row>
    <row r="104" spans="1:16">
      <c r="A104" s="10"/>
      <c r="B104" s="36" t="s">
        <v>34</v>
      </c>
      <c r="C104" s="24"/>
      <c r="D104" s="25" t="s">
        <v>32</v>
      </c>
      <c r="E104" s="26"/>
      <c r="F104" s="27">
        <v>1E-4</v>
      </c>
      <c r="G104" s="28">
        <f>F92</f>
        <v>2000</v>
      </c>
      <c r="H104" s="29">
        <f t="shared" si="8"/>
        <v>0.2</v>
      </c>
      <c r="I104" s="30"/>
      <c r="J104" s="31">
        <v>1E-4</v>
      </c>
      <c r="K104" s="28">
        <f>F92</f>
        <v>2000</v>
      </c>
      <c r="L104" s="29">
        <f t="shared" si="9"/>
        <v>0.2</v>
      </c>
      <c r="M104" s="30"/>
      <c r="N104" s="33">
        <f t="shared" si="10"/>
        <v>0</v>
      </c>
      <c r="O104" s="34">
        <f t="shared" si="11"/>
        <v>0</v>
      </c>
      <c r="P104" s="10"/>
    </row>
    <row r="105" spans="1:16">
      <c r="A105" s="10"/>
      <c r="B105" s="36" t="s">
        <v>35</v>
      </c>
      <c r="C105" s="24"/>
      <c r="D105" s="25" t="s">
        <v>32</v>
      </c>
      <c r="E105" s="26"/>
      <c r="F105" s="27">
        <v>0</v>
      </c>
      <c r="G105" s="28">
        <f>F92</f>
        <v>2000</v>
      </c>
      <c r="H105" s="29">
        <f t="shared" si="8"/>
        <v>0</v>
      </c>
      <c r="I105" s="30"/>
      <c r="J105" s="31">
        <v>0</v>
      </c>
      <c r="K105" s="28">
        <f>F92</f>
        <v>2000</v>
      </c>
      <c r="L105" s="29">
        <f t="shared" si="9"/>
        <v>0</v>
      </c>
      <c r="M105" s="30"/>
      <c r="N105" s="33">
        <f t="shared" si="10"/>
        <v>0</v>
      </c>
      <c r="O105" s="34" t="str">
        <f t="shared" si="11"/>
        <v/>
      </c>
      <c r="P105" s="10"/>
    </row>
    <row r="106" spans="1:16">
      <c r="A106" s="37"/>
      <c r="B106" s="38" t="s">
        <v>36</v>
      </c>
      <c r="C106" s="39"/>
      <c r="D106" s="40"/>
      <c r="E106" s="39"/>
      <c r="F106" s="41"/>
      <c r="G106" s="42"/>
      <c r="H106" s="43">
        <f>SUM(H97:H105)</f>
        <v>58.350000000000009</v>
      </c>
      <c r="I106" s="44"/>
      <c r="J106" s="45"/>
      <c r="K106" s="46"/>
      <c r="L106" s="43">
        <f>SUM(L97:L105)</f>
        <v>62.350000000000009</v>
      </c>
      <c r="M106" s="44"/>
      <c r="N106" s="47">
        <f t="shared" si="10"/>
        <v>4</v>
      </c>
      <c r="O106" s="48">
        <f t="shared" si="11"/>
        <v>6.8551842330762627E-2</v>
      </c>
      <c r="P106" s="37"/>
    </row>
    <row r="107" spans="1:16" ht="38.25">
      <c r="A107" s="10"/>
      <c r="B107" s="49" t="s">
        <v>37</v>
      </c>
      <c r="C107" s="24"/>
      <c r="D107" s="25" t="s">
        <v>32</v>
      </c>
      <c r="E107" s="26"/>
      <c r="F107" s="27">
        <v>-2.0000000000000001E-4</v>
      </c>
      <c r="G107" s="28">
        <f>F92</f>
        <v>2000</v>
      </c>
      <c r="H107" s="29">
        <f>G107*F107</f>
        <v>-0.4</v>
      </c>
      <c r="I107" s="30"/>
      <c r="J107" s="31">
        <v>0</v>
      </c>
      <c r="K107" s="28">
        <f>F92</f>
        <v>2000</v>
      </c>
      <c r="L107" s="29">
        <f t="shared" ref="L107:L109" si="12">K107*J107</f>
        <v>0</v>
      </c>
      <c r="M107" s="30"/>
      <c r="N107" s="33">
        <f t="shared" si="10"/>
        <v>0.4</v>
      </c>
      <c r="O107" s="34">
        <f>IF((H107)=0,"",(N107/H107))</f>
        <v>-1</v>
      </c>
      <c r="P107" s="10"/>
    </row>
    <row r="108" spans="1:16">
      <c r="A108" s="10"/>
      <c r="B108" s="50" t="s">
        <v>38</v>
      </c>
      <c r="C108" s="24"/>
      <c r="D108" s="25" t="s">
        <v>29</v>
      </c>
      <c r="E108" s="26"/>
      <c r="F108" s="27"/>
      <c r="G108" s="28">
        <f>F92</f>
        <v>2000</v>
      </c>
      <c r="H108" s="29">
        <f>G108*F108</f>
        <v>0</v>
      </c>
      <c r="I108" s="30"/>
      <c r="J108" s="31">
        <v>1E-4</v>
      </c>
      <c r="K108" s="28">
        <f>F92</f>
        <v>2000</v>
      </c>
      <c r="L108" s="29">
        <f t="shared" si="12"/>
        <v>0.2</v>
      </c>
      <c r="M108" s="30"/>
      <c r="N108" s="33">
        <f t="shared" si="10"/>
        <v>0.2</v>
      </c>
      <c r="O108" s="34" t="str">
        <f>IF((H108)=0,"",(N108/H108))</f>
        <v/>
      </c>
      <c r="P108" s="10"/>
    </row>
    <row r="109" spans="1:16">
      <c r="A109" s="10"/>
      <c r="B109" s="50" t="s">
        <v>39</v>
      </c>
      <c r="C109" s="24"/>
      <c r="D109" s="25"/>
      <c r="E109" s="26"/>
      <c r="F109" s="51"/>
      <c r="G109" s="52"/>
      <c r="H109" s="53"/>
      <c r="I109" s="30"/>
      <c r="J109" s="31"/>
      <c r="K109" s="28">
        <f>F92</f>
        <v>2000</v>
      </c>
      <c r="L109" s="29">
        <f t="shared" si="12"/>
        <v>0</v>
      </c>
      <c r="M109" s="30"/>
      <c r="N109" s="33">
        <f t="shared" si="10"/>
        <v>0</v>
      </c>
      <c r="O109" s="34"/>
      <c r="P109" s="10"/>
    </row>
    <row r="110" spans="1:16" ht="25.5">
      <c r="A110" s="10"/>
      <c r="B110" s="54" t="s">
        <v>40</v>
      </c>
      <c r="C110" s="55"/>
      <c r="D110" s="55"/>
      <c r="E110" s="55"/>
      <c r="F110" s="56"/>
      <c r="G110" s="57"/>
      <c r="H110" s="58">
        <f>SUM(H106:H109)</f>
        <v>57.95000000000001</v>
      </c>
      <c r="I110" s="44"/>
      <c r="J110" s="57"/>
      <c r="K110" s="59"/>
      <c r="L110" s="58">
        <f>SUM(L106:L109)</f>
        <v>62.550000000000011</v>
      </c>
      <c r="M110" s="44"/>
      <c r="N110" s="47">
        <f t="shared" si="10"/>
        <v>4.6000000000000014</v>
      </c>
      <c r="O110" s="48">
        <f t="shared" ref="O110:O134" si="13">IF((H110)=0,"",(N110/H110))</f>
        <v>7.9378774805867136E-2</v>
      </c>
      <c r="P110" s="10"/>
    </row>
    <row r="111" spans="1:16">
      <c r="A111" s="10"/>
      <c r="B111" s="30" t="s">
        <v>41</v>
      </c>
      <c r="C111" s="30"/>
      <c r="D111" s="60" t="s">
        <v>29</v>
      </c>
      <c r="E111" s="61"/>
      <c r="F111" s="31">
        <v>4.3E-3</v>
      </c>
      <c r="G111" s="62">
        <f>F92*(1+F137)</f>
        <v>2105.4</v>
      </c>
      <c r="H111" s="29">
        <f>G111*F111</f>
        <v>9.0532199999999996</v>
      </c>
      <c r="I111" s="30"/>
      <c r="J111" s="31">
        <v>4.1000000000000003E-3</v>
      </c>
      <c r="K111" s="63">
        <f>F92*(1+J137)</f>
        <v>2107.9433259945067</v>
      </c>
      <c r="L111" s="29">
        <f>K111*J111</f>
        <v>8.6425676365774784</v>
      </c>
      <c r="M111" s="30"/>
      <c r="N111" s="33">
        <f t="shared" si="10"/>
        <v>-0.4106523634225212</v>
      </c>
      <c r="O111" s="34">
        <f t="shared" si="13"/>
        <v>-4.5359812687918909E-2</v>
      </c>
      <c r="P111" s="10"/>
    </row>
    <row r="112" spans="1:16" ht="25.5">
      <c r="A112" s="10"/>
      <c r="B112" s="64" t="s">
        <v>42</v>
      </c>
      <c r="C112" s="30"/>
      <c r="D112" s="60" t="s">
        <v>29</v>
      </c>
      <c r="E112" s="61"/>
      <c r="F112" s="31">
        <v>2.7000000000000001E-3</v>
      </c>
      <c r="G112" s="62">
        <f>G111</f>
        <v>2105.4</v>
      </c>
      <c r="H112" s="29">
        <f>G112*F112</f>
        <v>5.6845800000000004</v>
      </c>
      <c r="I112" s="30"/>
      <c r="J112" s="31">
        <v>2.5999999999999999E-3</v>
      </c>
      <c r="K112" s="63">
        <f>K111</f>
        <v>2107.9433259945067</v>
      </c>
      <c r="L112" s="29">
        <f>K112*J112</f>
        <v>5.4806526475857176</v>
      </c>
      <c r="M112" s="30"/>
      <c r="N112" s="33">
        <f t="shared" si="10"/>
        <v>-0.20392735241428284</v>
      </c>
      <c r="O112" s="34">
        <f t="shared" si="13"/>
        <v>-3.5873776499632838E-2</v>
      </c>
      <c r="P112" s="10"/>
    </row>
    <row r="113" spans="1:16" ht="25.5">
      <c r="A113" s="10"/>
      <c r="B113" s="54" t="s">
        <v>43</v>
      </c>
      <c r="C113" s="39"/>
      <c r="D113" s="39"/>
      <c r="E113" s="39"/>
      <c r="F113" s="65"/>
      <c r="G113" s="57"/>
      <c r="H113" s="58">
        <f>SUM(H110:H112)</f>
        <v>72.68780000000001</v>
      </c>
      <c r="I113" s="66"/>
      <c r="J113" s="67"/>
      <c r="K113" s="68"/>
      <c r="L113" s="58">
        <f>SUM(L110:L112)</f>
        <v>76.673220284163207</v>
      </c>
      <c r="M113" s="66"/>
      <c r="N113" s="47">
        <f t="shared" si="10"/>
        <v>3.9854202841631974</v>
      </c>
      <c r="O113" s="48">
        <f t="shared" si="13"/>
        <v>5.4829287503036228E-2</v>
      </c>
      <c r="P113" s="10"/>
    </row>
    <row r="114" spans="1:16" ht="25.5">
      <c r="A114" s="10"/>
      <c r="B114" s="69" t="s">
        <v>44</v>
      </c>
      <c r="C114" s="24"/>
      <c r="D114" s="25" t="s">
        <v>29</v>
      </c>
      <c r="E114" s="26"/>
      <c r="F114" s="70">
        <v>5.1999999999999998E-3</v>
      </c>
      <c r="G114" s="62">
        <f>F92*(1+F137)</f>
        <v>2105.4</v>
      </c>
      <c r="H114" s="71">
        <f t="shared" ref="H114:H122" si="14">G114*F114</f>
        <v>10.948079999999999</v>
      </c>
      <c r="I114" s="30"/>
      <c r="J114" s="72">
        <v>5.1999999999999998E-3</v>
      </c>
      <c r="K114" s="63">
        <f>F92*(1+J137)</f>
        <v>2107.9433259945067</v>
      </c>
      <c r="L114" s="71">
        <f t="shared" ref="L114:L122" si="15">K114*J114</f>
        <v>10.961305295171435</v>
      </c>
      <c r="M114" s="30"/>
      <c r="N114" s="33">
        <f t="shared" si="10"/>
        <v>1.3225295171436002E-2</v>
      </c>
      <c r="O114" s="73">
        <f t="shared" si="13"/>
        <v>1.208001327304514E-3</v>
      </c>
      <c r="P114" s="10"/>
    </row>
    <row r="115" spans="1:16" ht="25.5">
      <c r="A115" s="10"/>
      <c r="B115" s="69" t="s">
        <v>45</v>
      </c>
      <c r="C115" s="24"/>
      <c r="D115" s="25" t="s">
        <v>29</v>
      </c>
      <c r="E115" s="26"/>
      <c r="F115" s="70">
        <v>1.1000000000000001E-3</v>
      </c>
      <c r="G115" s="62">
        <f>F92*(1+F137)</f>
        <v>2105.4</v>
      </c>
      <c r="H115" s="71">
        <f t="shared" si="14"/>
        <v>2.3159400000000003</v>
      </c>
      <c r="I115" s="30"/>
      <c r="J115" s="72">
        <v>1.1000000000000001E-3</v>
      </c>
      <c r="K115" s="63">
        <f>F92*(1+J137)</f>
        <v>2107.9433259945067</v>
      </c>
      <c r="L115" s="71">
        <f t="shared" si="15"/>
        <v>2.3187376585939576</v>
      </c>
      <c r="M115" s="30"/>
      <c r="N115" s="33">
        <f t="shared" si="10"/>
        <v>2.7976585939573084E-3</v>
      </c>
      <c r="O115" s="73">
        <f t="shared" si="13"/>
        <v>1.2080013273043809E-3</v>
      </c>
      <c r="P115" s="10"/>
    </row>
    <row r="116" spans="1:16">
      <c r="A116" s="10"/>
      <c r="B116" s="24" t="s">
        <v>46</v>
      </c>
      <c r="C116" s="24"/>
      <c r="D116" s="25"/>
      <c r="E116" s="26"/>
      <c r="F116" s="70"/>
      <c r="G116" s="28">
        <v>1</v>
      </c>
      <c r="H116" s="71">
        <f t="shared" si="14"/>
        <v>0</v>
      </c>
      <c r="I116" s="30"/>
      <c r="J116" s="72"/>
      <c r="K116" s="32">
        <v>1</v>
      </c>
      <c r="L116" s="71">
        <f t="shared" si="15"/>
        <v>0</v>
      </c>
      <c r="M116" s="30"/>
      <c r="N116" s="33">
        <f t="shared" si="10"/>
        <v>0</v>
      </c>
      <c r="O116" s="73" t="str">
        <f t="shared" si="13"/>
        <v/>
      </c>
      <c r="P116" s="10"/>
    </row>
    <row r="117" spans="1:16">
      <c r="A117" s="10"/>
      <c r="B117" s="24" t="s">
        <v>47</v>
      </c>
      <c r="C117" s="24"/>
      <c r="D117" s="25" t="s">
        <v>29</v>
      </c>
      <c r="E117" s="26"/>
      <c r="F117" s="70">
        <v>7.0000000000000001E-3</v>
      </c>
      <c r="G117" s="62">
        <f>F92</f>
        <v>2000</v>
      </c>
      <c r="H117" s="71">
        <f t="shared" si="14"/>
        <v>14</v>
      </c>
      <c r="I117" s="30"/>
      <c r="J117" s="72">
        <v>7.0000000000000001E-3</v>
      </c>
      <c r="K117" s="63">
        <f>F92</f>
        <v>2000</v>
      </c>
      <c r="L117" s="71">
        <f t="shared" si="15"/>
        <v>14</v>
      </c>
      <c r="M117" s="30"/>
      <c r="N117" s="33">
        <f t="shared" si="10"/>
        <v>0</v>
      </c>
      <c r="O117" s="73">
        <f t="shared" si="13"/>
        <v>0</v>
      </c>
      <c r="P117" s="10"/>
    </row>
    <row r="118" spans="1:16">
      <c r="A118" s="10"/>
      <c r="B118" s="50" t="s">
        <v>48</v>
      </c>
      <c r="C118" s="24"/>
      <c r="D118" s="25" t="s">
        <v>29</v>
      </c>
      <c r="E118" s="26"/>
      <c r="F118" s="74">
        <v>6.5000000000000002E-2</v>
      </c>
      <c r="G118" s="62">
        <f>IF($G$114&gt;=750,750,$G$114)</f>
        <v>750</v>
      </c>
      <c r="H118" s="71">
        <f>G118*F118</f>
        <v>48.75</v>
      </c>
      <c r="I118" s="30"/>
      <c r="J118" s="70">
        <v>6.5000000000000002E-2</v>
      </c>
      <c r="K118" s="62">
        <f>IF($K$114&gt;=750,750,$K$114)</f>
        <v>750</v>
      </c>
      <c r="L118" s="71">
        <f>K118*J118</f>
        <v>48.75</v>
      </c>
      <c r="M118" s="30"/>
      <c r="N118" s="33">
        <f t="shared" si="10"/>
        <v>0</v>
      </c>
      <c r="O118" s="73">
        <f t="shared" si="13"/>
        <v>0</v>
      </c>
      <c r="P118" s="10"/>
    </row>
    <row r="119" spans="1:16">
      <c r="A119" s="10"/>
      <c r="B119" s="50" t="s">
        <v>49</v>
      </c>
      <c r="C119" s="24"/>
      <c r="D119" s="25" t="s">
        <v>29</v>
      </c>
      <c r="E119" s="26"/>
      <c r="F119" s="74">
        <v>7.4999999999999997E-2</v>
      </c>
      <c r="G119" s="62">
        <f>IF($G$114&gt;=750,$G$114-750,0)</f>
        <v>1355.4</v>
      </c>
      <c r="H119" s="71">
        <f>G119*F119</f>
        <v>101.655</v>
      </c>
      <c r="I119" s="30"/>
      <c r="J119" s="70">
        <v>7.4999999999999997E-2</v>
      </c>
      <c r="K119" s="62">
        <f>IF($K$114&gt;=750,$K$114-750,0)</f>
        <v>1357.9433259945067</v>
      </c>
      <c r="L119" s="71">
        <f>K119*J119</f>
        <v>101.845749449588</v>
      </c>
      <c r="M119" s="30"/>
      <c r="N119" s="33">
        <f t="shared" si="10"/>
        <v>0.19074944958799733</v>
      </c>
      <c r="O119" s="73">
        <f t="shared" si="13"/>
        <v>1.8764394234223336E-3</v>
      </c>
      <c r="P119" s="10"/>
    </row>
    <row r="120" spans="1:16">
      <c r="A120" s="10"/>
      <c r="B120" s="50" t="s">
        <v>50</v>
      </c>
      <c r="C120" s="24"/>
      <c r="D120" s="25" t="s">
        <v>29</v>
      </c>
      <c r="E120" s="26"/>
      <c r="F120" s="74">
        <v>6.5000000000000002E-2</v>
      </c>
      <c r="G120" s="75">
        <f>0.64*$G$114</f>
        <v>1347.4560000000001</v>
      </c>
      <c r="H120" s="71">
        <f t="shared" si="14"/>
        <v>87.584640000000007</v>
      </c>
      <c r="I120" s="30"/>
      <c r="J120" s="70">
        <v>6.5000000000000002E-2</v>
      </c>
      <c r="K120" s="76">
        <f>0.64*$K$114</f>
        <v>1349.0837286364842</v>
      </c>
      <c r="L120" s="71">
        <f t="shared" si="15"/>
        <v>87.690442361371481</v>
      </c>
      <c r="M120" s="30"/>
      <c r="N120" s="33">
        <f t="shared" si="10"/>
        <v>0.10580236137147381</v>
      </c>
      <c r="O120" s="73">
        <f t="shared" si="13"/>
        <v>1.2080013273043516E-3</v>
      </c>
      <c r="P120" s="10"/>
    </row>
    <row r="121" spans="1:16">
      <c r="A121" s="10"/>
      <c r="B121" s="50" t="s">
        <v>51</v>
      </c>
      <c r="C121" s="24"/>
      <c r="D121" s="25" t="s">
        <v>29</v>
      </c>
      <c r="E121" s="26"/>
      <c r="F121" s="74">
        <v>0.1</v>
      </c>
      <c r="G121" s="75">
        <f>0.18*$G$114</f>
        <v>378.97199999999998</v>
      </c>
      <c r="H121" s="71">
        <f t="shared" si="14"/>
        <v>37.897199999999998</v>
      </c>
      <c r="I121" s="30"/>
      <c r="J121" s="70">
        <v>0.1</v>
      </c>
      <c r="K121" s="76">
        <f>0.18*$K$114</f>
        <v>379.42979867901118</v>
      </c>
      <c r="L121" s="71">
        <f t="shared" si="15"/>
        <v>37.942979867901123</v>
      </c>
      <c r="M121" s="30"/>
      <c r="N121" s="33">
        <f t="shared" si="10"/>
        <v>4.577986790112476E-2</v>
      </c>
      <c r="O121" s="73">
        <f t="shared" si="13"/>
        <v>1.2080013273045175E-3</v>
      </c>
      <c r="P121" s="10"/>
    </row>
    <row r="122" spans="1:16" ht="13.5" thickBot="1">
      <c r="A122" s="10"/>
      <c r="B122" s="14" t="s">
        <v>52</v>
      </c>
      <c r="C122" s="24"/>
      <c r="D122" s="25" t="s">
        <v>29</v>
      </c>
      <c r="E122" s="26"/>
      <c r="F122" s="74">
        <v>0.11700000000000001</v>
      </c>
      <c r="G122" s="75">
        <f>0.18*$G$114</f>
        <v>378.97199999999998</v>
      </c>
      <c r="H122" s="71">
        <f t="shared" si="14"/>
        <v>44.339723999999997</v>
      </c>
      <c r="I122" s="30"/>
      <c r="J122" s="70">
        <v>0.11700000000000001</v>
      </c>
      <c r="K122" s="76">
        <f>0.18*$K$114</f>
        <v>379.42979867901118</v>
      </c>
      <c r="L122" s="71">
        <f t="shared" si="15"/>
        <v>44.393286445444311</v>
      </c>
      <c r="M122" s="30"/>
      <c r="N122" s="33">
        <f t="shared" si="10"/>
        <v>5.3562445444313767E-2</v>
      </c>
      <c r="O122" s="73">
        <f t="shared" si="13"/>
        <v>1.2080013273044678E-3</v>
      </c>
      <c r="P122" s="10"/>
    </row>
    <row r="123" spans="1:16" ht="13.5" thickBot="1">
      <c r="A123" s="10"/>
      <c r="B123" s="77"/>
      <c r="C123" s="78"/>
      <c r="D123" s="79"/>
      <c r="E123" s="78"/>
      <c r="F123" s="80"/>
      <c r="G123" s="81"/>
      <c r="H123" s="82"/>
      <c r="I123" s="83"/>
      <c r="J123" s="80"/>
      <c r="K123" s="84"/>
      <c r="L123" s="82"/>
      <c r="M123" s="83"/>
      <c r="N123" s="85"/>
      <c r="O123" s="86"/>
      <c r="P123" s="10"/>
    </row>
    <row r="124" spans="1:16">
      <c r="A124" s="10"/>
      <c r="B124" s="87" t="s">
        <v>53</v>
      </c>
      <c r="C124" s="24"/>
      <c r="D124" s="24"/>
      <c r="E124" s="24"/>
      <c r="F124" s="88"/>
      <c r="G124" s="89"/>
      <c r="H124" s="90">
        <f>SUM(H113:H119)</f>
        <v>250.35682</v>
      </c>
      <c r="I124" s="91"/>
      <c r="J124" s="92"/>
      <c r="K124" s="92"/>
      <c r="L124" s="93">
        <f>SUM(L113:L119)</f>
        <v>254.54901268751661</v>
      </c>
      <c r="M124" s="94"/>
      <c r="N124" s="95">
        <f t="shared" si="10"/>
        <v>4.1921926875166093</v>
      </c>
      <c r="O124" s="96">
        <f t="shared" si="13"/>
        <v>1.6744871130399439E-2</v>
      </c>
      <c r="P124" s="10"/>
    </row>
    <row r="125" spans="1:16">
      <c r="A125" s="10"/>
      <c r="B125" s="97" t="s">
        <v>54</v>
      </c>
      <c r="C125" s="24"/>
      <c r="D125" s="24"/>
      <c r="E125" s="24"/>
      <c r="F125" s="98">
        <v>0.13</v>
      </c>
      <c r="G125" s="89"/>
      <c r="H125" s="99">
        <f>H124*F125</f>
        <v>32.546386599999998</v>
      </c>
      <c r="I125" s="100"/>
      <c r="J125" s="101">
        <v>0.13</v>
      </c>
      <c r="K125" s="102"/>
      <c r="L125" s="103">
        <f>L124*J125</f>
        <v>33.091371649377159</v>
      </c>
      <c r="M125" s="104"/>
      <c r="N125" s="105">
        <f t="shared" si="10"/>
        <v>0.54498504937716064</v>
      </c>
      <c r="O125" s="106">
        <f t="shared" si="13"/>
        <v>1.6744871130399484E-2</v>
      </c>
      <c r="P125" s="10"/>
    </row>
    <row r="126" spans="1:16">
      <c r="A126" s="10"/>
      <c r="B126" s="107" t="s">
        <v>55</v>
      </c>
      <c r="C126" s="24"/>
      <c r="D126" s="24"/>
      <c r="E126" s="24"/>
      <c r="F126" s="108"/>
      <c r="G126" s="109"/>
      <c r="H126" s="99">
        <f>H124+H125</f>
        <v>282.90320659999998</v>
      </c>
      <c r="I126" s="100"/>
      <c r="J126" s="100"/>
      <c r="K126" s="100"/>
      <c r="L126" s="103">
        <f>L124+L125</f>
        <v>287.64038433689376</v>
      </c>
      <c r="M126" s="104"/>
      <c r="N126" s="105">
        <f t="shared" si="10"/>
        <v>4.7371777368937842</v>
      </c>
      <c r="O126" s="106">
        <f t="shared" si="13"/>
        <v>1.6744871130399498E-2</v>
      </c>
      <c r="P126" s="10"/>
    </row>
    <row r="127" spans="1:16">
      <c r="A127" s="10"/>
      <c r="B127" s="149" t="s">
        <v>56</v>
      </c>
      <c r="C127" s="149"/>
      <c r="D127" s="149"/>
      <c r="E127" s="24"/>
      <c r="F127" s="108"/>
      <c r="G127" s="109"/>
      <c r="H127" s="110">
        <f>ROUND(-H126*10%,2)</f>
        <v>-28.29</v>
      </c>
      <c r="I127" s="100"/>
      <c r="J127" s="100"/>
      <c r="K127" s="100"/>
      <c r="L127" s="111">
        <f>ROUND(-L126*10%,2)</f>
        <v>-28.76</v>
      </c>
      <c r="M127" s="104"/>
      <c r="N127" s="112">
        <f t="shared" si="10"/>
        <v>-0.47000000000000242</v>
      </c>
      <c r="O127" s="113">
        <f t="shared" si="13"/>
        <v>1.6613644397313623E-2</v>
      </c>
      <c r="P127" s="10"/>
    </row>
    <row r="128" spans="1:16" ht="13.5" thickBot="1">
      <c r="A128" s="10"/>
      <c r="B128" s="142" t="s">
        <v>57</v>
      </c>
      <c r="C128" s="142"/>
      <c r="D128" s="142"/>
      <c r="E128" s="114"/>
      <c r="F128" s="115"/>
      <c r="G128" s="116"/>
      <c r="H128" s="117">
        <f>SUM(H126:H127)</f>
        <v>254.61320659999998</v>
      </c>
      <c r="I128" s="118"/>
      <c r="J128" s="118"/>
      <c r="K128" s="118"/>
      <c r="L128" s="119">
        <f>SUM(L126:L127)</f>
        <v>258.88038433689377</v>
      </c>
      <c r="M128" s="120"/>
      <c r="N128" s="121">
        <f t="shared" si="10"/>
        <v>4.2671777368937853</v>
      </c>
      <c r="O128" s="122">
        <f t="shared" si="13"/>
        <v>1.6759451694890147E-2</v>
      </c>
      <c r="P128" s="10"/>
    </row>
    <row r="129" spans="1:16" ht="13.5" thickBot="1">
      <c r="A129" s="10"/>
      <c r="B129" s="77"/>
      <c r="C129" s="78"/>
      <c r="D129" s="79"/>
      <c r="E129" s="78"/>
      <c r="F129" s="123"/>
      <c r="G129" s="124"/>
      <c r="H129" s="125"/>
      <c r="I129" s="126"/>
      <c r="J129" s="123"/>
      <c r="K129" s="81"/>
      <c r="L129" s="127"/>
      <c r="M129" s="83"/>
      <c r="N129" s="128"/>
      <c r="O129" s="86"/>
      <c r="P129" s="10"/>
    </row>
    <row r="130" spans="1:16">
      <c r="A130" s="10"/>
      <c r="B130" s="87" t="s">
        <v>58</v>
      </c>
      <c r="C130" s="24"/>
      <c r="D130" s="24"/>
      <c r="E130" s="24"/>
      <c r="F130" s="88"/>
      <c r="G130" s="89"/>
      <c r="H130" s="90">
        <f>SUM(H113:H117,H120:H122)</f>
        <v>269.77338400000002</v>
      </c>
      <c r="I130" s="91"/>
      <c r="J130" s="92"/>
      <c r="K130" s="92"/>
      <c r="L130" s="129">
        <f>SUM(L113:L117,L120:L122)</f>
        <v>273.97997191264551</v>
      </c>
      <c r="M130" s="94"/>
      <c r="N130" s="95">
        <f>L130-H130</f>
        <v>4.2065879126454888</v>
      </c>
      <c r="O130" s="96">
        <f>IF((H130)=0,"",(N130/H130))</f>
        <v>1.5593042761570164E-2</v>
      </c>
      <c r="P130" s="10"/>
    </row>
    <row r="131" spans="1:16">
      <c r="A131" s="10"/>
      <c r="B131" s="97" t="s">
        <v>54</v>
      </c>
      <c r="C131" s="24"/>
      <c r="D131" s="24"/>
      <c r="E131" s="24"/>
      <c r="F131" s="98">
        <v>0.13</v>
      </c>
      <c r="G131" s="109"/>
      <c r="H131" s="99">
        <f>H130*F131</f>
        <v>35.070539920000002</v>
      </c>
      <c r="I131" s="100"/>
      <c r="J131" s="130">
        <v>0.13</v>
      </c>
      <c r="K131" s="100"/>
      <c r="L131" s="103">
        <f>L130*J131</f>
        <v>35.617396348643915</v>
      </c>
      <c r="M131" s="104"/>
      <c r="N131" s="105">
        <f t="shared" si="10"/>
        <v>0.54685642864391326</v>
      </c>
      <c r="O131" s="106">
        <f t="shared" si="13"/>
        <v>1.5593042761570157E-2</v>
      </c>
      <c r="P131" s="10"/>
    </row>
    <row r="132" spans="1:16">
      <c r="A132" s="10"/>
      <c r="B132" s="107" t="s">
        <v>55</v>
      </c>
      <c r="C132" s="24"/>
      <c r="D132" s="24"/>
      <c r="E132" s="24"/>
      <c r="F132" s="108"/>
      <c r="G132" s="109"/>
      <c r="H132" s="99">
        <f>H130+H131</f>
        <v>304.84392392000001</v>
      </c>
      <c r="I132" s="100"/>
      <c r="J132" s="100"/>
      <c r="K132" s="100"/>
      <c r="L132" s="103">
        <f>L130+L131</f>
        <v>309.59736826128943</v>
      </c>
      <c r="M132" s="104"/>
      <c r="N132" s="105">
        <f t="shared" si="10"/>
        <v>4.7534443412894234</v>
      </c>
      <c r="O132" s="106">
        <f t="shared" si="13"/>
        <v>1.5593042761570234E-2</v>
      </c>
      <c r="P132" s="10"/>
    </row>
    <row r="133" spans="1:16">
      <c r="A133" s="10"/>
      <c r="B133" s="149" t="s">
        <v>56</v>
      </c>
      <c r="C133" s="149"/>
      <c r="D133" s="149"/>
      <c r="E133" s="24"/>
      <c r="F133" s="108"/>
      <c r="G133" s="109"/>
      <c r="H133" s="110">
        <f>ROUND(-H132*10%,2)</f>
        <v>-30.48</v>
      </c>
      <c r="I133" s="100"/>
      <c r="J133" s="100"/>
      <c r="K133" s="100"/>
      <c r="L133" s="111">
        <f>ROUND(-L132*10%,2)</f>
        <v>-30.96</v>
      </c>
      <c r="M133" s="104"/>
      <c r="N133" s="112">
        <f t="shared" si="10"/>
        <v>-0.48000000000000043</v>
      </c>
      <c r="O133" s="113">
        <f t="shared" si="13"/>
        <v>1.5748031496063006E-2</v>
      </c>
      <c r="P133" s="10"/>
    </row>
    <row r="134" spans="1:16" ht="13.5" thickBot="1">
      <c r="A134" s="10"/>
      <c r="B134" s="142" t="s">
        <v>59</v>
      </c>
      <c r="C134" s="142"/>
      <c r="D134" s="142"/>
      <c r="E134" s="114"/>
      <c r="F134" s="131"/>
      <c r="G134" s="132"/>
      <c r="H134" s="133">
        <f>H132+H133</f>
        <v>274.36392391999999</v>
      </c>
      <c r="I134" s="134"/>
      <c r="J134" s="134"/>
      <c r="K134" s="134"/>
      <c r="L134" s="135">
        <f>L132+L133</f>
        <v>278.63736826128945</v>
      </c>
      <c r="M134" s="136"/>
      <c r="N134" s="137">
        <f t="shared" si="10"/>
        <v>4.273444341289462</v>
      </c>
      <c r="O134" s="138">
        <f t="shared" si="13"/>
        <v>1.5575824548039078E-2</v>
      </c>
      <c r="P134" s="10"/>
    </row>
    <row r="135" spans="1:16" ht="13.5" thickBot="1">
      <c r="A135" s="10"/>
      <c r="B135" s="77"/>
      <c r="C135" s="78"/>
      <c r="D135" s="79"/>
      <c r="E135" s="78"/>
      <c r="F135" s="123"/>
      <c r="G135" s="124"/>
      <c r="H135" s="125"/>
      <c r="I135" s="126"/>
      <c r="J135" s="123"/>
      <c r="K135" s="81"/>
      <c r="L135" s="127"/>
      <c r="M135" s="83"/>
      <c r="N135" s="128"/>
      <c r="O135" s="86"/>
      <c r="P135" s="10"/>
    </row>
    <row r="136" spans="1:1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39"/>
      <c r="M136" s="10"/>
      <c r="N136" s="10"/>
      <c r="O136" s="10"/>
      <c r="P136" s="10"/>
    </row>
    <row r="137" spans="1:16">
      <c r="A137" s="10"/>
      <c r="B137" s="15" t="s">
        <v>60</v>
      </c>
      <c r="C137" s="10"/>
      <c r="D137" s="10"/>
      <c r="E137" s="10"/>
      <c r="F137" s="140">
        <v>5.2699999999999969E-2</v>
      </c>
      <c r="G137" s="10"/>
      <c r="H137" s="10"/>
      <c r="I137" s="10"/>
      <c r="J137" s="140">
        <v>5.3971662997253311E-2</v>
      </c>
      <c r="K137" s="10"/>
      <c r="L137" s="10"/>
      <c r="M137" s="10"/>
      <c r="N137" s="10"/>
      <c r="O137" s="10"/>
      <c r="P137" s="10"/>
    </row>
    <row r="138" spans="1:1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4.25">
      <c r="A139" s="141" t="s">
        <v>61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>
      <c r="A141" s="10" t="s">
        <v>62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>
      <c r="A142" s="10" t="s">
        <v>63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 t="s">
        <v>64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 t="s">
        <v>65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>
      <c r="A147" s="10" t="s">
        <v>66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>
      <c r="A148" s="10" t="s">
        <v>67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>
      <c r="A149" s="10" t="s">
        <v>68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>
      <c r="A150" s="10" t="s">
        <v>69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>
      <c r="A151" s="10" t="s">
        <v>70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3" spans="1:16" ht="21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3" t="s">
        <v>0</v>
      </c>
      <c r="O153" s="4" t="s">
        <v>1</v>
      </c>
    </row>
    <row r="154" spans="1:16" ht="1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"/>
      <c r="M154" s="2"/>
      <c r="N154" s="3" t="s">
        <v>2</v>
      </c>
      <c r="O154" s="6"/>
    </row>
    <row r="155" spans="1:16" ht="18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2"/>
      <c r="M155" s="2"/>
      <c r="N155" s="3" t="s">
        <v>3</v>
      </c>
      <c r="O155" s="6"/>
    </row>
    <row r="156" spans="1:16" ht="18">
      <c r="A156" s="5"/>
      <c r="B156" s="5"/>
      <c r="C156" s="5"/>
      <c r="D156" s="5"/>
      <c r="E156" s="5"/>
      <c r="F156" s="5"/>
      <c r="G156" s="5"/>
      <c r="H156" s="5"/>
      <c r="I156" s="7"/>
      <c r="J156" s="7"/>
      <c r="K156" s="7"/>
      <c r="L156" s="2"/>
      <c r="M156" s="2"/>
      <c r="N156" s="3" t="s">
        <v>4</v>
      </c>
      <c r="O156" s="6"/>
    </row>
    <row r="157" spans="1:16" ht="15.75">
      <c r="A157" s="2"/>
      <c r="B157" s="2"/>
      <c r="C157" s="8"/>
      <c r="D157" s="8"/>
      <c r="E157" s="8"/>
      <c r="F157" s="2"/>
      <c r="G157" s="2"/>
      <c r="H157" s="2"/>
      <c r="I157" s="2"/>
      <c r="J157" s="2"/>
      <c r="K157" s="2"/>
      <c r="L157" s="2"/>
      <c r="M157" s="2"/>
      <c r="N157" s="3" t="s">
        <v>5</v>
      </c>
      <c r="O157" s="9" t="s">
        <v>73</v>
      </c>
    </row>
    <row r="158" spans="1: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4"/>
    </row>
    <row r="159" spans="1:1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 t="s">
        <v>7</v>
      </c>
      <c r="O159" s="9"/>
    </row>
    <row r="160" spans="1:1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0"/>
    </row>
    <row r="161" spans="1:1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6" ht="18">
      <c r="A162" s="10"/>
      <c r="B162" s="151" t="s">
        <v>8</v>
      </c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</row>
    <row r="163" spans="1:16" ht="18">
      <c r="A163" s="10"/>
      <c r="B163" s="151" t="s">
        <v>9</v>
      </c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</row>
    <row r="164" spans="1:1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6" ht="15.75">
      <c r="A166" s="10"/>
      <c r="B166" s="11" t="s">
        <v>10</v>
      </c>
      <c r="C166" s="10"/>
      <c r="D166" s="152" t="s">
        <v>74</v>
      </c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0"/>
    </row>
    <row r="167" spans="1:16" ht="15.75">
      <c r="A167" s="10"/>
      <c r="B167" s="12"/>
      <c r="C167" s="10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0"/>
    </row>
    <row r="168" spans="1:16">
      <c r="A168" s="10"/>
      <c r="B168" s="14"/>
      <c r="C168" s="10"/>
      <c r="D168" s="15" t="s">
        <v>12</v>
      </c>
      <c r="E168" s="15"/>
      <c r="F168" s="16">
        <v>68500</v>
      </c>
      <c r="G168" s="15" t="s">
        <v>13</v>
      </c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>
      <c r="A169" s="10"/>
      <c r="B169" s="14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>
      <c r="A170" s="10"/>
      <c r="B170" s="14"/>
      <c r="C170" s="10"/>
      <c r="D170" s="17"/>
      <c r="E170" s="17"/>
      <c r="F170" s="153" t="s">
        <v>14</v>
      </c>
      <c r="G170" s="154"/>
      <c r="H170" s="155"/>
      <c r="I170" s="10"/>
      <c r="J170" s="153" t="s">
        <v>15</v>
      </c>
      <c r="K170" s="154"/>
      <c r="L170" s="155"/>
      <c r="M170" s="10"/>
      <c r="N170" s="153" t="s">
        <v>16</v>
      </c>
      <c r="O170" s="155"/>
      <c r="P170" s="10"/>
    </row>
    <row r="171" spans="1:16" ht="12.75" customHeight="1">
      <c r="A171" s="10"/>
      <c r="B171" s="14"/>
      <c r="C171" s="10"/>
      <c r="D171" s="143" t="s">
        <v>17</v>
      </c>
      <c r="E171" s="18"/>
      <c r="F171" s="19" t="s">
        <v>18</v>
      </c>
      <c r="G171" s="19" t="s">
        <v>19</v>
      </c>
      <c r="H171" s="20" t="s">
        <v>20</v>
      </c>
      <c r="I171" s="10"/>
      <c r="J171" s="19" t="s">
        <v>18</v>
      </c>
      <c r="K171" s="21" t="s">
        <v>19</v>
      </c>
      <c r="L171" s="20" t="s">
        <v>20</v>
      </c>
      <c r="M171" s="10"/>
      <c r="N171" s="145" t="s">
        <v>21</v>
      </c>
      <c r="O171" s="147" t="s">
        <v>22</v>
      </c>
      <c r="P171" s="10"/>
    </row>
    <row r="172" spans="1:16">
      <c r="A172" s="10"/>
      <c r="B172" s="14"/>
      <c r="C172" s="10"/>
      <c r="D172" s="144"/>
      <c r="E172" s="18"/>
      <c r="F172" s="22" t="s">
        <v>23</v>
      </c>
      <c r="G172" s="22"/>
      <c r="H172" s="23" t="s">
        <v>23</v>
      </c>
      <c r="I172" s="10"/>
      <c r="J172" s="22" t="s">
        <v>23</v>
      </c>
      <c r="K172" s="23"/>
      <c r="L172" s="23" t="s">
        <v>23</v>
      </c>
      <c r="M172" s="10"/>
      <c r="N172" s="146"/>
      <c r="O172" s="148"/>
      <c r="P172" s="10"/>
    </row>
    <row r="173" spans="1:16">
      <c r="A173" s="10"/>
      <c r="B173" s="24" t="s">
        <v>24</v>
      </c>
      <c r="C173" s="24"/>
      <c r="D173" s="25" t="s">
        <v>25</v>
      </c>
      <c r="E173" s="26"/>
      <c r="F173" s="27">
        <v>164.49</v>
      </c>
      <c r="G173" s="28">
        <v>1</v>
      </c>
      <c r="H173" s="29">
        <f>G173*F173</f>
        <v>164.49</v>
      </c>
      <c r="I173" s="30"/>
      <c r="J173" s="31">
        <v>164.49</v>
      </c>
      <c r="K173" s="32">
        <v>1</v>
      </c>
      <c r="L173" s="29">
        <f>K173*J173</f>
        <v>164.49</v>
      </c>
      <c r="M173" s="30"/>
      <c r="N173" s="33">
        <f>L173-H173</f>
        <v>0</v>
      </c>
      <c r="O173" s="34">
        <f>IF((H173)=0,"",(N173/H173))</f>
        <v>0</v>
      </c>
      <c r="P173" s="10"/>
    </row>
    <row r="174" spans="1:16">
      <c r="A174" s="10"/>
      <c r="B174" s="24" t="s">
        <v>26</v>
      </c>
      <c r="C174" s="24"/>
      <c r="D174" s="25" t="s">
        <v>25</v>
      </c>
      <c r="E174" s="26"/>
      <c r="F174" s="27">
        <v>0</v>
      </c>
      <c r="G174" s="28">
        <v>1</v>
      </c>
      <c r="H174" s="29">
        <f t="shared" ref="H174:H181" si="16">G174*F174</f>
        <v>0</v>
      </c>
      <c r="I174" s="30"/>
      <c r="J174" s="31">
        <v>0</v>
      </c>
      <c r="K174" s="32">
        <v>1</v>
      </c>
      <c r="L174" s="29">
        <f>K174*J174</f>
        <v>0</v>
      </c>
      <c r="M174" s="30"/>
      <c r="N174" s="33">
        <f>L174-H174</f>
        <v>0</v>
      </c>
      <c r="O174" s="34" t="str">
        <f>IF((H174)=0,"",(N174/H174))</f>
        <v/>
      </c>
      <c r="P174" s="10"/>
    </row>
    <row r="175" spans="1:16">
      <c r="A175" s="10"/>
      <c r="B175" s="35" t="s">
        <v>27</v>
      </c>
      <c r="C175" s="24"/>
      <c r="D175" s="25" t="s">
        <v>25</v>
      </c>
      <c r="E175" s="26"/>
      <c r="F175" s="27">
        <v>0</v>
      </c>
      <c r="G175" s="28">
        <v>1</v>
      </c>
      <c r="H175" s="29">
        <f t="shared" si="16"/>
        <v>0</v>
      </c>
      <c r="I175" s="30"/>
      <c r="J175" s="31">
        <v>0</v>
      </c>
      <c r="K175" s="32">
        <v>1</v>
      </c>
      <c r="L175" s="29">
        <f t="shared" ref="L175:L181" si="17">K175*J175</f>
        <v>0</v>
      </c>
      <c r="M175" s="30"/>
      <c r="N175" s="33">
        <f t="shared" ref="N175:N210" si="18">L175-H175</f>
        <v>0</v>
      </c>
      <c r="O175" s="34" t="str">
        <f t="shared" ref="O175:O182" si="19">IF((H175)=0,"",(N175/H175))</f>
        <v/>
      </c>
      <c r="P175" s="10"/>
    </row>
    <row r="176" spans="1:16">
      <c r="A176" s="10"/>
      <c r="B176" s="24" t="s">
        <v>28</v>
      </c>
      <c r="C176" s="24"/>
      <c r="D176" s="25" t="s">
        <v>32</v>
      </c>
      <c r="E176" s="26"/>
      <c r="F176" s="27">
        <v>4.2709000000000001</v>
      </c>
      <c r="G176" s="28">
        <v>190</v>
      </c>
      <c r="H176" s="29">
        <f t="shared" si="16"/>
        <v>811.471</v>
      </c>
      <c r="I176" s="30"/>
      <c r="J176" s="31">
        <v>4.4992999999999999</v>
      </c>
      <c r="K176" s="28">
        <v>190</v>
      </c>
      <c r="L176" s="29">
        <f t="shared" si="17"/>
        <v>854.86699999999996</v>
      </c>
      <c r="M176" s="30"/>
      <c r="N176" s="33">
        <f t="shared" si="18"/>
        <v>43.395999999999958</v>
      </c>
      <c r="O176" s="34">
        <f t="shared" si="19"/>
        <v>5.347818960874752E-2</v>
      </c>
      <c r="P176" s="10"/>
    </row>
    <row r="177" spans="1:16">
      <c r="A177" s="10"/>
      <c r="B177" s="24" t="s">
        <v>30</v>
      </c>
      <c r="C177" s="24"/>
      <c r="D177" s="25" t="s">
        <v>25</v>
      </c>
      <c r="E177" s="26"/>
      <c r="F177" s="27">
        <v>0</v>
      </c>
      <c r="G177" s="28">
        <v>1</v>
      </c>
      <c r="H177" s="29">
        <f t="shared" si="16"/>
        <v>0</v>
      </c>
      <c r="I177" s="30"/>
      <c r="J177" s="31">
        <v>0</v>
      </c>
      <c r="K177" s="28">
        <v>1</v>
      </c>
      <c r="L177" s="29">
        <f t="shared" si="17"/>
        <v>0</v>
      </c>
      <c r="M177" s="30"/>
      <c r="N177" s="33">
        <f t="shared" si="18"/>
        <v>0</v>
      </c>
      <c r="O177" s="34" t="str">
        <f t="shared" si="19"/>
        <v/>
      </c>
      <c r="P177" s="10"/>
    </row>
    <row r="178" spans="1:16">
      <c r="A178" s="10"/>
      <c r="B178" s="24" t="s">
        <v>31</v>
      </c>
      <c r="C178" s="24"/>
      <c r="D178" s="25" t="s">
        <v>32</v>
      </c>
      <c r="E178" s="26"/>
      <c r="F178" s="27">
        <v>2.12E-2</v>
      </c>
      <c r="G178" s="28">
        <v>190</v>
      </c>
      <c r="H178" s="29">
        <f t="shared" si="16"/>
        <v>4.0279999999999996</v>
      </c>
      <c r="I178" s="30"/>
      <c r="J178" s="31">
        <v>0</v>
      </c>
      <c r="K178" s="28">
        <v>190</v>
      </c>
      <c r="L178" s="29">
        <f t="shared" si="17"/>
        <v>0</v>
      </c>
      <c r="M178" s="30"/>
      <c r="N178" s="33">
        <f t="shared" si="18"/>
        <v>-4.0279999999999996</v>
      </c>
      <c r="O178" s="34">
        <f t="shared" si="19"/>
        <v>-1</v>
      </c>
      <c r="P178" s="10"/>
    </row>
    <row r="179" spans="1:16">
      <c r="A179" s="10"/>
      <c r="B179" s="36" t="s">
        <v>33</v>
      </c>
      <c r="C179" s="24"/>
      <c r="D179" s="25" t="s">
        <v>32</v>
      </c>
      <c r="E179" s="26"/>
      <c r="F179" s="27">
        <v>-8.7900000000000006E-2</v>
      </c>
      <c r="G179" s="28">
        <v>190</v>
      </c>
      <c r="H179" s="29">
        <f t="shared" si="16"/>
        <v>-16.701000000000001</v>
      </c>
      <c r="I179" s="30"/>
      <c r="J179" s="31">
        <v>5.9999999999999995E-4</v>
      </c>
      <c r="K179" s="28">
        <v>190</v>
      </c>
      <c r="L179" s="29">
        <f t="shared" si="17"/>
        <v>0.11399999999999999</v>
      </c>
      <c r="M179" s="30"/>
      <c r="N179" s="33">
        <f t="shared" si="18"/>
        <v>16.815000000000001</v>
      </c>
      <c r="O179" s="34">
        <f t="shared" si="19"/>
        <v>-1.006825938566553</v>
      </c>
      <c r="P179" s="10"/>
    </row>
    <row r="180" spans="1:16">
      <c r="A180" s="10"/>
      <c r="B180" s="36" t="s">
        <v>34</v>
      </c>
      <c r="C180" s="24"/>
      <c r="D180" s="25" t="s">
        <v>32</v>
      </c>
      <c r="E180" s="26"/>
      <c r="F180" s="27">
        <v>0</v>
      </c>
      <c r="G180" s="28">
        <v>190</v>
      </c>
      <c r="H180" s="29">
        <f t="shared" si="16"/>
        <v>0</v>
      </c>
      <c r="I180" s="30"/>
      <c r="J180" s="31">
        <v>0.1027</v>
      </c>
      <c r="K180" s="28">
        <v>190</v>
      </c>
      <c r="L180" s="29">
        <f t="shared" si="17"/>
        <v>19.513000000000002</v>
      </c>
      <c r="M180" s="30"/>
      <c r="N180" s="33">
        <f t="shared" si="18"/>
        <v>19.513000000000002</v>
      </c>
      <c r="O180" s="34" t="str">
        <f t="shared" si="19"/>
        <v/>
      </c>
      <c r="P180" s="10"/>
    </row>
    <row r="181" spans="1:16">
      <c r="A181" s="10"/>
      <c r="B181" s="36" t="s">
        <v>35</v>
      </c>
      <c r="C181" s="24"/>
      <c r="D181" s="25" t="s">
        <v>32</v>
      </c>
      <c r="E181" s="26"/>
      <c r="F181" s="27">
        <v>0</v>
      </c>
      <c r="G181" s="28">
        <v>190</v>
      </c>
      <c r="H181" s="29">
        <f t="shared" si="16"/>
        <v>0</v>
      </c>
      <c r="I181" s="30"/>
      <c r="J181" s="31">
        <v>0</v>
      </c>
      <c r="K181" s="28">
        <v>190</v>
      </c>
      <c r="L181" s="29">
        <f t="shared" si="17"/>
        <v>0</v>
      </c>
      <c r="M181" s="30"/>
      <c r="N181" s="33">
        <f t="shared" si="18"/>
        <v>0</v>
      </c>
      <c r="O181" s="34" t="str">
        <f t="shared" si="19"/>
        <v/>
      </c>
      <c r="P181" s="10"/>
    </row>
    <row r="182" spans="1:16">
      <c r="A182" s="37"/>
      <c r="B182" s="38" t="s">
        <v>36</v>
      </c>
      <c r="C182" s="39"/>
      <c r="D182" s="40"/>
      <c r="E182" s="39"/>
      <c r="F182" s="41"/>
      <c r="G182" s="42"/>
      <c r="H182" s="43">
        <f>SUM(H173:H181)</f>
        <v>963.28800000000001</v>
      </c>
      <c r="I182" s="44"/>
      <c r="J182" s="45"/>
      <c r="K182" s="46"/>
      <c r="L182" s="43">
        <f>SUM(L173:L181)</f>
        <v>1038.9839999999999</v>
      </c>
      <c r="M182" s="44"/>
      <c r="N182" s="47">
        <f t="shared" si="18"/>
        <v>75.695999999999913</v>
      </c>
      <c r="O182" s="48">
        <f t="shared" si="19"/>
        <v>7.8580860552607226E-2</v>
      </c>
      <c r="P182" s="37"/>
    </row>
    <row r="183" spans="1:16" ht="38.25">
      <c r="A183" s="10"/>
      <c r="B183" s="49" t="s">
        <v>37</v>
      </c>
      <c r="C183" s="24"/>
      <c r="D183" s="25" t="s">
        <v>32</v>
      </c>
      <c r="E183" s="26"/>
      <c r="F183" s="27">
        <v>-3.0800000000000001E-2</v>
      </c>
      <c r="G183" s="28">
        <v>190</v>
      </c>
      <c r="H183" s="29">
        <f>G183*F183</f>
        <v>-5.8520000000000003</v>
      </c>
      <c r="I183" s="30"/>
      <c r="J183" s="31">
        <v>0</v>
      </c>
      <c r="K183" s="28">
        <v>190</v>
      </c>
      <c r="L183" s="29">
        <f t="shared" ref="L183:L185" si="20">K183*J183</f>
        <v>0</v>
      </c>
      <c r="M183" s="30"/>
      <c r="N183" s="33">
        <f t="shared" si="18"/>
        <v>5.8520000000000003</v>
      </c>
      <c r="O183" s="34">
        <f>IF((H183)=0,"",(N183/H183))</f>
        <v>-1</v>
      </c>
      <c r="P183" s="10"/>
    </row>
    <row r="184" spans="1:16">
      <c r="A184" s="10"/>
      <c r="B184" s="50" t="s">
        <v>38</v>
      </c>
      <c r="C184" s="24"/>
      <c r="D184" s="25" t="s">
        <v>32</v>
      </c>
      <c r="E184" s="26"/>
      <c r="F184" s="27">
        <v>9.3700000000000006E-2</v>
      </c>
      <c r="G184" s="28">
        <v>190</v>
      </c>
      <c r="H184" s="29">
        <f>G184*F184</f>
        <v>17.803000000000001</v>
      </c>
      <c r="I184" s="30"/>
      <c r="J184" s="31">
        <v>0.1027</v>
      </c>
      <c r="K184" s="28">
        <v>190</v>
      </c>
      <c r="L184" s="29">
        <f t="shared" si="20"/>
        <v>19.513000000000002</v>
      </c>
      <c r="M184" s="30"/>
      <c r="N184" s="33">
        <f t="shared" si="18"/>
        <v>1.7100000000000009</v>
      </c>
      <c r="O184" s="34">
        <f>IF((H184)=0,"",(N184/H184))</f>
        <v>9.6051227321238039E-2</v>
      </c>
      <c r="P184" s="10"/>
    </row>
    <row r="185" spans="1:16">
      <c r="A185" s="10"/>
      <c r="B185" s="50" t="s">
        <v>39</v>
      </c>
      <c r="C185" s="24"/>
      <c r="D185" s="25"/>
      <c r="E185" s="26"/>
      <c r="F185" s="51"/>
      <c r="G185" s="52"/>
      <c r="H185" s="53"/>
      <c r="I185" s="30"/>
      <c r="J185" s="31"/>
      <c r="K185" s="28">
        <f>F168</f>
        <v>68500</v>
      </c>
      <c r="L185" s="29">
        <f t="shared" si="20"/>
        <v>0</v>
      </c>
      <c r="M185" s="30"/>
      <c r="N185" s="33">
        <f t="shared" si="18"/>
        <v>0</v>
      </c>
      <c r="O185" s="34"/>
      <c r="P185" s="10"/>
    </row>
    <row r="186" spans="1:16" ht="25.5">
      <c r="A186" s="10"/>
      <c r="B186" s="54" t="s">
        <v>40</v>
      </c>
      <c r="C186" s="55"/>
      <c r="D186" s="55"/>
      <c r="E186" s="55"/>
      <c r="F186" s="56"/>
      <c r="G186" s="57"/>
      <c r="H186" s="58">
        <f>SUM(H182:H185)</f>
        <v>975.23900000000003</v>
      </c>
      <c r="I186" s="44"/>
      <c r="J186" s="57"/>
      <c r="K186" s="59"/>
      <c r="L186" s="58">
        <f>SUM(L182:L185)</f>
        <v>1058.4969999999998</v>
      </c>
      <c r="M186" s="44"/>
      <c r="N186" s="47">
        <f t="shared" si="18"/>
        <v>83.257999999999811</v>
      </c>
      <c r="O186" s="48">
        <f t="shared" ref="O186:O210" si="21">IF((H186)=0,"",(N186/H186))</f>
        <v>8.5371893453809591E-2</v>
      </c>
      <c r="P186" s="10"/>
    </row>
    <row r="187" spans="1:16">
      <c r="A187" s="10"/>
      <c r="B187" s="30" t="s">
        <v>41</v>
      </c>
      <c r="C187" s="30"/>
      <c r="D187" s="60" t="s">
        <v>32</v>
      </c>
      <c r="E187" s="61"/>
      <c r="F187" s="31">
        <v>3.2978999999999998</v>
      </c>
      <c r="G187" s="62">
        <f>190</f>
        <v>190</v>
      </c>
      <c r="H187" s="29">
        <f>G187*F187</f>
        <v>626.601</v>
      </c>
      <c r="I187" s="30"/>
      <c r="J187" s="31">
        <v>3.1753</v>
      </c>
      <c r="K187" s="63">
        <f>190</f>
        <v>190</v>
      </c>
      <c r="L187" s="29">
        <f>K187*J187</f>
        <v>603.30700000000002</v>
      </c>
      <c r="M187" s="30"/>
      <c r="N187" s="33">
        <f t="shared" si="18"/>
        <v>-23.293999999999983</v>
      </c>
      <c r="O187" s="34">
        <f t="shared" si="21"/>
        <v>-3.7175172079201887E-2</v>
      </c>
      <c r="P187" s="10"/>
    </row>
    <row r="188" spans="1:16" ht="25.5">
      <c r="A188" s="10"/>
      <c r="B188" s="64" t="s">
        <v>42</v>
      </c>
      <c r="C188" s="30"/>
      <c r="D188" s="60" t="s">
        <v>32</v>
      </c>
      <c r="E188" s="61"/>
      <c r="F188" s="31">
        <v>2.0400999999999998</v>
      </c>
      <c r="G188" s="62">
        <f>G187</f>
        <v>190</v>
      </c>
      <c r="H188" s="29">
        <f>G188*F188</f>
        <v>387.61899999999997</v>
      </c>
      <c r="I188" s="30"/>
      <c r="J188" s="31">
        <v>1.9917</v>
      </c>
      <c r="K188" s="63">
        <f>K187</f>
        <v>190</v>
      </c>
      <c r="L188" s="29">
        <f>K188*J188</f>
        <v>378.423</v>
      </c>
      <c r="M188" s="30"/>
      <c r="N188" s="33">
        <f t="shared" si="18"/>
        <v>-9.1959999999999695</v>
      </c>
      <c r="O188" s="34">
        <f t="shared" si="21"/>
        <v>-2.3724327238860764E-2</v>
      </c>
      <c r="P188" s="10"/>
    </row>
    <row r="189" spans="1:16" ht="25.5">
      <c r="A189" s="10"/>
      <c r="B189" s="54" t="s">
        <v>43</v>
      </c>
      <c r="C189" s="39"/>
      <c r="D189" s="39"/>
      <c r="E189" s="39"/>
      <c r="F189" s="65"/>
      <c r="G189" s="57"/>
      <c r="H189" s="58">
        <f>SUM(H186:H188)</f>
        <v>1989.4590000000001</v>
      </c>
      <c r="I189" s="66"/>
      <c r="J189" s="67"/>
      <c r="K189" s="68"/>
      <c r="L189" s="58">
        <f>SUM(L186:L188)</f>
        <v>2040.2269999999999</v>
      </c>
      <c r="M189" s="66"/>
      <c r="N189" s="47">
        <f t="shared" si="18"/>
        <v>50.767999999999802</v>
      </c>
      <c r="O189" s="48">
        <f t="shared" si="21"/>
        <v>2.5518495229104897E-2</v>
      </c>
      <c r="P189" s="10"/>
    </row>
    <row r="190" spans="1:16" ht="25.5">
      <c r="A190" s="10"/>
      <c r="B190" s="69" t="s">
        <v>44</v>
      </c>
      <c r="C190" s="24"/>
      <c r="D190" s="25" t="s">
        <v>29</v>
      </c>
      <c r="E190" s="26"/>
      <c r="F190" s="70">
        <v>5.1999999999999998E-3</v>
      </c>
      <c r="G190" s="62">
        <f>F168*(1+F213)</f>
        <v>72109.95</v>
      </c>
      <c r="H190" s="71">
        <f t="shared" ref="H190:H198" si="22">G190*F190</f>
        <v>374.97173999999995</v>
      </c>
      <c r="I190" s="30"/>
      <c r="J190" s="72">
        <v>5.1999999999999998E-3</v>
      </c>
      <c r="K190" s="63">
        <f>F168*(1+J213)</f>
        <v>72197.058915311849</v>
      </c>
      <c r="L190" s="71">
        <f t="shared" ref="L190:L198" si="23">K190*J190</f>
        <v>375.42470635962161</v>
      </c>
      <c r="M190" s="30"/>
      <c r="N190" s="33">
        <f t="shared" si="18"/>
        <v>0.4529663596216551</v>
      </c>
      <c r="O190" s="73">
        <f t="shared" si="21"/>
        <v>1.2080013273044394E-3</v>
      </c>
      <c r="P190" s="10"/>
    </row>
    <row r="191" spans="1:16" ht="25.5">
      <c r="A191" s="10"/>
      <c r="B191" s="69" t="s">
        <v>45</v>
      </c>
      <c r="C191" s="24"/>
      <c r="D191" s="25" t="s">
        <v>29</v>
      </c>
      <c r="E191" s="26"/>
      <c r="F191" s="70">
        <v>1.1000000000000001E-3</v>
      </c>
      <c r="G191" s="62">
        <f>F168*(1+F213)</f>
        <v>72109.95</v>
      </c>
      <c r="H191" s="71">
        <f t="shared" si="22"/>
        <v>79.320944999999995</v>
      </c>
      <c r="I191" s="30"/>
      <c r="J191" s="72">
        <v>1.1000000000000001E-3</v>
      </c>
      <c r="K191" s="63">
        <f>F168*(1+J213)</f>
        <v>72197.058915311849</v>
      </c>
      <c r="L191" s="71">
        <f t="shared" si="23"/>
        <v>79.416764806843034</v>
      </c>
      <c r="M191" s="30"/>
      <c r="N191" s="33">
        <f t="shared" si="18"/>
        <v>9.5819806843039146E-2</v>
      </c>
      <c r="O191" s="73">
        <f t="shared" si="21"/>
        <v>1.208001327304398E-3</v>
      </c>
      <c r="P191" s="10"/>
    </row>
    <row r="192" spans="1:16">
      <c r="A192" s="10"/>
      <c r="B192" s="24" t="s">
        <v>46</v>
      </c>
      <c r="C192" s="24"/>
      <c r="D192" s="25"/>
      <c r="E192" s="26"/>
      <c r="F192" s="70"/>
      <c r="G192" s="28">
        <v>1</v>
      </c>
      <c r="H192" s="71">
        <f t="shared" si="22"/>
        <v>0</v>
      </c>
      <c r="I192" s="30"/>
      <c r="J192" s="72"/>
      <c r="K192" s="32">
        <v>1</v>
      </c>
      <c r="L192" s="71">
        <f t="shared" si="23"/>
        <v>0</v>
      </c>
      <c r="M192" s="30"/>
      <c r="N192" s="33">
        <f t="shared" si="18"/>
        <v>0</v>
      </c>
      <c r="O192" s="73" t="str">
        <f t="shared" si="21"/>
        <v/>
      </c>
      <c r="P192" s="10"/>
    </row>
    <row r="193" spans="1:16">
      <c r="A193" s="10"/>
      <c r="B193" s="24" t="s">
        <v>47</v>
      </c>
      <c r="C193" s="24"/>
      <c r="D193" s="25" t="s">
        <v>29</v>
      </c>
      <c r="E193" s="26"/>
      <c r="F193" s="70">
        <v>7.0000000000000001E-3</v>
      </c>
      <c r="G193" s="62">
        <f>F168</f>
        <v>68500</v>
      </c>
      <c r="H193" s="71">
        <f t="shared" si="22"/>
        <v>479.5</v>
      </c>
      <c r="I193" s="30"/>
      <c r="J193" s="72">
        <v>7.0000000000000001E-3</v>
      </c>
      <c r="K193" s="63">
        <f>F168</f>
        <v>68500</v>
      </c>
      <c r="L193" s="71">
        <f t="shared" si="23"/>
        <v>479.5</v>
      </c>
      <c r="M193" s="30"/>
      <c r="N193" s="33">
        <f t="shared" si="18"/>
        <v>0</v>
      </c>
      <c r="O193" s="73">
        <f t="shared" si="21"/>
        <v>0</v>
      </c>
      <c r="P193" s="10"/>
    </row>
    <row r="194" spans="1:16">
      <c r="A194" s="10"/>
      <c r="B194" s="50" t="s">
        <v>48</v>
      </c>
      <c r="C194" s="24"/>
      <c r="D194" s="25" t="s">
        <v>29</v>
      </c>
      <c r="E194" s="26"/>
      <c r="F194" s="74">
        <v>6.5000000000000002E-2</v>
      </c>
      <c r="G194" s="62">
        <f>IF($G$190&gt;=750,750,$G$190)</f>
        <v>750</v>
      </c>
      <c r="H194" s="71">
        <f>G194*F194</f>
        <v>48.75</v>
      </c>
      <c r="I194" s="30"/>
      <c r="J194" s="70">
        <v>6.5000000000000002E-2</v>
      </c>
      <c r="K194" s="62">
        <f>IF($K$190&gt;=750,750,$K$190)</f>
        <v>750</v>
      </c>
      <c r="L194" s="71">
        <f>K194*J194</f>
        <v>48.75</v>
      </c>
      <c r="M194" s="30"/>
      <c r="N194" s="33">
        <f t="shared" si="18"/>
        <v>0</v>
      </c>
      <c r="O194" s="73">
        <f t="shared" si="21"/>
        <v>0</v>
      </c>
      <c r="P194" s="10"/>
    </row>
    <row r="195" spans="1:16">
      <c r="A195" s="10"/>
      <c r="B195" s="50" t="s">
        <v>49</v>
      </c>
      <c r="C195" s="24"/>
      <c r="D195" s="25" t="s">
        <v>29</v>
      </c>
      <c r="E195" s="26"/>
      <c r="F195" s="74">
        <v>7.4999999999999997E-2</v>
      </c>
      <c r="G195" s="62">
        <f>IF($G$190&gt;=750,$G$190-750,0)</f>
        <v>71359.95</v>
      </c>
      <c r="H195" s="71">
        <f>G195*F195</f>
        <v>5351.9962499999992</v>
      </c>
      <c r="I195" s="30"/>
      <c r="J195" s="70">
        <v>7.4999999999999997E-2</v>
      </c>
      <c r="K195" s="62">
        <f>IF($K$190&gt;=750,$K$190-750,0)</f>
        <v>71447.058915311849</v>
      </c>
      <c r="L195" s="71">
        <f>K195*J195</f>
        <v>5358.5294186483889</v>
      </c>
      <c r="M195" s="30"/>
      <c r="N195" s="33">
        <f t="shared" si="18"/>
        <v>6.5331686483896192</v>
      </c>
      <c r="O195" s="73">
        <f t="shared" si="21"/>
        <v>1.220697538491291E-3</v>
      </c>
      <c r="P195" s="10"/>
    </row>
    <row r="196" spans="1:16">
      <c r="A196" s="10"/>
      <c r="B196" s="50" t="s">
        <v>50</v>
      </c>
      <c r="C196" s="24"/>
      <c r="D196" s="25" t="s">
        <v>29</v>
      </c>
      <c r="E196" s="26"/>
      <c r="F196" s="74">
        <v>6.5000000000000002E-2</v>
      </c>
      <c r="G196" s="75">
        <f>0.64*$G$190</f>
        <v>46150.368000000002</v>
      </c>
      <c r="H196" s="71">
        <f t="shared" si="22"/>
        <v>2999.7739200000001</v>
      </c>
      <c r="I196" s="30"/>
      <c r="J196" s="70">
        <v>6.5000000000000002E-2</v>
      </c>
      <c r="K196" s="76">
        <f>0.64*$K$190</f>
        <v>46206.117705799581</v>
      </c>
      <c r="L196" s="71">
        <f t="shared" si="23"/>
        <v>3003.3976508769729</v>
      </c>
      <c r="M196" s="30"/>
      <c r="N196" s="33">
        <f t="shared" si="18"/>
        <v>3.6237308769727861</v>
      </c>
      <c r="O196" s="73">
        <f t="shared" si="21"/>
        <v>1.2080013273042876E-3</v>
      </c>
      <c r="P196" s="10"/>
    </row>
    <row r="197" spans="1:16">
      <c r="A197" s="10"/>
      <c r="B197" s="50" t="s">
        <v>51</v>
      </c>
      <c r="C197" s="24"/>
      <c r="D197" s="25" t="s">
        <v>29</v>
      </c>
      <c r="E197" s="26"/>
      <c r="F197" s="74">
        <v>0.1</v>
      </c>
      <c r="G197" s="75">
        <f>0.18*$G$190</f>
        <v>12979.790999999999</v>
      </c>
      <c r="H197" s="71">
        <f t="shared" si="22"/>
        <v>1297.9791</v>
      </c>
      <c r="I197" s="30"/>
      <c r="J197" s="70">
        <v>0.1</v>
      </c>
      <c r="K197" s="76">
        <f>0.18*$K$190</f>
        <v>12995.470604756132</v>
      </c>
      <c r="L197" s="71">
        <f t="shared" si="23"/>
        <v>1299.5470604756133</v>
      </c>
      <c r="M197" s="30"/>
      <c r="N197" s="33">
        <f t="shared" si="18"/>
        <v>1.5679604756132903</v>
      </c>
      <c r="O197" s="73">
        <f t="shared" si="21"/>
        <v>1.2080013273043381E-3</v>
      </c>
      <c r="P197" s="10"/>
    </row>
    <row r="198" spans="1:16" ht="13.5" thickBot="1">
      <c r="A198" s="10"/>
      <c r="B198" s="14" t="s">
        <v>52</v>
      </c>
      <c r="C198" s="24"/>
      <c r="D198" s="25" t="s">
        <v>29</v>
      </c>
      <c r="E198" s="26"/>
      <c r="F198" s="74">
        <v>0.11700000000000001</v>
      </c>
      <c r="G198" s="75">
        <f>0.18*$G$190</f>
        <v>12979.790999999999</v>
      </c>
      <c r="H198" s="71">
        <f t="shared" si="22"/>
        <v>1518.6355470000001</v>
      </c>
      <c r="I198" s="30"/>
      <c r="J198" s="70">
        <v>0.11700000000000001</v>
      </c>
      <c r="K198" s="76">
        <f>0.18*$K$190</f>
        <v>12995.470604756132</v>
      </c>
      <c r="L198" s="71">
        <f t="shared" si="23"/>
        <v>1520.4700607564675</v>
      </c>
      <c r="M198" s="30"/>
      <c r="N198" s="33">
        <f t="shared" si="18"/>
        <v>1.8345137564674587</v>
      </c>
      <c r="O198" s="73">
        <f t="shared" si="21"/>
        <v>1.2080013273042783E-3</v>
      </c>
      <c r="P198" s="10"/>
    </row>
    <row r="199" spans="1:16" ht="13.5" thickBot="1">
      <c r="A199" s="10"/>
      <c r="B199" s="77"/>
      <c r="C199" s="78"/>
      <c r="D199" s="79"/>
      <c r="E199" s="78"/>
      <c r="F199" s="80"/>
      <c r="G199" s="81"/>
      <c r="H199" s="82"/>
      <c r="I199" s="83"/>
      <c r="J199" s="80"/>
      <c r="K199" s="84"/>
      <c r="L199" s="82"/>
      <c r="M199" s="83"/>
      <c r="N199" s="85"/>
      <c r="O199" s="86"/>
      <c r="P199" s="10"/>
    </row>
    <row r="200" spans="1:16">
      <c r="A200" s="10"/>
      <c r="B200" s="87" t="s">
        <v>53</v>
      </c>
      <c r="C200" s="24"/>
      <c r="D200" s="24"/>
      <c r="E200" s="24"/>
      <c r="F200" s="88"/>
      <c r="G200" s="89"/>
      <c r="H200" s="90">
        <f>SUM(H189:H195)</f>
        <v>8323.9979349999994</v>
      </c>
      <c r="I200" s="91"/>
      <c r="J200" s="92"/>
      <c r="K200" s="92"/>
      <c r="L200" s="93">
        <f>SUM(L189:L195)</f>
        <v>8381.8478898148533</v>
      </c>
      <c r="M200" s="94"/>
      <c r="N200" s="95">
        <f t="shared" si="18"/>
        <v>57.849954814853845</v>
      </c>
      <c r="O200" s="96">
        <f t="shared" si="21"/>
        <v>6.9497800535979889E-3</v>
      </c>
      <c r="P200" s="10"/>
    </row>
    <row r="201" spans="1:16">
      <c r="A201" s="10"/>
      <c r="B201" s="97" t="s">
        <v>54</v>
      </c>
      <c r="C201" s="24"/>
      <c r="D201" s="24"/>
      <c r="E201" s="24"/>
      <c r="F201" s="98">
        <v>0.13</v>
      </c>
      <c r="G201" s="89"/>
      <c r="H201" s="99">
        <f>H200*F201</f>
        <v>1082.1197315499999</v>
      </c>
      <c r="I201" s="100"/>
      <c r="J201" s="101">
        <v>0.13</v>
      </c>
      <c r="K201" s="102"/>
      <c r="L201" s="103">
        <f>L200*J201</f>
        <v>1089.6402256759309</v>
      </c>
      <c r="M201" s="104"/>
      <c r="N201" s="105">
        <f t="shared" si="18"/>
        <v>7.520494125931009</v>
      </c>
      <c r="O201" s="106">
        <f t="shared" si="21"/>
        <v>6.9497800535979976E-3</v>
      </c>
      <c r="P201" s="10"/>
    </row>
    <row r="202" spans="1:16">
      <c r="A202" s="10"/>
      <c r="B202" s="107" t="s">
        <v>55</v>
      </c>
      <c r="C202" s="24"/>
      <c r="D202" s="24"/>
      <c r="E202" s="24"/>
      <c r="F202" s="108"/>
      <c r="G202" s="109"/>
      <c r="H202" s="99">
        <f>H200+H201</f>
        <v>9406.1176665499988</v>
      </c>
      <c r="I202" s="100"/>
      <c r="J202" s="100"/>
      <c r="K202" s="100"/>
      <c r="L202" s="103">
        <f>L200+L201</f>
        <v>9471.4881154907835</v>
      </c>
      <c r="M202" s="104"/>
      <c r="N202" s="105">
        <f t="shared" si="18"/>
        <v>65.370448940784627</v>
      </c>
      <c r="O202" s="106">
        <f t="shared" si="21"/>
        <v>6.9497800535979664E-3</v>
      </c>
      <c r="P202" s="10"/>
    </row>
    <row r="203" spans="1:16">
      <c r="A203" s="10"/>
      <c r="B203" s="149" t="s">
        <v>56</v>
      </c>
      <c r="C203" s="149"/>
      <c r="D203" s="149"/>
      <c r="E203" s="24"/>
      <c r="F203" s="108"/>
      <c r="G203" s="109"/>
      <c r="H203" s="110">
        <f>ROUND(-H202*10%,2)</f>
        <v>-940.61</v>
      </c>
      <c r="I203" s="100"/>
      <c r="J203" s="100"/>
      <c r="K203" s="100"/>
      <c r="L203" s="111">
        <f>ROUND(-L202*10%,2)</f>
        <v>-947.15</v>
      </c>
      <c r="M203" s="104"/>
      <c r="N203" s="112">
        <f t="shared" si="18"/>
        <v>-6.5399999999999636</v>
      </c>
      <c r="O203" s="113">
        <f t="shared" si="21"/>
        <v>6.9529347976312857E-3</v>
      </c>
      <c r="P203" s="10"/>
    </row>
    <row r="204" spans="1:16" ht="13.5" thickBot="1">
      <c r="A204" s="10"/>
      <c r="B204" s="142" t="s">
        <v>57</v>
      </c>
      <c r="C204" s="142"/>
      <c r="D204" s="142"/>
      <c r="E204" s="114"/>
      <c r="F204" s="115"/>
      <c r="G204" s="116"/>
      <c r="H204" s="117">
        <f>SUM(H202:H203)</f>
        <v>8465.5076665499982</v>
      </c>
      <c r="I204" s="118"/>
      <c r="J204" s="118"/>
      <c r="K204" s="118"/>
      <c r="L204" s="119">
        <f>SUM(L202:L203)</f>
        <v>8524.3381154907838</v>
      </c>
      <c r="M204" s="120"/>
      <c r="N204" s="121">
        <f t="shared" si="18"/>
        <v>58.830448940785573</v>
      </c>
      <c r="O204" s="122">
        <f t="shared" si="21"/>
        <v>6.949429527214771E-3</v>
      </c>
      <c r="P204" s="10"/>
    </row>
    <row r="205" spans="1:16" ht="13.5" thickBot="1">
      <c r="A205" s="10"/>
      <c r="B205" s="77"/>
      <c r="C205" s="78"/>
      <c r="D205" s="79"/>
      <c r="E205" s="78"/>
      <c r="F205" s="123"/>
      <c r="G205" s="124"/>
      <c r="H205" s="125"/>
      <c r="I205" s="126"/>
      <c r="J205" s="123"/>
      <c r="K205" s="81"/>
      <c r="L205" s="127"/>
      <c r="M205" s="83"/>
      <c r="N205" s="128"/>
      <c r="O205" s="86"/>
      <c r="P205" s="10"/>
    </row>
    <row r="206" spans="1:16">
      <c r="A206" s="10"/>
      <c r="B206" s="87" t="s">
        <v>58</v>
      </c>
      <c r="C206" s="24"/>
      <c r="D206" s="24"/>
      <c r="E206" s="24"/>
      <c r="F206" s="88"/>
      <c r="G206" s="89"/>
      <c r="H206" s="90">
        <f>SUM(H189:H193,H196:H198)</f>
        <v>8739.6402519999992</v>
      </c>
      <c r="I206" s="91"/>
      <c r="J206" s="92"/>
      <c r="K206" s="92"/>
      <c r="L206" s="129">
        <f>SUM(L189:L193,L196:L198)</f>
        <v>8797.9832432755193</v>
      </c>
      <c r="M206" s="94"/>
      <c r="N206" s="95">
        <f>L206-H206</f>
        <v>58.342991275520035</v>
      </c>
      <c r="O206" s="96">
        <f>IF((H206)=0,"",(N206/H206))</f>
        <v>6.6756742375258171E-3</v>
      </c>
      <c r="P206" s="10"/>
    </row>
    <row r="207" spans="1:16">
      <c r="A207" s="10"/>
      <c r="B207" s="97" t="s">
        <v>54</v>
      </c>
      <c r="C207" s="24"/>
      <c r="D207" s="24"/>
      <c r="E207" s="24"/>
      <c r="F207" s="98">
        <v>0.13</v>
      </c>
      <c r="G207" s="109"/>
      <c r="H207" s="99">
        <f>H206*F207</f>
        <v>1136.15323276</v>
      </c>
      <c r="I207" s="100"/>
      <c r="J207" s="130">
        <v>0.13</v>
      </c>
      <c r="K207" s="100"/>
      <c r="L207" s="103">
        <f>L206*J207</f>
        <v>1143.7378216258176</v>
      </c>
      <c r="M207" s="104"/>
      <c r="N207" s="105">
        <f t="shared" si="18"/>
        <v>7.5845888658175227</v>
      </c>
      <c r="O207" s="106">
        <f t="shared" si="21"/>
        <v>6.6756742375257442E-3</v>
      </c>
      <c r="P207" s="10"/>
    </row>
    <row r="208" spans="1:16">
      <c r="A208" s="10"/>
      <c r="B208" s="107" t="s">
        <v>55</v>
      </c>
      <c r="C208" s="24"/>
      <c r="D208" s="24"/>
      <c r="E208" s="24"/>
      <c r="F208" s="108"/>
      <c r="G208" s="109"/>
      <c r="H208" s="99">
        <f>H206+H207</f>
        <v>9875.793484759999</v>
      </c>
      <c r="I208" s="100"/>
      <c r="J208" s="100"/>
      <c r="K208" s="100"/>
      <c r="L208" s="103">
        <f>L206+L207</f>
        <v>9941.7210649013359</v>
      </c>
      <c r="M208" s="104"/>
      <c r="N208" s="105">
        <f t="shared" si="18"/>
        <v>65.927580141336875</v>
      </c>
      <c r="O208" s="106">
        <f t="shared" si="21"/>
        <v>6.6756742375257399E-3</v>
      </c>
      <c r="P208" s="10"/>
    </row>
    <row r="209" spans="1:16">
      <c r="A209" s="10"/>
      <c r="B209" s="149" t="s">
        <v>56</v>
      </c>
      <c r="C209" s="149"/>
      <c r="D209" s="149"/>
      <c r="E209" s="24"/>
      <c r="F209" s="108"/>
      <c r="G209" s="109"/>
      <c r="H209" s="110">
        <f>ROUND(-H208*10%,2)</f>
        <v>-987.58</v>
      </c>
      <c r="I209" s="100"/>
      <c r="J209" s="100"/>
      <c r="K209" s="100"/>
      <c r="L209" s="111">
        <f>ROUND(-L208*10%,2)</f>
        <v>-994.17</v>
      </c>
      <c r="M209" s="104"/>
      <c r="N209" s="112">
        <f t="shared" si="18"/>
        <v>-6.5899999999999181</v>
      </c>
      <c r="O209" s="113">
        <f t="shared" si="21"/>
        <v>6.6728771340042511E-3</v>
      </c>
      <c r="P209" s="10"/>
    </row>
    <row r="210" spans="1:16" ht="13.5" thickBot="1">
      <c r="A210" s="10"/>
      <c r="B210" s="142" t="s">
        <v>59</v>
      </c>
      <c r="C210" s="142"/>
      <c r="D210" s="142"/>
      <c r="E210" s="114"/>
      <c r="F210" s="131"/>
      <c r="G210" s="132"/>
      <c r="H210" s="133">
        <f>H208+H209</f>
        <v>8888.2134847599991</v>
      </c>
      <c r="I210" s="134"/>
      <c r="J210" s="134"/>
      <c r="K210" s="134"/>
      <c r="L210" s="135">
        <f>L208+L209</f>
        <v>8947.5510649013358</v>
      </c>
      <c r="M210" s="136"/>
      <c r="N210" s="137">
        <f t="shared" si="18"/>
        <v>59.33758014133673</v>
      </c>
      <c r="O210" s="138">
        <f t="shared" si="21"/>
        <v>6.6759850270336945E-3</v>
      </c>
      <c r="P210" s="10"/>
    </row>
    <row r="211" spans="1:16" ht="13.5" thickBot="1">
      <c r="A211" s="10"/>
      <c r="B211" s="77"/>
      <c r="C211" s="78"/>
      <c r="D211" s="79"/>
      <c r="E211" s="78"/>
      <c r="F211" s="123"/>
      <c r="G211" s="124"/>
      <c r="H211" s="125"/>
      <c r="I211" s="126"/>
      <c r="J211" s="123"/>
      <c r="K211" s="81"/>
      <c r="L211" s="127"/>
      <c r="M211" s="83"/>
      <c r="N211" s="128"/>
      <c r="O211" s="86"/>
      <c r="P211" s="10"/>
    </row>
    <row r="212" spans="1:1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39"/>
      <c r="M212" s="10"/>
      <c r="N212" s="10"/>
      <c r="O212" s="10"/>
      <c r="P212" s="10"/>
    </row>
    <row r="213" spans="1:16">
      <c r="A213" s="10"/>
      <c r="B213" s="15" t="s">
        <v>60</v>
      </c>
      <c r="C213" s="10"/>
      <c r="D213" s="10"/>
      <c r="E213" s="10"/>
      <c r="F213" s="140">
        <v>5.2699999999999969E-2</v>
      </c>
      <c r="G213" s="10"/>
      <c r="H213" s="10"/>
      <c r="I213" s="10"/>
      <c r="J213" s="140">
        <v>5.3971662997253311E-2</v>
      </c>
      <c r="K213" s="10"/>
      <c r="L213" s="10"/>
      <c r="M213" s="10"/>
      <c r="N213" s="10"/>
      <c r="O213" s="10"/>
      <c r="P213" s="10"/>
    </row>
    <row r="214" spans="1:1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ht="14.25">
      <c r="A215" s="141" t="s">
        <v>61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>
      <c r="A217" s="10" t="s">
        <v>62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>
      <c r="A218" s="10" t="s">
        <v>63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>
      <c r="A220" s="10" t="s">
        <v>64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>
      <c r="A221" s="10" t="s">
        <v>65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>
      <c r="A223" s="10" t="s">
        <v>66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>
      <c r="A224" s="10" t="s">
        <v>67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>
      <c r="A225" s="10" t="s">
        <v>68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>
      <c r="A226" s="10" t="s">
        <v>69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>
      <c r="A227" s="10" t="s">
        <v>70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9" spans="1:16" ht="21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3" t="s">
        <v>0</v>
      </c>
      <c r="O229" s="4" t="s">
        <v>1</v>
      </c>
    </row>
    <row r="230" spans="1:16" ht="1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2"/>
      <c r="M230" s="2"/>
      <c r="N230" s="3" t="s">
        <v>2</v>
      </c>
      <c r="O230" s="6"/>
    </row>
    <row r="231" spans="1:16" ht="18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2"/>
      <c r="M231" s="2"/>
      <c r="N231" s="3" t="s">
        <v>3</v>
      </c>
      <c r="O231" s="6"/>
    </row>
    <row r="232" spans="1:16" ht="18">
      <c r="A232" s="5"/>
      <c r="B232" s="5"/>
      <c r="C232" s="5"/>
      <c r="D232" s="5"/>
      <c r="E232" s="5"/>
      <c r="F232" s="5"/>
      <c r="G232" s="5"/>
      <c r="H232" s="5"/>
      <c r="I232" s="7"/>
      <c r="J232" s="7"/>
      <c r="K232" s="7"/>
      <c r="L232" s="2"/>
      <c r="M232" s="2"/>
      <c r="N232" s="3" t="s">
        <v>4</v>
      </c>
      <c r="O232" s="6"/>
    </row>
    <row r="233" spans="1:16" ht="15.75">
      <c r="A233" s="2"/>
      <c r="B233" s="2"/>
      <c r="C233" s="8"/>
      <c r="D233" s="8"/>
      <c r="E233" s="8"/>
      <c r="F233" s="2"/>
      <c r="G233" s="2"/>
      <c r="H233" s="2"/>
      <c r="I233" s="2"/>
      <c r="J233" s="2"/>
      <c r="K233" s="2"/>
      <c r="L233" s="2"/>
      <c r="M233" s="2"/>
      <c r="N233" s="3" t="s">
        <v>5</v>
      </c>
      <c r="O233" s="9" t="s">
        <v>75</v>
      </c>
    </row>
    <row r="234" spans="1:1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4"/>
    </row>
    <row r="235" spans="1:1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 t="s">
        <v>7</v>
      </c>
      <c r="O235" s="9"/>
    </row>
    <row r="236" spans="1:1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10"/>
    </row>
    <row r="237" spans="1:1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6" ht="18">
      <c r="A238" s="10"/>
      <c r="B238" s="151" t="s">
        <v>8</v>
      </c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</row>
    <row r="239" spans="1:16" ht="18">
      <c r="A239" s="10"/>
      <c r="B239" s="151" t="s">
        <v>9</v>
      </c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</row>
    <row r="240" spans="1:1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6" ht="15.75">
      <c r="A242" s="10"/>
      <c r="B242" s="11" t="s">
        <v>10</v>
      </c>
      <c r="C242" s="10"/>
      <c r="D242" s="152" t="s">
        <v>76</v>
      </c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0"/>
    </row>
    <row r="243" spans="1:16" ht="15.75">
      <c r="A243" s="10"/>
      <c r="B243" s="12"/>
      <c r="C243" s="10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0"/>
    </row>
    <row r="244" spans="1:16">
      <c r="A244" s="10"/>
      <c r="B244" s="14"/>
      <c r="C244" s="10"/>
      <c r="D244" s="15" t="s">
        <v>12</v>
      </c>
      <c r="E244" s="15"/>
      <c r="F244" s="16">
        <v>397</v>
      </c>
      <c r="G244" s="15" t="s">
        <v>13</v>
      </c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>
      <c r="A245" s="10"/>
      <c r="B245" s="14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>
      <c r="A246" s="10"/>
      <c r="B246" s="14"/>
      <c r="C246" s="10"/>
      <c r="D246" s="17"/>
      <c r="E246" s="17"/>
      <c r="F246" s="153" t="s">
        <v>14</v>
      </c>
      <c r="G246" s="154"/>
      <c r="H246" s="155"/>
      <c r="I246" s="10"/>
      <c r="J246" s="153" t="s">
        <v>15</v>
      </c>
      <c r="K246" s="154"/>
      <c r="L246" s="155"/>
      <c r="M246" s="10"/>
      <c r="N246" s="153" t="s">
        <v>16</v>
      </c>
      <c r="O246" s="155"/>
      <c r="P246" s="10"/>
    </row>
    <row r="247" spans="1:16" ht="12.75" customHeight="1">
      <c r="A247" s="10"/>
      <c r="B247" s="14"/>
      <c r="C247" s="10"/>
      <c r="D247" s="143" t="s">
        <v>17</v>
      </c>
      <c r="E247" s="18"/>
      <c r="F247" s="19" t="s">
        <v>18</v>
      </c>
      <c r="G247" s="19" t="s">
        <v>19</v>
      </c>
      <c r="H247" s="20" t="s">
        <v>20</v>
      </c>
      <c r="I247" s="10"/>
      <c r="J247" s="19" t="s">
        <v>18</v>
      </c>
      <c r="K247" s="21" t="s">
        <v>19</v>
      </c>
      <c r="L247" s="20" t="s">
        <v>20</v>
      </c>
      <c r="M247" s="10"/>
      <c r="N247" s="145" t="s">
        <v>21</v>
      </c>
      <c r="O247" s="147" t="s">
        <v>22</v>
      </c>
      <c r="P247" s="10"/>
    </row>
    <row r="248" spans="1:16">
      <c r="A248" s="10"/>
      <c r="B248" s="14"/>
      <c r="C248" s="10"/>
      <c r="D248" s="144"/>
      <c r="E248" s="18"/>
      <c r="F248" s="22" t="s">
        <v>23</v>
      </c>
      <c r="G248" s="22"/>
      <c r="H248" s="23" t="s">
        <v>23</v>
      </c>
      <c r="I248" s="10"/>
      <c r="J248" s="22" t="s">
        <v>23</v>
      </c>
      <c r="K248" s="23"/>
      <c r="L248" s="23" t="s">
        <v>23</v>
      </c>
      <c r="M248" s="10"/>
      <c r="N248" s="146"/>
      <c r="O248" s="148"/>
      <c r="P248" s="10"/>
    </row>
    <row r="249" spans="1:16">
      <c r="A249" s="10"/>
      <c r="B249" s="24" t="s">
        <v>24</v>
      </c>
      <c r="C249" s="24"/>
      <c r="D249" s="25" t="s">
        <v>25</v>
      </c>
      <c r="E249" s="26"/>
      <c r="F249" s="27">
        <v>8.0500000000000007</v>
      </c>
      <c r="G249" s="28">
        <v>1</v>
      </c>
      <c r="H249" s="29">
        <f>G249*F249</f>
        <v>8.0500000000000007</v>
      </c>
      <c r="I249" s="30"/>
      <c r="J249" s="31">
        <v>7.78</v>
      </c>
      <c r="K249" s="32">
        <v>1</v>
      </c>
      <c r="L249" s="29">
        <f>K249*J249</f>
        <v>7.78</v>
      </c>
      <c r="M249" s="30"/>
      <c r="N249" s="33">
        <f>L249-H249</f>
        <v>-0.27000000000000046</v>
      </c>
      <c r="O249" s="34">
        <f>IF((H249)=0,"",(N249/H249))</f>
        <v>-3.3540372670807506E-2</v>
      </c>
      <c r="P249" s="10"/>
    </row>
    <row r="250" spans="1:16">
      <c r="A250" s="10"/>
      <c r="B250" s="24" t="s">
        <v>26</v>
      </c>
      <c r="C250" s="24"/>
      <c r="D250" s="25" t="s">
        <v>25</v>
      </c>
      <c r="E250" s="26"/>
      <c r="F250" s="27">
        <v>0</v>
      </c>
      <c r="G250" s="28">
        <v>1</v>
      </c>
      <c r="H250" s="29">
        <f t="shared" ref="H250:H257" si="24">G250*F250</f>
        <v>0</v>
      </c>
      <c r="I250" s="30"/>
      <c r="J250" s="31">
        <v>0</v>
      </c>
      <c r="K250" s="32">
        <v>1</v>
      </c>
      <c r="L250" s="29">
        <f>K250*J250</f>
        <v>0</v>
      </c>
      <c r="M250" s="30"/>
      <c r="N250" s="33">
        <f>L250-H250</f>
        <v>0</v>
      </c>
      <c r="O250" s="34" t="str">
        <f>IF((H250)=0,"",(N250/H250))</f>
        <v/>
      </c>
      <c r="P250" s="10"/>
    </row>
    <row r="251" spans="1:16">
      <c r="A251" s="10"/>
      <c r="B251" s="35" t="s">
        <v>27</v>
      </c>
      <c r="C251" s="24"/>
      <c r="D251" s="25" t="s">
        <v>25</v>
      </c>
      <c r="E251" s="26"/>
      <c r="F251" s="27">
        <v>0</v>
      </c>
      <c r="G251" s="28">
        <v>1</v>
      </c>
      <c r="H251" s="29">
        <f t="shared" si="24"/>
        <v>0</v>
      </c>
      <c r="I251" s="30"/>
      <c r="J251" s="31">
        <v>0</v>
      </c>
      <c r="K251" s="32">
        <v>1</v>
      </c>
      <c r="L251" s="29">
        <f t="shared" ref="L251:L257" si="25">K251*J251</f>
        <v>0</v>
      </c>
      <c r="M251" s="30"/>
      <c r="N251" s="33">
        <f t="shared" ref="N251:N286" si="26">L251-H251</f>
        <v>0</v>
      </c>
      <c r="O251" s="34" t="str">
        <f t="shared" ref="O251:O258" si="27">IF((H251)=0,"",(N251/H251))</f>
        <v/>
      </c>
      <c r="P251" s="10"/>
    </row>
    <row r="252" spans="1:16">
      <c r="A252" s="10"/>
      <c r="B252" s="24" t="s">
        <v>28</v>
      </c>
      <c r="C252" s="24"/>
      <c r="D252" s="25" t="s">
        <v>29</v>
      </c>
      <c r="E252" s="26"/>
      <c r="F252" s="27">
        <v>1.23E-2</v>
      </c>
      <c r="G252" s="28">
        <f>F244</f>
        <v>397</v>
      </c>
      <c r="H252" s="29">
        <f t="shared" si="24"/>
        <v>4.8830999999999998</v>
      </c>
      <c r="I252" s="30"/>
      <c r="J252" s="31">
        <v>1.1900000000000001E-2</v>
      </c>
      <c r="K252" s="28">
        <f>F244</f>
        <v>397</v>
      </c>
      <c r="L252" s="29">
        <f t="shared" si="25"/>
        <v>4.7243000000000004</v>
      </c>
      <c r="M252" s="30"/>
      <c r="N252" s="33">
        <f t="shared" si="26"/>
        <v>-0.15879999999999939</v>
      </c>
      <c r="O252" s="34">
        <f t="shared" si="27"/>
        <v>-3.2520325203251911E-2</v>
      </c>
      <c r="P252" s="10"/>
    </row>
    <row r="253" spans="1:16">
      <c r="A253" s="10"/>
      <c r="B253" s="24" t="s">
        <v>30</v>
      </c>
      <c r="C253" s="24"/>
      <c r="D253" s="25" t="s">
        <v>25</v>
      </c>
      <c r="E253" s="26"/>
      <c r="F253" s="27">
        <v>0</v>
      </c>
      <c r="G253" s="28">
        <v>1</v>
      </c>
      <c r="H253" s="29">
        <f t="shared" si="24"/>
        <v>0</v>
      </c>
      <c r="I253" s="30"/>
      <c r="J253" s="31">
        <v>0</v>
      </c>
      <c r="K253" s="28">
        <v>1</v>
      </c>
      <c r="L253" s="29">
        <f t="shared" si="25"/>
        <v>0</v>
      </c>
      <c r="M253" s="30"/>
      <c r="N253" s="33">
        <f t="shared" si="26"/>
        <v>0</v>
      </c>
      <c r="O253" s="34" t="str">
        <f t="shared" si="27"/>
        <v/>
      </c>
      <c r="P253" s="10"/>
    </row>
    <row r="254" spans="1:16">
      <c r="A254" s="10"/>
      <c r="B254" s="24" t="s">
        <v>31</v>
      </c>
      <c r="C254" s="24"/>
      <c r="D254" s="25" t="s">
        <v>32</v>
      </c>
      <c r="E254" s="26"/>
      <c r="F254" s="27">
        <v>0</v>
      </c>
      <c r="G254" s="28">
        <f>F244</f>
        <v>397</v>
      </c>
      <c r="H254" s="29">
        <f t="shared" si="24"/>
        <v>0</v>
      </c>
      <c r="I254" s="30"/>
      <c r="J254" s="31">
        <v>0</v>
      </c>
      <c r="K254" s="28">
        <f>F244</f>
        <v>397</v>
      </c>
      <c r="L254" s="29">
        <f t="shared" si="25"/>
        <v>0</v>
      </c>
      <c r="M254" s="30"/>
      <c r="N254" s="33">
        <f t="shared" si="26"/>
        <v>0</v>
      </c>
      <c r="O254" s="34" t="str">
        <f t="shared" si="27"/>
        <v/>
      </c>
      <c r="P254" s="10"/>
    </row>
    <row r="255" spans="1:16">
      <c r="A255" s="10"/>
      <c r="B255" s="36" t="s">
        <v>33</v>
      </c>
      <c r="C255" s="24"/>
      <c r="D255" s="25" t="s">
        <v>32</v>
      </c>
      <c r="E255" s="26"/>
      <c r="F255" s="27">
        <v>-4.0000000000000002E-4</v>
      </c>
      <c r="G255" s="28">
        <f>F244</f>
        <v>397</v>
      </c>
      <c r="H255" s="29">
        <f t="shared" si="24"/>
        <v>-0.1588</v>
      </c>
      <c r="I255" s="30"/>
      <c r="J255" s="31">
        <v>0</v>
      </c>
      <c r="K255" s="28">
        <f>F244</f>
        <v>397</v>
      </c>
      <c r="L255" s="29">
        <f t="shared" si="25"/>
        <v>0</v>
      </c>
      <c r="M255" s="30"/>
      <c r="N255" s="33">
        <f t="shared" si="26"/>
        <v>0.1588</v>
      </c>
      <c r="O255" s="34">
        <f t="shared" si="27"/>
        <v>-1</v>
      </c>
      <c r="P255" s="10"/>
    </row>
    <row r="256" spans="1:16">
      <c r="A256" s="10"/>
      <c r="B256" s="36" t="s">
        <v>34</v>
      </c>
      <c r="C256" s="24"/>
      <c r="D256" s="25" t="s">
        <v>32</v>
      </c>
      <c r="E256" s="26"/>
      <c r="F256" s="27">
        <v>1E-4</v>
      </c>
      <c r="G256" s="28">
        <f>F244</f>
        <v>397</v>
      </c>
      <c r="H256" s="29">
        <f t="shared" si="24"/>
        <v>3.9699999999999999E-2</v>
      </c>
      <c r="I256" s="30"/>
      <c r="J256" s="31">
        <v>1E-4</v>
      </c>
      <c r="K256" s="28">
        <f>F244</f>
        <v>397</v>
      </c>
      <c r="L256" s="29">
        <f t="shared" si="25"/>
        <v>3.9699999999999999E-2</v>
      </c>
      <c r="M256" s="30"/>
      <c r="N256" s="33">
        <f t="shared" si="26"/>
        <v>0</v>
      </c>
      <c r="O256" s="34">
        <f t="shared" si="27"/>
        <v>0</v>
      </c>
      <c r="P256" s="10"/>
    </row>
    <row r="257" spans="1:16">
      <c r="A257" s="10"/>
      <c r="B257" s="36" t="s">
        <v>35</v>
      </c>
      <c r="C257" s="24"/>
      <c r="D257" s="25" t="s">
        <v>32</v>
      </c>
      <c r="E257" s="26"/>
      <c r="F257" s="27">
        <v>0</v>
      </c>
      <c r="G257" s="28">
        <f>F244</f>
        <v>397</v>
      </c>
      <c r="H257" s="29">
        <f t="shared" si="24"/>
        <v>0</v>
      </c>
      <c r="I257" s="30"/>
      <c r="J257" s="31">
        <v>0</v>
      </c>
      <c r="K257" s="28">
        <f>F244</f>
        <v>397</v>
      </c>
      <c r="L257" s="29">
        <f t="shared" si="25"/>
        <v>0</v>
      </c>
      <c r="M257" s="30"/>
      <c r="N257" s="33">
        <f t="shared" si="26"/>
        <v>0</v>
      </c>
      <c r="O257" s="34" t="str">
        <f t="shared" si="27"/>
        <v/>
      </c>
      <c r="P257" s="10"/>
    </row>
    <row r="258" spans="1:16">
      <c r="A258" s="37"/>
      <c r="B258" s="38" t="s">
        <v>36</v>
      </c>
      <c r="C258" s="39"/>
      <c r="D258" s="40"/>
      <c r="E258" s="39"/>
      <c r="F258" s="41"/>
      <c r="G258" s="42"/>
      <c r="H258" s="43">
        <f>SUM(H249:H257)</f>
        <v>12.814</v>
      </c>
      <c r="I258" s="44"/>
      <c r="J258" s="45"/>
      <c r="K258" s="46"/>
      <c r="L258" s="43">
        <f>SUM(L249:L257)</f>
        <v>12.544</v>
      </c>
      <c r="M258" s="44"/>
      <c r="N258" s="47">
        <f t="shared" si="26"/>
        <v>-0.26999999999999957</v>
      </c>
      <c r="O258" s="48">
        <f t="shared" si="27"/>
        <v>-2.1070703917590101E-2</v>
      </c>
      <c r="P258" s="37"/>
    </row>
    <row r="259" spans="1:16" ht="38.25">
      <c r="A259" s="10"/>
      <c r="B259" s="49" t="s">
        <v>37</v>
      </c>
      <c r="C259" s="24"/>
      <c r="D259" s="25" t="s">
        <v>32</v>
      </c>
      <c r="E259" s="26"/>
      <c r="F259" s="27">
        <v>-2.0000000000000001E-4</v>
      </c>
      <c r="G259" s="28">
        <f>F244</f>
        <v>397</v>
      </c>
      <c r="H259" s="29">
        <f>G259*F259</f>
        <v>-7.9399999999999998E-2</v>
      </c>
      <c r="I259" s="30"/>
      <c r="J259" s="31">
        <v>0</v>
      </c>
      <c r="K259" s="28">
        <f>F244</f>
        <v>397</v>
      </c>
      <c r="L259" s="29">
        <f t="shared" ref="L259:L261" si="28">K259*J259</f>
        <v>0</v>
      </c>
      <c r="M259" s="30"/>
      <c r="N259" s="33">
        <f t="shared" si="26"/>
        <v>7.9399999999999998E-2</v>
      </c>
      <c r="O259" s="34">
        <f>IF((H259)=0,"",(N259/H259))</f>
        <v>-1</v>
      </c>
      <c r="P259" s="10"/>
    </row>
    <row r="260" spans="1:16">
      <c r="A260" s="10"/>
      <c r="B260" s="50" t="s">
        <v>38</v>
      </c>
      <c r="C260" s="24"/>
      <c r="D260" s="25" t="s">
        <v>29</v>
      </c>
      <c r="E260" s="26"/>
      <c r="F260" s="27">
        <v>0</v>
      </c>
      <c r="G260" s="28">
        <f>F244</f>
        <v>397</v>
      </c>
      <c r="H260" s="29">
        <f>G260*F260</f>
        <v>0</v>
      </c>
      <c r="I260" s="30"/>
      <c r="J260" s="31">
        <v>1E-4</v>
      </c>
      <c r="K260" s="28">
        <f>F244</f>
        <v>397</v>
      </c>
      <c r="L260" s="29">
        <f t="shared" si="28"/>
        <v>3.9699999999999999E-2</v>
      </c>
      <c r="M260" s="30"/>
      <c r="N260" s="33">
        <f t="shared" si="26"/>
        <v>3.9699999999999999E-2</v>
      </c>
      <c r="O260" s="34" t="str">
        <f>IF((H260)=0,"",(N260/H260))</f>
        <v/>
      </c>
      <c r="P260" s="10"/>
    </row>
    <row r="261" spans="1:16">
      <c r="A261" s="10"/>
      <c r="B261" s="50" t="s">
        <v>39</v>
      </c>
      <c r="C261" s="24"/>
      <c r="D261" s="25"/>
      <c r="E261" s="26"/>
      <c r="F261" s="51"/>
      <c r="G261" s="52"/>
      <c r="H261" s="53"/>
      <c r="I261" s="30"/>
      <c r="J261" s="31"/>
      <c r="K261" s="28">
        <f>F244</f>
        <v>397</v>
      </c>
      <c r="L261" s="29">
        <f t="shared" si="28"/>
        <v>0</v>
      </c>
      <c r="M261" s="30"/>
      <c r="N261" s="33">
        <f t="shared" si="26"/>
        <v>0</v>
      </c>
      <c r="O261" s="34"/>
      <c r="P261" s="10"/>
    </row>
    <row r="262" spans="1:16" ht="25.5">
      <c r="A262" s="10"/>
      <c r="B262" s="54" t="s">
        <v>40</v>
      </c>
      <c r="C262" s="55"/>
      <c r="D262" s="55"/>
      <c r="E262" s="55"/>
      <c r="F262" s="56"/>
      <c r="G262" s="57"/>
      <c r="H262" s="58">
        <f>SUM(H258:H261)</f>
        <v>12.7346</v>
      </c>
      <c r="I262" s="44"/>
      <c r="J262" s="57"/>
      <c r="K262" s="59"/>
      <c r="L262" s="58">
        <f>SUM(L258:L261)</f>
        <v>12.5837</v>
      </c>
      <c r="M262" s="44"/>
      <c r="N262" s="47">
        <f t="shared" si="26"/>
        <v>-0.15090000000000003</v>
      </c>
      <c r="O262" s="48">
        <f t="shared" ref="O262:O286" si="29">IF((H262)=0,"",(N262/H262))</f>
        <v>-1.1849606583638279E-2</v>
      </c>
      <c r="P262" s="10"/>
    </row>
    <row r="263" spans="1:16">
      <c r="A263" s="10"/>
      <c r="B263" s="30" t="s">
        <v>41</v>
      </c>
      <c r="C263" s="30"/>
      <c r="D263" s="60" t="s">
        <v>29</v>
      </c>
      <c r="E263" s="61"/>
      <c r="F263" s="31">
        <v>4.3E-3</v>
      </c>
      <c r="G263" s="62">
        <f>F244*(1+F289)</f>
        <v>417.92189999999999</v>
      </c>
      <c r="H263" s="29">
        <f>G263*F263</f>
        <v>1.7970641700000001</v>
      </c>
      <c r="I263" s="30"/>
      <c r="J263" s="31">
        <v>4.1000000000000003E-3</v>
      </c>
      <c r="K263" s="63">
        <f>F244*(1+J289)</f>
        <v>418.42675020990959</v>
      </c>
      <c r="L263" s="29">
        <f>K263*J263</f>
        <v>1.7155496758606295</v>
      </c>
      <c r="M263" s="30"/>
      <c r="N263" s="33">
        <f t="shared" si="26"/>
        <v>-8.1514494139370619E-2</v>
      </c>
      <c r="O263" s="34">
        <f t="shared" si="29"/>
        <v>-4.5359812687918992E-2</v>
      </c>
      <c r="P263" s="10"/>
    </row>
    <row r="264" spans="1:16" ht="25.5">
      <c r="A264" s="10"/>
      <c r="B264" s="64" t="s">
        <v>42</v>
      </c>
      <c r="C264" s="30"/>
      <c r="D264" s="60" t="s">
        <v>29</v>
      </c>
      <c r="E264" s="61"/>
      <c r="F264" s="31">
        <v>2.7000000000000001E-3</v>
      </c>
      <c r="G264" s="62">
        <f>G263</f>
        <v>417.92189999999999</v>
      </c>
      <c r="H264" s="29">
        <f>G264*F264</f>
        <v>1.12838913</v>
      </c>
      <c r="I264" s="30"/>
      <c r="J264" s="31">
        <v>2.5999999999999999E-3</v>
      </c>
      <c r="K264" s="63">
        <f>K263</f>
        <v>418.42675020990959</v>
      </c>
      <c r="L264" s="29">
        <f>K264*J264</f>
        <v>1.0879095505457648</v>
      </c>
      <c r="M264" s="30"/>
      <c r="N264" s="33">
        <f t="shared" si="26"/>
        <v>-4.0479579454235193E-2</v>
      </c>
      <c r="O264" s="34">
        <f t="shared" si="29"/>
        <v>-3.587377649963288E-2</v>
      </c>
      <c r="P264" s="10"/>
    </row>
    <row r="265" spans="1:16" ht="25.5">
      <c r="A265" s="10"/>
      <c r="B265" s="54" t="s">
        <v>43</v>
      </c>
      <c r="C265" s="39"/>
      <c r="D265" s="39"/>
      <c r="E265" s="39"/>
      <c r="F265" s="65"/>
      <c r="G265" s="57"/>
      <c r="H265" s="58">
        <f>SUM(H262:H264)</f>
        <v>15.660053300000001</v>
      </c>
      <c r="I265" s="66"/>
      <c r="J265" s="67"/>
      <c r="K265" s="68"/>
      <c r="L265" s="58">
        <f>SUM(L262:L264)</f>
        <v>15.387159226406395</v>
      </c>
      <c r="M265" s="66"/>
      <c r="N265" s="47">
        <f t="shared" si="26"/>
        <v>-0.27289407359360673</v>
      </c>
      <c r="O265" s="48">
        <f t="shared" si="29"/>
        <v>-1.7426126742085015E-2</v>
      </c>
      <c r="P265" s="10"/>
    </row>
    <row r="266" spans="1:16" ht="25.5">
      <c r="A266" s="10"/>
      <c r="B266" s="69" t="s">
        <v>44</v>
      </c>
      <c r="C266" s="24"/>
      <c r="D266" s="25" t="s">
        <v>29</v>
      </c>
      <c r="E266" s="26"/>
      <c r="F266" s="70">
        <v>5.1999999999999998E-3</v>
      </c>
      <c r="G266" s="62">
        <f>F244*(1+F289)</f>
        <v>417.92189999999999</v>
      </c>
      <c r="H266" s="71">
        <f t="shared" ref="H266:H274" si="30">G266*F266</f>
        <v>2.1731938799999999</v>
      </c>
      <c r="I266" s="30"/>
      <c r="J266" s="72">
        <v>5.1999999999999998E-3</v>
      </c>
      <c r="K266" s="63">
        <f>F244*(1+J289)</f>
        <v>418.42675020990959</v>
      </c>
      <c r="L266" s="71">
        <f t="shared" ref="L266:L274" si="31">K266*J266</f>
        <v>2.1758191010915295</v>
      </c>
      <c r="M266" s="30"/>
      <c r="N266" s="33">
        <f t="shared" si="26"/>
        <v>2.6252210915296281E-3</v>
      </c>
      <c r="O266" s="73">
        <f t="shared" si="29"/>
        <v>1.2080013273043214E-3</v>
      </c>
      <c r="P266" s="10"/>
    </row>
    <row r="267" spans="1:16" ht="25.5">
      <c r="A267" s="10"/>
      <c r="B267" s="69" t="s">
        <v>45</v>
      </c>
      <c r="C267" s="24"/>
      <c r="D267" s="25" t="s">
        <v>29</v>
      </c>
      <c r="E267" s="26"/>
      <c r="F267" s="70">
        <v>1.1000000000000001E-3</v>
      </c>
      <c r="G267" s="62">
        <f>F244*(1+F289)</f>
        <v>417.92189999999999</v>
      </c>
      <c r="H267" s="71">
        <f t="shared" si="30"/>
        <v>0.45971409000000002</v>
      </c>
      <c r="I267" s="30"/>
      <c r="J267" s="72">
        <v>1.1000000000000001E-3</v>
      </c>
      <c r="K267" s="63">
        <f>F244*(1+J289)</f>
        <v>418.42675020990959</v>
      </c>
      <c r="L267" s="71">
        <f t="shared" si="31"/>
        <v>0.46026942523090059</v>
      </c>
      <c r="M267" s="30"/>
      <c r="N267" s="33">
        <f t="shared" si="26"/>
        <v>5.5533523090056658E-4</v>
      </c>
      <c r="O267" s="73">
        <f t="shared" si="29"/>
        <v>1.20800132730447E-3</v>
      </c>
      <c r="P267" s="10"/>
    </row>
    <row r="268" spans="1:16">
      <c r="A268" s="10"/>
      <c r="B268" s="24" t="s">
        <v>46</v>
      </c>
      <c r="C268" s="24"/>
      <c r="D268" s="25"/>
      <c r="E268" s="26"/>
      <c r="F268" s="70"/>
      <c r="G268" s="28">
        <v>1</v>
      </c>
      <c r="H268" s="71">
        <f t="shared" si="30"/>
        <v>0</v>
      </c>
      <c r="I268" s="30"/>
      <c r="J268" s="72"/>
      <c r="K268" s="32">
        <v>1</v>
      </c>
      <c r="L268" s="71">
        <f t="shared" si="31"/>
        <v>0</v>
      </c>
      <c r="M268" s="30"/>
      <c r="N268" s="33">
        <f t="shared" si="26"/>
        <v>0</v>
      </c>
      <c r="O268" s="73" t="str">
        <f t="shared" si="29"/>
        <v/>
      </c>
      <c r="P268" s="10"/>
    </row>
    <row r="269" spans="1:16">
      <c r="A269" s="10"/>
      <c r="B269" s="24" t="s">
        <v>47</v>
      </c>
      <c r="C269" s="24"/>
      <c r="D269" s="25" t="s">
        <v>29</v>
      </c>
      <c r="E269" s="26"/>
      <c r="F269" s="70">
        <v>7.0000000000000001E-3</v>
      </c>
      <c r="G269" s="62">
        <f>F244</f>
        <v>397</v>
      </c>
      <c r="H269" s="71">
        <f t="shared" si="30"/>
        <v>2.7789999999999999</v>
      </c>
      <c r="I269" s="30"/>
      <c r="J269" s="72">
        <v>7.0000000000000001E-3</v>
      </c>
      <c r="K269" s="63">
        <f>F244</f>
        <v>397</v>
      </c>
      <c r="L269" s="71">
        <f t="shared" si="31"/>
        <v>2.7789999999999999</v>
      </c>
      <c r="M269" s="30"/>
      <c r="N269" s="33">
        <f t="shared" si="26"/>
        <v>0</v>
      </c>
      <c r="O269" s="73">
        <f t="shared" si="29"/>
        <v>0</v>
      </c>
      <c r="P269" s="10"/>
    </row>
    <row r="270" spans="1:16">
      <c r="A270" s="10"/>
      <c r="B270" s="50" t="s">
        <v>48</v>
      </c>
      <c r="C270" s="24"/>
      <c r="D270" s="25" t="s">
        <v>29</v>
      </c>
      <c r="E270" s="26"/>
      <c r="F270" s="74">
        <v>6.5000000000000002E-2</v>
      </c>
      <c r="G270" s="62">
        <f>IF($G$266&gt;=750,750,$G$266)</f>
        <v>417.92189999999999</v>
      </c>
      <c r="H270" s="71">
        <f>G270*F270</f>
        <v>27.1649235</v>
      </c>
      <c r="I270" s="30"/>
      <c r="J270" s="70">
        <v>6.5000000000000002E-2</v>
      </c>
      <c r="K270" s="62">
        <f>IF($K$266&gt;=750,750,$K$266)</f>
        <v>418.42675020990959</v>
      </c>
      <c r="L270" s="71">
        <f>K270*J270</f>
        <v>27.197738763644125</v>
      </c>
      <c r="M270" s="30"/>
      <c r="N270" s="33">
        <f t="shared" si="26"/>
        <v>3.281526364412457E-2</v>
      </c>
      <c r="O270" s="73">
        <f t="shared" si="29"/>
        <v>1.2080013273044767E-3</v>
      </c>
      <c r="P270" s="10"/>
    </row>
    <row r="271" spans="1:16">
      <c r="A271" s="10"/>
      <c r="B271" s="50" t="s">
        <v>49</v>
      </c>
      <c r="C271" s="24"/>
      <c r="D271" s="25" t="s">
        <v>29</v>
      </c>
      <c r="E271" s="26"/>
      <c r="F271" s="74">
        <v>7.4999999999999997E-2</v>
      </c>
      <c r="G271" s="62">
        <f>IF($G$266&gt;=750,$G$266-750,0)</f>
        <v>0</v>
      </c>
      <c r="H271" s="71">
        <f>G271*F271</f>
        <v>0</v>
      </c>
      <c r="I271" s="30"/>
      <c r="J271" s="70">
        <v>7.4999999999999997E-2</v>
      </c>
      <c r="K271" s="62">
        <f>IF($K$266&gt;=750,$K$266-750,0)</f>
        <v>0</v>
      </c>
      <c r="L271" s="71">
        <f>K271*J271</f>
        <v>0</v>
      </c>
      <c r="M271" s="30"/>
      <c r="N271" s="33">
        <f t="shared" si="26"/>
        <v>0</v>
      </c>
      <c r="O271" s="73" t="str">
        <f t="shared" si="29"/>
        <v/>
      </c>
      <c r="P271" s="10"/>
    </row>
    <row r="272" spans="1:16">
      <c r="A272" s="10"/>
      <c r="B272" s="50" t="s">
        <v>50</v>
      </c>
      <c r="C272" s="24"/>
      <c r="D272" s="25" t="s">
        <v>29</v>
      </c>
      <c r="E272" s="26"/>
      <c r="F272" s="74">
        <v>6.5000000000000002E-2</v>
      </c>
      <c r="G272" s="75">
        <f>0.64*$G$266</f>
        <v>267.47001599999999</v>
      </c>
      <c r="H272" s="71">
        <f t="shared" si="30"/>
        <v>17.385551039999999</v>
      </c>
      <c r="I272" s="30"/>
      <c r="J272" s="70">
        <v>6.5000000000000002E-2</v>
      </c>
      <c r="K272" s="76">
        <f>0.64*$K$266</f>
        <v>267.79312013434213</v>
      </c>
      <c r="L272" s="71">
        <f t="shared" si="31"/>
        <v>17.40655280873224</v>
      </c>
      <c r="M272" s="30"/>
      <c r="N272" s="33">
        <f t="shared" si="26"/>
        <v>2.1001768732240578E-2</v>
      </c>
      <c r="O272" s="73">
        <f t="shared" si="29"/>
        <v>1.2080013273045257E-3</v>
      </c>
      <c r="P272" s="10"/>
    </row>
    <row r="273" spans="1:16">
      <c r="A273" s="10"/>
      <c r="B273" s="50" t="s">
        <v>51</v>
      </c>
      <c r="C273" s="24"/>
      <c r="D273" s="25" t="s">
        <v>29</v>
      </c>
      <c r="E273" s="26"/>
      <c r="F273" s="74">
        <v>0.1</v>
      </c>
      <c r="G273" s="75">
        <f>0.18*$G$266</f>
        <v>75.225941999999989</v>
      </c>
      <c r="H273" s="71">
        <f t="shared" si="30"/>
        <v>7.5225941999999995</v>
      </c>
      <c r="I273" s="30"/>
      <c r="J273" s="70">
        <v>0.1</v>
      </c>
      <c r="K273" s="76">
        <f>0.18*$K$266</f>
        <v>75.316815037783726</v>
      </c>
      <c r="L273" s="71">
        <f t="shared" si="31"/>
        <v>7.5316815037783726</v>
      </c>
      <c r="M273" s="30"/>
      <c r="N273" s="33">
        <f t="shared" si="26"/>
        <v>9.0873037783731903E-3</v>
      </c>
      <c r="O273" s="73">
        <f t="shared" si="29"/>
        <v>1.2080013273045077E-3</v>
      </c>
      <c r="P273" s="10"/>
    </row>
    <row r="274" spans="1:16" ht="13.5" thickBot="1">
      <c r="A274" s="10"/>
      <c r="B274" s="14" t="s">
        <v>52</v>
      </c>
      <c r="C274" s="24"/>
      <c r="D274" s="25" t="s">
        <v>29</v>
      </c>
      <c r="E274" s="26"/>
      <c r="F274" s="74">
        <v>0.11700000000000001</v>
      </c>
      <c r="G274" s="75">
        <f>0.18*$G$266</f>
        <v>75.225941999999989</v>
      </c>
      <c r="H274" s="71">
        <f t="shared" si="30"/>
        <v>8.8014352139999996</v>
      </c>
      <c r="I274" s="30"/>
      <c r="J274" s="70">
        <v>0.11700000000000001</v>
      </c>
      <c r="K274" s="76">
        <f>0.18*$K$266</f>
        <v>75.316815037783726</v>
      </c>
      <c r="L274" s="71">
        <f t="shared" si="31"/>
        <v>8.8120673594206966</v>
      </c>
      <c r="M274" s="30"/>
      <c r="N274" s="33">
        <f t="shared" si="26"/>
        <v>1.0632145420697015E-2</v>
      </c>
      <c r="O274" s="73">
        <f t="shared" si="29"/>
        <v>1.2080013273045511E-3</v>
      </c>
      <c r="P274" s="10"/>
    </row>
    <row r="275" spans="1:16" ht="13.5" thickBot="1">
      <c r="A275" s="10"/>
      <c r="B275" s="77"/>
      <c r="C275" s="78"/>
      <c r="D275" s="79"/>
      <c r="E275" s="78"/>
      <c r="F275" s="80"/>
      <c r="G275" s="81"/>
      <c r="H275" s="82"/>
      <c r="I275" s="83"/>
      <c r="J275" s="80"/>
      <c r="K275" s="84"/>
      <c r="L275" s="82"/>
      <c r="M275" s="83"/>
      <c r="N275" s="85"/>
      <c r="O275" s="86"/>
      <c r="P275" s="10"/>
    </row>
    <row r="276" spans="1:16">
      <c r="A276" s="10"/>
      <c r="B276" s="87" t="s">
        <v>53</v>
      </c>
      <c r="C276" s="24"/>
      <c r="D276" s="24"/>
      <c r="E276" s="24"/>
      <c r="F276" s="88"/>
      <c r="G276" s="89"/>
      <c r="H276" s="90">
        <f>SUM(H265:H271)</f>
        <v>48.236884770000003</v>
      </c>
      <c r="I276" s="91"/>
      <c r="J276" s="92"/>
      <c r="K276" s="92"/>
      <c r="L276" s="93">
        <f>SUM(L265:L271)</f>
        <v>47.99998651637295</v>
      </c>
      <c r="M276" s="94"/>
      <c r="N276" s="95">
        <f t="shared" si="26"/>
        <v>-0.23689825362705363</v>
      </c>
      <c r="O276" s="96">
        <f t="shared" si="29"/>
        <v>-4.9111433036485791E-3</v>
      </c>
      <c r="P276" s="10"/>
    </row>
    <row r="277" spans="1:16">
      <c r="A277" s="10"/>
      <c r="B277" s="97" t="s">
        <v>54</v>
      </c>
      <c r="C277" s="24"/>
      <c r="D277" s="24"/>
      <c r="E277" s="24"/>
      <c r="F277" s="98">
        <v>0.13</v>
      </c>
      <c r="G277" s="89"/>
      <c r="H277" s="99">
        <f>H276*F277</f>
        <v>6.2707950201000004</v>
      </c>
      <c r="I277" s="100"/>
      <c r="J277" s="101">
        <v>0.13</v>
      </c>
      <c r="K277" s="102"/>
      <c r="L277" s="103">
        <f>L276*J277</f>
        <v>6.2399982471284838</v>
      </c>
      <c r="M277" s="104"/>
      <c r="N277" s="105">
        <f t="shared" si="26"/>
        <v>-3.0796772971516617E-2</v>
      </c>
      <c r="O277" s="106">
        <f t="shared" si="29"/>
        <v>-4.9111433036485219E-3</v>
      </c>
      <c r="P277" s="10"/>
    </row>
    <row r="278" spans="1:16">
      <c r="A278" s="10"/>
      <c r="B278" s="107" t="s">
        <v>55</v>
      </c>
      <c r="C278" s="24"/>
      <c r="D278" s="24"/>
      <c r="E278" s="24"/>
      <c r="F278" s="108"/>
      <c r="G278" s="109"/>
      <c r="H278" s="99">
        <f>H276+H277</f>
        <v>54.507679790100006</v>
      </c>
      <c r="I278" s="100"/>
      <c r="J278" s="100"/>
      <c r="K278" s="100"/>
      <c r="L278" s="103">
        <f>L276+L277</f>
        <v>54.239984763501432</v>
      </c>
      <c r="M278" s="104"/>
      <c r="N278" s="105">
        <f t="shared" si="26"/>
        <v>-0.2676950265985738</v>
      </c>
      <c r="O278" s="106">
        <f t="shared" si="29"/>
        <v>-4.9111433036486372E-3</v>
      </c>
      <c r="P278" s="10"/>
    </row>
    <row r="279" spans="1:16">
      <c r="A279" s="10"/>
      <c r="B279" s="149" t="s">
        <v>56</v>
      </c>
      <c r="C279" s="149"/>
      <c r="D279" s="149"/>
      <c r="E279" s="24"/>
      <c r="F279" s="108"/>
      <c r="G279" s="109"/>
      <c r="H279" s="110">
        <f>ROUND(-H278*10%,2)</f>
        <v>-5.45</v>
      </c>
      <c r="I279" s="100"/>
      <c r="J279" s="100"/>
      <c r="K279" s="100"/>
      <c r="L279" s="111">
        <f>ROUND(-L278*10%,2)</f>
        <v>-5.42</v>
      </c>
      <c r="M279" s="104"/>
      <c r="N279" s="112">
        <f t="shared" si="26"/>
        <v>3.0000000000000249E-2</v>
      </c>
      <c r="O279" s="113">
        <f t="shared" si="29"/>
        <v>-5.5045871559633482E-3</v>
      </c>
      <c r="P279" s="10"/>
    </row>
    <row r="280" spans="1:16" ht="13.5" thickBot="1">
      <c r="A280" s="10"/>
      <c r="B280" s="142" t="s">
        <v>57</v>
      </c>
      <c r="C280" s="142"/>
      <c r="D280" s="142"/>
      <c r="E280" s="114"/>
      <c r="F280" s="115"/>
      <c r="G280" s="116"/>
      <c r="H280" s="117">
        <f>SUM(H278:H279)</f>
        <v>49.057679790100003</v>
      </c>
      <c r="I280" s="118"/>
      <c r="J280" s="118"/>
      <c r="K280" s="118"/>
      <c r="L280" s="119">
        <f>SUM(L278:L279)</f>
        <v>48.819984763501431</v>
      </c>
      <c r="M280" s="120"/>
      <c r="N280" s="121">
        <f t="shared" si="26"/>
        <v>-0.23769502659857267</v>
      </c>
      <c r="O280" s="122">
        <f t="shared" si="29"/>
        <v>-4.8452154202070575E-3</v>
      </c>
      <c r="P280" s="10"/>
    </row>
    <row r="281" spans="1:16" ht="13.5" thickBot="1">
      <c r="A281" s="10"/>
      <c r="B281" s="77"/>
      <c r="C281" s="78"/>
      <c r="D281" s="79"/>
      <c r="E281" s="78"/>
      <c r="F281" s="123"/>
      <c r="G281" s="124"/>
      <c r="H281" s="125"/>
      <c r="I281" s="126"/>
      <c r="J281" s="123"/>
      <c r="K281" s="81"/>
      <c r="L281" s="127"/>
      <c r="M281" s="83"/>
      <c r="N281" s="128"/>
      <c r="O281" s="86"/>
      <c r="P281" s="10"/>
    </row>
    <row r="282" spans="1:16">
      <c r="A282" s="10"/>
      <c r="B282" s="87" t="s">
        <v>58</v>
      </c>
      <c r="C282" s="24"/>
      <c r="D282" s="24"/>
      <c r="E282" s="24"/>
      <c r="F282" s="88"/>
      <c r="G282" s="89"/>
      <c r="H282" s="90">
        <f>SUM(H265:H269,H272:H274)</f>
        <v>54.781541724</v>
      </c>
      <c r="I282" s="91"/>
      <c r="J282" s="92"/>
      <c r="K282" s="92"/>
      <c r="L282" s="129">
        <f>SUM(L265:L269,L272:L274)</f>
        <v>54.552549424660128</v>
      </c>
      <c r="M282" s="94"/>
      <c r="N282" s="95">
        <f>L282-H282</f>
        <v>-0.22899229933987186</v>
      </c>
      <c r="O282" s="96">
        <f>IF((H282)=0,"",(N282/H282))</f>
        <v>-4.1800995761232746E-3</v>
      </c>
      <c r="P282" s="10"/>
    </row>
    <row r="283" spans="1:16">
      <c r="A283" s="10"/>
      <c r="B283" s="97" t="s">
        <v>54</v>
      </c>
      <c r="C283" s="24"/>
      <c r="D283" s="24"/>
      <c r="E283" s="24"/>
      <c r="F283" s="98">
        <v>0.13</v>
      </c>
      <c r="G283" s="109"/>
      <c r="H283" s="99">
        <f>H282*F283</f>
        <v>7.1216004241200004</v>
      </c>
      <c r="I283" s="100"/>
      <c r="J283" s="130">
        <v>0.13</v>
      </c>
      <c r="K283" s="100"/>
      <c r="L283" s="103">
        <f>L282*J283</f>
        <v>7.0918314252058172</v>
      </c>
      <c r="M283" s="104"/>
      <c r="N283" s="105">
        <f t="shared" si="26"/>
        <v>-2.9768998914183165E-2</v>
      </c>
      <c r="O283" s="106">
        <f t="shared" si="29"/>
        <v>-4.1800995761232494E-3</v>
      </c>
      <c r="P283" s="10"/>
    </row>
    <row r="284" spans="1:16">
      <c r="A284" s="10"/>
      <c r="B284" s="107" t="s">
        <v>55</v>
      </c>
      <c r="C284" s="24"/>
      <c r="D284" s="24"/>
      <c r="E284" s="24"/>
      <c r="F284" s="108"/>
      <c r="G284" s="109"/>
      <c r="H284" s="99">
        <f>H282+H283</f>
        <v>61.903142148119997</v>
      </c>
      <c r="I284" s="100"/>
      <c r="J284" s="100"/>
      <c r="K284" s="100"/>
      <c r="L284" s="103">
        <f>L282+L283</f>
        <v>61.644380849865946</v>
      </c>
      <c r="M284" s="104"/>
      <c r="N284" s="105">
        <f t="shared" si="26"/>
        <v>-0.25876129825405059</v>
      </c>
      <c r="O284" s="106">
        <f t="shared" si="29"/>
        <v>-4.1800995761232E-3</v>
      </c>
      <c r="P284" s="10"/>
    </row>
    <row r="285" spans="1:16">
      <c r="A285" s="10"/>
      <c r="B285" s="149" t="s">
        <v>56</v>
      </c>
      <c r="C285" s="149"/>
      <c r="D285" s="149"/>
      <c r="E285" s="24"/>
      <c r="F285" s="108"/>
      <c r="G285" s="109"/>
      <c r="H285" s="110">
        <f>ROUND(-H284*10%,2)</f>
        <v>-6.19</v>
      </c>
      <c r="I285" s="100"/>
      <c r="J285" s="100"/>
      <c r="K285" s="100"/>
      <c r="L285" s="111">
        <f>ROUND(-L284*10%,2)</f>
        <v>-6.16</v>
      </c>
      <c r="M285" s="104"/>
      <c r="N285" s="112">
        <f t="shared" si="26"/>
        <v>3.0000000000000249E-2</v>
      </c>
      <c r="O285" s="113">
        <f t="shared" si="29"/>
        <v>-4.8465266558966472E-3</v>
      </c>
      <c r="P285" s="10"/>
    </row>
    <row r="286" spans="1:16" ht="13.5" thickBot="1">
      <c r="A286" s="10"/>
      <c r="B286" s="142" t="s">
        <v>59</v>
      </c>
      <c r="C286" s="142"/>
      <c r="D286" s="142"/>
      <c r="E286" s="114"/>
      <c r="F286" s="131"/>
      <c r="G286" s="132"/>
      <c r="H286" s="133">
        <f>H284+H285</f>
        <v>55.713142148119999</v>
      </c>
      <c r="I286" s="134"/>
      <c r="J286" s="134"/>
      <c r="K286" s="134"/>
      <c r="L286" s="135">
        <f>L284+L285</f>
        <v>55.484380849865943</v>
      </c>
      <c r="M286" s="136"/>
      <c r="N286" s="137">
        <f t="shared" si="26"/>
        <v>-0.22876129825405656</v>
      </c>
      <c r="O286" s="138">
        <f t="shared" si="29"/>
        <v>-4.1060562989943651E-3</v>
      </c>
      <c r="P286" s="10"/>
    </row>
    <row r="287" spans="1:16" ht="13.5" thickBot="1">
      <c r="A287" s="10"/>
      <c r="B287" s="77"/>
      <c r="C287" s="78"/>
      <c r="D287" s="79"/>
      <c r="E287" s="78"/>
      <c r="F287" s="123"/>
      <c r="G287" s="124"/>
      <c r="H287" s="125"/>
      <c r="I287" s="126"/>
      <c r="J287" s="123"/>
      <c r="K287" s="81"/>
      <c r="L287" s="127"/>
      <c r="M287" s="83"/>
      <c r="N287" s="128"/>
      <c r="O287" s="86"/>
      <c r="P287" s="10"/>
    </row>
    <row r="288" spans="1:1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39"/>
      <c r="M288" s="10"/>
      <c r="N288" s="10"/>
      <c r="O288" s="10"/>
      <c r="P288" s="10"/>
    </row>
    <row r="289" spans="1:16">
      <c r="A289" s="10"/>
      <c r="B289" s="15" t="s">
        <v>60</v>
      </c>
      <c r="C289" s="10"/>
      <c r="D289" s="10"/>
      <c r="E289" s="10"/>
      <c r="F289" s="140">
        <v>5.2699999999999969E-2</v>
      </c>
      <c r="G289" s="10"/>
      <c r="H289" s="10"/>
      <c r="I289" s="10"/>
      <c r="J289" s="140">
        <v>5.3971662997253311E-2</v>
      </c>
      <c r="K289" s="10"/>
      <c r="L289" s="10"/>
      <c r="M289" s="10"/>
      <c r="N289" s="10"/>
      <c r="O289" s="10"/>
      <c r="P289" s="10"/>
    </row>
    <row r="290" spans="1:1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14.25">
      <c r="A291" s="141" t="s">
        <v>61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>
      <c r="A293" s="10" t="s">
        <v>62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>
      <c r="A294" s="10" t="s">
        <v>63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>
      <c r="A296" s="10" t="s">
        <v>64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>
      <c r="A297" s="10" t="s">
        <v>65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>
      <c r="A299" s="10" t="s">
        <v>66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>
      <c r="A300" s="10" t="s">
        <v>67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>
      <c r="A301" s="10" t="s">
        <v>68</v>
      </c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>
      <c r="A302" s="10" t="s">
        <v>69</v>
      </c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>
      <c r="A303" s="10" t="s">
        <v>70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5" spans="1:16" ht="21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3" t="s">
        <v>0</v>
      </c>
      <c r="O305" s="4" t="s">
        <v>1</v>
      </c>
    </row>
    <row r="306" spans="1:16" ht="18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2"/>
      <c r="M306" s="2"/>
      <c r="N306" s="3" t="s">
        <v>2</v>
      </c>
      <c r="O306" s="6"/>
    </row>
    <row r="307" spans="1:16" ht="18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2"/>
      <c r="M307" s="2"/>
      <c r="N307" s="3" t="s">
        <v>3</v>
      </c>
      <c r="O307" s="6"/>
    </row>
    <row r="308" spans="1:16" ht="18">
      <c r="A308" s="5"/>
      <c r="B308" s="5"/>
      <c r="C308" s="5"/>
      <c r="D308" s="5"/>
      <c r="E308" s="5"/>
      <c r="F308" s="5"/>
      <c r="G308" s="5"/>
      <c r="H308" s="5"/>
      <c r="I308" s="7"/>
      <c r="J308" s="7"/>
      <c r="K308" s="7"/>
      <c r="L308" s="2"/>
      <c r="M308" s="2"/>
      <c r="N308" s="3" t="s">
        <v>4</v>
      </c>
      <c r="O308" s="6"/>
    </row>
    <row r="309" spans="1:16" ht="15.75">
      <c r="A309" s="2"/>
      <c r="B309" s="2"/>
      <c r="C309" s="8"/>
      <c r="D309" s="8"/>
      <c r="E309" s="8"/>
      <c r="F309" s="2"/>
      <c r="G309" s="2"/>
      <c r="H309" s="2"/>
      <c r="I309" s="2"/>
      <c r="J309" s="2"/>
      <c r="K309" s="2"/>
      <c r="L309" s="2"/>
      <c r="M309" s="2"/>
      <c r="N309" s="3" t="s">
        <v>5</v>
      </c>
      <c r="O309" s="9" t="s">
        <v>77</v>
      </c>
    </row>
    <row r="310" spans="1:1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4"/>
    </row>
    <row r="311" spans="1:1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 t="s">
        <v>7</v>
      </c>
      <c r="O311" s="9"/>
    </row>
    <row r="312" spans="1:1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0"/>
    </row>
    <row r="313" spans="1:1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6" ht="18">
      <c r="A314" s="10"/>
      <c r="B314" s="151" t="s">
        <v>8</v>
      </c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</row>
    <row r="315" spans="1:16" ht="18">
      <c r="A315" s="10"/>
      <c r="B315" s="151" t="s">
        <v>9</v>
      </c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</row>
    <row r="316" spans="1: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6" ht="15.75">
      <c r="A318" s="10"/>
      <c r="B318" s="11" t="s">
        <v>10</v>
      </c>
      <c r="C318" s="10"/>
      <c r="D318" s="152" t="s">
        <v>78</v>
      </c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0"/>
    </row>
    <row r="319" spans="1:16" ht="15.75">
      <c r="A319" s="10"/>
      <c r="B319" s="12"/>
      <c r="C319" s="10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0"/>
    </row>
    <row r="320" spans="1:16">
      <c r="A320" s="10"/>
      <c r="B320" s="14"/>
      <c r="C320" s="10"/>
      <c r="D320" s="15" t="s">
        <v>12</v>
      </c>
      <c r="E320" s="15"/>
      <c r="F320" s="16">
        <v>72.000000000000014</v>
      </c>
      <c r="G320" s="15" t="s">
        <v>13</v>
      </c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>
      <c r="A321" s="10"/>
      <c r="B321" s="14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>
      <c r="A322" s="10"/>
      <c r="B322" s="14"/>
      <c r="C322" s="10"/>
      <c r="D322" s="17"/>
      <c r="E322" s="17"/>
      <c r="F322" s="153" t="s">
        <v>14</v>
      </c>
      <c r="G322" s="154"/>
      <c r="H322" s="155"/>
      <c r="I322" s="10"/>
      <c r="J322" s="153" t="s">
        <v>15</v>
      </c>
      <c r="K322" s="154"/>
      <c r="L322" s="155"/>
      <c r="M322" s="10"/>
      <c r="N322" s="153" t="s">
        <v>16</v>
      </c>
      <c r="O322" s="155"/>
      <c r="P322" s="10"/>
    </row>
    <row r="323" spans="1:16" ht="12.75" customHeight="1">
      <c r="A323" s="10"/>
      <c r="B323" s="14"/>
      <c r="C323" s="10"/>
      <c r="D323" s="143" t="s">
        <v>17</v>
      </c>
      <c r="E323" s="18"/>
      <c r="F323" s="19" t="s">
        <v>18</v>
      </c>
      <c r="G323" s="19" t="s">
        <v>19</v>
      </c>
      <c r="H323" s="20" t="s">
        <v>20</v>
      </c>
      <c r="I323" s="10"/>
      <c r="J323" s="19" t="s">
        <v>18</v>
      </c>
      <c r="K323" s="21" t="s">
        <v>19</v>
      </c>
      <c r="L323" s="20" t="s">
        <v>20</v>
      </c>
      <c r="M323" s="10"/>
      <c r="N323" s="145" t="s">
        <v>21</v>
      </c>
      <c r="O323" s="147" t="s">
        <v>22</v>
      </c>
      <c r="P323" s="10"/>
    </row>
    <row r="324" spans="1:16">
      <c r="A324" s="10"/>
      <c r="B324" s="14"/>
      <c r="C324" s="10"/>
      <c r="D324" s="144"/>
      <c r="E324" s="18"/>
      <c r="F324" s="22" t="s">
        <v>23</v>
      </c>
      <c r="G324" s="22"/>
      <c r="H324" s="23" t="s">
        <v>23</v>
      </c>
      <c r="I324" s="10"/>
      <c r="J324" s="22" t="s">
        <v>23</v>
      </c>
      <c r="K324" s="23"/>
      <c r="L324" s="23" t="s">
        <v>23</v>
      </c>
      <c r="M324" s="10"/>
      <c r="N324" s="146"/>
      <c r="O324" s="148"/>
      <c r="P324" s="10"/>
    </row>
    <row r="325" spans="1:16">
      <c r="A325" s="10"/>
      <c r="B325" s="24" t="s">
        <v>24</v>
      </c>
      <c r="C325" s="24"/>
      <c r="D325" s="25" t="s">
        <v>25</v>
      </c>
      <c r="E325" s="26"/>
      <c r="F325" s="27">
        <v>3.72</v>
      </c>
      <c r="G325" s="28">
        <v>1</v>
      </c>
      <c r="H325" s="29">
        <f>G325*F325</f>
        <v>3.72</v>
      </c>
      <c r="I325" s="30"/>
      <c r="J325" s="31">
        <v>5.25</v>
      </c>
      <c r="K325" s="32">
        <v>1</v>
      </c>
      <c r="L325" s="29">
        <f>K325*J325</f>
        <v>5.25</v>
      </c>
      <c r="M325" s="30"/>
      <c r="N325" s="33">
        <f>L325-H325</f>
        <v>1.5299999999999998</v>
      </c>
      <c r="O325" s="34">
        <f>IF((H325)=0,"",(N325/H325))</f>
        <v>0.41129032258064507</v>
      </c>
      <c r="P325" s="10"/>
    </row>
    <row r="326" spans="1:16">
      <c r="A326" s="10"/>
      <c r="B326" s="24" t="s">
        <v>26</v>
      </c>
      <c r="C326" s="24"/>
      <c r="D326" s="25" t="s">
        <v>25</v>
      </c>
      <c r="E326" s="26"/>
      <c r="F326" s="27">
        <v>0</v>
      </c>
      <c r="G326" s="28">
        <v>1</v>
      </c>
      <c r="H326" s="29">
        <f t="shared" ref="H326:H333" si="32">G326*F326</f>
        <v>0</v>
      </c>
      <c r="I326" s="30"/>
      <c r="J326" s="31">
        <v>0</v>
      </c>
      <c r="K326" s="32">
        <v>1</v>
      </c>
      <c r="L326" s="29">
        <f>K326*J326</f>
        <v>0</v>
      </c>
      <c r="M326" s="30"/>
      <c r="N326" s="33">
        <f>L326-H326</f>
        <v>0</v>
      </c>
      <c r="O326" s="34" t="str">
        <f>IF((H326)=0,"",(N326/H326))</f>
        <v/>
      </c>
      <c r="P326" s="10"/>
    </row>
    <row r="327" spans="1:16">
      <c r="A327" s="10"/>
      <c r="B327" s="35" t="s">
        <v>27</v>
      </c>
      <c r="C327" s="24"/>
      <c r="D327" s="25" t="s">
        <v>25</v>
      </c>
      <c r="E327" s="26"/>
      <c r="F327" s="27">
        <v>0</v>
      </c>
      <c r="G327" s="28">
        <v>1</v>
      </c>
      <c r="H327" s="29">
        <f t="shared" si="32"/>
        <v>0</v>
      </c>
      <c r="I327" s="30"/>
      <c r="J327" s="31">
        <v>0</v>
      </c>
      <c r="K327" s="32">
        <v>1</v>
      </c>
      <c r="L327" s="29">
        <f t="shared" ref="L327:L333" si="33">K327*J327</f>
        <v>0</v>
      </c>
      <c r="M327" s="30"/>
      <c r="N327" s="33">
        <f t="shared" ref="N327:N362" si="34">L327-H327</f>
        <v>0</v>
      </c>
      <c r="O327" s="34" t="str">
        <f t="shared" ref="O327:O334" si="35">IF((H327)=0,"",(N327/H327))</f>
        <v/>
      </c>
      <c r="P327" s="10"/>
    </row>
    <row r="328" spans="1:16">
      <c r="A328" s="10"/>
      <c r="B328" s="24" t="s">
        <v>28</v>
      </c>
      <c r="C328" s="24"/>
      <c r="D328" s="25" t="s">
        <v>32</v>
      </c>
      <c r="E328" s="26"/>
      <c r="F328" s="27">
        <v>10.8171</v>
      </c>
      <c r="G328" s="28">
        <v>0.2</v>
      </c>
      <c r="H328" s="29">
        <f t="shared" si="32"/>
        <v>2.1634199999999999</v>
      </c>
      <c r="I328" s="30"/>
      <c r="J328" s="31">
        <v>4.2461000000000002</v>
      </c>
      <c r="K328" s="28">
        <v>0.2</v>
      </c>
      <c r="L328" s="29">
        <f t="shared" si="33"/>
        <v>0.84922000000000009</v>
      </c>
      <c r="M328" s="30"/>
      <c r="N328" s="33">
        <f t="shared" si="34"/>
        <v>-1.3141999999999998</v>
      </c>
      <c r="O328" s="34">
        <f t="shared" si="35"/>
        <v>-0.60746410775531334</v>
      </c>
      <c r="P328" s="10"/>
    </row>
    <row r="329" spans="1:16">
      <c r="A329" s="10"/>
      <c r="B329" s="24" t="s">
        <v>30</v>
      </c>
      <c r="C329" s="24"/>
      <c r="D329" s="25" t="s">
        <v>25</v>
      </c>
      <c r="E329" s="26"/>
      <c r="F329" s="27">
        <v>0</v>
      </c>
      <c r="G329" s="28">
        <v>1</v>
      </c>
      <c r="H329" s="29">
        <f t="shared" si="32"/>
        <v>0</v>
      </c>
      <c r="I329" s="30"/>
      <c r="J329" s="31">
        <v>0</v>
      </c>
      <c r="K329" s="28">
        <v>1</v>
      </c>
      <c r="L329" s="29">
        <f t="shared" si="33"/>
        <v>0</v>
      </c>
      <c r="M329" s="30"/>
      <c r="N329" s="33">
        <f t="shared" si="34"/>
        <v>0</v>
      </c>
      <c r="O329" s="34" t="str">
        <f t="shared" si="35"/>
        <v/>
      </c>
      <c r="P329" s="10"/>
    </row>
    <row r="330" spans="1:16">
      <c r="A330" s="10"/>
      <c r="B330" s="24" t="s">
        <v>31</v>
      </c>
      <c r="C330" s="24"/>
      <c r="D330" s="25" t="s">
        <v>32</v>
      </c>
      <c r="E330" s="26"/>
      <c r="F330" s="27">
        <v>0</v>
      </c>
      <c r="G330" s="28">
        <v>0.2</v>
      </c>
      <c r="H330" s="29">
        <f t="shared" si="32"/>
        <v>0</v>
      </c>
      <c r="I330" s="30"/>
      <c r="J330" s="31">
        <v>0</v>
      </c>
      <c r="K330" s="28">
        <v>0.2</v>
      </c>
      <c r="L330" s="29">
        <f t="shared" si="33"/>
        <v>0</v>
      </c>
      <c r="M330" s="30"/>
      <c r="N330" s="33">
        <f t="shared" si="34"/>
        <v>0</v>
      </c>
      <c r="O330" s="34" t="str">
        <f t="shared" si="35"/>
        <v/>
      </c>
      <c r="P330" s="10"/>
    </row>
    <row r="331" spans="1:16">
      <c r="A331" s="10"/>
      <c r="B331" s="36" t="s">
        <v>33</v>
      </c>
      <c r="C331" s="24"/>
      <c r="D331" s="25" t="s">
        <v>32</v>
      </c>
      <c r="E331" s="26"/>
      <c r="F331" s="27">
        <v>-0.47149999999999997</v>
      </c>
      <c r="G331" s="28">
        <v>0.2</v>
      </c>
      <c r="H331" s="29">
        <f t="shared" si="32"/>
        <v>-9.4299999999999995E-2</v>
      </c>
      <c r="I331" s="30"/>
      <c r="J331" s="31">
        <v>0</v>
      </c>
      <c r="K331" s="28">
        <v>0.2</v>
      </c>
      <c r="L331" s="29">
        <f t="shared" si="33"/>
        <v>0</v>
      </c>
      <c r="M331" s="30"/>
      <c r="N331" s="33">
        <f t="shared" si="34"/>
        <v>9.4299999999999995E-2</v>
      </c>
      <c r="O331" s="34">
        <f t="shared" si="35"/>
        <v>-1</v>
      </c>
      <c r="P331" s="10"/>
    </row>
    <row r="332" spans="1:16">
      <c r="A332" s="10"/>
      <c r="B332" s="36" t="s">
        <v>34</v>
      </c>
      <c r="C332" s="24"/>
      <c r="D332" s="25" t="s">
        <v>32</v>
      </c>
      <c r="E332" s="26"/>
      <c r="F332" s="27">
        <v>4.7500000000000001E-2</v>
      </c>
      <c r="G332" s="28">
        <v>0.2</v>
      </c>
      <c r="H332" s="29">
        <f t="shared" si="32"/>
        <v>9.5000000000000015E-3</v>
      </c>
      <c r="I332" s="30"/>
      <c r="J332" s="31">
        <v>5.21E-2</v>
      </c>
      <c r="K332" s="28">
        <v>0.2</v>
      </c>
      <c r="L332" s="29">
        <f t="shared" si="33"/>
        <v>1.042E-2</v>
      </c>
      <c r="M332" s="30"/>
      <c r="N332" s="33">
        <f t="shared" si="34"/>
        <v>9.1999999999999894E-4</v>
      </c>
      <c r="O332" s="34">
        <f t="shared" si="35"/>
        <v>9.6842105263157771E-2</v>
      </c>
      <c r="P332" s="10"/>
    </row>
    <row r="333" spans="1:16">
      <c r="A333" s="10"/>
      <c r="B333" s="36" t="s">
        <v>35</v>
      </c>
      <c r="C333" s="24"/>
      <c r="D333" s="25" t="s">
        <v>32</v>
      </c>
      <c r="E333" s="26"/>
      <c r="F333" s="27">
        <v>0</v>
      </c>
      <c r="G333" s="28">
        <v>0.2</v>
      </c>
      <c r="H333" s="29">
        <f t="shared" si="32"/>
        <v>0</v>
      </c>
      <c r="I333" s="30"/>
      <c r="J333" s="31">
        <v>0</v>
      </c>
      <c r="K333" s="28">
        <v>0.2</v>
      </c>
      <c r="L333" s="29">
        <f t="shared" si="33"/>
        <v>0</v>
      </c>
      <c r="M333" s="30"/>
      <c r="N333" s="33">
        <f t="shared" si="34"/>
        <v>0</v>
      </c>
      <c r="O333" s="34" t="str">
        <f t="shared" si="35"/>
        <v/>
      </c>
      <c r="P333" s="10"/>
    </row>
    <row r="334" spans="1:16">
      <c r="A334" s="37"/>
      <c r="B334" s="38" t="s">
        <v>36</v>
      </c>
      <c r="C334" s="39"/>
      <c r="D334" s="40"/>
      <c r="E334" s="39"/>
      <c r="F334" s="41"/>
      <c r="G334" s="42"/>
      <c r="H334" s="43">
        <f>SUM(H325:H333)</f>
        <v>5.7986200000000006</v>
      </c>
      <c r="I334" s="44"/>
      <c r="J334" s="45"/>
      <c r="K334" s="46"/>
      <c r="L334" s="43">
        <f>SUM(L325:L333)</f>
        <v>6.1096399999999997</v>
      </c>
      <c r="M334" s="44"/>
      <c r="N334" s="47">
        <f t="shared" si="34"/>
        <v>0.31101999999999919</v>
      </c>
      <c r="O334" s="48">
        <f t="shared" si="35"/>
        <v>5.3636899814093551E-2</v>
      </c>
      <c r="P334" s="37"/>
    </row>
    <row r="335" spans="1:16" ht="38.25">
      <c r="A335" s="10"/>
      <c r="B335" s="49" t="s">
        <v>37</v>
      </c>
      <c r="C335" s="24"/>
      <c r="D335" s="25" t="s">
        <v>32</v>
      </c>
      <c r="E335" s="26"/>
      <c r="F335" s="27">
        <v>-0.19389999999999999</v>
      </c>
      <c r="G335" s="28">
        <v>0.2</v>
      </c>
      <c r="H335" s="29">
        <f>G335*F335</f>
        <v>-3.8780000000000002E-2</v>
      </c>
      <c r="I335" s="30"/>
      <c r="J335" s="31">
        <v>0</v>
      </c>
      <c r="K335" s="28">
        <v>0.2</v>
      </c>
      <c r="L335" s="29">
        <f t="shared" ref="L335:L337" si="36">K335*J335</f>
        <v>0</v>
      </c>
      <c r="M335" s="30"/>
      <c r="N335" s="33">
        <f t="shared" si="34"/>
        <v>3.8780000000000002E-2</v>
      </c>
      <c r="O335" s="34">
        <f>IF((H335)=0,"",(N335/H335))</f>
        <v>-1</v>
      </c>
      <c r="P335" s="10"/>
    </row>
    <row r="336" spans="1:16">
      <c r="A336" s="10"/>
      <c r="B336" s="50" t="s">
        <v>38</v>
      </c>
      <c r="C336" s="24"/>
      <c r="D336" s="25" t="s">
        <v>32</v>
      </c>
      <c r="E336" s="26"/>
      <c r="F336" s="27">
        <v>0</v>
      </c>
      <c r="G336" s="28">
        <v>0.2</v>
      </c>
      <c r="H336" s="29">
        <f>G336*F336</f>
        <v>0</v>
      </c>
      <c r="I336" s="30"/>
      <c r="J336" s="31">
        <v>5.21E-2</v>
      </c>
      <c r="K336" s="28">
        <v>0.2</v>
      </c>
      <c r="L336" s="29">
        <f t="shared" si="36"/>
        <v>1.042E-2</v>
      </c>
      <c r="M336" s="30"/>
      <c r="N336" s="33">
        <f t="shared" si="34"/>
        <v>1.042E-2</v>
      </c>
      <c r="O336" s="34" t="str">
        <f>IF((H336)=0,"",(N336/H336))</f>
        <v/>
      </c>
      <c r="P336" s="10"/>
    </row>
    <row r="337" spans="1:16">
      <c r="A337" s="10"/>
      <c r="B337" s="50" t="s">
        <v>39</v>
      </c>
      <c r="C337" s="24"/>
      <c r="D337" s="25"/>
      <c r="E337" s="26"/>
      <c r="F337" s="51"/>
      <c r="G337" s="52"/>
      <c r="H337" s="53"/>
      <c r="I337" s="30"/>
      <c r="J337" s="31"/>
      <c r="K337" s="28">
        <f>F320</f>
        <v>72.000000000000014</v>
      </c>
      <c r="L337" s="29">
        <f t="shared" si="36"/>
        <v>0</v>
      </c>
      <c r="M337" s="30"/>
      <c r="N337" s="33">
        <f t="shared" si="34"/>
        <v>0</v>
      </c>
      <c r="O337" s="34"/>
      <c r="P337" s="10"/>
    </row>
    <row r="338" spans="1:16" ht="25.5">
      <c r="A338" s="10"/>
      <c r="B338" s="54" t="s">
        <v>40</v>
      </c>
      <c r="C338" s="55"/>
      <c r="D338" s="55"/>
      <c r="E338" s="55"/>
      <c r="F338" s="56"/>
      <c r="G338" s="57"/>
      <c r="H338" s="58">
        <f>SUM(H334:H337)</f>
        <v>5.7598400000000005</v>
      </c>
      <c r="I338" s="44"/>
      <c r="J338" s="57"/>
      <c r="K338" s="59"/>
      <c r="L338" s="58">
        <f>SUM(L334:L337)</f>
        <v>6.1200599999999996</v>
      </c>
      <c r="M338" s="44"/>
      <c r="N338" s="47">
        <f t="shared" si="34"/>
        <v>0.3602199999999991</v>
      </c>
      <c r="O338" s="48">
        <f t="shared" ref="O338:O362" si="37">IF((H338)=0,"",(N338/H338))</f>
        <v>6.2539931664768303E-2</v>
      </c>
      <c r="P338" s="10"/>
    </row>
    <row r="339" spans="1:16">
      <c r="A339" s="10"/>
      <c r="B339" s="30" t="s">
        <v>41</v>
      </c>
      <c r="C339" s="30"/>
      <c r="D339" s="60" t="s">
        <v>32</v>
      </c>
      <c r="E339" s="61"/>
      <c r="F339" s="31">
        <v>1.6741999999999999</v>
      </c>
      <c r="G339" s="62">
        <f>0.2</f>
        <v>0.2</v>
      </c>
      <c r="H339" s="29">
        <f>G339*F339</f>
        <v>0.33484000000000003</v>
      </c>
      <c r="I339" s="30"/>
      <c r="J339" s="31">
        <v>1.6120000000000001</v>
      </c>
      <c r="K339" s="63">
        <f>0.2</f>
        <v>0.2</v>
      </c>
      <c r="L339" s="29">
        <f>K339*J339</f>
        <v>0.32240000000000002</v>
      </c>
      <c r="M339" s="30"/>
      <c r="N339" s="33">
        <f t="shared" si="34"/>
        <v>-1.2440000000000007E-2</v>
      </c>
      <c r="O339" s="34">
        <f t="shared" si="37"/>
        <v>-3.7152072631704711E-2</v>
      </c>
      <c r="P339" s="10"/>
    </row>
    <row r="340" spans="1:16" ht="25.5">
      <c r="A340" s="10"/>
      <c r="B340" s="64" t="s">
        <v>42</v>
      </c>
      <c r="C340" s="30"/>
      <c r="D340" s="60" t="s">
        <v>32</v>
      </c>
      <c r="E340" s="61"/>
      <c r="F340" s="31">
        <v>1.0355000000000001</v>
      </c>
      <c r="G340" s="62">
        <f>G339</f>
        <v>0.2</v>
      </c>
      <c r="H340" s="29">
        <f>G340*F340</f>
        <v>0.20710000000000003</v>
      </c>
      <c r="I340" s="30"/>
      <c r="J340" s="31">
        <v>1.0108999999999999</v>
      </c>
      <c r="K340" s="63">
        <f>K339</f>
        <v>0.2</v>
      </c>
      <c r="L340" s="29">
        <f>K340*J340</f>
        <v>0.20218</v>
      </c>
      <c r="M340" s="30"/>
      <c r="N340" s="33">
        <f t="shared" si="34"/>
        <v>-4.9200000000000355E-3</v>
      </c>
      <c r="O340" s="34">
        <f t="shared" si="37"/>
        <v>-2.3756639304683896E-2</v>
      </c>
      <c r="P340" s="10"/>
    </row>
    <row r="341" spans="1:16" ht="25.5">
      <c r="A341" s="10"/>
      <c r="B341" s="54" t="s">
        <v>43</v>
      </c>
      <c r="C341" s="39"/>
      <c r="D341" s="39"/>
      <c r="E341" s="39"/>
      <c r="F341" s="65"/>
      <c r="G341" s="57"/>
      <c r="H341" s="58">
        <f>SUM(H338:H340)</f>
        <v>6.3017799999999999</v>
      </c>
      <c r="I341" s="66"/>
      <c r="J341" s="67"/>
      <c r="K341" s="68"/>
      <c r="L341" s="58">
        <f>SUM(L338:L340)</f>
        <v>6.6446399999999999</v>
      </c>
      <c r="M341" s="66"/>
      <c r="N341" s="47">
        <f t="shared" si="34"/>
        <v>0.34285999999999994</v>
      </c>
      <c r="O341" s="48">
        <f t="shared" si="37"/>
        <v>5.4406850128059049E-2</v>
      </c>
      <c r="P341" s="10"/>
    </row>
    <row r="342" spans="1:16" ht="25.5">
      <c r="A342" s="10"/>
      <c r="B342" s="69" t="s">
        <v>44</v>
      </c>
      <c r="C342" s="24"/>
      <c r="D342" s="25" t="s">
        <v>29</v>
      </c>
      <c r="E342" s="26"/>
      <c r="F342" s="70">
        <v>5.1999999999999998E-3</v>
      </c>
      <c r="G342" s="62">
        <f>F320*(1+F365)</f>
        <v>75.79440000000001</v>
      </c>
      <c r="H342" s="71">
        <f t="shared" ref="H342:H350" si="38">G342*F342</f>
        <v>0.39413088000000002</v>
      </c>
      <c r="I342" s="30"/>
      <c r="J342" s="72">
        <v>5.1999999999999998E-3</v>
      </c>
      <c r="K342" s="63">
        <f>F320*(1+J365)</f>
        <v>75.88595973580226</v>
      </c>
      <c r="L342" s="71">
        <f t="shared" ref="L342:L350" si="39">K342*J342</f>
        <v>0.39460699062617172</v>
      </c>
      <c r="M342" s="30"/>
      <c r="N342" s="33">
        <f t="shared" si="34"/>
        <v>4.7611062617169964E-4</v>
      </c>
      <c r="O342" s="73">
        <f t="shared" si="37"/>
        <v>1.2080013273045229E-3</v>
      </c>
      <c r="P342" s="10"/>
    </row>
    <row r="343" spans="1:16" ht="25.5">
      <c r="A343" s="10"/>
      <c r="B343" s="69" t="s">
        <v>45</v>
      </c>
      <c r="C343" s="24"/>
      <c r="D343" s="25" t="s">
        <v>29</v>
      </c>
      <c r="E343" s="26"/>
      <c r="F343" s="70">
        <v>1.1000000000000001E-3</v>
      </c>
      <c r="G343" s="62">
        <f>F320*(1+F365)</f>
        <v>75.79440000000001</v>
      </c>
      <c r="H343" s="71">
        <f t="shared" si="38"/>
        <v>8.3373840000000018E-2</v>
      </c>
      <c r="I343" s="30"/>
      <c r="J343" s="72">
        <v>1.1000000000000001E-3</v>
      </c>
      <c r="K343" s="63">
        <f>F320*(1+J365)</f>
        <v>75.88595973580226</v>
      </c>
      <c r="L343" s="71">
        <f t="shared" si="39"/>
        <v>8.3474555709382489E-2</v>
      </c>
      <c r="M343" s="30"/>
      <c r="N343" s="33">
        <f t="shared" si="34"/>
        <v>1.0071570938247065E-4</v>
      </c>
      <c r="O343" s="73">
        <f t="shared" si="37"/>
        <v>1.2080013273044715E-3</v>
      </c>
      <c r="P343" s="10"/>
    </row>
    <row r="344" spans="1:16">
      <c r="A344" s="10"/>
      <c r="B344" s="24" t="s">
        <v>46</v>
      </c>
      <c r="C344" s="24"/>
      <c r="D344" s="25"/>
      <c r="E344" s="26"/>
      <c r="F344" s="70"/>
      <c r="G344" s="28">
        <v>1</v>
      </c>
      <c r="H344" s="71">
        <f t="shared" si="38"/>
        <v>0</v>
      </c>
      <c r="I344" s="30"/>
      <c r="J344" s="72"/>
      <c r="K344" s="32">
        <v>1</v>
      </c>
      <c r="L344" s="71">
        <f t="shared" si="39"/>
        <v>0</v>
      </c>
      <c r="M344" s="30"/>
      <c r="N344" s="33">
        <f t="shared" si="34"/>
        <v>0</v>
      </c>
      <c r="O344" s="73" t="str">
        <f t="shared" si="37"/>
        <v/>
      </c>
      <c r="P344" s="10"/>
    </row>
    <row r="345" spans="1:16">
      <c r="A345" s="10"/>
      <c r="B345" s="24" t="s">
        <v>47</v>
      </c>
      <c r="C345" s="24"/>
      <c r="D345" s="25" t="s">
        <v>29</v>
      </c>
      <c r="E345" s="26"/>
      <c r="F345" s="70">
        <v>7.0000000000000001E-3</v>
      </c>
      <c r="G345" s="62">
        <f>F320</f>
        <v>72.000000000000014</v>
      </c>
      <c r="H345" s="71">
        <f t="shared" si="38"/>
        <v>0.50400000000000011</v>
      </c>
      <c r="I345" s="30"/>
      <c r="J345" s="72">
        <v>7.0000000000000001E-3</v>
      </c>
      <c r="K345" s="63">
        <f>F320</f>
        <v>72.000000000000014</v>
      </c>
      <c r="L345" s="71">
        <f t="shared" si="39"/>
        <v>0.50400000000000011</v>
      </c>
      <c r="M345" s="30"/>
      <c r="N345" s="33">
        <f t="shared" si="34"/>
        <v>0</v>
      </c>
      <c r="O345" s="73">
        <f t="shared" si="37"/>
        <v>0</v>
      </c>
      <c r="P345" s="10"/>
    </row>
    <row r="346" spans="1:16">
      <c r="A346" s="10"/>
      <c r="B346" s="50" t="s">
        <v>48</v>
      </c>
      <c r="C346" s="24"/>
      <c r="D346" s="25" t="s">
        <v>29</v>
      </c>
      <c r="E346" s="26"/>
      <c r="F346" s="74">
        <v>6.5000000000000002E-2</v>
      </c>
      <c r="G346" s="62">
        <f>IF($G$342&gt;=750,750,$G$342)</f>
        <v>75.79440000000001</v>
      </c>
      <c r="H346" s="71">
        <f>G346*F346</f>
        <v>4.9266360000000011</v>
      </c>
      <c r="I346" s="30"/>
      <c r="J346" s="70">
        <v>6.5000000000000002E-2</v>
      </c>
      <c r="K346" s="62">
        <f>IF($K$342&gt;=750,750,$K$342)</f>
        <v>75.88595973580226</v>
      </c>
      <c r="L346" s="71">
        <f>K346*J346</f>
        <v>4.9325873828271467</v>
      </c>
      <c r="M346" s="30"/>
      <c r="N346" s="33">
        <f t="shared" si="34"/>
        <v>5.9513828271455793E-3</v>
      </c>
      <c r="O346" s="73">
        <f t="shared" si="37"/>
        <v>1.2080013273043874E-3</v>
      </c>
      <c r="P346" s="10"/>
    </row>
    <row r="347" spans="1:16">
      <c r="A347" s="10"/>
      <c r="B347" s="50" t="s">
        <v>49</v>
      </c>
      <c r="C347" s="24"/>
      <c r="D347" s="25" t="s">
        <v>29</v>
      </c>
      <c r="E347" s="26"/>
      <c r="F347" s="74">
        <v>7.4999999999999997E-2</v>
      </c>
      <c r="G347" s="62">
        <f>IF($G$342&gt;=750,$G$342-750,0)</f>
        <v>0</v>
      </c>
      <c r="H347" s="71">
        <f>G347*F347</f>
        <v>0</v>
      </c>
      <c r="I347" s="30"/>
      <c r="J347" s="70">
        <v>7.4999999999999997E-2</v>
      </c>
      <c r="K347" s="62">
        <f>IF($K$342&gt;=750,$K$342-750,0)</f>
        <v>0</v>
      </c>
      <c r="L347" s="71">
        <f>K347*J347</f>
        <v>0</v>
      </c>
      <c r="M347" s="30"/>
      <c r="N347" s="33">
        <f t="shared" si="34"/>
        <v>0</v>
      </c>
      <c r="O347" s="73" t="str">
        <f t="shared" si="37"/>
        <v/>
      </c>
      <c r="P347" s="10"/>
    </row>
    <row r="348" spans="1:16">
      <c r="A348" s="10"/>
      <c r="B348" s="50" t="s">
        <v>50</v>
      </c>
      <c r="C348" s="24"/>
      <c r="D348" s="25" t="s">
        <v>29</v>
      </c>
      <c r="E348" s="26"/>
      <c r="F348" s="74">
        <v>6.5000000000000002E-2</v>
      </c>
      <c r="G348" s="75">
        <f>0.64*$G$342</f>
        <v>48.508416000000011</v>
      </c>
      <c r="H348" s="71">
        <f t="shared" si="38"/>
        <v>3.153047040000001</v>
      </c>
      <c r="I348" s="30"/>
      <c r="J348" s="70">
        <v>6.5000000000000002E-2</v>
      </c>
      <c r="K348" s="76">
        <f>0.64*$K$342</f>
        <v>48.56701423091345</v>
      </c>
      <c r="L348" s="71">
        <f t="shared" si="39"/>
        <v>3.1568559250093742</v>
      </c>
      <c r="M348" s="30"/>
      <c r="N348" s="33">
        <f t="shared" si="34"/>
        <v>3.808885009373153E-3</v>
      </c>
      <c r="O348" s="73">
        <f t="shared" si="37"/>
        <v>1.2080013273043817E-3</v>
      </c>
      <c r="P348" s="10"/>
    </row>
    <row r="349" spans="1:16">
      <c r="A349" s="10"/>
      <c r="B349" s="50" t="s">
        <v>51</v>
      </c>
      <c r="C349" s="24"/>
      <c r="D349" s="25" t="s">
        <v>29</v>
      </c>
      <c r="E349" s="26"/>
      <c r="F349" s="74">
        <v>0.1</v>
      </c>
      <c r="G349" s="75">
        <f>0.18*$G$342</f>
        <v>13.642992000000001</v>
      </c>
      <c r="H349" s="71">
        <f t="shared" si="38"/>
        <v>1.3642992000000003</v>
      </c>
      <c r="I349" s="30"/>
      <c r="J349" s="70">
        <v>0.1</v>
      </c>
      <c r="K349" s="76">
        <f>0.18*$K$342</f>
        <v>13.659472752444406</v>
      </c>
      <c r="L349" s="71">
        <f t="shared" si="39"/>
        <v>1.3659472752444408</v>
      </c>
      <c r="M349" s="30"/>
      <c r="N349" s="33">
        <f t="shared" si="34"/>
        <v>1.64807524444055E-3</v>
      </c>
      <c r="O349" s="73">
        <f t="shared" si="37"/>
        <v>1.2080013273045602E-3</v>
      </c>
      <c r="P349" s="10"/>
    </row>
    <row r="350" spans="1:16" ht="13.5" thickBot="1">
      <c r="A350" s="10"/>
      <c r="B350" s="14" t="s">
        <v>52</v>
      </c>
      <c r="C350" s="24"/>
      <c r="D350" s="25" t="s">
        <v>29</v>
      </c>
      <c r="E350" s="26"/>
      <c r="F350" s="74">
        <v>0.11700000000000001</v>
      </c>
      <c r="G350" s="75">
        <f>0.18*$G$342</f>
        <v>13.642992000000001</v>
      </c>
      <c r="H350" s="71">
        <f t="shared" si="38"/>
        <v>1.5962300640000002</v>
      </c>
      <c r="I350" s="30"/>
      <c r="J350" s="70">
        <v>0.11700000000000001</v>
      </c>
      <c r="K350" s="76">
        <f>0.18*$K$342</f>
        <v>13.659472752444406</v>
      </c>
      <c r="L350" s="71">
        <f t="shared" si="39"/>
        <v>1.5981583120359957</v>
      </c>
      <c r="M350" s="30"/>
      <c r="N350" s="33">
        <f t="shared" si="34"/>
        <v>1.9282480359954501E-3</v>
      </c>
      <c r="O350" s="73">
        <f t="shared" si="37"/>
        <v>1.2080013273045645E-3</v>
      </c>
      <c r="P350" s="10"/>
    </row>
    <row r="351" spans="1:16" ht="13.5" thickBot="1">
      <c r="A351" s="10"/>
      <c r="B351" s="77"/>
      <c r="C351" s="78"/>
      <c r="D351" s="79"/>
      <c r="E351" s="78"/>
      <c r="F351" s="80"/>
      <c r="G351" s="81"/>
      <c r="H351" s="82"/>
      <c r="I351" s="83"/>
      <c r="J351" s="80"/>
      <c r="K351" s="84"/>
      <c r="L351" s="82"/>
      <c r="M351" s="83"/>
      <c r="N351" s="85"/>
      <c r="O351" s="86"/>
      <c r="P351" s="10"/>
    </row>
    <row r="352" spans="1:16">
      <c r="A352" s="10"/>
      <c r="B352" s="87" t="s">
        <v>53</v>
      </c>
      <c r="C352" s="24"/>
      <c r="D352" s="24"/>
      <c r="E352" s="24"/>
      <c r="F352" s="88"/>
      <c r="G352" s="89"/>
      <c r="H352" s="90">
        <f>SUM(H341:H347)</f>
        <v>12.209920720000001</v>
      </c>
      <c r="I352" s="91"/>
      <c r="J352" s="92"/>
      <c r="K352" s="92"/>
      <c r="L352" s="93">
        <f>SUM(L341:L347)</f>
        <v>12.5593089291627</v>
      </c>
      <c r="M352" s="94"/>
      <c r="N352" s="95">
        <f t="shared" si="34"/>
        <v>0.34938820916269897</v>
      </c>
      <c r="O352" s="96">
        <f t="shared" si="37"/>
        <v>2.8615108744350547E-2</v>
      </c>
      <c r="P352" s="10"/>
    </row>
    <row r="353" spans="1:16">
      <c r="A353" s="10"/>
      <c r="B353" s="97" t="s">
        <v>54</v>
      </c>
      <c r="C353" s="24"/>
      <c r="D353" s="24"/>
      <c r="E353" s="24"/>
      <c r="F353" s="98">
        <v>0.13</v>
      </c>
      <c r="G353" s="89"/>
      <c r="H353" s="99">
        <f>H352*F353</f>
        <v>1.5872896936000003</v>
      </c>
      <c r="I353" s="100"/>
      <c r="J353" s="101">
        <v>0.13</v>
      </c>
      <c r="K353" s="102"/>
      <c r="L353" s="103">
        <f>L352*J353</f>
        <v>1.6327101607911512</v>
      </c>
      <c r="M353" s="104"/>
      <c r="N353" s="105">
        <f t="shared" si="34"/>
        <v>4.5420467191150893E-2</v>
      </c>
      <c r="O353" s="106">
        <f t="shared" si="37"/>
        <v>2.8615108744350564E-2</v>
      </c>
      <c r="P353" s="10"/>
    </row>
    <row r="354" spans="1:16">
      <c r="A354" s="10"/>
      <c r="B354" s="107" t="s">
        <v>55</v>
      </c>
      <c r="C354" s="24"/>
      <c r="D354" s="24"/>
      <c r="E354" s="24"/>
      <c r="F354" s="108"/>
      <c r="G354" s="109"/>
      <c r="H354" s="99">
        <f>H352+H353</f>
        <v>13.797210413600002</v>
      </c>
      <c r="I354" s="100"/>
      <c r="J354" s="100"/>
      <c r="K354" s="100"/>
      <c r="L354" s="103">
        <f>L352+L353</f>
        <v>14.192019089953851</v>
      </c>
      <c r="M354" s="104"/>
      <c r="N354" s="105">
        <f t="shared" si="34"/>
        <v>0.39480867635384875</v>
      </c>
      <c r="O354" s="106">
        <f t="shared" si="37"/>
        <v>2.8615108744350467E-2</v>
      </c>
      <c r="P354" s="10"/>
    </row>
    <row r="355" spans="1:16">
      <c r="A355" s="10"/>
      <c r="B355" s="149" t="s">
        <v>56</v>
      </c>
      <c r="C355" s="149"/>
      <c r="D355" s="149"/>
      <c r="E355" s="24"/>
      <c r="F355" s="108"/>
      <c r="G355" s="109"/>
      <c r="H355" s="110">
        <f>ROUND(-H354*10%,2)</f>
        <v>-1.38</v>
      </c>
      <c r="I355" s="100"/>
      <c r="J355" s="100"/>
      <c r="K355" s="100"/>
      <c r="L355" s="111">
        <f>ROUND(-L354*10%,2)</f>
        <v>-1.42</v>
      </c>
      <c r="M355" s="104"/>
      <c r="N355" s="112">
        <f t="shared" si="34"/>
        <v>-4.0000000000000036E-2</v>
      </c>
      <c r="O355" s="113">
        <f t="shared" si="37"/>
        <v>2.898550724637684E-2</v>
      </c>
      <c r="P355" s="10"/>
    </row>
    <row r="356" spans="1:16" ht="13.5" thickBot="1">
      <c r="A356" s="10"/>
      <c r="B356" s="142" t="s">
        <v>57</v>
      </c>
      <c r="C356" s="142"/>
      <c r="D356" s="142"/>
      <c r="E356" s="114"/>
      <c r="F356" s="115"/>
      <c r="G356" s="116"/>
      <c r="H356" s="117">
        <f>SUM(H354:H355)</f>
        <v>12.417210413600003</v>
      </c>
      <c r="I356" s="118"/>
      <c r="J356" s="118"/>
      <c r="K356" s="118"/>
      <c r="L356" s="119">
        <f>SUM(L354:L355)</f>
        <v>12.772019089953851</v>
      </c>
      <c r="M356" s="120"/>
      <c r="N356" s="121">
        <f t="shared" si="34"/>
        <v>0.35480867635384783</v>
      </c>
      <c r="O356" s="122">
        <f t="shared" si="37"/>
        <v>2.8573944109479058E-2</v>
      </c>
      <c r="P356" s="10"/>
    </row>
    <row r="357" spans="1:16" ht="13.5" thickBot="1">
      <c r="A357" s="10"/>
      <c r="B357" s="77"/>
      <c r="C357" s="78"/>
      <c r="D357" s="79"/>
      <c r="E357" s="78"/>
      <c r="F357" s="123"/>
      <c r="G357" s="124"/>
      <c r="H357" s="125"/>
      <c r="I357" s="126"/>
      <c r="J357" s="123"/>
      <c r="K357" s="81"/>
      <c r="L357" s="127"/>
      <c r="M357" s="83"/>
      <c r="N357" s="128"/>
      <c r="O357" s="86"/>
      <c r="P357" s="10"/>
    </row>
    <row r="358" spans="1:16">
      <c r="A358" s="10"/>
      <c r="B358" s="87" t="s">
        <v>58</v>
      </c>
      <c r="C358" s="24"/>
      <c r="D358" s="24"/>
      <c r="E358" s="24"/>
      <c r="F358" s="88"/>
      <c r="G358" s="89"/>
      <c r="H358" s="90">
        <f>SUM(H341:H345,H348:H350)</f>
        <v>13.396861024000001</v>
      </c>
      <c r="I358" s="91"/>
      <c r="J358" s="92"/>
      <c r="K358" s="92"/>
      <c r="L358" s="129">
        <f>SUM(L341:L345,L348:L350)</f>
        <v>13.747683058625364</v>
      </c>
      <c r="M358" s="94"/>
      <c r="N358" s="95">
        <f>L358-H358</f>
        <v>0.35082203462536299</v>
      </c>
      <c r="O358" s="96">
        <f>IF((H358)=0,"",(N358/H358))</f>
        <v>2.6186883180834508E-2</v>
      </c>
      <c r="P358" s="10"/>
    </row>
    <row r="359" spans="1:16">
      <c r="A359" s="10"/>
      <c r="B359" s="97" t="s">
        <v>54</v>
      </c>
      <c r="C359" s="24"/>
      <c r="D359" s="24"/>
      <c r="E359" s="24"/>
      <c r="F359" s="98">
        <v>0.13</v>
      </c>
      <c r="G359" s="109"/>
      <c r="H359" s="99">
        <f>H358*F359</f>
        <v>1.7415919331200003</v>
      </c>
      <c r="I359" s="100"/>
      <c r="J359" s="130">
        <v>0.13</v>
      </c>
      <c r="K359" s="100"/>
      <c r="L359" s="103">
        <f>L358*J359</f>
        <v>1.7871987976212975</v>
      </c>
      <c r="M359" s="104"/>
      <c r="N359" s="105">
        <f t="shared" si="34"/>
        <v>4.5606864501297251E-2</v>
      </c>
      <c r="O359" s="106">
        <f t="shared" si="37"/>
        <v>2.6186883180834543E-2</v>
      </c>
      <c r="P359" s="10"/>
    </row>
    <row r="360" spans="1:16">
      <c r="A360" s="10"/>
      <c r="B360" s="107" t="s">
        <v>55</v>
      </c>
      <c r="C360" s="24"/>
      <c r="D360" s="24"/>
      <c r="E360" s="24"/>
      <c r="F360" s="108"/>
      <c r="G360" s="109"/>
      <c r="H360" s="99">
        <f>H358+H359</f>
        <v>15.138452957120002</v>
      </c>
      <c r="I360" s="100"/>
      <c r="J360" s="100"/>
      <c r="K360" s="100"/>
      <c r="L360" s="103">
        <f>L358+L359</f>
        <v>15.534881856246662</v>
      </c>
      <c r="M360" s="104"/>
      <c r="N360" s="105">
        <f t="shared" si="34"/>
        <v>0.39642889912665957</v>
      </c>
      <c r="O360" s="106">
        <f t="shared" si="37"/>
        <v>2.6186883180834467E-2</v>
      </c>
      <c r="P360" s="10"/>
    </row>
    <row r="361" spans="1:16">
      <c r="A361" s="10"/>
      <c r="B361" s="149" t="s">
        <v>56</v>
      </c>
      <c r="C361" s="149"/>
      <c r="D361" s="149"/>
      <c r="E361" s="24"/>
      <c r="F361" s="108"/>
      <c r="G361" s="109"/>
      <c r="H361" s="110">
        <f>ROUND(-H360*10%,2)</f>
        <v>-1.51</v>
      </c>
      <c r="I361" s="100"/>
      <c r="J361" s="100"/>
      <c r="K361" s="100"/>
      <c r="L361" s="111">
        <f>ROUND(-L360*10%,2)</f>
        <v>-1.55</v>
      </c>
      <c r="M361" s="104"/>
      <c r="N361" s="112">
        <f t="shared" si="34"/>
        <v>-4.0000000000000036E-2</v>
      </c>
      <c r="O361" s="113">
        <f t="shared" si="37"/>
        <v>2.6490066225165587E-2</v>
      </c>
      <c r="P361" s="10"/>
    </row>
    <row r="362" spans="1:16" ht="13.5" thickBot="1">
      <c r="A362" s="10"/>
      <c r="B362" s="142" t="s">
        <v>59</v>
      </c>
      <c r="C362" s="142"/>
      <c r="D362" s="142"/>
      <c r="E362" s="114"/>
      <c r="F362" s="131"/>
      <c r="G362" s="132"/>
      <c r="H362" s="133">
        <f>H360+H361</f>
        <v>13.628452957120002</v>
      </c>
      <c r="I362" s="134"/>
      <c r="J362" s="134"/>
      <c r="K362" s="134"/>
      <c r="L362" s="135">
        <f>L360+L361</f>
        <v>13.984881856246661</v>
      </c>
      <c r="M362" s="136"/>
      <c r="N362" s="137">
        <f t="shared" si="34"/>
        <v>0.35642889912665865</v>
      </c>
      <c r="O362" s="138">
        <f t="shared" si="37"/>
        <v>2.6153291224478063E-2</v>
      </c>
      <c r="P362" s="10"/>
    </row>
    <row r="363" spans="1:16" ht="13.5" thickBot="1">
      <c r="A363" s="10"/>
      <c r="B363" s="77"/>
      <c r="C363" s="78"/>
      <c r="D363" s="79"/>
      <c r="E363" s="78"/>
      <c r="F363" s="123"/>
      <c r="G363" s="124"/>
      <c r="H363" s="125"/>
      <c r="I363" s="126"/>
      <c r="J363" s="123"/>
      <c r="K363" s="81"/>
      <c r="L363" s="127"/>
      <c r="M363" s="83"/>
      <c r="N363" s="128"/>
      <c r="O363" s="86"/>
      <c r="P363" s="10"/>
    </row>
    <row r="364" spans="1:1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39"/>
      <c r="M364" s="10"/>
      <c r="N364" s="10"/>
      <c r="O364" s="10"/>
      <c r="P364" s="10"/>
    </row>
    <row r="365" spans="1:16">
      <c r="A365" s="10"/>
      <c r="B365" s="15" t="s">
        <v>60</v>
      </c>
      <c r="C365" s="10"/>
      <c r="D365" s="10"/>
      <c r="E365" s="10"/>
      <c r="F365" s="140">
        <v>5.2699999999999969E-2</v>
      </c>
      <c r="G365" s="10"/>
      <c r="H365" s="10"/>
      <c r="I365" s="10"/>
      <c r="J365" s="140">
        <v>5.3971662997253311E-2</v>
      </c>
      <c r="K365" s="10"/>
      <c r="L365" s="10"/>
      <c r="M365" s="10"/>
      <c r="N365" s="10"/>
      <c r="O365" s="10"/>
      <c r="P365" s="10"/>
    </row>
    <row r="366" spans="1:1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4.25">
      <c r="A367" s="141" t="s">
        <v>61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>
      <c r="A369" s="10" t="s">
        <v>62</v>
      </c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>
      <c r="A370" s="10" t="s">
        <v>63</v>
      </c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>
      <c r="A372" s="10" t="s">
        <v>64</v>
      </c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>
      <c r="A373" s="10" t="s">
        <v>65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>
      <c r="A375" s="10" t="s">
        <v>66</v>
      </c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>
      <c r="A376" s="10" t="s">
        <v>67</v>
      </c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>
      <c r="A377" s="10" t="s">
        <v>68</v>
      </c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>
      <c r="A378" s="10" t="s">
        <v>69</v>
      </c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>
      <c r="A379" s="10" t="s">
        <v>70</v>
      </c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1" spans="1:16" ht="21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3" t="s">
        <v>0</v>
      </c>
      <c r="O381" s="4" t="s">
        <v>1</v>
      </c>
    </row>
    <row r="382" spans="1:16" ht="18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2"/>
      <c r="M382" s="2"/>
      <c r="N382" s="3" t="s">
        <v>2</v>
      </c>
      <c r="O382" s="6"/>
    </row>
    <row r="383" spans="1:16" ht="18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2"/>
      <c r="M383" s="2"/>
      <c r="N383" s="3" t="s">
        <v>3</v>
      </c>
      <c r="O383" s="6"/>
    </row>
    <row r="384" spans="1:16" ht="18">
      <c r="A384" s="5"/>
      <c r="B384" s="5"/>
      <c r="C384" s="5"/>
      <c r="D384" s="5"/>
      <c r="E384" s="5"/>
      <c r="F384" s="5"/>
      <c r="G384" s="5"/>
      <c r="H384" s="5"/>
      <c r="I384" s="7"/>
      <c r="J384" s="7"/>
      <c r="K384" s="7"/>
      <c r="L384" s="2"/>
      <c r="M384" s="2"/>
      <c r="N384" s="3" t="s">
        <v>4</v>
      </c>
      <c r="O384" s="6"/>
    </row>
    <row r="385" spans="1:16" ht="15.75">
      <c r="A385" s="2"/>
      <c r="B385" s="2"/>
      <c r="C385" s="8"/>
      <c r="D385" s="8"/>
      <c r="E385" s="8"/>
      <c r="F385" s="2"/>
      <c r="G385" s="2"/>
      <c r="H385" s="2"/>
      <c r="I385" s="2"/>
      <c r="J385" s="2"/>
      <c r="K385" s="2"/>
      <c r="L385" s="2"/>
      <c r="M385" s="2"/>
      <c r="N385" s="3" t="s">
        <v>5</v>
      </c>
      <c r="O385" s="9" t="s">
        <v>79</v>
      </c>
    </row>
    <row r="386" spans="1:1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4"/>
    </row>
    <row r="387" spans="1:1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 t="s">
        <v>7</v>
      </c>
      <c r="O387" s="9"/>
    </row>
    <row r="388" spans="1:1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0"/>
    </row>
    <row r="389" spans="1:1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6" ht="18">
      <c r="A390" s="10"/>
      <c r="B390" s="151" t="s">
        <v>8</v>
      </c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</row>
    <row r="391" spans="1:16" ht="18">
      <c r="A391" s="10"/>
      <c r="B391" s="151" t="s">
        <v>9</v>
      </c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</row>
    <row r="392" spans="1:1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6" ht="15.75">
      <c r="A394" s="10"/>
      <c r="B394" s="11" t="s">
        <v>10</v>
      </c>
      <c r="C394" s="10"/>
      <c r="D394" s="152" t="s">
        <v>80</v>
      </c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0"/>
    </row>
    <row r="395" spans="1:16" ht="15.75">
      <c r="A395" s="10"/>
      <c r="B395" s="12"/>
      <c r="C395" s="10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0"/>
    </row>
    <row r="396" spans="1:16">
      <c r="A396" s="10"/>
      <c r="B396" s="14"/>
      <c r="C396" s="10"/>
      <c r="D396" s="15" t="s">
        <v>12</v>
      </c>
      <c r="E396" s="15"/>
      <c r="F396" s="16">
        <v>36</v>
      </c>
      <c r="G396" s="15" t="s">
        <v>13</v>
      </c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>
      <c r="A397" s="10"/>
      <c r="B397" s="14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>
      <c r="A398" s="10"/>
      <c r="B398" s="14"/>
      <c r="C398" s="10"/>
      <c r="D398" s="17"/>
      <c r="E398" s="17"/>
      <c r="F398" s="153" t="s">
        <v>14</v>
      </c>
      <c r="G398" s="154"/>
      <c r="H398" s="155"/>
      <c r="I398" s="10"/>
      <c r="J398" s="153" t="s">
        <v>15</v>
      </c>
      <c r="K398" s="154"/>
      <c r="L398" s="155"/>
      <c r="M398" s="10"/>
      <c r="N398" s="153" t="s">
        <v>16</v>
      </c>
      <c r="O398" s="155"/>
      <c r="P398" s="10"/>
    </row>
    <row r="399" spans="1:16">
      <c r="A399" s="10"/>
      <c r="B399" s="14"/>
      <c r="C399" s="10"/>
      <c r="D399" s="143" t="s">
        <v>17</v>
      </c>
      <c r="E399" s="18"/>
      <c r="F399" s="19" t="s">
        <v>18</v>
      </c>
      <c r="G399" s="19" t="s">
        <v>19</v>
      </c>
      <c r="H399" s="20" t="s">
        <v>20</v>
      </c>
      <c r="I399" s="10"/>
      <c r="J399" s="19" t="s">
        <v>18</v>
      </c>
      <c r="K399" s="21" t="s">
        <v>19</v>
      </c>
      <c r="L399" s="20" t="s">
        <v>20</v>
      </c>
      <c r="M399" s="10"/>
      <c r="N399" s="145" t="s">
        <v>21</v>
      </c>
      <c r="O399" s="147" t="s">
        <v>22</v>
      </c>
      <c r="P399" s="10"/>
    </row>
    <row r="400" spans="1:16">
      <c r="A400" s="10"/>
      <c r="B400" s="14"/>
      <c r="C400" s="10"/>
      <c r="D400" s="144"/>
      <c r="E400" s="18"/>
      <c r="F400" s="22" t="s">
        <v>23</v>
      </c>
      <c r="G400" s="22"/>
      <c r="H400" s="23" t="s">
        <v>23</v>
      </c>
      <c r="I400" s="10"/>
      <c r="J400" s="22" t="s">
        <v>23</v>
      </c>
      <c r="K400" s="23"/>
      <c r="L400" s="23" t="s">
        <v>23</v>
      </c>
      <c r="M400" s="10"/>
      <c r="N400" s="146"/>
      <c r="O400" s="148"/>
      <c r="P400" s="10"/>
    </row>
    <row r="401" spans="1:16">
      <c r="A401" s="10"/>
      <c r="B401" s="24" t="s">
        <v>24</v>
      </c>
      <c r="C401" s="24"/>
      <c r="D401" s="25" t="s">
        <v>25</v>
      </c>
      <c r="E401" s="26"/>
      <c r="F401" s="27">
        <v>3.71</v>
      </c>
      <c r="G401" s="28">
        <v>1</v>
      </c>
      <c r="H401" s="29">
        <f>G401*F401</f>
        <v>3.71</v>
      </c>
      <c r="I401" s="30"/>
      <c r="J401" s="31">
        <v>4.3600000000000003</v>
      </c>
      <c r="K401" s="32">
        <v>1</v>
      </c>
      <c r="L401" s="29">
        <f>K401*J401</f>
        <v>4.3600000000000003</v>
      </c>
      <c r="M401" s="30"/>
      <c r="N401" s="33">
        <f>L401-H401</f>
        <v>0.65000000000000036</v>
      </c>
      <c r="O401" s="34">
        <f>IF((H401)=0,"",(N401/H401))</f>
        <v>0.17520215633423189</v>
      </c>
      <c r="P401" s="10"/>
    </row>
    <row r="402" spans="1:16">
      <c r="A402" s="10"/>
      <c r="B402" s="24" t="s">
        <v>26</v>
      </c>
      <c r="C402" s="24"/>
      <c r="D402" s="25" t="s">
        <v>25</v>
      </c>
      <c r="E402" s="26"/>
      <c r="F402" s="27">
        <v>0</v>
      </c>
      <c r="G402" s="28">
        <v>1</v>
      </c>
      <c r="H402" s="29">
        <f t="shared" ref="H402:H409" si="40">G402*F402</f>
        <v>0</v>
      </c>
      <c r="I402" s="30"/>
      <c r="J402" s="31">
        <v>0</v>
      </c>
      <c r="K402" s="32">
        <v>1</v>
      </c>
      <c r="L402" s="29">
        <f>K402*J402</f>
        <v>0</v>
      </c>
      <c r="M402" s="30"/>
      <c r="N402" s="33">
        <f>L402-H402</f>
        <v>0</v>
      </c>
      <c r="O402" s="34" t="str">
        <f>IF((H402)=0,"",(N402/H402))</f>
        <v/>
      </c>
      <c r="P402" s="10"/>
    </row>
    <row r="403" spans="1:16">
      <c r="A403" s="10"/>
      <c r="B403" s="35" t="s">
        <v>27</v>
      </c>
      <c r="C403" s="24"/>
      <c r="D403" s="25" t="s">
        <v>25</v>
      </c>
      <c r="E403" s="26"/>
      <c r="F403" s="27">
        <v>0</v>
      </c>
      <c r="G403" s="28">
        <v>1</v>
      </c>
      <c r="H403" s="29">
        <f t="shared" si="40"/>
        <v>0</v>
      </c>
      <c r="I403" s="30"/>
      <c r="J403" s="31">
        <v>0</v>
      </c>
      <c r="K403" s="32">
        <v>1</v>
      </c>
      <c r="L403" s="29">
        <f t="shared" ref="L403:L409" si="41">K403*J403</f>
        <v>0</v>
      </c>
      <c r="M403" s="30"/>
      <c r="N403" s="33">
        <f t="shared" ref="N403:N438" si="42">L403-H403</f>
        <v>0</v>
      </c>
      <c r="O403" s="34" t="str">
        <f t="shared" ref="O403:O410" si="43">IF((H403)=0,"",(N403/H403))</f>
        <v/>
      </c>
      <c r="P403" s="10"/>
    </row>
    <row r="404" spans="1:16">
      <c r="A404" s="10"/>
      <c r="B404" s="24" t="s">
        <v>28</v>
      </c>
      <c r="C404" s="24"/>
      <c r="D404" s="25" t="s">
        <v>32</v>
      </c>
      <c r="E404" s="26"/>
      <c r="F404" s="27">
        <v>11.8706</v>
      </c>
      <c r="G404" s="28">
        <v>0.1</v>
      </c>
      <c r="H404" s="29">
        <f t="shared" si="40"/>
        <v>1.18706</v>
      </c>
      <c r="I404" s="30"/>
      <c r="J404" s="31">
        <v>13.937799999999999</v>
      </c>
      <c r="K404" s="28">
        <v>0.1</v>
      </c>
      <c r="L404" s="29">
        <f t="shared" si="41"/>
        <v>1.39378</v>
      </c>
      <c r="M404" s="30"/>
      <c r="N404" s="33">
        <f t="shared" si="42"/>
        <v>0.20672000000000001</v>
      </c>
      <c r="O404" s="34">
        <f t="shared" si="43"/>
        <v>0.17414452512931108</v>
      </c>
      <c r="P404" s="10"/>
    </row>
    <row r="405" spans="1:16">
      <c r="A405" s="10"/>
      <c r="B405" s="24" t="s">
        <v>30</v>
      </c>
      <c r="C405" s="24"/>
      <c r="D405" s="25" t="s">
        <v>25</v>
      </c>
      <c r="E405" s="26"/>
      <c r="F405" s="27">
        <v>0</v>
      </c>
      <c r="G405" s="28">
        <v>1</v>
      </c>
      <c r="H405" s="29">
        <f t="shared" si="40"/>
        <v>0</v>
      </c>
      <c r="I405" s="30"/>
      <c r="J405" s="31">
        <v>0</v>
      </c>
      <c r="K405" s="28">
        <v>1</v>
      </c>
      <c r="L405" s="29">
        <f t="shared" si="41"/>
        <v>0</v>
      </c>
      <c r="M405" s="30"/>
      <c r="N405" s="33">
        <f t="shared" si="42"/>
        <v>0</v>
      </c>
      <c r="O405" s="34" t="str">
        <f t="shared" si="43"/>
        <v/>
      </c>
      <c r="P405" s="10"/>
    </row>
    <row r="406" spans="1:16">
      <c r="A406" s="10"/>
      <c r="B406" s="24" t="s">
        <v>31</v>
      </c>
      <c r="C406" s="24"/>
      <c r="D406" s="25" t="s">
        <v>32</v>
      </c>
      <c r="E406" s="26"/>
      <c r="F406" s="27">
        <v>0</v>
      </c>
      <c r="G406" s="28">
        <v>0.1</v>
      </c>
      <c r="H406" s="29">
        <f t="shared" si="40"/>
        <v>0</v>
      </c>
      <c r="I406" s="30"/>
      <c r="J406" s="31">
        <v>0</v>
      </c>
      <c r="K406" s="28">
        <v>0.1</v>
      </c>
      <c r="L406" s="29">
        <f t="shared" si="41"/>
        <v>0</v>
      </c>
      <c r="M406" s="30"/>
      <c r="N406" s="33">
        <f t="shared" si="42"/>
        <v>0</v>
      </c>
      <c r="O406" s="34" t="str">
        <f t="shared" si="43"/>
        <v/>
      </c>
      <c r="P406" s="10"/>
    </row>
    <row r="407" spans="1:16">
      <c r="A407" s="10"/>
      <c r="B407" s="36" t="s">
        <v>33</v>
      </c>
      <c r="C407" s="24"/>
      <c r="D407" s="25" t="s">
        <v>32</v>
      </c>
      <c r="E407" s="26"/>
      <c r="F407" s="27">
        <v>-0.41039999999999999</v>
      </c>
      <c r="G407" s="28">
        <v>0.1</v>
      </c>
      <c r="H407" s="29">
        <f t="shared" si="40"/>
        <v>-4.104E-2</v>
      </c>
      <c r="I407" s="30"/>
      <c r="J407" s="31">
        <v>0</v>
      </c>
      <c r="K407" s="28">
        <v>0.1</v>
      </c>
      <c r="L407" s="29">
        <f t="shared" si="41"/>
        <v>0</v>
      </c>
      <c r="M407" s="30"/>
      <c r="N407" s="33">
        <f t="shared" si="42"/>
        <v>4.104E-2</v>
      </c>
      <c r="O407" s="34">
        <f t="shared" si="43"/>
        <v>-1</v>
      </c>
      <c r="P407" s="10"/>
    </row>
    <row r="408" spans="1:16">
      <c r="A408" s="10"/>
      <c r="B408" s="36" t="s">
        <v>34</v>
      </c>
      <c r="C408" s="24"/>
      <c r="D408" s="25" t="s">
        <v>32</v>
      </c>
      <c r="E408" s="26"/>
      <c r="F408" s="27">
        <v>5.0299999999999997E-2</v>
      </c>
      <c r="G408" s="28">
        <v>0.1</v>
      </c>
      <c r="H408" s="29">
        <f t="shared" si="40"/>
        <v>5.0299999999999997E-3</v>
      </c>
      <c r="I408" s="30"/>
      <c r="J408" s="31">
        <v>0</v>
      </c>
      <c r="K408" s="28">
        <v>0.1</v>
      </c>
      <c r="L408" s="29">
        <f t="shared" si="41"/>
        <v>0</v>
      </c>
      <c r="M408" s="30"/>
      <c r="N408" s="33">
        <f t="shared" si="42"/>
        <v>-5.0299999999999997E-3</v>
      </c>
      <c r="O408" s="34">
        <f t="shared" si="43"/>
        <v>-1</v>
      </c>
      <c r="P408" s="10"/>
    </row>
    <row r="409" spans="1:16">
      <c r="A409" s="10"/>
      <c r="B409" s="36" t="s">
        <v>35</v>
      </c>
      <c r="C409" s="24"/>
      <c r="D409" s="25" t="s">
        <v>32</v>
      </c>
      <c r="E409" s="26"/>
      <c r="F409" s="27">
        <v>0</v>
      </c>
      <c r="G409" s="28">
        <v>0.1</v>
      </c>
      <c r="H409" s="29">
        <f t="shared" si="40"/>
        <v>0</v>
      </c>
      <c r="I409" s="30"/>
      <c r="J409" s="31">
        <v>0</v>
      </c>
      <c r="K409" s="28">
        <v>0.1</v>
      </c>
      <c r="L409" s="29">
        <f t="shared" si="41"/>
        <v>0</v>
      </c>
      <c r="M409" s="30"/>
      <c r="N409" s="33">
        <f t="shared" si="42"/>
        <v>0</v>
      </c>
      <c r="O409" s="34" t="str">
        <f t="shared" si="43"/>
        <v/>
      </c>
      <c r="P409" s="10"/>
    </row>
    <row r="410" spans="1:16">
      <c r="A410" s="37"/>
      <c r="B410" s="38" t="s">
        <v>36</v>
      </c>
      <c r="C410" s="39"/>
      <c r="D410" s="40"/>
      <c r="E410" s="39"/>
      <c r="F410" s="41"/>
      <c r="G410" s="42"/>
      <c r="H410" s="43">
        <f>SUM(H401:H409)</f>
        <v>4.8610499999999996</v>
      </c>
      <c r="I410" s="44"/>
      <c r="J410" s="45"/>
      <c r="K410" s="46"/>
      <c r="L410" s="43">
        <f>SUM(L401:L409)</f>
        <v>5.7537800000000008</v>
      </c>
      <c r="M410" s="44"/>
      <c r="N410" s="47">
        <f t="shared" si="42"/>
        <v>0.89273000000000113</v>
      </c>
      <c r="O410" s="48">
        <f t="shared" si="43"/>
        <v>0.18364962302383256</v>
      </c>
      <c r="P410" s="37"/>
    </row>
    <row r="411" spans="1:16" ht="38.25">
      <c r="A411" s="10"/>
      <c r="B411" s="49" t="s">
        <v>37</v>
      </c>
      <c r="C411" s="24"/>
      <c r="D411" s="25" t="s">
        <v>32</v>
      </c>
      <c r="E411" s="26"/>
      <c r="F411" s="27">
        <v>-0.16800000000000001</v>
      </c>
      <c r="G411" s="28">
        <v>0.1</v>
      </c>
      <c r="H411" s="29">
        <f>G411*F411</f>
        <v>-1.6800000000000002E-2</v>
      </c>
      <c r="I411" s="30"/>
      <c r="J411" s="31">
        <v>0</v>
      </c>
      <c r="K411" s="28">
        <v>0.1</v>
      </c>
      <c r="L411" s="29">
        <f t="shared" ref="L411:L413" si="44">K411*J411</f>
        <v>0</v>
      </c>
      <c r="M411" s="30"/>
      <c r="N411" s="33">
        <f t="shared" si="42"/>
        <v>1.6800000000000002E-2</v>
      </c>
      <c r="O411" s="34">
        <f>IF((H411)=0,"",(N411/H411))</f>
        <v>-1</v>
      </c>
      <c r="P411" s="10"/>
    </row>
    <row r="412" spans="1:16">
      <c r="A412" s="10"/>
      <c r="B412" s="50" t="s">
        <v>38</v>
      </c>
      <c r="C412" s="24"/>
      <c r="D412" s="25" t="s">
        <v>32</v>
      </c>
      <c r="E412" s="26"/>
      <c r="F412" s="27">
        <v>0</v>
      </c>
      <c r="G412" s="28">
        <v>0.1</v>
      </c>
      <c r="H412" s="29">
        <f>G412*F412</f>
        <v>0</v>
      </c>
      <c r="I412" s="30"/>
      <c r="J412" s="31">
        <v>5.5199999999999999E-2</v>
      </c>
      <c r="K412" s="28">
        <v>0.1</v>
      </c>
      <c r="L412" s="29">
        <f t="shared" si="44"/>
        <v>5.5200000000000006E-3</v>
      </c>
      <c r="M412" s="30"/>
      <c r="N412" s="33">
        <f t="shared" si="42"/>
        <v>5.5200000000000006E-3</v>
      </c>
      <c r="O412" s="34" t="str">
        <f>IF((H412)=0,"",(N412/H412))</f>
        <v/>
      </c>
      <c r="P412" s="10"/>
    </row>
    <row r="413" spans="1:16">
      <c r="A413" s="10"/>
      <c r="B413" s="50" t="s">
        <v>39</v>
      </c>
      <c r="C413" s="24"/>
      <c r="D413" s="25"/>
      <c r="E413" s="26"/>
      <c r="F413" s="51"/>
      <c r="G413" s="52"/>
      <c r="H413" s="53"/>
      <c r="I413" s="30"/>
      <c r="J413" s="31"/>
      <c r="K413" s="28">
        <f>F396</f>
        <v>36</v>
      </c>
      <c r="L413" s="29">
        <f t="shared" si="44"/>
        <v>0</v>
      </c>
      <c r="M413" s="30"/>
      <c r="N413" s="33">
        <f t="shared" si="42"/>
        <v>0</v>
      </c>
      <c r="O413" s="34"/>
      <c r="P413" s="10"/>
    </row>
    <row r="414" spans="1:16" ht="25.5">
      <c r="A414" s="10"/>
      <c r="B414" s="54" t="s">
        <v>40</v>
      </c>
      <c r="C414" s="55"/>
      <c r="D414" s="55"/>
      <c r="E414" s="55"/>
      <c r="F414" s="56"/>
      <c r="G414" s="57"/>
      <c r="H414" s="58">
        <f>SUM(H410:H413)</f>
        <v>4.8442499999999997</v>
      </c>
      <c r="I414" s="44"/>
      <c r="J414" s="57"/>
      <c r="K414" s="59"/>
      <c r="L414" s="58">
        <f>SUM(L410:L413)</f>
        <v>5.7593000000000005</v>
      </c>
      <c r="M414" s="44"/>
      <c r="N414" s="47">
        <f t="shared" si="42"/>
        <v>0.91505000000000081</v>
      </c>
      <c r="O414" s="48">
        <f t="shared" ref="O414:O438" si="45">IF((H414)=0,"",(N414/H414))</f>
        <v>0.18889404964648829</v>
      </c>
      <c r="P414" s="10"/>
    </row>
    <row r="415" spans="1:16">
      <c r="A415" s="10"/>
      <c r="B415" s="30" t="s">
        <v>41</v>
      </c>
      <c r="C415" s="30"/>
      <c r="D415" s="60" t="s">
        <v>32</v>
      </c>
      <c r="E415" s="61"/>
      <c r="F415" s="31">
        <v>1.7724</v>
      </c>
      <c r="G415" s="62">
        <f>0.1</f>
        <v>0.1</v>
      </c>
      <c r="H415" s="29">
        <f>G415*F415</f>
        <v>0.17724000000000001</v>
      </c>
      <c r="I415" s="30"/>
      <c r="J415" s="31">
        <v>1.7064999999999999</v>
      </c>
      <c r="K415" s="63">
        <f>0.1</f>
        <v>0.1</v>
      </c>
      <c r="L415" s="29">
        <f>K415*J415</f>
        <v>0.17065</v>
      </c>
      <c r="M415" s="30"/>
      <c r="N415" s="33">
        <f t="shared" si="42"/>
        <v>-6.5900000000000125E-3</v>
      </c>
      <c r="O415" s="34">
        <f t="shared" si="45"/>
        <v>-3.7181223200180614E-2</v>
      </c>
      <c r="P415" s="10"/>
    </row>
    <row r="416" spans="1:16" ht="25.5">
      <c r="A416" s="10"/>
      <c r="B416" s="64" t="s">
        <v>42</v>
      </c>
      <c r="C416" s="30"/>
      <c r="D416" s="60" t="s">
        <v>29</v>
      </c>
      <c r="E416" s="61"/>
      <c r="F416" s="31">
        <v>1.0962000000000001</v>
      </c>
      <c r="G416" s="62">
        <f>G415</f>
        <v>0.1</v>
      </c>
      <c r="H416" s="29">
        <f>G416*F416</f>
        <v>0.10962000000000001</v>
      </c>
      <c r="I416" s="30"/>
      <c r="J416" s="31">
        <v>0</v>
      </c>
      <c r="K416" s="63">
        <f>K415</f>
        <v>0.1</v>
      </c>
      <c r="L416" s="29">
        <f>K416*J416</f>
        <v>0</v>
      </c>
      <c r="M416" s="30"/>
      <c r="N416" s="33">
        <f t="shared" si="42"/>
        <v>-0.10962000000000001</v>
      </c>
      <c r="O416" s="34">
        <f t="shared" si="45"/>
        <v>-1</v>
      </c>
      <c r="P416" s="10"/>
    </row>
    <row r="417" spans="1:16" ht="25.5">
      <c r="A417" s="10"/>
      <c r="B417" s="54" t="s">
        <v>43</v>
      </c>
      <c r="C417" s="39"/>
      <c r="D417" s="39"/>
      <c r="E417" s="39"/>
      <c r="F417" s="65"/>
      <c r="G417" s="57"/>
      <c r="H417" s="58">
        <f>SUM(H414:H416)</f>
        <v>5.1311099999999996</v>
      </c>
      <c r="I417" s="66"/>
      <c r="J417" s="67"/>
      <c r="K417" s="68"/>
      <c r="L417" s="58">
        <f>SUM(L414:L416)</f>
        <v>5.9299500000000007</v>
      </c>
      <c r="M417" s="66"/>
      <c r="N417" s="47">
        <f t="shared" si="42"/>
        <v>0.7988400000000011</v>
      </c>
      <c r="O417" s="48">
        <f t="shared" si="45"/>
        <v>0.15568561188514787</v>
      </c>
      <c r="P417" s="10"/>
    </row>
    <row r="418" spans="1:16" ht="25.5">
      <c r="A418" s="10"/>
      <c r="B418" s="69" t="s">
        <v>44</v>
      </c>
      <c r="C418" s="24"/>
      <c r="D418" s="25" t="s">
        <v>29</v>
      </c>
      <c r="E418" s="26"/>
      <c r="F418" s="70">
        <v>5.1999999999999998E-3</v>
      </c>
      <c r="G418" s="62">
        <f>F396*(1+F441)</f>
        <v>37.897199999999998</v>
      </c>
      <c r="H418" s="71">
        <f t="shared" ref="H418:H426" si="46">G418*F418</f>
        <v>0.19706543999999998</v>
      </c>
      <c r="I418" s="30"/>
      <c r="J418" s="72">
        <v>5.1999999999999998E-3</v>
      </c>
      <c r="K418" s="63">
        <f>F396*(1+J441)</f>
        <v>37.942979867901116</v>
      </c>
      <c r="L418" s="71">
        <f t="shared" ref="L418:L426" si="47">K418*J418</f>
        <v>0.1973034953130858</v>
      </c>
      <c r="M418" s="30"/>
      <c r="N418" s="33">
        <f t="shared" si="42"/>
        <v>2.3805531308582206E-4</v>
      </c>
      <c r="O418" s="73">
        <f t="shared" si="45"/>
        <v>1.2080013273043822E-3</v>
      </c>
      <c r="P418" s="10"/>
    </row>
    <row r="419" spans="1:16" ht="25.5">
      <c r="A419" s="10"/>
      <c r="B419" s="69" t="s">
        <v>45</v>
      </c>
      <c r="C419" s="24"/>
      <c r="D419" s="25" t="s">
        <v>29</v>
      </c>
      <c r="E419" s="26"/>
      <c r="F419" s="70">
        <v>1.1000000000000001E-3</v>
      </c>
      <c r="G419" s="62">
        <f>F396*(1+F441)</f>
        <v>37.897199999999998</v>
      </c>
      <c r="H419" s="71">
        <f t="shared" si="46"/>
        <v>4.1686920000000002E-2</v>
      </c>
      <c r="I419" s="30"/>
      <c r="J419" s="72">
        <v>1.1000000000000001E-3</v>
      </c>
      <c r="K419" s="63">
        <f>F396*(1+J441)</f>
        <v>37.942979867901116</v>
      </c>
      <c r="L419" s="71">
        <f t="shared" si="47"/>
        <v>4.1737277854691231E-2</v>
      </c>
      <c r="M419" s="30"/>
      <c r="N419" s="33">
        <f t="shared" si="42"/>
        <v>5.0357854691228388E-5</v>
      </c>
      <c r="O419" s="73">
        <f t="shared" si="45"/>
        <v>1.2080013273043052E-3</v>
      </c>
      <c r="P419" s="10"/>
    </row>
    <row r="420" spans="1:16">
      <c r="A420" s="10"/>
      <c r="B420" s="24" t="s">
        <v>46</v>
      </c>
      <c r="C420" s="24"/>
      <c r="D420" s="25"/>
      <c r="E420" s="26"/>
      <c r="F420" s="70"/>
      <c r="G420" s="28">
        <v>1</v>
      </c>
      <c r="H420" s="71">
        <f t="shared" si="46"/>
        <v>0</v>
      </c>
      <c r="I420" s="30"/>
      <c r="J420" s="72"/>
      <c r="K420" s="32">
        <v>1</v>
      </c>
      <c r="L420" s="71">
        <f t="shared" si="47"/>
        <v>0</v>
      </c>
      <c r="M420" s="30"/>
      <c r="N420" s="33">
        <f t="shared" si="42"/>
        <v>0</v>
      </c>
      <c r="O420" s="73" t="str">
        <f t="shared" si="45"/>
        <v/>
      </c>
      <c r="P420" s="10"/>
    </row>
    <row r="421" spans="1:16">
      <c r="A421" s="10"/>
      <c r="B421" s="24" t="s">
        <v>47</v>
      </c>
      <c r="C421" s="24"/>
      <c r="D421" s="25" t="s">
        <v>29</v>
      </c>
      <c r="E421" s="26"/>
      <c r="F421" s="70">
        <v>7.0000000000000001E-3</v>
      </c>
      <c r="G421" s="62">
        <f>F396</f>
        <v>36</v>
      </c>
      <c r="H421" s="71">
        <f t="shared" si="46"/>
        <v>0.252</v>
      </c>
      <c r="I421" s="30"/>
      <c r="J421" s="72">
        <v>7.0000000000000001E-3</v>
      </c>
      <c r="K421" s="63">
        <f>F396</f>
        <v>36</v>
      </c>
      <c r="L421" s="71">
        <f t="shared" si="47"/>
        <v>0.252</v>
      </c>
      <c r="M421" s="30"/>
      <c r="N421" s="33">
        <f t="shared" si="42"/>
        <v>0</v>
      </c>
      <c r="O421" s="73">
        <f t="shared" si="45"/>
        <v>0</v>
      </c>
      <c r="P421" s="10"/>
    </row>
    <row r="422" spans="1:16">
      <c r="A422" s="10"/>
      <c r="B422" s="50" t="s">
        <v>48</v>
      </c>
      <c r="C422" s="24"/>
      <c r="D422" s="25" t="s">
        <v>29</v>
      </c>
      <c r="E422" s="26"/>
      <c r="F422" s="74">
        <v>6.5000000000000002E-2</v>
      </c>
      <c r="G422" s="62">
        <f>IF($G$418&gt;=750,750,$G$418)</f>
        <v>37.897199999999998</v>
      </c>
      <c r="H422" s="71">
        <f>G422*F422</f>
        <v>2.4633180000000001</v>
      </c>
      <c r="I422" s="30"/>
      <c r="J422" s="70">
        <v>6.5000000000000002E-2</v>
      </c>
      <c r="K422" s="62">
        <f>IF($K$418&gt;=750,750,$K$418)</f>
        <v>37.942979867901116</v>
      </c>
      <c r="L422" s="71">
        <f>K422*J422</f>
        <v>2.4662936914135725</v>
      </c>
      <c r="M422" s="30"/>
      <c r="N422" s="33">
        <f t="shared" si="42"/>
        <v>2.9756914135723456E-3</v>
      </c>
      <c r="O422" s="73">
        <f t="shared" si="45"/>
        <v>1.2080013273042074E-3</v>
      </c>
      <c r="P422" s="10"/>
    </row>
    <row r="423" spans="1:16">
      <c r="A423" s="10"/>
      <c r="B423" s="50" t="s">
        <v>49</v>
      </c>
      <c r="C423" s="24"/>
      <c r="D423" s="25" t="s">
        <v>29</v>
      </c>
      <c r="E423" s="26"/>
      <c r="F423" s="74">
        <v>7.4999999999999997E-2</v>
      </c>
      <c r="G423" s="62">
        <f>IF($G$418&gt;=750,$G$418-750,0)</f>
        <v>0</v>
      </c>
      <c r="H423" s="71">
        <f>G423*F423</f>
        <v>0</v>
      </c>
      <c r="I423" s="30"/>
      <c r="J423" s="70">
        <v>7.4999999999999997E-2</v>
      </c>
      <c r="K423" s="62">
        <f>IF($K$418&gt;=750,$K$418-750,0)</f>
        <v>0</v>
      </c>
      <c r="L423" s="71">
        <f>K423*J423</f>
        <v>0</v>
      </c>
      <c r="M423" s="30"/>
      <c r="N423" s="33">
        <f t="shared" si="42"/>
        <v>0</v>
      </c>
      <c r="O423" s="73" t="str">
        <f t="shared" si="45"/>
        <v/>
      </c>
      <c r="P423" s="10"/>
    </row>
    <row r="424" spans="1:16">
      <c r="A424" s="10"/>
      <c r="B424" s="50" t="s">
        <v>50</v>
      </c>
      <c r="C424" s="24"/>
      <c r="D424" s="25" t="s">
        <v>29</v>
      </c>
      <c r="E424" s="26"/>
      <c r="F424" s="74">
        <v>6.5000000000000002E-2</v>
      </c>
      <c r="G424" s="75">
        <f>0.64*$G$418</f>
        <v>24.254207999999998</v>
      </c>
      <c r="H424" s="71">
        <f t="shared" si="46"/>
        <v>1.5765235199999998</v>
      </c>
      <c r="I424" s="30"/>
      <c r="J424" s="70">
        <v>6.5000000000000002E-2</v>
      </c>
      <c r="K424" s="76">
        <f>0.64*$K$418</f>
        <v>24.283507115456715</v>
      </c>
      <c r="L424" s="71">
        <f t="shared" si="47"/>
        <v>1.5784279625046864</v>
      </c>
      <c r="M424" s="30"/>
      <c r="N424" s="33">
        <f t="shared" si="42"/>
        <v>1.9044425046865765E-3</v>
      </c>
      <c r="O424" s="73">
        <f t="shared" si="45"/>
        <v>1.2080013273043822E-3</v>
      </c>
      <c r="P424" s="10"/>
    </row>
    <row r="425" spans="1:16">
      <c r="A425" s="10"/>
      <c r="B425" s="50" t="s">
        <v>51</v>
      </c>
      <c r="C425" s="24"/>
      <c r="D425" s="25" t="s">
        <v>29</v>
      </c>
      <c r="E425" s="26"/>
      <c r="F425" s="74">
        <v>0.1</v>
      </c>
      <c r="G425" s="75">
        <f>0.18*$G$418</f>
        <v>6.8214959999999998</v>
      </c>
      <c r="H425" s="71">
        <f t="shared" si="46"/>
        <v>0.68214960000000002</v>
      </c>
      <c r="I425" s="30"/>
      <c r="J425" s="70">
        <v>0.1</v>
      </c>
      <c r="K425" s="76">
        <f>0.18*$K$418</f>
        <v>6.8297363762222005</v>
      </c>
      <c r="L425" s="71">
        <f t="shared" si="47"/>
        <v>0.68297363762222008</v>
      </c>
      <c r="M425" s="30"/>
      <c r="N425" s="33">
        <f t="shared" si="42"/>
        <v>8.2403762222005295E-4</v>
      </c>
      <c r="O425" s="73">
        <f t="shared" si="45"/>
        <v>1.2080013273042349E-3</v>
      </c>
      <c r="P425" s="10"/>
    </row>
    <row r="426" spans="1:16" ht="13.5" thickBot="1">
      <c r="A426" s="10"/>
      <c r="B426" s="14" t="s">
        <v>52</v>
      </c>
      <c r="C426" s="24"/>
      <c r="D426" s="25" t="s">
        <v>29</v>
      </c>
      <c r="E426" s="26"/>
      <c r="F426" s="74">
        <v>0.11700000000000001</v>
      </c>
      <c r="G426" s="75">
        <f>0.18*$G$418</f>
        <v>6.8214959999999998</v>
      </c>
      <c r="H426" s="71">
        <f t="shared" si="46"/>
        <v>0.798115032</v>
      </c>
      <c r="I426" s="30"/>
      <c r="J426" s="70">
        <v>0.11700000000000001</v>
      </c>
      <c r="K426" s="76">
        <f>0.18*$K$418</f>
        <v>6.8297363762222005</v>
      </c>
      <c r="L426" s="71">
        <f t="shared" si="47"/>
        <v>0.79907915601799751</v>
      </c>
      <c r="M426" s="30"/>
      <c r="N426" s="33">
        <f t="shared" si="42"/>
        <v>9.6412401799750302E-4</v>
      </c>
      <c r="O426" s="73">
        <f t="shared" si="45"/>
        <v>1.2080013273042863E-3</v>
      </c>
      <c r="P426" s="10"/>
    </row>
    <row r="427" spans="1:16" ht="13.5" thickBot="1">
      <c r="A427" s="10"/>
      <c r="B427" s="77"/>
      <c r="C427" s="78"/>
      <c r="D427" s="79"/>
      <c r="E427" s="78"/>
      <c r="F427" s="80"/>
      <c r="G427" s="81"/>
      <c r="H427" s="82"/>
      <c r="I427" s="83"/>
      <c r="J427" s="80"/>
      <c r="K427" s="84"/>
      <c r="L427" s="82"/>
      <c r="M427" s="83"/>
      <c r="N427" s="85"/>
      <c r="O427" s="86"/>
      <c r="P427" s="10"/>
    </row>
    <row r="428" spans="1:16">
      <c r="A428" s="10"/>
      <c r="B428" s="87" t="s">
        <v>53</v>
      </c>
      <c r="C428" s="24"/>
      <c r="D428" s="24"/>
      <c r="E428" s="24"/>
      <c r="F428" s="88"/>
      <c r="G428" s="89"/>
      <c r="H428" s="90">
        <f>SUM(H417:H423)</f>
        <v>8.085180359999999</v>
      </c>
      <c r="I428" s="91"/>
      <c r="J428" s="92"/>
      <c r="K428" s="92"/>
      <c r="L428" s="93">
        <f>SUM(L417:L423)</f>
        <v>8.8872844645813505</v>
      </c>
      <c r="M428" s="94"/>
      <c r="N428" s="95">
        <f t="shared" si="42"/>
        <v>0.80210410458135151</v>
      </c>
      <c r="O428" s="96">
        <f t="shared" si="45"/>
        <v>9.920670521459482E-2</v>
      </c>
      <c r="P428" s="10"/>
    </row>
    <row r="429" spans="1:16">
      <c r="A429" s="10"/>
      <c r="B429" s="97" t="s">
        <v>54</v>
      </c>
      <c r="C429" s="24"/>
      <c r="D429" s="24"/>
      <c r="E429" s="24"/>
      <c r="F429" s="98">
        <v>0.13</v>
      </c>
      <c r="G429" s="89"/>
      <c r="H429" s="99">
        <f>H428*F429</f>
        <v>1.0510734467999998</v>
      </c>
      <c r="I429" s="100"/>
      <c r="J429" s="101">
        <v>0.13</v>
      </c>
      <c r="K429" s="102"/>
      <c r="L429" s="103">
        <f>L428*J429</f>
        <v>1.1553469803955756</v>
      </c>
      <c r="M429" s="104"/>
      <c r="N429" s="105">
        <f t="shared" si="42"/>
        <v>0.10427353359557578</v>
      </c>
      <c r="O429" s="106">
        <f t="shared" si="45"/>
        <v>9.9206705214594904E-2</v>
      </c>
      <c r="P429" s="10"/>
    </row>
    <row r="430" spans="1:16">
      <c r="A430" s="10"/>
      <c r="B430" s="107" t="s">
        <v>55</v>
      </c>
      <c r="C430" s="24"/>
      <c r="D430" s="24"/>
      <c r="E430" s="24"/>
      <c r="F430" s="108"/>
      <c r="G430" s="109"/>
      <c r="H430" s="99">
        <f>H428+H429</f>
        <v>9.1362538067999992</v>
      </c>
      <c r="I430" s="100"/>
      <c r="J430" s="100"/>
      <c r="K430" s="100"/>
      <c r="L430" s="103">
        <f>L428+L429</f>
        <v>10.042631444976927</v>
      </c>
      <c r="M430" s="104"/>
      <c r="N430" s="105">
        <f t="shared" si="42"/>
        <v>0.90637763817692729</v>
      </c>
      <c r="O430" s="106">
        <f t="shared" si="45"/>
        <v>9.920670521459482E-2</v>
      </c>
      <c r="P430" s="10"/>
    </row>
    <row r="431" spans="1:16">
      <c r="A431" s="10"/>
      <c r="B431" s="149" t="s">
        <v>56</v>
      </c>
      <c r="C431" s="149"/>
      <c r="D431" s="149"/>
      <c r="E431" s="24"/>
      <c r="F431" s="108"/>
      <c r="G431" s="109"/>
      <c r="H431" s="110">
        <f>ROUND(-H430*10%,2)</f>
        <v>-0.91</v>
      </c>
      <c r="I431" s="100"/>
      <c r="J431" s="100"/>
      <c r="K431" s="100"/>
      <c r="L431" s="111">
        <f>ROUND(-L430*10%,2)</f>
        <v>-1</v>
      </c>
      <c r="M431" s="104"/>
      <c r="N431" s="112">
        <f t="shared" si="42"/>
        <v>-8.9999999999999969E-2</v>
      </c>
      <c r="O431" s="113">
        <f t="shared" si="45"/>
        <v>9.8901098901098869E-2</v>
      </c>
      <c r="P431" s="10"/>
    </row>
    <row r="432" spans="1:16" ht="13.5" thickBot="1">
      <c r="A432" s="10"/>
      <c r="B432" s="142" t="s">
        <v>57</v>
      </c>
      <c r="C432" s="142"/>
      <c r="D432" s="142"/>
      <c r="E432" s="114"/>
      <c r="F432" s="115"/>
      <c r="G432" s="116"/>
      <c r="H432" s="117">
        <f>SUM(H430:H431)</f>
        <v>8.2262538067999991</v>
      </c>
      <c r="I432" s="118"/>
      <c r="J432" s="118"/>
      <c r="K432" s="118"/>
      <c r="L432" s="119">
        <f>SUM(L430:L431)</f>
        <v>9.0426314449769265</v>
      </c>
      <c r="M432" s="120"/>
      <c r="N432" s="121">
        <f t="shared" si="42"/>
        <v>0.81637763817692743</v>
      </c>
      <c r="O432" s="122">
        <f t="shared" si="45"/>
        <v>9.924051182350975E-2</v>
      </c>
      <c r="P432" s="10"/>
    </row>
    <row r="433" spans="1:16" ht="13.5" thickBot="1">
      <c r="A433" s="10"/>
      <c r="B433" s="77"/>
      <c r="C433" s="78"/>
      <c r="D433" s="79"/>
      <c r="E433" s="78"/>
      <c r="F433" s="123"/>
      <c r="G433" s="124"/>
      <c r="H433" s="125"/>
      <c r="I433" s="126"/>
      <c r="J433" s="123"/>
      <c r="K433" s="81"/>
      <c r="L433" s="127"/>
      <c r="M433" s="83"/>
      <c r="N433" s="128"/>
      <c r="O433" s="86"/>
      <c r="P433" s="10"/>
    </row>
    <row r="434" spans="1:16">
      <c r="A434" s="10"/>
      <c r="B434" s="87" t="s">
        <v>58</v>
      </c>
      <c r="C434" s="24"/>
      <c r="D434" s="24"/>
      <c r="E434" s="24"/>
      <c r="F434" s="88"/>
      <c r="G434" s="89"/>
      <c r="H434" s="90">
        <f>SUM(H417:H421,H424:H426)</f>
        <v>8.678650511999999</v>
      </c>
      <c r="I434" s="91"/>
      <c r="J434" s="92"/>
      <c r="K434" s="92"/>
      <c r="L434" s="129">
        <f>SUM(L417:L421,L424:L426)</f>
        <v>9.4814715293126817</v>
      </c>
      <c r="M434" s="94"/>
      <c r="N434" s="95">
        <f>L434-H434</f>
        <v>0.80282101731268263</v>
      </c>
      <c r="O434" s="96">
        <f>IF((H434)=0,"",(N434/H434))</f>
        <v>9.2505282497851407E-2</v>
      </c>
      <c r="P434" s="10"/>
    </row>
    <row r="435" spans="1:16">
      <c r="A435" s="10"/>
      <c r="B435" s="97" t="s">
        <v>54</v>
      </c>
      <c r="C435" s="24"/>
      <c r="D435" s="24"/>
      <c r="E435" s="24"/>
      <c r="F435" s="98">
        <v>0.13</v>
      </c>
      <c r="G435" s="109"/>
      <c r="H435" s="99">
        <f>H434*F435</f>
        <v>1.1282245665599999</v>
      </c>
      <c r="I435" s="100"/>
      <c r="J435" s="130">
        <v>0.13</v>
      </c>
      <c r="K435" s="100"/>
      <c r="L435" s="103">
        <f>L434*J435</f>
        <v>1.2325912988106487</v>
      </c>
      <c r="M435" s="104"/>
      <c r="N435" s="105">
        <f t="shared" si="42"/>
        <v>0.10436673225064874</v>
      </c>
      <c r="O435" s="106">
        <f t="shared" si="45"/>
        <v>9.2505282497851393E-2</v>
      </c>
      <c r="P435" s="10"/>
    </row>
    <row r="436" spans="1:16">
      <c r="A436" s="10"/>
      <c r="B436" s="107" t="s">
        <v>55</v>
      </c>
      <c r="C436" s="24"/>
      <c r="D436" s="24"/>
      <c r="E436" s="24"/>
      <c r="F436" s="108"/>
      <c r="G436" s="109"/>
      <c r="H436" s="99">
        <f>H434+H435</f>
        <v>9.8068750785599992</v>
      </c>
      <c r="I436" s="100"/>
      <c r="J436" s="100"/>
      <c r="K436" s="100"/>
      <c r="L436" s="103">
        <f>L434+L435</f>
        <v>10.71406282812333</v>
      </c>
      <c r="M436" s="104"/>
      <c r="N436" s="105">
        <f t="shared" si="42"/>
        <v>0.90718774956333093</v>
      </c>
      <c r="O436" s="106">
        <f t="shared" si="45"/>
        <v>9.2505282497851352E-2</v>
      </c>
      <c r="P436" s="10"/>
    </row>
    <row r="437" spans="1:16">
      <c r="A437" s="10"/>
      <c r="B437" s="149" t="s">
        <v>56</v>
      </c>
      <c r="C437" s="149"/>
      <c r="D437" s="149"/>
      <c r="E437" s="24"/>
      <c r="F437" s="108"/>
      <c r="G437" s="109"/>
      <c r="H437" s="110">
        <f>ROUND(-H436*10%,2)</f>
        <v>-0.98</v>
      </c>
      <c r="I437" s="100"/>
      <c r="J437" s="100"/>
      <c r="K437" s="100"/>
      <c r="L437" s="111">
        <f>ROUND(-L436*10%,2)</f>
        <v>-1.07</v>
      </c>
      <c r="M437" s="104"/>
      <c r="N437" s="112">
        <f t="shared" si="42"/>
        <v>-9.000000000000008E-2</v>
      </c>
      <c r="O437" s="113">
        <f t="shared" si="45"/>
        <v>9.1836734693877639E-2</v>
      </c>
      <c r="P437" s="10"/>
    </row>
    <row r="438" spans="1:16" ht="13.5" thickBot="1">
      <c r="A438" s="10"/>
      <c r="B438" s="142" t="s">
        <v>59</v>
      </c>
      <c r="C438" s="142"/>
      <c r="D438" s="142"/>
      <c r="E438" s="114"/>
      <c r="F438" s="131"/>
      <c r="G438" s="132"/>
      <c r="H438" s="133">
        <f>H436+H437</f>
        <v>8.8268750785599988</v>
      </c>
      <c r="I438" s="134"/>
      <c r="J438" s="134"/>
      <c r="K438" s="134"/>
      <c r="L438" s="135">
        <f>L436+L437</f>
        <v>9.6440628281233298</v>
      </c>
      <c r="M438" s="136"/>
      <c r="N438" s="137">
        <f t="shared" si="42"/>
        <v>0.81718774956333107</v>
      </c>
      <c r="O438" s="138">
        <f t="shared" si="45"/>
        <v>9.2579507729551522E-2</v>
      </c>
      <c r="P438" s="10"/>
    </row>
    <row r="439" spans="1:16" ht="13.5" thickBot="1">
      <c r="A439" s="10"/>
      <c r="B439" s="77"/>
      <c r="C439" s="78"/>
      <c r="D439" s="79"/>
      <c r="E439" s="78"/>
      <c r="F439" s="123"/>
      <c r="G439" s="124"/>
      <c r="H439" s="125"/>
      <c r="I439" s="126"/>
      <c r="J439" s="123"/>
      <c r="K439" s="81"/>
      <c r="L439" s="127"/>
      <c r="M439" s="83"/>
      <c r="N439" s="128"/>
      <c r="O439" s="86"/>
      <c r="P439" s="10"/>
    </row>
    <row r="440" spans="1:1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39"/>
      <c r="M440" s="10"/>
      <c r="N440" s="10"/>
      <c r="O440" s="10"/>
      <c r="P440" s="10"/>
    </row>
    <row r="441" spans="1:16">
      <c r="A441" s="10"/>
      <c r="B441" s="15" t="s">
        <v>60</v>
      </c>
      <c r="C441" s="10"/>
      <c r="D441" s="10"/>
      <c r="E441" s="10"/>
      <c r="F441" s="140">
        <v>5.2699999999999969E-2</v>
      </c>
      <c r="G441" s="10"/>
      <c r="H441" s="10"/>
      <c r="I441" s="10"/>
      <c r="J441" s="140">
        <v>5.3971662997253311E-2</v>
      </c>
      <c r="K441" s="10"/>
      <c r="L441" s="10"/>
      <c r="M441" s="10"/>
      <c r="N441" s="10"/>
      <c r="O441" s="10"/>
      <c r="P441" s="10"/>
    </row>
    <row r="442" spans="1:1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 ht="14.25">
      <c r="A443" s="141" t="s">
        <v>61</v>
      </c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>
      <c r="A445" s="10" t="s">
        <v>62</v>
      </c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>
      <c r="A446" s="10" t="s">
        <v>63</v>
      </c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>
      <c r="A448" s="10" t="s">
        <v>64</v>
      </c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>
      <c r="A449" s="10" t="s">
        <v>65</v>
      </c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>
      <c r="A451" s="10" t="s">
        <v>66</v>
      </c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>
      <c r="A452" s="10" t="s">
        <v>67</v>
      </c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>
      <c r="A453" s="10" t="s">
        <v>68</v>
      </c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>
      <c r="A454" s="10" t="s">
        <v>69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>
      <c r="A455" s="10" t="s">
        <v>70</v>
      </c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</sheetData>
  <mergeCells count="84">
    <mergeCell ref="A3:K3"/>
    <mergeCell ref="B10:O10"/>
    <mergeCell ref="B11:O11"/>
    <mergeCell ref="D14:O14"/>
    <mergeCell ref="F18:H18"/>
    <mergeCell ref="J18:L18"/>
    <mergeCell ref="N18:O18"/>
    <mergeCell ref="F94:H94"/>
    <mergeCell ref="J94:L94"/>
    <mergeCell ref="N94:O94"/>
    <mergeCell ref="D19:D20"/>
    <mergeCell ref="N19:N20"/>
    <mergeCell ref="O19:O20"/>
    <mergeCell ref="B51:D51"/>
    <mergeCell ref="B52:D52"/>
    <mergeCell ref="B57:D57"/>
    <mergeCell ref="B58:D58"/>
    <mergeCell ref="A79:K79"/>
    <mergeCell ref="B86:O86"/>
    <mergeCell ref="B87:O87"/>
    <mergeCell ref="D90:O90"/>
    <mergeCell ref="F170:H170"/>
    <mergeCell ref="J170:L170"/>
    <mergeCell ref="N170:O170"/>
    <mergeCell ref="D95:D96"/>
    <mergeCell ref="N95:N96"/>
    <mergeCell ref="O95:O96"/>
    <mergeCell ref="B127:D127"/>
    <mergeCell ref="B128:D128"/>
    <mergeCell ref="B133:D133"/>
    <mergeCell ref="B134:D134"/>
    <mergeCell ref="A155:K155"/>
    <mergeCell ref="B162:O162"/>
    <mergeCell ref="B163:O163"/>
    <mergeCell ref="D166:O166"/>
    <mergeCell ref="F246:H246"/>
    <mergeCell ref="J246:L246"/>
    <mergeCell ref="N246:O246"/>
    <mergeCell ref="D171:D172"/>
    <mergeCell ref="N171:N172"/>
    <mergeCell ref="O171:O172"/>
    <mergeCell ref="B203:D203"/>
    <mergeCell ref="B204:D204"/>
    <mergeCell ref="B209:D209"/>
    <mergeCell ref="B210:D210"/>
    <mergeCell ref="A231:K231"/>
    <mergeCell ref="B238:O238"/>
    <mergeCell ref="B239:O239"/>
    <mergeCell ref="D242:O242"/>
    <mergeCell ref="F322:H322"/>
    <mergeCell ref="J322:L322"/>
    <mergeCell ref="N322:O322"/>
    <mergeCell ref="D247:D248"/>
    <mergeCell ref="N247:N248"/>
    <mergeCell ref="O247:O248"/>
    <mergeCell ref="B279:D279"/>
    <mergeCell ref="B280:D280"/>
    <mergeCell ref="B285:D285"/>
    <mergeCell ref="B286:D286"/>
    <mergeCell ref="A307:K307"/>
    <mergeCell ref="B314:O314"/>
    <mergeCell ref="B315:O315"/>
    <mergeCell ref="D318:O318"/>
    <mergeCell ref="F398:H398"/>
    <mergeCell ref="J398:L398"/>
    <mergeCell ref="N398:O398"/>
    <mergeCell ref="D323:D324"/>
    <mergeCell ref="N323:N324"/>
    <mergeCell ref="O323:O324"/>
    <mergeCell ref="B355:D355"/>
    <mergeCell ref="B356:D356"/>
    <mergeCell ref="B361:D361"/>
    <mergeCell ref="B362:D362"/>
    <mergeCell ref="A383:K383"/>
    <mergeCell ref="B390:O390"/>
    <mergeCell ref="B391:O391"/>
    <mergeCell ref="D394:O394"/>
    <mergeCell ref="B438:D438"/>
    <mergeCell ref="D399:D400"/>
    <mergeCell ref="N399:N400"/>
    <mergeCell ref="O399:O400"/>
    <mergeCell ref="B431:D431"/>
    <mergeCell ref="B432:D432"/>
    <mergeCell ref="B437:D4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2-W Bill Impacts UPDAT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tiija.luttrell</dc:creator>
  <cp:lastModifiedBy>tiija.luttrell</cp:lastModifiedBy>
  <dcterms:created xsi:type="dcterms:W3CDTF">2013-02-14T00:50:11Z</dcterms:created>
  <dcterms:modified xsi:type="dcterms:W3CDTF">2013-02-14T01:21:52Z</dcterms:modified>
</cp:coreProperties>
</file>