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6" windowWidth="15480" windowHeight="8448"/>
  </bookViews>
  <sheets>
    <sheet name="2012 COP Forecast" sheetId="4" r:id="rId1"/>
    <sheet name="2013 COP Forecast 12 c" sheetId="7" r:id="rId2"/>
    <sheet name="2013 COP Forecast 12 b" sheetId="5" r:id="rId3"/>
    <sheet name="2013 COP Forecast new rpp" sheetId="6" r:id="rId4"/>
  </sheets>
  <calcPr calcId="124519"/>
</workbook>
</file>

<file path=xl/calcChain.xml><?xml version="1.0" encoding="utf-8"?>
<calcChain xmlns="http://schemas.openxmlformats.org/spreadsheetml/2006/main">
  <c r="D50" i="4"/>
  <c r="E49"/>
  <c r="E38"/>
  <c r="F38" s="1"/>
  <c r="C27"/>
  <c r="D27"/>
  <c r="E76" i="7"/>
  <c r="E75"/>
  <c r="E74"/>
  <c r="E73"/>
  <c r="E72"/>
  <c r="E71"/>
  <c r="F51"/>
  <c r="D51"/>
  <c r="D43"/>
  <c r="F43" s="1"/>
  <c r="D41"/>
  <c r="F41" s="1"/>
  <c r="F40"/>
  <c r="D39"/>
  <c r="E32"/>
  <c r="C32"/>
  <c r="E31"/>
  <c r="E30"/>
  <c r="E29"/>
  <c r="E28"/>
  <c r="C28"/>
  <c r="E27"/>
  <c r="C26"/>
  <c r="E21"/>
  <c r="B21"/>
  <c r="D21" s="1"/>
  <c r="E20"/>
  <c r="B20"/>
  <c r="E19"/>
  <c r="E18"/>
  <c r="B18"/>
  <c r="B29" s="1"/>
  <c r="E17"/>
  <c r="C17"/>
  <c r="B17"/>
  <c r="B28" s="1"/>
  <c r="D28" s="1"/>
  <c r="F28" s="1"/>
  <c r="E16"/>
  <c r="C16"/>
  <c r="C18" s="1"/>
  <c r="B16"/>
  <c r="D16" s="1"/>
  <c r="B15"/>
  <c r="D15" s="1"/>
  <c r="C10"/>
  <c r="B10"/>
  <c r="D8"/>
  <c r="D7"/>
  <c r="B19" s="1"/>
  <c r="D5"/>
  <c r="D4"/>
  <c r="D3"/>
  <c r="E75" i="6"/>
  <c r="E74"/>
  <c r="E73"/>
  <c r="E72"/>
  <c r="E71"/>
  <c r="E70"/>
  <c r="D50"/>
  <c r="F50" s="1"/>
  <c r="D42"/>
  <c r="F42"/>
  <c r="D40"/>
  <c r="F40"/>
  <c r="F39"/>
  <c r="D38"/>
  <c r="D49" s="1"/>
  <c r="E31"/>
  <c r="C31"/>
  <c r="E30"/>
  <c r="E29"/>
  <c r="E28"/>
  <c r="E27"/>
  <c r="C27"/>
  <c r="E26"/>
  <c r="C25"/>
  <c r="E20"/>
  <c r="B20"/>
  <c r="D20" s="1"/>
  <c r="E19"/>
  <c r="E18"/>
  <c r="E17"/>
  <c r="B17"/>
  <c r="B28"/>
  <c r="E16"/>
  <c r="C16"/>
  <c r="E15"/>
  <c r="C15"/>
  <c r="C26" s="1"/>
  <c r="C9"/>
  <c r="B9"/>
  <c r="D7"/>
  <c r="B19"/>
  <c r="D6"/>
  <c r="B18"/>
  <c r="D4"/>
  <c r="B16"/>
  <c r="D3"/>
  <c r="B15" s="1"/>
  <c r="D2"/>
  <c r="B14" s="1"/>
  <c r="C28" i="5"/>
  <c r="C17"/>
  <c r="D7" i="4"/>
  <c r="B19"/>
  <c r="B30" s="1"/>
  <c r="D30" s="1"/>
  <c r="D6"/>
  <c r="D4"/>
  <c r="D3"/>
  <c r="D2"/>
  <c r="B14" s="1"/>
  <c r="D39" i="5"/>
  <c r="D50" s="1"/>
  <c r="E32"/>
  <c r="E31"/>
  <c r="E30"/>
  <c r="E29"/>
  <c r="E28"/>
  <c r="E27"/>
  <c r="E21"/>
  <c r="E20"/>
  <c r="E19"/>
  <c r="E18"/>
  <c r="E17"/>
  <c r="E16"/>
  <c r="D8"/>
  <c r="B20"/>
  <c r="D7"/>
  <c r="D5"/>
  <c r="B17" s="1"/>
  <c r="D4"/>
  <c r="D3"/>
  <c r="E31" i="4"/>
  <c r="E30"/>
  <c r="E29"/>
  <c r="E28"/>
  <c r="E27"/>
  <c r="E26"/>
  <c r="E20"/>
  <c r="E19"/>
  <c r="F19" s="1"/>
  <c r="E18"/>
  <c r="E17"/>
  <c r="E16"/>
  <c r="E15"/>
  <c r="E76" i="5"/>
  <c r="E75"/>
  <c r="E74"/>
  <c r="E73"/>
  <c r="E72"/>
  <c r="E71"/>
  <c r="D51"/>
  <c r="F51" s="1"/>
  <c r="D43"/>
  <c r="F43" s="1"/>
  <c r="C32"/>
  <c r="C26"/>
  <c r="E70" i="4"/>
  <c r="E71" s="1"/>
  <c r="E72" s="1"/>
  <c r="E73" s="1"/>
  <c r="E74" s="1"/>
  <c r="E59"/>
  <c r="E60" s="1"/>
  <c r="E61" s="1"/>
  <c r="E62" s="1"/>
  <c r="E63" s="1"/>
  <c r="D42"/>
  <c r="D53" s="1"/>
  <c r="F53" s="1"/>
  <c r="C17"/>
  <c r="C18"/>
  <c r="C15"/>
  <c r="C31"/>
  <c r="C26"/>
  <c r="C25"/>
  <c r="B10" i="5"/>
  <c r="C10"/>
  <c r="B15"/>
  <c r="B26" s="1"/>
  <c r="B16"/>
  <c r="D16" s="1"/>
  <c r="C16"/>
  <c r="C18" s="1"/>
  <c r="B18"/>
  <c r="B19"/>
  <c r="B21"/>
  <c r="D21" s="1"/>
  <c r="B27"/>
  <c r="B30"/>
  <c r="B32"/>
  <c r="D32"/>
  <c r="F32" s="1"/>
  <c r="F40"/>
  <c r="D41"/>
  <c r="F41"/>
  <c r="D52"/>
  <c r="F52"/>
  <c r="B15" i="4"/>
  <c r="B26"/>
  <c r="D26" s="1"/>
  <c r="B16"/>
  <c r="B17"/>
  <c r="D17" s="1"/>
  <c r="B18"/>
  <c r="B20"/>
  <c r="D20" s="1"/>
  <c r="B29"/>
  <c r="D38"/>
  <c r="F50"/>
  <c r="D40"/>
  <c r="D51"/>
  <c r="F51" s="1"/>
  <c r="F39"/>
  <c r="F40"/>
  <c r="E41"/>
  <c r="F42"/>
  <c r="C9"/>
  <c r="B9"/>
  <c r="B31" i="5"/>
  <c r="D15" i="4"/>
  <c r="D59" s="1"/>
  <c r="D54" i="5"/>
  <c r="F54" s="1"/>
  <c r="C27"/>
  <c r="E39"/>
  <c r="C28" i="4"/>
  <c r="B29" i="6"/>
  <c r="B27"/>
  <c r="D27"/>
  <c r="F27" s="1"/>
  <c r="D16"/>
  <c r="B30"/>
  <c r="C17"/>
  <c r="B31"/>
  <c r="D31" s="1"/>
  <c r="F31" s="1"/>
  <c r="D51"/>
  <c r="F51"/>
  <c r="D53"/>
  <c r="F53"/>
  <c r="D17"/>
  <c r="E38"/>
  <c r="F38"/>
  <c r="C19" i="4"/>
  <c r="C30"/>
  <c r="D18"/>
  <c r="F18" s="1"/>
  <c r="C29"/>
  <c r="D29" s="1"/>
  <c r="D19"/>
  <c r="D15" i="5"/>
  <c r="F15" s="1"/>
  <c r="D49" i="4"/>
  <c r="F49" s="1"/>
  <c r="B31"/>
  <c r="D31" s="1"/>
  <c r="B29" i="5"/>
  <c r="F17" i="6"/>
  <c r="C18"/>
  <c r="C28"/>
  <c r="D28"/>
  <c r="F28" s="1"/>
  <c r="D60"/>
  <c r="F16"/>
  <c r="D71"/>
  <c r="F71"/>
  <c r="F60"/>
  <c r="C29"/>
  <c r="D29" s="1"/>
  <c r="C19"/>
  <c r="D18"/>
  <c r="F18"/>
  <c r="C30"/>
  <c r="D30"/>
  <c r="D19"/>
  <c r="F30"/>
  <c r="D63"/>
  <c r="F19"/>
  <c r="D41"/>
  <c r="F41"/>
  <c r="D52"/>
  <c r="F52"/>
  <c r="D74"/>
  <c r="F63"/>
  <c r="F74"/>
  <c r="D16" i="4" l="1"/>
  <c r="F20"/>
  <c r="D63"/>
  <c r="D74" s="1"/>
  <c r="F30"/>
  <c r="D41"/>
  <c r="B28"/>
  <c r="D28" s="1"/>
  <c r="F28" s="1"/>
  <c r="B27"/>
  <c r="F27" s="1"/>
  <c r="F15"/>
  <c r="B30" i="7"/>
  <c r="F15"/>
  <c r="D65"/>
  <c r="F21"/>
  <c r="C29"/>
  <c r="C19"/>
  <c r="D18"/>
  <c r="D29"/>
  <c r="F29" s="1"/>
  <c r="F16"/>
  <c r="B22"/>
  <c r="C27"/>
  <c r="D52"/>
  <c r="F52" s="1"/>
  <c r="B27"/>
  <c r="B31"/>
  <c r="D17"/>
  <c r="F39"/>
  <c r="B32"/>
  <c r="D32" s="1"/>
  <c r="F32" s="1"/>
  <c r="D54"/>
  <c r="F54" s="1"/>
  <c r="B26"/>
  <c r="D50"/>
  <c r="F39" i="5"/>
  <c r="D27"/>
  <c r="F27" s="1"/>
  <c r="D62" i="6"/>
  <c r="F29"/>
  <c r="F31" i="4"/>
  <c r="D64"/>
  <c r="D70"/>
  <c r="F70" s="1"/>
  <c r="F59"/>
  <c r="F16"/>
  <c r="F21" i="5"/>
  <c r="D65"/>
  <c r="D60"/>
  <c r="D38"/>
  <c r="F16"/>
  <c r="E75" i="4"/>
  <c r="F74"/>
  <c r="B25"/>
  <c r="B21"/>
  <c r="D14"/>
  <c r="B25" i="6"/>
  <c r="B21"/>
  <c r="D14"/>
  <c r="E49"/>
  <c r="F49" s="1"/>
  <c r="F29" i="4"/>
  <c r="D62"/>
  <c r="F17"/>
  <c r="F26"/>
  <c r="D37"/>
  <c r="D18" i="5"/>
  <c r="C19"/>
  <c r="C29"/>
  <c r="D26"/>
  <c r="E64" i="4"/>
  <c r="F63"/>
  <c r="B28" i="5"/>
  <c r="D28" s="1"/>
  <c r="F28" s="1"/>
  <c r="D17"/>
  <c r="B22"/>
  <c r="E50"/>
  <c r="F50" s="1"/>
  <c r="B26" i="6"/>
  <c r="D26" s="1"/>
  <c r="F26" s="1"/>
  <c r="D15"/>
  <c r="F20"/>
  <c r="D64"/>
  <c r="D29" i="5"/>
  <c r="F29" s="1"/>
  <c r="D61" i="6"/>
  <c r="D60" i="4" l="1"/>
  <c r="F60" s="1"/>
  <c r="D52"/>
  <c r="F52" s="1"/>
  <c r="F41"/>
  <c r="D61"/>
  <c r="F61" s="1"/>
  <c r="B33" i="7"/>
  <c r="D26"/>
  <c r="D61"/>
  <c r="F17"/>
  <c r="C30"/>
  <c r="C20"/>
  <c r="F50"/>
  <c r="D62"/>
  <c r="F18"/>
  <c r="D76"/>
  <c r="F76" s="1"/>
  <c r="F65"/>
  <c r="D19"/>
  <c r="D27"/>
  <c r="D30"/>
  <c r="F30" s="1"/>
  <c r="B33" i="5"/>
  <c r="F17"/>
  <c r="D61"/>
  <c r="D62"/>
  <c r="F18"/>
  <c r="D72" i="4"/>
  <c r="F72" s="1"/>
  <c r="D21"/>
  <c r="F14"/>
  <c r="F21" s="1"/>
  <c r="B32"/>
  <c r="D25"/>
  <c r="D36" s="1"/>
  <c r="F60" i="5"/>
  <c r="D71"/>
  <c r="F71" s="1"/>
  <c r="D73" i="6"/>
  <c r="F73" s="1"/>
  <c r="F62"/>
  <c r="D72"/>
  <c r="F72" s="1"/>
  <c r="F61"/>
  <c r="D75"/>
  <c r="F75" s="1"/>
  <c r="F64"/>
  <c r="D59"/>
  <c r="D37"/>
  <c r="F15"/>
  <c r="F26" i="5"/>
  <c r="D59"/>
  <c r="D37"/>
  <c r="D19"/>
  <c r="C20"/>
  <c r="C30"/>
  <c r="D30" s="1"/>
  <c r="F30" s="1"/>
  <c r="D48" i="4"/>
  <c r="F48" s="1"/>
  <c r="F37"/>
  <c r="D73"/>
  <c r="F73" s="1"/>
  <c r="F62"/>
  <c r="F14" i="6"/>
  <c r="D21"/>
  <c r="D25"/>
  <c r="B32"/>
  <c r="D49" i="5"/>
  <c r="F49" s="1"/>
  <c r="F38"/>
  <c r="F65"/>
  <c r="D76"/>
  <c r="F76" s="1"/>
  <c r="D75" i="4"/>
  <c r="F75" s="1"/>
  <c r="F64"/>
  <c r="D71" l="1"/>
  <c r="F71" s="1"/>
  <c r="C31" i="7"/>
  <c r="D31" s="1"/>
  <c r="F31" s="1"/>
  <c r="D20"/>
  <c r="D33"/>
  <c r="F26"/>
  <c r="D37"/>
  <c r="D59"/>
  <c r="F27"/>
  <c r="D38"/>
  <c r="D60"/>
  <c r="F61"/>
  <c r="D72"/>
  <c r="F72" s="1"/>
  <c r="F19"/>
  <c r="D63"/>
  <c r="F62"/>
  <c r="D73"/>
  <c r="F73" s="1"/>
  <c r="D32" i="6"/>
  <c r="F25"/>
  <c r="F32" s="1"/>
  <c r="C31" i="5"/>
  <c r="D31" s="1"/>
  <c r="D20"/>
  <c r="F59"/>
  <c r="D70"/>
  <c r="D70" i="6"/>
  <c r="F70" s="1"/>
  <c r="F59"/>
  <c r="D47" i="4"/>
  <c r="F47" s="1"/>
  <c r="F54" s="1"/>
  <c r="B84" s="1"/>
  <c r="F36"/>
  <c r="F43" s="1"/>
  <c r="B83" s="1"/>
  <c r="D73" i="5"/>
  <c r="F73" s="1"/>
  <c r="F62"/>
  <c r="D63"/>
  <c r="F19"/>
  <c r="D48"/>
  <c r="F48" s="1"/>
  <c r="F37"/>
  <c r="D48" i="6"/>
  <c r="F48" s="1"/>
  <c r="F37"/>
  <c r="F25" i="4"/>
  <c r="F32" s="1"/>
  <c r="B80" s="1"/>
  <c r="D32"/>
  <c r="D72" i="5"/>
  <c r="F72" s="1"/>
  <c r="F61"/>
  <c r="D36" i="6"/>
  <c r="D58"/>
  <c r="F21"/>
  <c r="B80" s="1"/>
  <c r="D58" i="4"/>
  <c r="F22" i="7" l="1"/>
  <c r="D49"/>
  <c r="F49" s="1"/>
  <c r="F38"/>
  <c r="D74"/>
  <c r="F74" s="1"/>
  <c r="F63"/>
  <c r="D71"/>
  <c r="F71" s="1"/>
  <c r="F60"/>
  <c r="F37"/>
  <c r="D48"/>
  <c r="F48" s="1"/>
  <c r="D70"/>
  <c r="F59"/>
  <c r="D64"/>
  <c r="D42"/>
  <c r="F20"/>
  <c r="D22"/>
  <c r="F33"/>
  <c r="D74" i="5"/>
  <c r="F74" s="1"/>
  <c r="F63"/>
  <c r="D64"/>
  <c r="D42"/>
  <c r="F20"/>
  <c r="F22" s="1"/>
  <c r="D22"/>
  <c r="D66"/>
  <c r="D47" i="6"/>
  <c r="F47" s="1"/>
  <c r="F54" s="1"/>
  <c r="B84" s="1"/>
  <c r="F36"/>
  <c r="F43" s="1"/>
  <c r="B83" s="1"/>
  <c r="D69" i="4"/>
  <c r="D65"/>
  <c r="F58"/>
  <c r="F65" s="1"/>
  <c r="B81" s="1"/>
  <c r="D69" i="6"/>
  <c r="D65"/>
  <c r="F58"/>
  <c r="F65" s="1"/>
  <c r="B81" s="1"/>
  <c r="F70" i="5"/>
  <c r="F31"/>
  <c r="F33" s="1"/>
  <c r="D33"/>
  <c r="D75" i="7" l="1"/>
  <c r="F75" s="1"/>
  <c r="F64"/>
  <c r="F66" s="1"/>
  <c r="B82" s="1"/>
  <c r="B81"/>
  <c r="D53"/>
  <c r="F53" s="1"/>
  <c r="F42"/>
  <c r="F44" s="1"/>
  <c r="B84" s="1"/>
  <c r="D77"/>
  <c r="F70"/>
  <c r="F77" s="1"/>
  <c r="B86" s="1"/>
  <c r="F55"/>
  <c r="B85" s="1"/>
  <c r="D66"/>
  <c r="B81" i="5"/>
  <c r="D76" i="6"/>
  <c r="F69"/>
  <c r="F76" s="1"/>
  <c r="B85" s="1"/>
  <c r="B87" s="1"/>
  <c r="D75" i="5"/>
  <c r="F64"/>
  <c r="F66" s="1"/>
  <c r="B82" s="1"/>
  <c r="F69" i="4"/>
  <c r="F76" s="1"/>
  <c r="B85" s="1"/>
  <c r="B87" s="1"/>
  <c r="D76"/>
  <c r="D53" i="5"/>
  <c r="F53" s="1"/>
  <c r="F55" s="1"/>
  <c r="B85" s="1"/>
  <c r="F42"/>
  <c r="F44" s="1"/>
  <c r="B84" s="1"/>
  <c r="B88" i="7" l="1"/>
  <c r="F75" i="5"/>
  <c r="F77" s="1"/>
  <c r="B86" s="1"/>
  <c r="B88" s="1"/>
  <c r="D77"/>
</calcChain>
</file>

<file path=xl/comments1.xml><?xml version="1.0" encoding="utf-8"?>
<comments xmlns="http://schemas.openxmlformats.org/spreadsheetml/2006/main">
  <authors>
    <author>bbacon</author>
  </authors>
  <commentList>
    <comment ref="B1" authorId="0">
      <text>
        <r>
          <rPr>
            <sz val="8"/>
            <color indexed="81"/>
            <rFont val="Tahoma"/>
          </rPr>
          <t xml:space="preserve">Linked to load forecast model
</t>
        </r>
      </text>
    </comment>
    <comment ref="C1" authorId="0">
      <text>
        <r>
          <rPr>
            <sz val="8"/>
            <color indexed="81"/>
            <rFont val="Tahoma"/>
          </rPr>
          <t>Linked to load forecast model</t>
        </r>
      </text>
    </comment>
  </commentList>
</comments>
</file>

<file path=xl/comments2.xml><?xml version="1.0" encoding="utf-8"?>
<comments xmlns="http://schemas.openxmlformats.org/spreadsheetml/2006/main">
  <authors>
    <author>bbacon</author>
  </authors>
  <commentList>
    <comment ref="B2" author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2" authorId="0">
      <text>
        <r>
          <rPr>
            <sz val="8"/>
            <color indexed="81"/>
            <rFont val="Tahoma"/>
          </rPr>
          <t xml:space="preserve">Linked to the load forecast model
</t>
        </r>
      </text>
    </comment>
  </commentList>
</comments>
</file>

<file path=xl/comments3.xml><?xml version="1.0" encoding="utf-8"?>
<comments xmlns="http://schemas.openxmlformats.org/spreadsheetml/2006/main">
  <authors>
    <author>bbacon</author>
  </authors>
  <commentList>
    <comment ref="B2" author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2" authorId="0">
      <text>
        <r>
          <rPr>
            <sz val="8"/>
            <color indexed="81"/>
            <rFont val="Tahoma"/>
          </rPr>
          <t xml:space="preserve">Linked to the load forecast model
</t>
        </r>
      </text>
    </comment>
  </commentList>
</comments>
</file>

<file path=xl/comments4.xml><?xml version="1.0" encoding="utf-8"?>
<comments xmlns="http://schemas.openxmlformats.org/spreadsheetml/2006/main">
  <authors>
    <author>bbacon</author>
  </authors>
  <commentList>
    <comment ref="B1" authorId="0">
      <text>
        <r>
          <rPr>
            <sz val="8"/>
            <color indexed="81"/>
            <rFont val="Tahoma"/>
            <family val="2"/>
          </rPr>
          <t xml:space="preserve">Linked to load forecast model
</t>
        </r>
      </text>
    </comment>
    <comment ref="C1" authorId="0">
      <text>
        <r>
          <rPr>
            <sz val="8"/>
            <color indexed="81"/>
            <rFont val="Tahoma"/>
          </rPr>
          <t xml:space="preserve">Linked to the load forecast model
</t>
        </r>
      </text>
    </comment>
  </commentList>
</comments>
</file>

<file path=xl/sharedStrings.xml><?xml version="1.0" encoding="utf-8"?>
<sst xmlns="http://schemas.openxmlformats.org/spreadsheetml/2006/main" count="466" uniqueCount="33">
  <si>
    <t>4705-Power Purchased</t>
  </si>
  <si>
    <t>4708-Charges-WMS</t>
  </si>
  <si>
    <t>4714-Charges-NW</t>
  </si>
  <si>
    <t>4716-Charges-CN</t>
  </si>
  <si>
    <t>Class per Load Forecast</t>
  </si>
  <si>
    <t>Street Lighting</t>
  </si>
  <si>
    <t>Sentinel Lighting</t>
  </si>
  <si>
    <t>TOTAL</t>
  </si>
  <si>
    <t>Unmetered Scattered Load</t>
  </si>
  <si>
    <t>Transmission - Network</t>
  </si>
  <si>
    <t>Volume</t>
  </si>
  <si>
    <t>Metric</t>
  </si>
  <si>
    <t>kWh</t>
  </si>
  <si>
    <t>kW</t>
  </si>
  <si>
    <t>Transmission - Connection</t>
  </si>
  <si>
    <t>Wholesale Market Service</t>
  </si>
  <si>
    <t>Rural Rate Assistance</t>
  </si>
  <si>
    <t xml:space="preserve">4730-Rural Rate Assistance </t>
  </si>
  <si>
    <t xml:space="preserve">4750-Low Voltage </t>
  </si>
  <si>
    <t>Class per Load Forecast RPP</t>
  </si>
  <si>
    <t>Electricity - Commodity Non-RPP</t>
  </si>
  <si>
    <t>Electricity - Commodity RPP</t>
  </si>
  <si>
    <t xml:space="preserve">Residential </t>
  </si>
  <si>
    <t>General Service &lt; 50 kW</t>
  </si>
  <si>
    <t>General Service  50 to 4,999 kW</t>
  </si>
  <si>
    <t>2013 Load Foreacst</t>
  </si>
  <si>
    <t>2013 Forecasted Metered kWhs</t>
  </si>
  <si>
    <t>2013  Loss Factor</t>
  </si>
  <si>
    <t>2011 %RPP</t>
  </si>
  <si>
    <t>Large Use</t>
  </si>
  <si>
    <t>4712-IESO Smart Meter Charge</t>
  </si>
  <si>
    <t>Energy Probe 12b</t>
  </si>
  <si>
    <t>Energy Probe 12c</t>
  </si>
</sst>
</file>

<file path=xl/styles.xml><?xml version="1.0" encoding="utf-8"?>
<styleSheet xmlns="http://schemas.openxmlformats.org/spreadsheetml/2006/main">
  <numFmts count="8">
    <numFmt numFmtId="164" formatCode="&quot;$&quot;#,##0_);\(&quot;$&quot;#,##0\)"/>
    <numFmt numFmtId="165" formatCode="&quot;$&quot;#,##0.00_);\(&quot;$&quot;#,##0.00\)"/>
    <numFmt numFmtId="166" formatCode="_(* #,##0.00_);_(* \(#,##0.00\);_(* &quot;-&quot;??_);_(@_)"/>
    <numFmt numFmtId="167" formatCode="#,##0.0000_);\(#,##0.0000\)"/>
    <numFmt numFmtId="168" formatCode="#,##0.00000_);\(#,##0.00000\)"/>
    <numFmt numFmtId="169" formatCode="&quot;$&quot;#,##0.00000_);\(&quot;$&quot;#,##0.00000\)"/>
    <numFmt numFmtId="170" formatCode="&quot;$&quot;#,##0.0000_);\(&quot;$&quot;#,##0.0000\)"/>
    <numFmt numFmtId="171" formatCode="_(* #,##0_);_(* \(#,##0\);_(* &quot;-&quot;??_);_(@_)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</font>
    <font>
      <sz val="8"/>
      <color indexed="81"/>
      <name val="Tahoma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7" fontId="0" fillId="0" borderId="7" xfId="0" applyNumberFormat="1" applyBorder="1"/>
    <xf numFmtId="37" fontId="0" fillId="0" borderId="8" xfId="0" applyNumberFormat="1" applyBorder="1"/>
    <xf numFmtId="37" fontId="2" fillId="0" borderId="2" xfId="0" applyNumberFormat="1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8" fontId="0" fillId="0" borderId="4" xfId="0" applyNumberFormat="1" applyBorder="1"/>
    <xf numFmtId="0" fontId="2" fillId="0" borderId="7" xfId="0" applyFont="1" applyBorder="1"/>
    <xf numFmtId="167" fontId="0" fillId="0" borderId="5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37" fontId="2" fillId="0" borderId="4" xfId="0" applyNumberFormat="1" applyFont="1" applyBorder="1"/>
    <xf numFmtId="0" fontId="2" fillId="0" borderId="9" xfId="0" applyFont="1" applyBorder="1" applyAlignment="1">
      <alignment horizontal="left" indent="1"/>
    </xf>
    <xf numFmtId="37" fontId="0" fillId="0" borderId="5" xfId="0" applyNumberFormat="1" applyBorder="1"/>
    <xf numFmtId="37" fontId="0" fillId="0" borderId="12" xfId="0" applyNumberFormat="1" applyBorder="1"/>
    <xf numFmtId="37" fontId="0" fillId="0" borderId="6" xfId="0" applyNumberFormat="1" applyBorder="1"/>
    <xf numFmtId="37" fontId="2" fillId="0" borderId="9" xfId="0" applyNumberFormat="1" applyFont="1" applyBorder="1"/>
    <xf numFmtId="0" fontId="2" fillId="0" borderId="13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4" xfId="0" applyFont="1" applyBorder="1"/>
    <xf numFmtId="0" fontId="3" fillId="0" borderId="9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164" fontId="2" fillId="0" borderId="4" xfId="0" applyNumberFormat="1" applyFont="1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4" xfId="0" applyNumberFormat="1" applyBorder="1"/>
    <xf numFmtId="164" fontId="2" fillId="0" borderId="4" xfId="0" applyNumberFormat="1" applyFont="1" applyBorder="1"/>
    <xf numFmtId="164" fontId="0" fillId="0" borderId="12" xfId="0" applyNumberFormat="1" applyFill="1" applyBorder="1"/>
    <xf numFmtId="164" fontId="0" fillId="0" borderId="12" xfId="0" applyNumberFormat="1" applyBorder="1"/>
    <xf numFmtId="0" fontId="0" fillId="0" borderId="0" xfId="0" applyFill="1"/>
    <xf numFmtId="37" fontId="0" fillId="2" borderId="7" xfId="0" applyNumberFormat="1" applyFill="1" applyBorder="1"/>
    <xf numFmtId="37" fontId="0" fillId="2" borderId="8" xfId="0" applyNumberFormat="1" applyFill="1" applyBorder="1"/>
    <xf numFmtId="167" fontId="0" fillId="2" borderId="11" xfId="0" applyNumberFormat="1" applyFill="1" applyBorder="1"/>
    <xf numFmtId="170" fontId="0" fillId="2" borderId="7" xfId="0" applyNumberFormat="1" applyFill="1" applyBorder="1"/>
    <xf numFmtId="170" fontId="0" fillId="2" borderId="8" xfId="0" applyNumberFormat="1" applyFill="1" applyBorder="1"/>
    <xf numFmtId="170" fontId="0" fillId="2" borderId="4" xfId="0" applyNumberFormat="1" applyFill="1" applyBorder="1"/>
    <xf numFmtId="170" fontId="0" fillId="2" borderId="6" xfId="0" applyNumberFormat="1" applyFill="1" applyBorder="1"/>
    <xf numFmtId="0" fontId="2" fillId="0" borderId="0" xfId="0" applyFont="1" applyBorder="1" applyAlignment="1">
      <alignment horizontal="left" indent="1"/>
    </xf>
    <xf numFmtId="37" fontId="2" fillId="0" borderId="0" xfId="0" applyNumberFormat="1" applyFont="1" applyBorder="1"/>
    <xf numFmtId="0" fontId="2" fillId="0" borderId="0" xfId="0" applyFont="1" applyBorder="1"/>
    <xf numFmtId="168" fontId="0" fillId="0" borderId="0" xfId="0" applyNumberFormat="1" applyBorder="1"/>
    <xf numFmtId="164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3" fontId="0" fillId="0" borderId="12" xfId="0" applyNumberFormat="1" applyBorder="1"/>
    <xf numFmtId="3" fontId="0" fillId="0" borderId="6" xfId="0" applyNumberFormat="1" applyBorder="1"/>
    <xf numFmtId="171" fontId="0" fillId="2" borderId="11" xfId="1" applyNumberFormat="1" applyFont="1" applyFill="1" applyBorder="1"/>
    <xf numFmtId="167" fontId="0" fillId="2" borderId="10" xfId="0" applyNumberFormat="1" applyFill="1" applyBorder="1"/>
    <xf numFmtId="9" fontId="0" fillId="3" borderId="5" xfId="2" applyFont="1" applyFill="1" applyBorder="1"/>
    <xf numFmtId="3" fontId="0" fillId="0" borderId="11" xfId="0" applyNumberFormat="1" applyBorder="1"/>
    <xf numFmtId="3" fontId="0" fillId="0" borderId="3" xfId="0" applyNumberFormat="1" applyBorder="1"/>
    <xf numFmtId="167" fontId="0" fillId="2" borderId="0" xfId="0" applyNumberFormat="1" applyFill="1" applyBorder="1"/>
    <xf numFmtId="37" fontId="0" fillId="2" borderId="5" xfId="0" applyNumberFormat="1" applyFill="1" applyBorder="1"/>
    <xf numFmtId="37" fontId="0" fillId="2" borderId="12" xfId="0" applyNumberFormat="1" applyFill="1" applyBorder="1"/>
    <xf numFmtId="37" fontId="0" fillId="2" borderId="6" xfId="0" applyNumberFormat="1" applyFill="1" applyBorder="1"/>
    <xf numFmtId="170" fontId="0" fillId="2" borderId="14" xfId="0" applyNumberFormat="1" applyFill="1" applyBorder="1"/>
    <xf numFmtId="170" fontId="0" fillId="2" borderId="0" xfId="0" applyNumberFormat="1" applyFill="1" applyBorder="1"/>
    <xf numFmtId="170" fontId="0" fillId="2" borderId="1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9" fontId="0" fillId="2" borderId="5" xfId="0" applyNumberFormat="1" applyFill="1" applyBorder="1"/>
    <xf numFmtId="169" fontId="0" fillId="2" borderId="12" xfId="0" applyNumberFormat="1" applyFill="1" applyBorder="1"/>
    <xf numFmtId="169" fontId="0" fillId="2" borderId="6" xfId="0" applyNumberFormat="1" applyFill="1" applyBorder="1"/>
    <xf numFmtId="164" fontId="0" fillId="3" borderId="12" xfId="0" applyNumberFormat="1" applyFill="1" applyBorder="1"/>
    <xf numFmtId="170" fontId="0" fillId="2" borderId="5" xfId="0" applyNumberFormat="1" applyFill="1" applyBorder="1"/>
    <xf numFmtId="170" fontId="0" fillId="2" borderId="12" xfId="0" applyNumberFormat="1" applyFill="1" applyBorder="1"/>
    <xf numFmtId="9" fontId="0" fillId="3" borderId="12" xfId="2" applyFont="1" applyFill="1" applyBorder="1"/>
    <xf numFmtId="9" fontId="0" fillId="3" borderId="6" xfId="2" applyFont="1" applyFill="1" applyBorder="1"/>
    <xf numFmtId="171" fontId="1" fillId="2" borderId="11" xfId="1" applyNumberFormat="1" applyFill="1" applyBorder="1"/>
    <xf numFmtId="170" fontId="0" fillId="3" borderId="8" xfId="0" applyNumberFormat="1" applyFill="1" applyBorder="1"/>
    <xf numFmtId="170" fontId="0" fillId="3" borderId="4" xfId="0" applyNumberFormat="1" applyFill="1" applyBorder="1"/>
    <xf numFmtId="170" fontId="0" fillId="3" borderId="7" xfId="0" applyNumberFormat="1" applyFill="1" applyBorder="1"/>
    <xf numFmtId="167" fontId="0" fillId="3" borderId="0" xfId="0" applyNumberFormat="1" applyFill="1" applyBorder="1"/>
    <xf numFmtId="37" fontId="0" fillId="2" borderId="3" xfId="0" applyNumberFormat="1" applyFill="1" applyBorder="1"/>
    <xf numFmtId="164" fontId="0" fillId="0" borderId="0" xfId="0" applyNumberFormat="1"/>
    <xf numFmtId="165" fontId="0" fillId="0" borderId="0" xfId="0" applyNumberFormat="1"/>
    <xf numFmtId="0" fontId="2" fillId="0" borderId="4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topLeftCell="A46" workbookViewId="0">
      <selection activeCell="A56" sqref="A56:F88"/>
    </sheetView>
  </sheetViews>
  <sheetFormatPr defaultRowHeight="13.2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8" max="8" width="10.6640625" bestFit="1" customWidth="1"/>
  </cols>
  <sheetData>
    <row r="1" spans="1:6">
      <c r="A1" s="27" t="s">
        <v>25</v>
      </c>
      <c r="B1" s="50" t="s">
        <v>12</v>
      </c>
      <c r="C1" s="50" t="s">
        <v>13</v>
      </c>
      <c r="D1" s="50" t="s">
        <v>28</v>
      </c>
    </row>
    <row r="2" spans="1:6">
      <c r="A2" s="51" t="s">
        <v>22</v>
      </c>
      <c r="B2" s="38">
        <v>162565618</v>
      </c>
      <c r="C2" s="54"/>
      <c r="D2" s="55">
        <f>1-0.12390901</f>
        <v>0.87609099000000001</v>
      </c>
    </row>
    <row r="3" spans="1:6">
      <c r="A3" s="51" t="s">
        <v>23</v>
      </c>
      <c r="B3" s="39">
        <v>54784534</v>
      </c>
      <c r="C3" s="40"/>
      <c r="D3" s="73">
        <f>1-0.13945733</f>
        <v>0.86054267000000007</v>
      </c>
    </row>
    <row r="4" spans="1:6">
      <c r="A4" s="51" t="s">
        <v>24</v>
      </c>
      <c r="B4" s="39">
        <v>141530394</v>
      </c>
      <c r="C4" s="53">
        <v>396002</v>
      </c>
      <c r="D4" s="73">
        <f>1-0.87486888</f>
        <v>0.12513112000000004</v>
      </c>
    </row>
    <row r="5" spans="1:6">
      <c r="A5" s="51" t="s">
        <v>5</v>
      </c>
      <c r="B5" s="39">
        <v>1273281</v>
      </c>
      <c r="C5" s="53">
        <v>3552</v>
      </c>
      <c r="D5" s="73">
        <v>0</v>
      </c>
    </row>
    <row r="6" spans="1:6">
      <c r="A6" s="51" t="s">
        <v>6</v>
      </c>
      <c r="B6" s="39">
        <v>831977</v>
      </c>
      <c r="C6" s="53">
        <v>2297</v>
      </c>
      <c r="D6" s="73">
        <f>1-0.039601</f>
        <v>0.960399</v>
      </c>
    </row>
    <row r="7" spans="1:6">
      <c r="A7" s="51" t="s">
        <v>8</v>
      </c>
      <c r="B7" s="39">
        <v>1111230</v>
      </c>
      <c r="C7" s="40"/>
      <c r="D7" s="73">
        <f>1-0.045115</f>
        <v>0.95488499999999998</v>
      </c>
    </row>
    <row r="8" spans="1:6">
      <c r="A8" s="52" t="s">
        <v>29</v>
      </c>
      <c r="B8" s="39">
        <v>59538701</v>
      </c>
      <c r="C8" s="80">
        <v>168818</v>
      </c>
      <c r="D8" s="74">
        <v>0</v>
      </c>
    </row>
    <row r="9" spans="1:6">
      <c r="A9" s="18" t="s">
        <v>7</v>
      </c>
      <c r="B9" s="9">
        <f>SUM(B2:B8)</f>
        <v>421635735</v>
      </c>
      <c r="C9" s="9">
        <f>SUM(C2:C8)</f>
        <v>570669</v>
      </c>
      <c r="D9" s="17"/>
    </row>
    <row r="12" spans="1:6">
      <c r="A12" s="27" t="s">
        <v>21</v>
      </c>
      <c r="B12" s="87" t="s">
        <v>26</v>
      </c>
      <c r="C12" s="89" t="s">
        <v>27</v>
      </c>
      <c r="D12" s="23"/>
      <c r="E12" s="1"/>
      <c r="F12" s="2"/>
    </row>
    <row r="13" spans="1:6">
      <c r="A13" s="10" t="s">
        <v>19</v>
      </c>
      <c r="B13" s="88"/>
      <c r="C13" s="90"/>
      <c r="D13" s="91">
        <v>2013</v>
      </c>
      <c r="E13" s="92"/>
      <c r="F13" s="93"/>
    </row>
    <row r="14" spans="1:6">
      <c r="A14" s="56" t="s">
        <v>22</v>
      </c>
      <c r="B14" s="59">
        <f t="shared" ref="B14:B20" si="0">B2*D2</f>
        <v>142422273.21358183</v>
      </c>
      <c r="C14" s="58">
        <v>1.0531999999999999</v>
      </c>
      <c r="D14" s="19">
        <f>B14*C14</f>
        <v>149999138.14854437</v>
      </c>
      <c r="E14" s="67">
        <v>7.9320000000000002E-2</v>
      </c>
      <c r="F14" s="31">
        <f t="shared" ref="F14:F20" si="1">D14*E14</f>
        <v>11897931.63794254</v>
      </c>
    </row>
    <row r="15" spans="1:6">
      <c r="A15" s="56" t="s">
        <v>23</v>
      </c>
      <c r="B15" s="60">
        <f t="shared" si="0"/>
        <v>47144429.163065784</v>
      </c>
      <c r="C15" s="58">
        <f>C14</f>
        <v>1.0531999999999999</v>
      </c>
      <c r="D15" s="20">
        <f t="shared" ref="D15:D20" si="2">B15*C15</f>
        <v>49652512.794540882</v>
      </c>
      <c r="E15" s="68">
        <f>E14</f>
        <v>7.9320000000000002E-2</v>
      </c>
      <c r="F15" s="32">
        <f t="shared" si="1"/>
        <v>3938437.3148629828</v>
      </c>
    </row>
    <row r="16" spans="1:6">
      <c r="A16" s="56" t="s">
        <v>24</v>
      </c>
      <c r="B16" s="60">
        <f t="shared" si="0"/>
        <v>17709856.715261284</v>
      </c>
      <c r="C16" s="58">
        <v>1.05026</v>
      </c>
      <c r="D16" s="20">
        <f t="shared" si="2"/>
        <v>18599954.113770317</v>
      </c>
      <c r="E16" s="68">
        <f>E14</f>
        <v>7.9320000000000002E-2</v>
      </c>
      <c r="F16" s="32">
        <f t="shared" si="1"/>
        <v>1475348.3603042616</v>
      </c>
    </row>
    <row r="17" spans="1:6">
      <c r="A17" s="56" t="s">
        <v>5</v>
      </c>
      <c r="B17" s="60">
        <f t="shared" si="0"/>
        <v>0</v>
      </c>
      <c r="C17" s="58">
        <f>C14</f>
        <v>1.0531999999999999</v>
      </c>
      <c r="D17" s="20">
        <f t="shared" si="2"/>
        <v>0</v>
      </c>
      <c r="E17" s="68">
        <f>E14</f>
        <v>7.9320000000000002E-2</v>
      </c>
      <c r="F17" s="32">
        <f t="shared" si="1"/>
        <v>0</v>
      </c>
    </row>
    <row r="18" spans="1:6">
      <c r="A18" s="56" t="s">
        <v>6</v>
      </c>
      <c r="B18" s="60">
        <f t="shared" si="0"/>
        <v>799029.87882300001</v>
      </c>
      <c r="C18" s="58">
        <f>C17</f>
        <v>1.0531999999999999</v>
      </c>
      <c r="D18" s="20">
        <f t="shared" si="2"/>
        <v>841538.26837638358</v>
      </c>
      <c r="E18" s="68">
        <f>E14</f>
        <v>7.9320000000000002E-2</v>
      </c>
      <c r="F18" s="32">
        <f t="shared" si="1"/>
        <v>66750.815447614747</v>
      </c>
    </row>
    <row r="19" spans="1:6">
      <c r="A19" s="56" t="s">
        <v>8</v>
      </c>
      <c r="B19" s="60">
        <f t="shared" si="0"/>
        <v>1061096.85855</v>
      </c>
      <c r="C19" s="58">
        <f>C18</f>
        <v>1.0531999999999999</v>
      </c>
      <c r="D19" s="20">
        <f t="shared" si="2"/>
        <v>1117547.2114248599</v>
      </c>
      <c r="E19" s="68">
        <f>E14</f>
        <v>7.9320000000000002E-2</v>
      </c>
      <c r="F19" s="32">
        <f t="shared" si="1"/>
        <v>88643.844810219889</v>
      </c>
    </row>
    <row r="20" spans="1:6">
      <c r="A20" s="57" t="s">
        <v>29</v>
      </c>
      <c r="B20" s="61">
        <f t="shared" si="0"/>
        <v>0</v>
      </c>
      <c r="C20" s="58">
        <v>1.0044999999999999</v>
      </c>
      <c r="D20" s="21">
        <f t="shared" si="2"/>
        <v>0</v>
      </c>
      <c r="E20" s="69">
        <f>E14</f>
        <v>7.9320000000000002E-2</v>
      </c>
      <c r="F20" s="66">
        <f t="shared" si="1"/>
        <v>0</v>
      </c>
    </row>
    <row r="21" spans="1:6">
      <c r="A21" s="18" t="s">
        <v>7</v>
      </c>
      <c r="B21" s="17">
        <f>SUM(B14:B20)</f>
        <v>209136685.82928193</v>
      </c>
      <c r="C21" s="10"/>
      <c r="D21" s="17">
        <f>SUM(D14:D19)</f>
        <v>220210690.5366568</v>
      </c>
      <c r="E21" s="13"/>
      <c r="F21" s="30">
        <f>SUM(F14:F20)</f>
        <v>17467111.97336762</v>
      </c>
    </row>
    <row r="22" spans="1:6">
      <c r="A22" s="45"/>
      <c r="B22" s="46"/>
      <c r="C22" s="47"/>
      <c r="D22" s="46"/>
      <c r="E22" s="48"/>
      <c r="F22" s="49"/>
    </row>
    <row r="23" spans="1:6">
      <c r="A23" s="27" t="s">
        <v>20</v>
      </c>
      <c r="B23" s="87" t="s">
        <v>26</v>
      </c>
      <c r="C23" s="89" t="s">
        <v>27</v>
      </c>
      <c r="D23" s="23"/>
      <c r="E23" s="1"/>
      <c r="F23" s="2"/>
    </row>
    <row r="24" spans="1:6">
      <c r="A24" s="10" t="s">
        <v>4</v>
      </c>
      <c r="B24" s="88"/>
      <c r="C24" s="90"/>
      <c r="D24" s="91">
        <v>2013</v>
      </c>
      <c r="E24" s="92"/>
      <c r="F24" s="93"/>
    </row>
    <row r="25" spans="1:6">
      <c r="A25" s="56" t="s">
        <v>22</v>
      </c>
      <c r="B25" s="59">
        <f t="shared" ref="B25:B31" si="3">B2-B14</f>
        <v>20143344.78641817</v>
      </c>
      <c r="C25" s="58">
        <f t="shared" ref="C25:C31" si="4">C14</f>
        <v>1.0531999999999999</v>
      </c>
      <c r="D25" s="19">
        <f>B25*C25</f>
        <v>21214970.729055613</v>
      </c>
      <c r="E25" s="67">
        <v>8.0009999999999998E-2</v>
      </c>
      <c r="F25" s="31">
        <f t="shared" ref="F25:F31" si="5">D25*E25</f>
        <v>1697409.8080317397</v>
      </c>
    </row>
    <row r="26" spans="1:6">
      <c r="A26" s="56" t="s">
        <v>23</v>
      </c>
      <c r="B26" s="60">
        <f t="shared" si="3"/>
        <v>7640104.8369342163</v>
      </c>
      <c r="C26" s="58">
        <f t="shared" si="4"/>
        <v>1.0531999999999999</v>
      </c>
      <c r="D26" s="20">
        <f t="shared" ref="D26:D31" si="6">B26*C26</f>
        <v>8046558.4142591162</v>
      </c>
      <c r="E26" s="68">
        <f>E25</f>
        <v>8.0009999999999998E-2</v>
      </c>
      <c r="F26" s="32">
        <f t="shared" si="5"/>
        <v>643805.13872487191</v>
      </c>
    </row>
    <row r="27" spans="1:6">
      <c r="A27" s="56" t="s">
        <v>24</v>
      </c>
      <c r="B27" s="60">
        <f t="shared" si="3"/>
        <v>123820537.28473872</v>
      </c>
      <c r="C27" s="58">
        <f>C16</f>
        <v>1.05026</v>
      </c>
      <c r="D27" s="20">
        <f t="shared" si="6"/>
        <v>130043757.48866968</v>
      </c>
      <c r="E27" s="68">
        <f>E25</f>
        <v>8.0009999999999998E-2</v>
      </c>
      <c r="F27" s="32">
        <f t="shared" si="5"/>
        <v>10404801.036668461</v>
      </c>
    </row>
    <row r="28" spans="1:6">
      <c r="A28" s="56" t="s">
        <v>5</v>
      </c>
      <c r="B28" s="60">
        <f t="shared" si="3"/>
        <v>1273281</v>
      </c>
      <c r="C28" s="58">
        <f t="shared" si="4"/>
        <v>1.0531999999999999</v>
      </c>
      <c r="D28" s="20">
        <f t="shared" si="6"/>
        <v>1341019.5491999998</v>
      </c>
      <c r="E28" s="68">
        <f>E25</f>
        <v>8.0009999999999998E-2</v>
      </c>
      <c r="F28" s="32">
        <f t="shared" si="5"/>
        <v>107294.97413149198</v>
      </c>
    </row>
    <row r="29" spans="1:6">
      <c r="A29" s="56" t="s">
        <v>6</v>
      </c>
      <c r="B29" s="60">
        <f t="shared" si="3"/>
        <v>32947.121176999994</v>
      </c>
      <c r="C29" s="58">
        <f t="shared" si="4"/>
        <v>1.0531999999999999</v>
      </c>
      <c r="D29" s="20">
        <f t="shared" si="6"/>
        <v>34699.908023616394</v>
      </c>
      <c r="E29" s="68">
        <f>E25</f>
        <v>8.0009999999999998E-2</v>
      </c>
      <c r="F29" s="32">
        <f t="shared" si="5"/>
        <v>2776.3396409695474</v>
      </c>
    </row>
    <row r="30" spans="1:6">
      <c r="A30" s="56" t="s">
        <v>8</v>
      </c>
      <c r="B30" s="60">
        <f t="shared" si="3"/>
        <v>50133.141449999996</v>
      </c>
      <c r="C30" s="58">
        <f t="shared" si="4"/>
        <v>1.0531999999999999</v>
      </c>
      <c r="D30" s="20">
        <f t="shared" si="6"/>
        <v>52800.22457513999</v>
      </c>
      <c r="E30" s="68">
        <f>E25</f>
        <v>8.0009999999999998E-2</v>
      </c>
      <c r="F30" s="32">
        <f t="shared" si="5"/>
        <v>4224.5459682569508</v>
      </c>
    </row>
    <row r="31" spans="1:6">
      <c r="A31" s="57" t="s">
        <v>29</v>
      </c>
      <c r="B31" s="61">
        <f t="shared" si="3"/>
        <v>59538701</v>
      </c>
      <c r="C31" s="58">
        <f t="shared" si="4"/>
        <v>1.0044999999999999</v>
      </c>
      <c r="D31" s="21">
        <f t="shared" si="6"/>
        <v>59806625.1545</v>
      </c>
      <c r="E31" s="69">
        <f>E25</f>
        <v>8.0009999999999998E-2</v>
      </c>
      <c r="F31" s="66">
        <f t="shared" si="5"/>
        <v>4785128.0786115453</v>
      </c>
    </row>
    <row r="32" spans="1:6">
      <c r="A32" s="18" t="s">
        <v>7</v>
      </c>
      <c r="B32" s="17">
        <f>SUM(B25:B31)</f>
        <v>212499049.17071807</v>
      </c>
      <c r="C32" s="10"/>
      <c r="D32" s="17">
        <f>SUM(D25:D30)</f>
        <v>160733806.31378317</v>
      </c>
      <c r="E32" s="13"/>
      <c r="F32" s="30">
        <f>SUM(F25:F31)</f>
        <v>17645439.921777338</v>
      </c>
    </row>
    <row r="34" spans="1:9">
      <c r="A34" s="28" t="s">
        <v>9</v>
      </c>
      <c r="B34" s="14"/>
      <c r="C34" s="24" t="s">
        <v>10</v>
      </c>
      <c r="D34" s="25"/>
      <c r="E34" s="26"/>
      <c r="F34" s="14"/>
    </row>
    <row r="35" spans="1:9">
      <c r="A35" s="10" t="s">
        <v>4</v>
      </c>
      <c r="B35" s="4"/>
      <c r="C35" s="3" t="s">
        <v>11</v>
      </c>
      <c r="D35" s="94">
        <v>2013</v>
      </c>
      <c r="E35" s="85"/>
      <c r="F35" s="86"/>
    </row>
    <row r="36" spans="1:9">
      <c r="A36" s="51" t="s">
        <v>22</v>
      </c>
      <c r="B36" s="7"/>
      <c r="C36" s="15" t="s">
        <v>12</v>
      </c>
      <c r="D36" s="8">
        <f>D14+D25</f>
        <v>171214108.87759998</v>
      </c>
      <c r="E36" s="42">
        <v>8.3000000000000001E-3</v>
      </c>
      <c r="F36" s="32">
        <f t="shared" ref="F36:F42" si="7">D36*E36</f>
        <v>1421077.1036840798</v>
      </c>
    </row>
    <row r="37" spans="1:9">
      <c r="A37" s="51" t="s">
        <v>23</v>
      </c>
      <c r="B37" s="8"/>
      <c r="C37" s="16" t="s">
        <v>12</v>
      </c>
      <c r="D37" s="8">
        <f>D15+D26</f>
        <v>57699071.208799995</v>
      </c>
      <c r="E37" s="42">
        <v>7.3000000000000001E-3</v>
      </c>
      <c r="F37" s="32">
        <f t="shared" si="7"/>
        <v>421203.21982423996</v>
      </c>
    </row>
    <row r="38" spans="1:9">
      <c r="A38" s="51" t="s">
        <v>24</v>
      </c>
      <c r="B38" s="8"/>
      <c r="C38" s="16" t="s">
        <v>13</v>
      </c>
      <c r="D38" s="8">
        <f>C4</f>
        <v>396002</v>
      </c>
      <c r="E38" s="42">
        <f>(378143+611986)/D38</f>
        <v>2.5003131297316679</v>
      </c>
      <c r="F38" s="32">
        <f t="shared" si="7"/>
        <v>990128.99999999988</v>
      </c>
    </row>
    <row r="39" spans="1:9">
      <c r="A39" s="51" t="s">
        <v>5</v>
      </c>
      <c r="B39" s="8"/>
      <c r="C39" s="16" t="s">
        <v>13</v>
      </c>
      <c r="D39" s="8">
        <v>2272</v>
      </c>
      <c r="E39" s="42">
        <v>2.3353000000000002</v>
      </c>
      <c r="F39" s="32">
        <f t="shared" si="7"/>
        <v>5305.8016000000007</v>
      </c>
      <c r="H39" s="37"/>
    </row>
    <row r="40" spans="1:9">
      <c r="A40" s="51" t="s">
        <v>6</v>
      </c>
      <c r="B40" s="8"/>
      <c r="C40" s="16" t="s">
        <v>13</v>
      </c>
      <c r="D40" s="8">
        <f>C6</f>
        <v>2297</v>
      </c>
      <c r="E40" s="42">
        <v>2.3403999999999998</v>
      </c>
      <c r="F40" s="32">
        <f t="shared" si="7"/>
        <v>5375.8987999999999</v>
      </c>
    </row>
    <row r="41" spans="1:9">
      <c r="A41" s="51" t="s">
        <v>8</v>
      </c>
      <c r="B41" s="8"/>
      <c r="C41" s="16" t="s">
        <v>12</v>
      </c>
      <c r="D41" s="8">
        <f>D19+D30</f>
        <v>1170347.436</v>
      </c>
      <c r="E41" s="42">
        <f>E37</f>
        <v>7.3000000000000001E-3</v>
      </c>
      <c r="F41" s="32">
        <f t="shared" si="7"/>
        <v>8543.5362827999998</v>
      </c>
      <c r="I41" s="82"/>
    </row>
    <row r="42" spans="1:9">
      <c r="A42" s="52" t="s">
        <v>29</v>
      </c>
      <c r="B42" s="8"/>
      <c r="C42" s="16" t="s">
        <v>13</v>
      </c>
      <c r="D42" s="8">
        <f>C8</f>
        <v>168818</v>
      </c>
      <c r="E42" s="43">
        <v>1.8264</v>
      </c>
      <c r="F42" s="66">
        <f t="shared" si="7"/>
        <v>308329.19520000002</v>
      </c>
    </row>
    <row r="43" spans="1:9">
      <c r="A43" s="18" t="s">
        <v>7</v>
      </c>
      <c r="B43" s="9"/>
      <c r="C43" s="10"/>
      <c r="D43" s="9"/>
      <c r="E43" s="13"/>
      <c r="F43" s="34">
        <f>SUM(F36:F42)</f>
        <v>3159963.75539112</v>
      </c>
    </row>
    <row r="45" spans="1:9">
      <c r="A45" s="28" t="s">
        <v>14</v>
      </c>
      <c r="B45" s="14"/>
      <c r="C45" s="5" t="s">
        <v>10</v>
      </c>
      <c r="D45" s="25"/>
      <c r="E45" s="26"/>
      <c r="F45" s="14"/>
    </row>
    <row r="46" spans="1:9">
      <c r="A46" s="10" t="s">
        <v>4</v>
      </c>
      <c r="B46" s="4"/>
      <c r="C46" s="6" t="s">
        <v>11</v>
      </c>
      <c r="D46" s="94">
        <v>2013</v>
      </c>
      <c r="E46" s="85"/>
      <c r="F46" s="86"/>
    </row>
    <row r="47" spans="1:9">
      <c r="A47" s="51" t="s">
        <v>22</v>
      </c>
      <c r="B47" s="7"/>
      <c r="C47" s="15" t="s">
        <v>12</v>
      </c>
      <c r="D47" s="7">
        <f t="shared" ref="D47:D53" si="8">D36</f>
        <v>171214108.87759998</v>
      </c>
      <c r="E47" s="41">
        <v>5.4999999999999997E-3</v>
      </c>
      <c r="F47" s="31">
        <f t="shared" ref="F47:F53" si="9">D47*E47</f>
        <v>941677.59882679989</v>
      </c>
    </row>
    <row r="48" spans="1:9">
      <c r="A48" s="51" t="s">
        <v>23</v>
      </c>
      <c r="B48" s="8"/>
      <c r="C48" s="16" t="s">
        <v>12</v>
      </c>
      <c r="D48" s="8">
        <f t="shared" si="8"/>
        <v>57699071.208799995</v>
      </c>
      <c r="E48" s="42">
        <v>4.7999999999999996E-3</v>
      </c>
      <c r="F48" s="32">
        <f t="shared" si="9"/>
        <v>276955.54180223995</v>
      </c>
    </row>
    <row r="49" spans="1:6">
      <c r="A49" s="51" t="s">
        <v>24</v>
      </c>
      <c r="B49" s="8"/>
      <c r="C49" s="16" t="s">
        <v>13</v>
      </c>
      <c r="D49" s="8">
        <f t="shared" si="8"/>
        <v>396002</v>
      </c>
      <c r="E49" s="42">
        <f>(296131+403342)/D49</f>
        <v>1.7663370387018247</v>
      </c>
      <c r="F49" s="32">
        <f t="shared" si="9"/>
        <v>699473</v>
      </c>
    </row>
    <row r="50" spans="1:6">
      <c r="A50" s="51" t="s">
        <v>5</v>
      </c>
      <c r="B50" s="8"/>
      <c r="C50" s="16" t="s">
        <v>13</v>
      </c>
      <c r="D50" s="8">
        <f>C5</f>
        <v>3552</v>
      </c>
      <c r="E50" s="42">
        <v>1.5268999999999999</v>
      </c>
      <c r="F50" s="32">
        <f t="shared" si="9"/>
        <v>5423.5487999999996</v>
      </c>
    </row>
    <row r="51" spans="1:6">
      <c r="A51" s="51" t="s">
        <v>6</v>
      </c>
      <c r="B51" s="8"/>
      <c r="C51" s="16" t="s">
        <v>13</v>
      </c>
      <c r="D51" s="8">
        <f t="shared" si="8"/>
        <v>2297</v>
      </c>
      <c r="E51" s="42">
        <v>1.5302</v>
      </c>
      <c r="F51" s="32">
        <f t="shared" si="9"/>
        <v>3514.8694</v>
      </c>
    </row>
    <row r="52" spans="1:6">
      <c r="A52" s="51" t="s">
        <v>8</v>
      </c>
      <c r="B52" s="8"/>
      <c r="C52" s="16" t="s">
        <v>12</v>
      </c>
      <c r="D52" s="8">
        <f t="shared" si="8"/>
        <v>1170347.436</v>
      </c>
      <c r="E52" s="42">
        <v>4.7999999999999996E-3</v>
      </c>
      <c r="F52" s="32">
        <f t="shared" si="9"/>
        <v>5617.6676927999997</v>
      </c>
    </row>
    <row r="53" spans="1:6">
      <c r="A53" s="52" t="s">
        <v>29</v>
      </c>
      <c r="B53" s="8"/>
      <c r="C53" s="16" t="s">
        <v>13</v>
      </c>
      <c r="D53" s="8">
        <f t="shared" si="8"/>
        <v>168818</v>
      </c>
      <c r="E53" s="43">
        <v>2.1852999999999998</v>
      </c>
      <c r="F53" s="33">
        <f t="shared" si="9"/>
        <v>368917.97539999994</v>
      </c>
    </row>
    <row r="54" spans="1:6">
      <c r="A54" s="18" t="s">
        <v>7</v>
      </c>
      <c r="B54" s="9"/>
      <c r="C54" s="10"/>
      <c r="D54" s="9"/>
      <c r="E54" s="13"/>
      <c r="F54" s="34">
        <f>SUM(F47:F53)</f>
        <v>2301580.2019218397</v>
      </c>
    </row>
    <row r="56" spans="1:6">
      <c r="A56" s="28" t="s">
        <v>15</v>
      </c>
      <c r="B56" s="14"/>
      <c r="C56" s="5"/>
      <c r="D56" s="25"/>
      <c r="E56" s="26"/>
      <c r="F56" s="14"/>
    </row>
    <row r="57" spans="1:6">
      <c r="A57" s="10" t="s">
        <v>4</v>
      </c>
      <c r="B57" s="4"/>
      <c r="C57" s="6"/>
      <c r="D57" s="94">
        <v>2013</v>
      </c>
      <c r="E57" s="85"/>
      <c r="F57" s="95"/>
    </row>
    <row r="58" spans="1:6">
      <c r="A58" s="51" t="s">
        <v>22</v>
      </c>
      <c r="B58" s="7"/>
      <c r="C58" s="15" t="s">
        <v>12</v>
      </c>
      <c r="D58" s="8">
        <f t="shared" ref="D58:D64" si="10">D14+D25</f>
        <v>171214108.87759998</v>
      </c>
      <c r="E58" s="62">
        <v>5.1999999999999998E-3</v>
      </c>
      <c r="F58" s="65">
        <f t="shared" ref="F58:F64" si="11">D58*E58</f>
        <v>890313.36616351991</v>
      </c>
    </row>
    <row r="59" spans="1:6">
      <c r="A59" s="51" t="s">
        <v>23</v>
      </c>
      <c r="B59" s="8"/>
      <c r="C59" s="16" t="s">
        <v>12</v>
      </c>
      <c r="D59" s="8">
        <f t="shared" si="10"/>
        <v>57699071.208799995</v>
      </c>
      <c r="E59" s="63">
        <f t="shared" ref="E59:E64" si="12">E58</f>
        <v>5.1999999999999998E-3</v>
      </c>
      <c r="F59" s="36">
        <f t="shared" si="11"/>
        <v>300035.17028575996</v>
      </c>
    </row>
    <row r="60" spans="1:6">
      <c r="A60" s="51" t="s">
        <v>24</v>
      </c>
      <c r="B60" s="8"/>
      <c r="C60" s="16" t="s">
        <v>12</v>
      </c>
      <c r="D60" s="8">
        <f t="shared" si="10"/>
        <v>148643711.60244</v>
      </c>
      <c r="E60" s="63">
        <f t="shared" si="12"/>
        <v>5.1999999999999998E-3</v>
      </c>
      <c r="F60" s="36">
        <f t="shared" si="11"/>
        <v>772947.30033268791</v>
      </c>
    </row>
    <row r="61" spans="1:6">
      <c r="A61" s="51" t="s">
        <v>5</v>
      </c>
      <c r="B61" s="8"/>
      <c r="C61" s="16" t="s">
        <v>12</v>
      </c>
      <c r="D61" s="8">
        <f t="shared" si="10"/>
        <v>1341019.5491999998</v>
      </c>
      <c r="E61" s="63">
        <f t="shared" si="12"/>
        <v>5.1999999999999998E-3</v>
      </c>
      <c r="F61" s="36">
        <f t="shared" si="11"/>
        <v>6973.3016558399986</v>
      </c>
    </row>
    <row r="62" spans="1:6">
      <c r="A62" s="51" t="s">
        <v>6</v>
      </c>
      <c r="B62" s="8"/>
      <c r="C62" s="16" t="s">
        <v>12</v>
      </c>
      <c r="D62" s="8">
        <f t="shared" si="10"/>
        <v>876238.1764</v>
      </c>
      <c r="E62" s="63">
        <f t="shared" si="12"/>
        <v>5.1999999999999998E-3</v>
      </c>
      <c r="F62" s="36">
        <f t="shared" si="11"/>
        <v>4556.4385172799994</v>
      </c>
    </row>
    <row r="63" spans="1:6">
      <c r="A63" s="51" t="s">
        <v>8</v>
      </c>
      <c r="B63" s="8"/>
      <c r="C63" s="16" t="s">
        <v>12</v>
      </c>
      <c r="D63" s="8">
        <f t="shared" si="10"/>
        <v>1170347.436</v>
      </c>
      <c r="E63" s="63">
        <f t="shared" si="12"/>
        <v>5.1999999999999998E-3</v>
      </c>
      <c r="F63" s="36">
        <f t="shared" si="11"/>
        <v>6085.8066671999995</v>
      </c>
    </row>
    <row r="64" spans="1:6">
      <c r="A64" s="52" t="s">
        <v>29</v>
      </c>
      <c r="B64" s="8"/>
      <c r="C64" s="16" t="s">
        <v>12</v>
      </c>
      <c r="D64" s="8">
        <f t="shared" si="10"/>
        <v>59806625.1545</v>
      </c>
      <c r="E64" s="64">
        <f t="shared" si="12"/>
        <v>5.1999999999999998E-3</v>
      </c>
      <c r="F64" s="66">
        <f t="shared" si="11"/>
        <v>310994.45080339996</v>
      </c>
    </row>
    <row r="65" spans="1:8">
      <c r="A65" s="18" t="s">
        <v>7</v>
      </c>
      <c r="B65" s="9"/>
      <c r="C65" s="10"/>
      <c r="D65" s="9">
        <f>SUM(D58:D64)</f>
        <v>440751122.00493997</v>
      </c>
      <c r="E65" s="13"/>
      <c r="F65" s="34">
        <f>SUM(F58:F64)</f>
        <v>2291905.8344256878</v>
      </c>
    </row>
    <row r="67" spans="1:8">
      <c r="A67" s="28" t="s">
        <v>16</v>
      </c>
      <c r="B67" s="14"/>
      <c r="C67" s="5"/>
      <c r="D67" s="25"/>
      <c r="E67" s="26"/>
      <c r="F67" s="14"/>
    </row>
    <row r="68" spans="1:8">
      <c r="A68" s="10" t="s">
        <v>4</v>
      </c>
      <c r="B68" s="4"/>
      <c r="C68" s="6"/>
      <c r="D68" s="84">
        <v>2013</v>
      </c>
      <c r="E68" s="85"/>
      <c r="F68" s="86"/>
    </row>
    <row r="69" spans="1:8">
      <c r="A69" s="51" t="s">
        <v>22</v>
      </c>
      <c r="B69" s="7"/>
      <c r="C69" s="15" t="s">
        <v>12</v>
      </c>
      <c r="D69" s="19">
        <f>D58</f>
        <v>171214108.87759998</v>
      </c>
      <c r="E69" s="71">
        <v>1.1999999999999999E-3</v>
      </c>
      <c r="F69" s="31">
        <f t="shared" ref="F69:F75" si="13">D69*E69</f>
        <v>205456.93065311995</v>
      </c>
    </row>
    <row r="70" spans="1:8">
      <c r="A70" s="51" t="s">
        <v>23</v>
      </c>
      <c r="B70" s="8"/>
      <c r="C70" s="16" t="s">
        <v>12</v>
      </c>
      <c r="D70" s="20">
        <f t="shared" ref="D70:D75" si="14">D59</f>
        <v>57699071.208799995</v>
      </c>
      <c r="E70" s="72">
        <f t="shared" ref="E70:E75" si="15">E69</f>
        <v>1.1999999999999999E-3</v>
      </c>
      <c r="F70" s="32">
        <f t="shared" si="13"/>
        <v>69238.885450559988</v>
      </c>
    </row>
    <row r="71" spans="1:8">
      <c r="A71" s="51" t="s">
        <v>24</v>
      </c>
      <c r="B71" s="8"/>
      <c r="C71" s="16" t="s">
        <v>12</v>
      </c>
      <c r="D71" s="20">
        <f t="shared" si="14"/>
        <v>148643711.60244</v>
      </c>
      <c r="E71" s="72">
        <f t="shared" si="15"/>
        <v>1.1999999999999999E-3</v>
      </c>
      <c r="F71" s="32">
        <f t="shared" si="13"/>
        <v>178372.45392292799</v>
      </c>
    </row>
    <row r="72" spans="1:8">
      <c r="A72" s="51" t="s">
        <v>5</v>
      </c>
      <c r="B72" s="8"/>
      <c r="C72" s="16" t="s">
        <v>12</v>
      </c>
      <c r="D72" s="20">
        <f t="shared" si="14"/>
        <v>1341019.5491999998</v>
      </c>
      <c r="E72" s="72">
        <f t="shared" si="15"/>
        <v>1.1999999999999999E-3</v>
      </c>
      <c r="F72" s="32">
        <f t="shared" si="13"/>
        <v>1609.2234590399996</v>
      </c>
    </row>
    <row r="73" spans="1:8">
      <c r="A73" s="51" t="s">
        <v>6</v>
      </c>
      <c r="B73" s="8"/>
      <c r="C73" s="16" t="s">
        <v>12</v>
      </c>
      <c r="D73" s="20">
        <f t="shared" si="14"/>
        <v>876238.1764</v>
      </c>
      <c r="E73" s="72">
        <f t="shared" si="15"/>
        <v>1.1999999999999999E-3</v>
      </c>
      <c r="F73" s="32">
        <f t="shared" si="13"/>
        <v>1051.4858116799999</v>
      </c>
    </row>
    <row r="74" spans="1:8">
      <c r="A74" s="51" t="s">
        <v>8</v>
      </c>
      <c r="B74" s="8"/>
      <c r="C74" s="16" t="s">
        <v>12</v>
      </c>
      <c r="D74" s="20">
        <f t="shared" si="14"/>
        <v>1170347.436</v>
      </c>
      <c r="E74" s="72">
        <f t="shared" si="15"/>
        <v>1.1999999999999999E-3</v>
      </c>
      <c r="F74" s="32">
        <f t="shared" si="13"/>
        <v>1404.4169231999999</v>
      </c>
    </row>
    <row r="75" spans="1:8">
      <c r="A75" s="52" t="s">
        <v>29</v>
      </c>
      <c r="B75" s="8"/>
      <c r="C75" s="16" t="s">
        <v>12</v>
      </c>
      <c r="D75" s="21">
        <f t="shared" si="14"/>
        <v>59806625.1545</v>
      </c>
      <c r="E75" s="44">
        <f t="shared" si="15"/>
        <v>1.1999999999999999E-3</v>
      </c>
      <c r="F75" s="33">
        <f t="shared" si="13"/>
        <v>71767.950185399997</v>
      </c>
    </row>
    <row r="76" spans="1:8">
      <c r="A76" s="18" t="s">
        <v>7</v>
      </c>
      <c r="B76" s="9"/>
      <c r="C76" s="10"/>
      <c r="D76" s="17">
        <f>SUM(D69:D75)</f>
        <v>440751122.00493997</v>
      </c>
      <c r="E76" s="13"/>
      <c r="F76" s="34">
        <f>SUM(F69:F75)</f>
        <v>528901.34640592791</v>
      </c>
      <c r="H76" s="81"/>
    </row>
    <row r="78" spans="1:8">
      <c r="A78" s="11"/>
      <c r="B78" s="29">
        <v>2013</v>
      </c>
    </row>
    <row r="79" spans="1:8">
      <c r="A79" s="11"/>
      <c r="B79" s="19"/>
    </row>
    <row r="80" spans="1:8">
      <c r="A80" s="12" t="s">
        <v>0</v>
      </c>
      <c r="B80" s="35">
        <f>F21+F32</f>
        <v>35112551.895144954</v>
      </c>
    </row>
    <row r="81" spans="1:3">
      <c r="A81" s="12" t="s">
        <v>1</v>
      </c>
      <c r="B81" s="36">
        <f>F65</f>
        <v>2291905.8344256878</v>
      </c>
    </row>
    <row r="82" spans="1:3">
      <c r="A82" s="12" t="s">
        <v>30</v>
      </c>
      <c r="B82" s="36">
        <v>0</v>
      </c>
    </row>
    <row r="83" spans="1:3">
      <c r="A83" s="12" t="s">
        <v>2</v>
      </c>
      <c r="B83" s="36">
        <f>F43</f>
        <v>3159963.75539112</v>
      </c>
    </row>
    <row r="84" spans="1:3">
      <c r="A84" s="12" t="s">
        <v>3</v>
      </c>
      <c r="B84" s="36">
        <f>F54</f>
        <v>2301580.2019218397</v>
      </c>
    </row>
    <row r="85" spans="1:3">
      <c r="A85" s="12" t="s">
        <v>17</v>
      </c>
      <c r="B85" s="36">
        <f>F76</f>
        <v>528901.34640592791</v>
      </c>
      <c r="C85" s="81"/>
    </row>
    <row r="86" spans="1:3">
      <c r="A86" s="12" t="s">
        <v>18</v>
      </c>
      <c r="B86" s="70"/>
    </row>
    <row r="87" spans="1:3">
      <c r="A87" s="23" t="s">
        <v>7</v>
      </c>
      <c r="B87" s="22">
        <f>SUM(B80:B86)</f>
        <v>43394903.033289537</v>
      </c>
    </row>
  </sheetData>
  <mergeCells count="10">
    <mergeCell ref="D68:F68"/>
    <mergeCell ref="B12:B13"/>
    <mergeCell ref="C12:C13"/>
    <mergeCell ref="D13:F13"/>
    <mergeCell ref="D35:F35"/>
    <mergeCell ref="D46:F46"/>
    <mergeCell ref="D57:F57"/>
    <mergeCell ref="B23:B24"/>
    <mergeCell ref="C23:C24"/>
    <mergeCell ref="D24:F24"/>
  </mergeCells>
  <phoneticPr fontId="4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A2" sqref="A2"/>
    </sheetView>
  </sheetViews>
  <sheetFormatPr defaultRowHeight="13.2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8" max="8" width="10.6640625" bestFit="1" customWidth="1"/>
  </cols>
  <sheetData>
    <row r="1" spans="1:6">
      <c r="A1" t="s">
        <v>32</v>
      </c>
    </row>
    <row r="2" spans="1:6">
      <c r="A2" s="27" t="s">
        <v>25</v>
      </c>
      <c r="B2" s="50" t="s">
        <v>12</v>
      </c>
      <c r="C2" s="50" t="s">
        <v>13</v>
      </c>
      <c r="D2" s="50" t="s">
        <v>28</v>
      </c>
    </row>
    <row r="3" spans="1:6">
      <c r="A3" s="51" t="s">
        <v>22</v>
      </c>
      <c r="B3" s="38">
        <v>165296439</v>
      </c>
      <c r="C3" s="54"/>
      <c r="D3" s="55">
        <f>1-0.1236</f>
        <v>0.87639999999999996</v>
      </c>
    </row>
    <row r="4" spans="1:6">
      <c r="A4" s="51" t="s">
        <v>23</v>
      </c>
      <c r="B4" s="39">
        <v>55738416</v>
      </c>
      <c r="C4" s="40"/>
      <c r="D4" s="73">
        <f>1-0.1391</f>
        <v>0.8609</v>
      </c>
    </row>
    <row r="5" spans="1:6">
      <c r="A5" s="51" t="s">
        <v>24</v>
      </c>
      <c r="B5" s="39">
        <v>143162754</v>
      </c>
      <c r="C5" s="75">
        <v>397731</v>
      </c>
      <c r="D5" s="73">
        <f>1-0.8727</f>
        <v>0.12729999999999997</v>
      </c>
    </row>
    <row r="6" spans="1:6">
      <c r="A6" s="51" t="s">
        <v>5</v>
      </c>
      <c r="B6" s="39">
        <v>1264642</v>
      </c>
      <c r="C6" s="75">
        <v>3552</v>
      </c>
      <c r="D6" s="73">
        <v>0</v>
      </c>
    </row>
    <row r="7" spans="1:6">
      <c r="A7" s="51" t="s">
        <v>6</v>
      </c>
      <c r="B7" s="39">
        <v>826332</v>
      </c>
      <c r="C7" s="75">
        <v>2297</v>
      </c>
      <c r="D7" s="73">
        <f>1-0.0395</f>
        <v>0.96050000000000002</v>
      </c>
    </row>
    <row r="8" spans="1:6">
      <c r="A8" s="51" t="s">
        <v>8</v>
      </c>
      <c r="B8" s="39">
        <v>1103690</v>
      </c>
      <c r="C8" s="40"/>
      <c r="D8" s="73">
        <f>1-0.045</f>
        <v>0.95499999999999996</v>
      </c>
    </row>
    <row r="9" spans="1:6">
      <c r="A9" s="52" t="s">
        <v>29</v>
      </c>
      <c r="B9" s="39">
        <v>59134727</v>
      </c>
      <c r="C9" s="80">
        <v>167672</v>
      </c>
      <c r="D9" s="74">
        <v>0</v>
      </c>
    </row>
    <row r="10" spans="1:6">
      <c r="A10" s="18" t="s">
        <v>7</v>
      </c>
      <c r="B10" s="9">
        <f>SUM(B3:B9)</f>
        <v>426527000</v>
      </c>
      <c r="C10" s="9">
        <f>SUM(C3:C9)</f>
        <v>571252</v>
      </c>
      <c r="D10" s="17"/>
    </row>
    <row r="13" spans="1:6">
      <c r="A13" s="27" t="s">
        <v>21</v>
      </c>
      <c r="B13" s="87" t="s">
        <v>26</v>
      </c>
      <c r="C13" s="89" t="s">
        <v>27</v>
      </c>
      <c r="D13" s="23"/>
      <c r="E13" s="1"/>
      <c r="F13" s="2"/>
    </row>
    <row r="14" spans="1:6">
      <c r="A14" s="10" t="s">
        <v>19</v>
      </c>
      <c r="B14" s="88"/>
      <c r="C14" s="90"/>
      <c r="D14" s="91">
        <v>2013</v>
      </c>
      <c r="E14" s="92"/>
      <c r="F14" s="93"/>
    </row>
    <row r="15" spans="1:6">
      <c r="A15" s="56" t="s">
        <v>22</v>
      </c>
      <c r="B15" s="59">
        <f t="shared" ref="B15:B21" si="0">B3*D3</f>
        <v>144865799.13959998</v>
      </c>
      <c r="C15" s="79">
        <v>1.0531999999999999</v>
      </c>
      <c r="D15" s="19">
        <f t="shared" ref="D15:D21" si="1">B15*C15</f>
        <v>152572659.65382668</v>
      </c>
      <c r="E15" s="67">
        <v>8.0689999999999998E-2</v>
      </c>
      <c r="F15" s="31">
        <f t="shared" ref="F15:F21" si="2">D15*E15</f>
        <v>12311087.907467274</v>
      </c>
    </row>
    <row r="16" spans="1:6">
      <c r="A16" s="56" t="s">
        <v>23</v>
      </c>
      <c r="B16" s="60">
        <f t="shared" si="0"/>
        <v>47985202.334399998</v>
      </c>
      <c r="C16" s="79">
        <f>C15</f>
        <v>1.0531999999999999</v>
      </c>
      <c r="D16" s="20">
        <f t="shared" si="1"/>
        <v>50538015.098590076</v>
      </c>
      <c r="E16" s="68">
        <f>E15</f>
        <v>8.0689999999999998E-2</v>
      </c>
      <c r="F16" s="32">
        <f t="shared" si="2"/>
        <v>4077912.4383052331</v>
      </c>
    </row>
    <row r="17" spans="1:6">
      <c r="A17" s="56" t="s">
        <v>24</v>
      </c>
      <c r="B17" s="60">
        <f t="shared" si="0"/>
        <v>18224618.584199995</v>
      </c>
      <c r="C17" s="79">
        <f>(39623477/140269569*1.0427)+(100646092/140269569)*1.0532</f>
        <v>1.0502339503324487</v>
      </c>
      <c r="D17" s="20">
        <f t="shared" si="1"/>
        <v>19140113.168986518</v>
      </c>
      <c r="E17" s="68">
        <f>E15</f>
        <v>8.0689999999999998E-2</v>
      </c>
      <c r="F17" s="32">
        <f t="shared" si="2"/>
        <v>1544415.7316055221</v>
      </c>
    </row>
    <row r="18" spans="1:6">
      <c r="A18" s="56" t="s">
        <v>5</v>
      </c>
      <c r="B18" s="60">
        <f t="shared" si="0"/>
        <v>0</v>
      </c>
      <c r="C18" s="79">
        <f>C16</f>
        <v>1.0531999999999999</v>
      </c>
      <c r="D18" s="20">
        <f t="shared" si="1"/>
        <v>0</v>
      </c>
      <c r="E18" s="68">
        <f>E15</f>
        <v>8.0689999999999998E-2</v>
      </c>
      <c r="F18" s="32">
        <f t="shared" si="2"/>
        <v>0</v>
      </c>
    </row>
    <row r="19" spans="1:6">
      <c r="A19" s="56" t="s">
        <v>6</v>
      </c>
      <c r="B19" s="60">
        <f t="shared" si="0"/>
        <v>793691.88600000006</v>
      </c>
      <c r="C19" s="79">
        <f>C18</f>
        <v>1.0531999999999999</v>
      </c>
      <c r="D19" s="20">
        <f t="shared" si="1"/>
        <v>835916.29433519999</v>
      </c>
      <c r="E19" s="68">
        <f>E15</f>
        <v>8.0689999999999998E-2</v>
      </c>
      <c r="F19" s="32">
        <f t="shared" si="2"/>
        <v>67450.085789907287</v>
      </c>
    </row>
    <row r="20" spans="1:6">
      <c r="A20" s="56" t="s">
        <v>8</v>
      </c>
      <c r="B20" s="60">
        <f t="shared" si="0"/>
        <v>1054023.95</v>
      </c>
      <c r="C20" s="79">
        <f>C19</f>
        <v>1.0531999999999999</v>
      </c>
      <c r="D20" s="20">
        <f t="shared" si="1"/>
        <v>1110098.0241399999</v>
      </c>
      <c r="E20" s="68">
        <f>E15</f>
        <v>8.0689999999999998E-2</v>
      </c>
      <c r="F20" s="32">
        <f t="shared" si="2"/>
        <v>89573.809567856588</v>
      </c>
    </row>
    <row r="21" spans="1:6">
      <c r="A21" s="57" t="s">
        <v>29</v>
      </c>
      <c r="B21" s="61">
        <f t="shared" si="0"/>
        <v>0</v>
      </c>
      <c r="C21" s="79">
        <v>1.0044999999999999</v>
      </c>
      <c r="D21" s="21">
        <f t="shared" si="1"/>
        <v>0</v>
      </c>
      <c r="E21" s="69">
        <f>E15</f>
        <v>8.0689999999999998E-2</v>
      </c>
      <c r="F21" s="66">
        <f t="shared" si="2"/>
        <v>0</v>
      </c>
    </row>
    <row r="22" spans="1:6">
      <c r="A22" s="18" t="s">
        <v>7</v>
      </c>
      <c r="B22" s="17">
        <f>SUM(B15:B21)</f>
        <v>212923335.89419997</v>
      </c>
      <c r="C22" s="10"/>
      <c r="D22" s="17">
        <f>SUM(D15:D20)</f>
        <v>224196802.23987848</v>
      </c>
      <c r="E22" s="13"/>
      <c r="F22" s="30">
        <f>SUM(F15:F21)</f>
        <v>18090439.972735792</v>
      </c>
    </row>
    <row r="23" spans="1:6">
      <c r="A23" s="45"/>
      <c r="B23" s="46"/>
      <c r="C23" s="47"/>
      <c r="D23" s="46"/>
      <c r="E23" s="48"/>
      <c r="F23" s="49"/>
    </row>
    <row r="24" spans="1:6">
      <c r="A24" s="27" t="s">
        <v>20</v>
      </c>
      <c r="B24" s="87" t="s">
        <v>26</v>
      </c>
      <c r="C24" s="89" t="s">
        <v>27</v>
      </c>
      <c r="D24" s="23"/>
      <c r="E24" s="1"/>
      <c r="F24" s="2"/>
    </row>
    <row r="25" spans="1:6">
      <c r="A25" s="10" t="s">
        <v>4</v>
      </c>
      <c r="B25" s="88"/>
      <c r="C25" s="90"/>
      <c r="D25" s="91">
        <v>2013</v>
      </c>
      <c r="E25" s="92"/>
      <c r="F25" s="93"/>
    </row>
    <row r="26" spans="1:6">
      <c r="A26" s="56" t="s">
        <v>22</v>
      </c>
      <c r="B26" s="59">
        <f t="shared" ref="B26:B32" si="3">B3-B15</f>
        <v>20430639.860400021</v>
      </c>
      <c r="C26" s="79">
        <f t="shared" ref="C26:C32" si="4">C15</f>
        <v>1.0531999999999999</v>
      </c>
      <c r="D26" s="19">
        <f t="shared" ref="D26:D32" si="5">B26*C26</f>
        <v>21517549.900973301</v>
      </c>
      <c r="E26" s="67">
        <v>7.8770000000000007E-2</v>
      </c>
      <c r="F26" s="31">
        <f t="shared" ref="F26:F32" si="6">D26*E26</f>
        <v>1694937.4056996671</v>
      </c>
    </row>
    <row r="27" spans="1:6">
      <c r="A27" s="56" t="s">
        <v>23</v>
      </c>
      <c r="B27" s="60">
        <f t="shared" si="3"/>
        <v>7753213.6656000018</v>
      </c>
      <c r="C27" s="79">
        <f t="shared" si="4"/>
        <v>1.0531999999999999</v>
      </c>
      <c r="D27" s="20">
        <f t="shared" si="5"/>
        <v>8165684.6326099215</v>
      </c>
      <c r="E27" s="68">
        <f>E26</f>
        <v>7.8770000000000007E-2</v>
      </c>
      <c r="F27" s="32">
        <f t="shared" si="6"/>
        <v>643210.97851068352</v>
      </c>
    </row>
    <row r="28" spans="1:6">
      <c r="A28" s="56" t="s">
        <v>24</v>
      </c>
      <c r="B28" s="60">
        <f t="shared" si="3"/>
        <v>124938135.41580001</v>
      </c>
      <c r="C28" s="79">
        <f>(39623477/140269569*1.0427)+(100646092/140269569)*1.0532</f>
        <v>1.0502339503324487</v>
      </c>
      <c r="D28" s="20">
        <f t="shared" si="5"/>
        <v>131214271.50490606</v>
      </c>
      <c r="E28" s="68">
        <f>E26</f>
        <v>7.8770000000000007E-2</v>
      </c>
      <c r="F28" s="32">
        <f t="shared" si="6"/>
        <v>10335748.166441452</v>
      </c>
    </row>
    <row r="29" spans="1:6">
      <c r="A29" s="56" t="s">
        <v>5</v>
      </c>
      <c r="B29" s="60">
        <f t="shared" si="3"/>
        <v>1264642</v>
      </c>
      <c r="C29" s="79">
        <f t="shared" si="4"/>
        <v>1.0531999999999999</v>
      </c>
      <c r="D29" s="20">
        <f t="shared" si="5"/>
        <v>1331920.9543999999</v>
      </c>
      <c r="E29" s="68">
        <f>E26</f>
        <v>7.8770000000000007E-2</v>
      </c>
      <c r="F29" s="32">
        <f t="shared" si="6"/>
        <v>104915.413578088</v>
      </c>
    </row>
    <row r="30" spans="1:6">
      <c r="A30" s="56" t="s">
        <v>6</v>
      </c>
      <c r="B30" s="60">
        <f t="shared" si="3"/>
        <v>32640.113999999943</v>
      </c>
      <c r="C30" s="79">
        <f t="shared" si="4"/>
        <v>1.0531999999999999</v>
      </c>
      <c r="D30" s="20">
        <f t="shared" si="5"/>
        <v>34376.56806479994</v>
      </c>
      <c r="E30" s="68">
        <f>E26</f>
        <v>7.8770000000000007E-2</v>
      </c>
      <c r="F30" s="32">
        <f t="shared" si="6"/>
        <v>2707.8422664642917</v>
      </c>
    </row>
    <row r="31" spans="1:6">
      <c r="A31" s="56" t="s">
        <v>8</v>
      </c>
      <c r="B31" s="60">
        <f t="shared" si="3"/>
        <v>49666.050000000047</v>
      </c>
      <c r="C31" s="79">
        <f t="shared" si="4"/>
        <v>1.0531999999999999</v>
      </c>
      <c r="D31" s="20">
        <f t="shared" si="5"/>
        <v>52308.283860000047</v>
      </c>
      <c r="E31" s="68">
        <f>E26</f>
        <v>7.8770000000000007E-2</v>
      </c>
      <c r="F31" s="32">
        <f t="shared" si="6"/>
        <v>4120.3235196522037</v>
      </c>
    </row>
    <row r="32" spans="1:6">
      <c r="A32" s="57" t="s">
        <v>29</v>
      </c>
      <c r="B32" s="61">
        <f t="shared" si="3"/>
        <v>59134727</v>
      </c>
      <c r="C32" s="79">
        <f t="shared" si="4"/>
        <v>1.0044999999999999</v>
      </c>
      <c r="D32" s="21">
        <f t="shared" si="5"/>
        <v>59400833.271499999</v>
      </c>
      <c r="E32" s="69">
        <f>E26</f>
        <v>7.8770000000000007E-2</v>
      </c>
      <c r="F32" s="66">
        <f t="shared" si="6"/>
        <v>4679003.6367960554</v>
      </c>
    </row>
    <row r="33" spans="1:8">
      <c r="A33" s="18" t="s">
        <v>7</v>
      </c>
      <c r="B33" s="17">
        <f>SUM(B26:B32)</f>
        <v>213603664.10580003</v>
      </c>
      <c r="C33" s="10"/>
      <c r="D33" s="17">
        <f>SUM(D26:D31)</f>
        <v>162316111.84481409</v>
      </c>
      <c r="E33" s="13"/>
      <c r="F33" s="30">
        <f>SUM(F26:F32)</f>
        <v>17464643.766812064</v>
      </c>
    </row>
    <row r="35" spans="1:8">
      <c r="A35" s="28" t="s">
        <v>9</v>
      </c>
      <c r="B35" s="14"/>
      <c r="C35" s="24" t="s">
        <v>10</v>
      </c>
      <c r="D35" s="25"/>
      <c r="E35" s="26"/>
      <c r="F35" s="14"/>
    </row>
    <row r="36" spans="1:8">
      <c r="A36" s="10" t="s">
        <v>4</v>
      </c>
      <c r="B36" s="83"/>
      <c r="C36" s="3" t="s">
        <v>11</v>
      </c>
      <c r="D36" s="94">
        <v>2013</v>
      </c>
      <c r="E36" s="85"/>
      <c r="F36" s="86"/>
    </row>
    <row r="37" spans="1:8">
      <c r="A37" s="51" t="s">
        <v>22</v>
      </c>
      <c r="B37" s="7"/>
      <c r="C37" s="15" t="s">
        <v>12</v>
      </c>
      <c r="D37" s="8">
        <f>D15+D26</f>
        <v>174090209.55479997</v>
      </c>
      <c r="E37" s="76">
        <v>8.0000000000000002E-3</v>
      </c>
      <c r="F37" s="32">
        <f t="shared" ref="F37:F43" si="7">D37*E37</f>
        <v>1392721.6764383998</v>
      </c>
    </row>
    <row r="38" spans="1:8">
      <c r="A38" s="51" t="s">
        <v>23</v>
      </c>
      <c r="B38" s="8"/>
      <c r="C38" s="16" t="s">
        <v>12</v>
      </c>
      <c r="D38" s="8">
        <f>D16+D27</f>
        <v>58703699.731199995</v>
      </c>
      <c r="E38" s="76">
        <v>7.1000000000000004E-3</v>
      </c>
      <c r="F38" s="32">
        <f t="shared" si="7"/>
        <v>416796.26809152</v>
      </c>
    </row>
    <row r="39" spans="1:8">
      <c r="A39" s="51" t="s">
        <v>24</v>
      </c>
      <c r="B39" s="8"/>
      <c r="C39" s="16" t="s">
        <v>13</v>
      </c>
      <c r="D39" s="8">
        <f>C5</f>
        <v>397731</v>
      </c>
      <c r="E39" s="76">
        <v>2.4279000000000002</v>
      </c>
      <c r="F39" s="32">
        <f t="shared" si="7"/>
        <v>965651.09490000003</v>
      </c>
    </row>
    <row r="40" spans="1:8">
      <c r="A40" s="51" t="s">
        <v>5</v>
      </c>
      <c r="B40" s="8"/>
      <c r="C40" s="16" t="s">
        <v>13</v>
      </c>
      <c r="D40" s="8">
        <v>2272</v>
      </c>
      <c r="E40" s="76">
        <v>2.2633000000000001</v>
      </c>
      <c r="F40" s="32">
        <f t="shared" si="7"/>
        <v>5142.2175999999999</v>
      </c>
      <c r="H40" s="37"/>
    </row>
    <row r="41" spans="1:8">
      <c r="A41" s="51" t="s">
        <v>6</v>
      </c>
      <c r="B41" s="8"/>
      <c r="C41" s="16" t="s">
        <v>13</v>
      </c>
      <c r="D41" s="8">
        <f>C7</f>
        <v>2297</v>
      </c>
      <c r="E41" s="76">
        <v>2.2682000000000002</v>
      </c>
      <c r="F41" s="32">
        <f t="shared" si="7"/>
        <v>5210.0554000000002</v>
      </c>
    </row>
    <row r="42" spans="1:8">
      <c r="A42" s="51" t="s">
        <v>8</v>
      </c>
      <c r="B42" s="8"/>
      <c r="C42" s="16" t="s">
        <v>12</v>
      </c>
      <c r="D42" s="8">
        <f>D20+D31</f>
        <v>1162406.308</v>
      </c>
      <c r="E42" s="76">
        <v>7.1000000000000004E-3</v>
      </c>
      <c r="F42" s="32">
        <f t="shared" si="7"/>
        <v>8253.0847868000001</v>
      </c>
    </row>
    <row r="43" spans="1:8">
      <c r="A43" s="52" t="s">
        <v>29</v>
      </c>
      <c r="B43" s="8"/>
      <c r="C43" s="16" t="s">
        <v>13</v>
      </c>
      <c r="D43" s="8">
        <f>C9</f>
        <v>167672</v>
      </c>
      <c r="E43" s="77">
        <v>1.7701</v>
      </c>
      <c r="F43" s="66">
        <f t="shared" si="7"/>
        <v>296796.2072</v>
      </c>
    </row>
    <row r="44" spans="1:8">
      <c r="A44" s="18" t="s">
        <v>7</v>
      </c>
      <c r="B44" s="9"/>
      <c r="C44" s="10"/>
      <c r="D44" s="9"/>
      <c r="E44" s="13"/>
      <c r="F44" s="34">
        <f>SUM(F37:F43)</f>
        <v>3090570.6044167201</v>
      </c>
    </row>
    <row r="46" spans="1:8">
      <c r="A46" s="28" t="s">
        <v>14</v>
      </c>
      <c r="B46" s="14"/>
      <c r="C46" s="5" t="s">
        <v>10</v>
      </c>
      <c r="D46" s="25"/>
      <c r="E46" s="26"/>
      <c r="F46" s="14"/>
    </row>
    <row r="47" spans="1:8">
      <c r="A47" s="10" t="s">
        <v>4</v>
      </c>
      <c r="B47" s="83"/>
      <c r="C47" s="6" t="s">
        <v>11</v>
      </c>
      <c r="D47" s="94">
        <v>2013</v>
      </c>
      <c r="E47" s="85"/>
      <c r="F47" s="86"/>
    </row>
    <row r="48" spans="1:8">
      <c r="A48" s="51" t="s">
        <v>22</v>
      </c>
      <c r="B48" s="7"/>
      <c r="C48" s="15" t="s">
        <v>12</v>
      </c>
      <c r="D48" s="7">
        <f t="shared" ref="D48:D54" si="8">D37</f>
        <v>174090209.55479997</v>
      </c>
      <c r="E48" s="78">
        <v>5.5999999999999999E-3</v>
      </c>
      <c r="F48" s="31">
        <f t="shared" ref="F48:F54" si="9">D48*E48</f>
        <v>974905.17350687983</v>
      </c>
    </row>
    <row r="49" spans="1:6">
      <c r="A49" s="51" t="s">
        <v>23</v>
      </c>
      <c r="B49" s="8"/>
      <c r="C49" s="16" t="s">
        <v>12</v>
      </c>
      <c r="D49" s="8">
        <f t="shared" si="8"/>
        <v>58703699.731199995</v>
      </c>
      <c r="E49" s="76">
        <v>4.8999999999999998E-3</v>
      </c>
      <c r="F49" s="32">
        <f t="shared" si="9"/>
        <v>287648.12868287996</v>
      </c>
    </row>
    <row r="50" spans="1:6">
      <c r="A50" s="51" t="s">
        <v>24</v>
      </c>
      <c r="B50" s="8"/>
      <c r="C50" s="16" t="s">
        <v>13</v>
      </c>
      <c r="D50" s="8">
        <f t="shared" si="8"/>
        <v>397731</v>
      </c>
      <c r="E50" s="76">
        <v>1.8092999999999999</v>
      </c>
      <c r="F50" s="32">
        <f t="shared" si="9"/>
        <v>719614.69829999993</v>
      </c>
    </row>
    <row r="51" spans="1:6">
      <c r="A51" s="51" t="s">
        <v>5</v>
      </c>
      <c r="B51" s="8"/>
      <c r="C51" s="16" t="s">
        <v>13</v>
      </c>
      <c r="D51" s="8">
        <f>C6</f>
        <v>3552</v>
      </c>
      <c r="E51" s="76">
        <v>1.5640000000000001</v>
      </c>
      <c r="F51" s="32">
        <f t="shared" si="9"/>
        <v>5555.3280000000004</v>
      </c>
    </row>
    <row r="52" spans="1:6">
      <c r="A52" s="51" t="s">
        <v>6</v>
      </c>
      <c r="B52" s="8"/>
      <c r="C52" s="16" t="s">
        <v>13</v>
      </c>
      <c r="D52" s="8">
        <f t="shared" si="8"/>
        <v>2297</v>
      </c>
      <c r="E52" s="76">
        <v>1.5673999999999999</v>
      </c>
      <c r="F52" s="32">
        <f t="shared" si="9"/>
        <v>3600.3177999999998</v>
      </c>
    </row>
    <row r="53" spans="1:6">
      <c r="A53" s="51" t="s">
        <v>8</v>
      </c>
      <c r="B53" s="8"/>
      <c r="C53" s="16" t="s">
        <v>12</v>
      </c>
      <c r="D53" s="8">
        <f t="shared" si="8"/>
        <v>1162406.308</v>
      </c>
      <c r="E53" s="76">
        <v>4.8999999999999998E-3</v>
      </c>
      <c r="F53" s="32">
        <f t="shared" si="9"/>
        <v>5695.7909092</v>
      </c>
    </row>
    <row r="54" spans="1:6">
      <c r="A54" s="52" t="s">
        <v>29</v>
      </c>
      <c r="B54" s="8"/>
      <c r="C54" s="16" t="s">
        <v>13</v>
      </c>
      <c r="D54" s="8">
        <f t="shared" si="8"/>
        <v>167672</v>
      </c>
      <c r="E54" s="77">
        <v>2.2383999999999999</v>
      </c>
      <c r="F54" s="33">
        <f t="shared" si="9"/>
        <v>375317.0048</v>
      </c>
    </row>
    <row r="55" spans="1:6">
      <c r="A55" s="18" t="s">
        <v>7</v>
      </c>
      <c r="B55" s="9"/>
      <c r="C55" s="10"/>
      <c r="D55" s="9"/>
      <c r="E55" s="13"/>
      <c r="F55" s="34">
        <f>SUM(F48:F54)</f>
        <v>2372336.4419989595</v>
      </c>
    </row>
    <row r="57" spans="1:6">
      <c r="A57" s="28" t="s">
        <v>15</v>
      </c>
      <c r="B57" s="14"/>
      <c r="C57" s="5"/>
      <c r="D57" s="25"/>
      <c r="E57" s="26"/>
      <c r="F57" s="14"/>
    </row>
    <row r="58" spans="1:6">
      <c r="A58" s="10" t="s">
        <v>4</v>
      </c>
      <c r="B58" s="83"/>
      <c r="C58" s="6"/>
      <c r="D58" s="94">
        <v>2013</v>
      </c>
      <c r="E58" s="85"/>
      <c r="F58" s="95"/>
    </row>
    <row r="59" spans="1:6">
      <c r="A59" s="51" t="s">
        <v>22</v>
      </c>
      <c r="B59" s="7"/>
      <c r="C59" s="15" t="s">
        <v>12</v>
      </c>
      <c r="D59" s="8">
        <f t="shared" ref="D59:D65" si="10">D15+D26</f>
        <v>174090209.55479997</v>
      </c>
      <c r="E59" s="62">
        <v>5.1999999999999998E-3</v>
      </c>
      <c r="F59" s="65">
        <f t="shared" ref="F59:F65" si="11">D59*E59</f>
        <v>905269.08968495985</v>
      </c>
    </row>
    <row r="60" spans="1:6">
      <c r="A60" s="51" t="s">
        <v>23</v>
      </c>
      <c r="B60" s="8"/>
      <c r="C60" s="16" t="s">
        <v>12</v>
      </c>
      <c r="D60" s="8">
        <f t="shared" si="10"/>
        <v>58703699.731199995</v>
      </c>
      <c r="E60" s="63">
        <v>5.1999999999999998E-3</v>
      </c>
      <c r="F60" s="36">
        <f t="shared" si="11"/>
        <v>305259.23860223993</v>
      </c>
    </row>
    <row r="61" spans="1:6">
      <c r="A61" s="51" t="s">
        <v>24</v>
      </c>
      <c r="B61" s="8"/>
      <c r="C61" s="16" t="s">
        <v>12</v>
      </c>
      <c r="D61" s="8">
        <f t="shared" si="10"/>
        <v>150354384.67389259</v>
      </c>
      <c r="E61" s="63">
        <v>5.1999999999999998E-3</v>
      </c>
      <c r="F61" s="36">
        <f t="shared" si="11"/>
        <v>781842.80030424136</v>
      </c>
    </row>
    <row r="62" spans="1:6">
      <c r="A62" s="51" t="s">
        <v>5</v>
      </c>
      <c r="B62" s="8"/>
      <c r="C62" s="16" t="s">
        <v>12</v>
      </c>
      <c r="D62" s="8">
        <f t="shared" si="10"/>
        <v>1331920.9543999999</v>
      </c>
      <c r="E62" s="63">
        <v>5.1999999999999998E-3</v>
      </c>
      <c r="F62" s="36">
        <f t="shared" si="11"/>
        <v>6925.9889628799992</v>
      </c>
    </row>
    <row r="63" spans="1:6">
      <c r="A63" s="51" t="s">
        <v>6</v>
      </c>
      <c r="B63" s="8"/>
      <c r="C63" s="16" t="s">
        <v>12</v>
      </c>
      <c r="D63" s="8">
        <f t="shared" si="10"/>
        <v>870292.86239999998</v>
      </c>
      <c r="E63" s="63">
        <v>5.1999999999999998E-3</v>
      </c>
      <c r="F63" s="36">
        <f t="shared" si="11"/>
        <v>4525.5228844799994</v>
      </c>
    </row>
    <row r="64" spans="1:6">
      <c r="A64" s="51" t="s">
        <v>8</v>
      </c>
      <c r="B64" s="8"/>
      <c r="C64" s="16" t="s">
        <v>12</v>
      </c>
      <c r="D64" s="8">
        <f t="shared" si="10"/>
        <v>1162406.308</v>
      </c>
      <c r="E64" s="63">
        <v>5.1999999999999998E-3</v>
      </c>
      <c r="F64" s="36">
        <f t="shared" si="11"/>
        <v>6044.5128015999999</v>
      </c>
    </row>
    <row r="65" spans="1:8">
      <c r="A65" s="52" t="s">
        <v>29</v>
      </c>
      <c r="B65" s="8"/>
      <c r="C65" s="16" t="s">
        <v>12</v>
      </c>
      <c r="D65" s="8">
        <f t="shared" si="10"/>
        <v>59400833.271499999</v>
      </c>
      <c r="E65" s="64">
        <v>5.1999999999999998E-3</v>
      </c>
      <c r="F65" s="66">
        <f t="shared" si="11"/>
        <v>308884.33301179996</v>
      </c>
    </row>
    <row r="66" spans="1:8">
      <c r="A66" s="18" t="s">
        <v>7</v>
      </c>
      <c r="B66" s="9"/>
      <c r="C66" s="10"/>
      <c r="D66" s="9">
        <f>SUM(D59:D65)</f>
        <v>445913747.35619253</v>
      </c>
      <c r="E66" s="13"/>
      <c r="F66" s="34">
        <f>SUM(F59:F65)</f>
        <v>2318751.4862522008</v>
      </c>
    </row>
    <row r="68" spans="1:8">
      <c r="A68" s="28" t="s">
        <v>16</v>
      </c>
      <c r="B68" s="14"/>
      <c r="C68" s="5"/>
      <c r="D68" s="25"/>
      <c r="E68" s="26"/>
      <c r="F68" s="14"/>
    </row>
    <row r="69" spans="1:8">
      <c r="A69" s="10" t="s">
        <v>4</v>
      </c>
      <c r="B69" s="83"/>
      <c r="C69" s="6"/>
      <c r="D69" s="84">
        <v>2013</v>
      </c>
      <c r="E69" s="85"/>
      <c r="F69" s="86"/>
    </row>
    <row r="70" spans="1:8">
      <c r="A70" s="51" t="s">
        <v>22</v>
      </c>
      <c r="B70" s="7"/>
      <c r="C70" s="15" t="s">
        <v>12</v>
      </c>
      <c r="D70" s="19">
        <f t="shared" ref="D70:D76" si="12">D59</f>
        <v>174090209.55479997</v>
      </c>
      <c r="E70" s="71">
        <v>1.1000000000000001E-3</v>
      </c>
      <c r="F70" s="31">
        <f t="shared" ref="F70:F76" si="13">D70*E70</f>
        <v>191499.23051027997</v>
      </c>
    </row>
    <row r="71" spans="1:8">
      <c r="A71" s="51" t="s">
        <v>23</v>
      </c>
      <c r="B71" s="8"/>
      <c r="C71" s="16" t="s">
        <v>12</v>
      </c>
      <c r="D71" s="20">
        <f t="shared" si="12"/>
        <v>58703699.731199995</v>
      </c>
      <c r="E71" s="72">
        <f>E70</f>
        <v>1.1000000000000001E-3</v>
      </c>
      <c r="F71" s="32">
        <f t="shared" si="13"/>
        <v>64574.069704319998</v>
      </c>
    </row>
    <row r="72" spans="1:8">
      <c r="A72" s="51" t="s">
        <v>24</v>
      </c>
      <c r="B72" s="8"/>
      <c r="C72" s="16" t="s">
        <v>12</v>
      </c>
      <c r="D72" s="20">
        <f t="shared" si="12"/>
        <v>150354384.67389259</v>
      </c>
      <c r="E72" s="72">
        <f>E70</f>
        <v>1.1000000000000001E-3</v>
      </c>
      <c r="F72" s="32">
        <f t="shared" si="13"/>
        <v>165389.82314128184</v>
      </c>
    </row>
    <row r="73" spans="1:8">
      <c r="A73" s="51" t="s">
        <v>5</v>
      </c>
      <c r="B73" s="8"/>
      <c r="C73" s="16" t="s">
        <v>12</v>
      </c>
      <c r="D73" s="20">
        <f t="shared" si="12"/>
        <v>1331920.9543999999</v>
      </c>
      <c r="E73" s="72">
        <f>E70</f>
        <v>1.1000000000000001E-3</v>
      </c>
      <c r="F73" s="32">
        <f t="shared" si="13"/>
        <v>1465.11304984</v>
      </c>
    </row>
    <row r="74" spans="1:8">
      <c r="A74" s="51" t="s">
        <v>6</v>
      </c>
      <c r="B74" s="8"/>
      <c r="C74" s="16" t="s">
        <v>12</v>
      </c>
      <c r="D74" s="20">
        <f t="shared" si="12"/>
        <v>870292.86239999998</v>
      </c>
      <c r="E74" s="72">
        <f>E70</f>
        <v>1.1000000000000001E-3</v>
      </c>
      <c r="F74" s="32">
        <f t="shared" si="13"/>
        <v>957.32214864000002</v>
      </c>
    </row>
    <row r="75" spans="1:8">
      <c r="A75" s="51" t="s">
        <v>8</v>
      </c>
      <c r="B75" s="8"/>
      <c r="C75" s="16" t="s">
        <v>12</v>
      </c>
      <c r="D75" s="20">
        <f t="shared" si="12"/>
        <v>1162406.308</v>
      </c>
      <c r="E75" s="72">
        <f>E70</f>
        <v>1.1000000000000001E-3</v>
      </c>
      <c r="F75" s="32">
        <f t="shared" si="13"/>
        <v>1278.6469388</v>
      </c>
    </row>
    <row r="76" spans="1:8">
      <c r="A76" s="52" t="s">
        <v>29</v>
      </c>
      <c r="B76" s="8"/>
      <c r="C76" s="16" t="s">
        <v>12</v>
      </c>
      <c r="D76" s="21">
        <f t="shared" si="12"/>
        <v>59400833.271499999</v>
      </c>
      <c r="E76" s="44">
        <f>E70</f>
        <v>1.1000000000000001E-3</v>
      </c>
      <c r="F76" s="33">
        <f t="shared" si="13"/>
        <v>65340.916598650001</v>
      </c>
    </row>
    <row r="77" spans="1:8">
      <c r="A77" s="18" t="s">
        <v>7</v>
      </c>
      <c r="B77" s="9"/>
      <c r="C77" s="10"/>
      <c r="D77" s="17">
        <f>SUM(D70:D76)</f>
        <v>445913747.35619253</v>
      </c>
      <c r="E77" s="13"/>
      <c r="F77" s="34">
        <f>SUM(F70:F76)</f>
        <v>490505.12209181173</v>
      </c>
      <c r="H77" s="81"/>
    </row>
    <row r="79" spans="1:8">
      <c r="A79" s="11"/>
      <c r="B79" s="29">
        <v>2013</v>
      </c>
    </row>
    <row r="80" spans="1:8">
      <c r="A80" s="11"/>
      <c r="B80" s="19"/>
    </row>
    <row r="81" spans="1:2">
      <c r="A81" s="12" t="s">
        <v>0</v>
      </c>
      <c r="B81" s="35">
        <f>F22+F33</f>
        <v>35555083.739547856</v>
      </c>
    </row>
    <row r="82" spans="1:2">
      <c r="A82" s="12" t="s">
        <v>1</v>
      </c>
      <c r="B82" s="36">
        <f>F66</f>
        <v>2318751.4862522008</v>
      </c>
    </row>
    <row r="83" spans="1:2">
      <c r="A83" s="12" t="s">
        <v>30</v>
      </c>
      <c r="B83" s="36">
        <v>214022</v>
      </c>
    </row>
    <row r="84" spans="1:2">
      <c r="A84" s="12" t="s">
        <v>2</v>
      </c>
      <c r="B84" s="36">
        <f>F44</f>
        <v>3090570.6044167201</v>
      </c>
    </row>
    <row r="85" spans="1:2">
      <c r="A85" s="12" t="s">
        <v>3</v>
      </c>
      <c r="B85" s="36">
        <f>F55</f>
        <v>2372336.4419989595</v>
      </c>
    </row>
    <row r="86" spans="1:2">
      <c r="A86" s="12" t="s">
        <v>17</v>
      </c>
      <c r="B86" s="36">
        <f>F77</f>
        <v>490505.12209181173</v>
      </c>
    </row>
    <row r="87" spans="1:2">
      <c r="A87" s="12" t="s">
        <v>18</v>
      </c>
      <c r="B87" s="70"/>
    </row>
    <row r="88" spans="1:2">
      <c r="A88" s="23" t="s">
        <v>7</v>
      </c>
      <c r="B88" s="22">
        <f>SUM(B81:B87)</f>
        <v>44041269.394307554</v>
      </c>
    </row>
  </sheetData>
  <mergeCells count="10">
    <mergeCell ref="D36:F36"/>
    <mergeCell ref="D47:F47"/>
    <mergeCell ref="D58:F58"/>
    <mergeCell ref="D69:F69"/>
    <mergeCell ref="B13:B14"/>
    <mergeCell ref="C13:C14"/>
    <mergeCell ref="D14:F14"/>
    <mergeCell ref="B24:B25"/>
    <mergeCell ref="C24:C25"/>
    <mergeCell ref="D25:F25"/>
  </mergeCells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8"/>
  <sheetViews>
    <sheetView workbookViewId="0"/>
  </sheetViews>
  <sheetFormatPr defaultRowHeight="13.2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8" max="8" width="10.6640625" bestFit="1" customWidth="1"/>
  </cols>
  <sheetData>
    <row r="1" spans="1:6">
      <c r="A1" t="s">
        <v>31</v>
      </c>
    </row>
    <row r="2" spans="1:6">
      <c r="A2" s="27" t="s">
        <v>25</v>
      </c>
      <c r="B2" s="50" t="s">
        <v>12</v>
      </c>
      <c r="C2" s="50" t="s">
        <v>13</v>
      </c>
      <c r="D2" s="50" t="s">
        <v>28</v>
      </c>
    </row>
    <row r="3" spans="1:6">
      <c r="A3" s="51" t="s">
        <v>22</v>
      </c>
      <c r="B3" s="38">
        <v>162564682</v>
      </c>
      <c r="C3" s="54"/>
      <c r="D3" s="55">
        <f>1-0.1236</f>
        <v>0.87639999999999996</v>
      </c>
    </row>
    <row r="4" spans="1:6">
      <c r="A4" s="51" t="s">
        <v>23</v>
      </c>
      <c r="B4" s="39">
        <v>54784207</v>
      </c>
      <c r="C4" s="40"/>
      <c r="D4" s="73">
        <f>1-0.1391</f>
        <v>0.8609</v>
      </c>
    </row>
    <row r="5" spans="1:6">
      <c r="A5" s="51" t="s">
        <v>24</v>
      </c>
      <c r="B5" s="39">
        <v>141325059</v>
      </c>
      <c r="C5" s="75">
        <v>389693</v>
      </c>
      <c r="D5" s="73">
        <f>1-0.8727</f>
        <v>0.12729999999999997</v>
      </c>
    </row>
    <row r="6" spans="1:6">
      <c r="A6" s="51" t="s">
        <v>5</v>
      </c>
      <c r="B6" s="39">
        <v>1264642</v>
      </c>
      <c r="C6" s="75">
        <v>3552</v>
      </c>
      <c r="D6" s="73">
        <v>0</v>
      </c>
    </row>
    <row r="7" spans="1:6">
      <c r="A7" s="51" t="s">
        <v>6</v>
      </c>
      <c r="B7" s="39">
        <v>826332</v>
      </c>
      <c r="C7" s="75">
        <v>2297</v>
      </c>
      <c r="D7" s="73">
        <f>1-0.0395</f>
        <v>0.96050000000000002</v>
      </c>
    </row>
    <row r="8" spans="1:6">
      <c r="A8" s="51" t="s">
        <v>8</v>
      </c>
      <c r="B8" s="39">
        <v>1103690</v>
      </c>
      <c r="C8" s="40"/>
      <c r="D8" s="73">
        <f>1-0.045</f>
        <v>0.95499999999999996</v>
      </c>
    </row>
    <row r="9" spans="1:6">
      <c r="A9" s="52" t="s">
        <v>29</v>
      </c>
      <c r="B9" s="39">
        <v>59134727</v>
      </c>
      <c r="C9" s="80">
        <v>167672</v>
      </c>
      <c r="D9" s="74">
        <v>0</v>
      </c>
    </row>
    <row r="10" spans="1:6">
      <c r="A10" s="18" t="s">
        <v>7</v>
      </c>
      <c r="B10" s="9">
        <f>SUM(B3:B9)</f>
        <v>421003339</v>
      </c>
      <c r="C10" s="9">
        <f>SUM(C3:C9)</f>
        <v>563214</v>
      </c>
      <c r="D10" s="17"/>
    </row>
    <row r="13" spans="1:6">
      <c r="A13" s="27" t="s">
        <v>21</v>
      </c>
      <c r="B13" s="87" t="s">
        <v>26</v>
      </c>
      <c r="C13" s="89" t="s">
        <v>27</v>
      </c>
      <c r="D13" s="23"/>
      <c r="E13" s="1"/>
      <c r="F13" s="2"/>
    </row>
    <row r="14" spans="1:6">
      <c r="A14" s="10" t="s">
        <v>19</v>
      </c>
      <c r="B14" s="88"/>
      <c r="C14" s="90"/>
      <c r="D14" s="91">
        <v>2013</v>
      </c>
      <c r="E14" s="92"/>
      <c r="F14" s="93"/>
    </row>
    <row r="15" spans="1:6">
      <c r="A15" s="56" t="s">
        <v>22</v>
      </c>
      <c r="B15" s="59">
        <f t="shared" ref="B15:B21" si="0">B3*D3</f>
        <v>142471687.3048</v>
      </c>
      <c r="C15" s="79">
        <v>1.0531999999999999</v>
      </c>
      <c r="D15" s="19">
        <f t="shared" ref="D15:D21" si="1">B15*C15</f>
        <v>150051181.06941536</v>
      </c>
      <c r="E15" s="67">
        <v>8.0689999999999998E-2</v>
      </c>
      <c r="F15" s="31">
        <f t="shared" ref="F15:F21" si="2">D15*E15</f>
        <v>12107629.800491124</v>
      </c>
    </row>
    <row r="16" spans="1:6">
      <c r="A16" s="56" t="s">
        <v>23</v>
      </c>
      <c r="B16" s="60">
        <f t="shared" si="0"/>
        <v>47163723.806299999</v>
      </c>
      <c r="C16" s="79">
        <f>C15</f>
        <v>1.0531999999999999</v>
      </c>
      <c r="D16" s="20">
        <f t="shared" si="1"/>
        <v>49672833.912795156</v>
      </c>
      <c r="E16" s="68">
        <f>E15</f>
        <v>8.0689999999999998E-2</v>
      </c>
      <c r="F16" s="32">
        <f t="shared" si="2"/>
        <v>4008100.9684234411</v>
      </c>
    </row>
    <row r="17" spans="1:6">
      <c r="A17" s="56" t="s">
        <v>24</v>
      </c>
      <c r="B17" s="60">
        <f t="shared" si="0"/>
        <v>17990680.010699995</v>
      </c>
      <c r="C17" s="79">
        <f>(39623477/140269569*1.0427)+(100646092/140269569)*1.0532</f>
        <v>1.0502339503324487</v>
      </c>
      <c r="D17" s="20">
        <f t="shared" si="1"/>
        <v>18894422.936804477</v>
      </c>
      <c r="E17" s="68">
        <f>E15</f>
        <v>8.0689999999999998E-2</v>
      </c>
      <c r="F17" s="32">
        <f t="shared" si="2"/>
        <v>1524590.9867707533</v>
      </c>
    </row>
    <row r="18" spans="1:6">
      <c r="A18" s="56" t="s">
        <v>5</v>
      </c>
      <c r="B18" s="60">
        <f t="shared" si="0"/>
        <v>0</v>
      </c>
      <c r="C18" s="79">
        <f>C16</f>
        <v>1.0531999999999999</v>
      </c>
      <c r="D18" s="20">
        <f t="shared" si="1"/>
        <v>0</v>
      </c>
      <c r="E18" s="68">
        <f>E15</f>
        <v>8.0689999999999998E-2</v>
      </c>
      <c r="F18" s="32">
        <f t="shared" si="2"/>
        <v>0</v>
      </c>
    </row>
    <row r="19" spans="1:6">
      <c r="A19" s="56" t="s">
        <v>6</v>
      </c>
      <c r="B19" s="60">
        <f t="shared" si="0"/>
        <v>793691.88600000006</v>
      </c>
      <c r="C19" s="79">
        <f>C18</f>
        <v>1.0531999999999999</v>
      </c>
      <c r="D19" s="20">
        <f t="shared" si="1"/>
        <v>835916.29433519999</v>
      </c>
      <c r="E19" s="68">
        <f>E15</f>
        <v>8.0689999999999998E-2</v>
      </c>
      <c r="F19" s="32">
        <f t="shared" si="2"/>
        <v>67450.085789907287</v>
      </c>
    </row>
    <row r="20" spans="1:6">
      <c r="A20" s="56" t="s">
        <v>8</v>
      </c>
      <c r="B20" s="60">
        <f t="shared" si="0"/>
        <v>1054023.95</v>
      </c>
      <c r="C20" s="79">
        <f>C19</f>
        <v>1.0531999999999999</v>
      </c>
      <c r="D20" s="20">
        <f t="shared" si="1"/>
        <v>1110098.0241399999</v>
      </c>
      <c r="E20" s="68">
        <f>E15</f>
        <v>8.0689999999999998E-2</v>
      </c>
      <c r="F20" s="32">
        <f t="shared" si="2"/>
        <v>89573.809567856588</v>
      </c>
    </row>
    <row r="21" spans="1:6">
      <c r="A21" s="57" t="s">
        <v>29</v>
      </c>
      <c r="B21" s="61">
        <f t="shared" si="0"/>
        <v>0</v>
      </c>
      <c r="C21" s="79">
        <v>1.0044999999999999</v>
      </c>
      <c r="D21" s="21">
        <f t="shared" si="1"/>
        <v>0</v>
      </c>
      <c r="E21" s="69">
        <f>E15</f>
        <v>8.0689999999999998E-2</v>
      </c>
      <c r="F21" s="66">
        <f t="shared" si="2"/>
        <v>0</v>
      </c>
    </row>
    <row r="22" spans="1:6">
      <c r="A22" s="18" t="s">
        <v>7</v>
      </c>
      <c r="B22" s="17">
        <f>SUM(B15:B21)</f>
        <v>209473806.9578</v>
      </c>
      <c r="C22" s="10"/>
      <c r="D22" s="17">
        <f>SUM(D15:D20)</f>
        <v>220564452.23749018</v>
      </c>
      <c r="E22" s="13"/>
      <c r="F22" s="30">
        <f>SUM(F15:F21)</f>
        <v>17797345.651043084</v>
      </c>
    </row>
    <row r="23" spans="1:6">
      <c r="A23" s="45"/>
      <c r="B23" s="46"/>
      <c r="C23" s="47"/>
      <c r="D23" s="46"/>
      <c r="E23" s="48"/>
      <c r="F23" s="49"/>
    </row>
    <row r="24" spans="1:6">
      <c r="A24" s="27" t="s">
        <v>20</v>
      </c>
      <c r="B24" s="87" t="s">
        <v>26</v>
      </c>
      <c r="C24" s="89" t="s">
        <v>27</v>
      </c>
      <c r="D24" s="23"/>
      <c r="E24" s="1"/>
      <c r="F24" s="2"/>
    </row>
    <row r="25" spans="1:6">
      <c r="A25" s="10" t="s">
        <v>4</v>
      </c>
      <c r="B25" s="88"/>
      <c r="C25" s="90"/>
      <c r="D25" s="91">
        <v>2013</v>
      </c>
      <c r="E25" s="92"/>
      <c r="F25" s="93"/>
    </row>
    <row r="26" spans="1:6">
      <c r="A26" s="56" t="s">
        <v>22</v>
      </c>
      <c r="B26" s="59">
        <f t="shared" ref="B26:B32" si="3">B3-B15</f>
        <v>20092994.695199996</v>
      </c>
      <c r="C26" s="79">
        <f t="shared" ref="C26:C32" si="4">C15</f>
        <v>1.0531999999999999</v>
      </c>
      <c r="D26" s="19">
        <f t="shared" ref="D26:D32" si="5">B26*C26</f>
        <v>21161942.012984633</v>
      </c>
      <c r="E26" s="67">
        <v>7.8770000000000007E-2</v>
      </c>
      <c r="F26" s="31">
        <f t="shared" ref="F26:F32" si="6">D26*E26</f>
        <v>1666926.1723627998</v>
      </c>
    </row>
    <row r="27" spans="1:6">
      <c r="A27" s="56" t="s">
        <v>23</v>
      </c>
      <c r="B27" s="60">
        <f t="shared" si="3"/>
        <v>7620483.1937000006</v>
      </c>
      <c r="C27" s="79">
        <f t="shared" si="4"/>
        <v>1.0531999999999999</v>
      </c>
      <c r="D27" s="20">
        <f t="shared" si="5"/>
        <v>8025892.8996048402</v>
      </c>
      <c r="E27" s="68">
        <f>E26</f>
        <v>7.8770000000000007E-2</v>
      </c>
      <c r="F27" s="32">
        <f t="shared" si="6"/>
        <v>632199.58370187331</v>
      </c>
    </row>
    <row r="28" spans="1:6">
      <c r="A28" s="56" t="s">
        <v>24</v>
      </c>
      <c r="B28" s="60">
        <f t="shared" si="3"/>
        <v>123334378.98930001</v>
      </c>
      <c r="C28" s="79">
        <f>(39623477/140269569*1.0427)+(100646092/140269569)*1.0532</f>
        <v>1.0502339503324487</v>
      </c>
      <c r="D28" s="20">
        <f t="shared" si="5"/>
        <v>129529952.05773191</v>
      </c>
      <c r="E28" s="68">
        <f>E26</f>
        <v>7.8770000000000007E-2</v>
      </c>
      <c r="F28" s="32">
        <f t="shared" si="6"/>
        <v>10203074.323587544</v>
      </c>
    </row>
    <row r="29" spans="1:6">
      <c r="A29" s="56" t="s">
        <v>5</v>
      </c>
      <c r="B29" s="60">
        <f t="shared" si="3"/>
        <v>1264642</v>
      </c>
      <c r="C29" s="79">
        <f t="shared" si="4"/>
        <v>1.0531999999999999</v>
      </c>
      <c r="D29" s="20">
        <f t="shared" si="5"/>
        <v>1331920.9543999999</v>
      </c>
      <c r="E29" s="68">
        <f>E26</f>
        <v>7.8770000000000007E-2</v>
      </c>
      <c r="F29" s="32">
        <f t="shared" si="6"/>
        <v>104915.413578088</v>
      </c>
    </row>
    <row r="30" spans="1:6">
      <c r="A30" s="56" t="s">
        <v>6</v>
      </c>
      <c r="B30" s="60">
        <f t="shared" si="3"/>
        <v>32640.113999999943</v>
      </c>
      <c r="C30" s="79">
        <f t="shared" si="4"/>
        <v>1.0531999999999999</v>
      </c>
      <c r="D30" s="20">
        <f t="shared" si="5"/>
        <v>34376.56806479994</v>
      </c>
      <c r="E30" s="68">
        <f>E26</f>
        <v>7.8770000000000007E-2</v>
      </c>
      <c r="F30" s="32">
        <f t="shared" si="6"/>
        <v>2707.8422664642917</v>
      </c>
    </row>
    <row r="31" spans="1:6">
      <c r="A31" s="56" t="s">
        <v>8</v>
      </c>
      <c r="B31" s="60">
        <f t="shared" si="3"/>
        <v>49666.050000000047</v>
      </c>
      <c r="C31" s="79">
        <f t="shared" si="4"/>
        <v>1.0531999999999999</v>
      </c>
      <c r="D31" s="20">
        <f t="shared" si="5"/>
        <v>52308.283860000047</v>
      </c>
      <c r="E31" s="68">
        <f>E26</f>
        <v>7.8770000000000007E-2</v>
      </c>
      <c r="F31" s="32">
        <f t="shared" si="6"/>
        <v>4120.3235196522037</v>
      </c>
    </row>
    <row r="32" spans="1:6">
      <c r="A32" s="57" t="s">
        <v>29</v>
      </c>
      <c r="B32" s="61">
        <f t="shared" si="3"/>
        <v>59134727</v>
      </c>
      <c r="C32" s="79">
        <f t="shared" si="4"/>
        <v>1.0044999999999999</v>
      </c>
      <c r="D32" s="21">
        <f t="shared" si="5"/>
        <v>59400833.271499999</v>
      </c>
      <c r="E32" s="69">
        <f>E26</f>
        <v>7.8770000000000007E-2</v>
      </c>
      <c r="F32" s="66">
        <f t="shared" si="6"/>
        <v>4679003.6367960554</v>
      </c>
    </row>
    <row r="33" spans="1:8">
      <c r="A33" s="18" t="s">
        <v>7</v>
      </c>
      <c r="B33" s="17">
        <f>SUM(B26:B32)</f>
        <v>211529532.0422</v>
      </c>
      <c r="C33" s="10"/>
      <c r="D33" s="17">
        <f>SUM(D26:D31)</f>
        <v>160136392.7766462</v>
      </c>
      <c r="E33" s="13"/>
      <c r="F33" s="30">
        <f>SUM(F26:F32)</f>
        <v>17292947.295812476</v>
      </c>
    </row>
    <row r="35" spans="1:8">
      <c r="A35" s="28" t="s">
        <v>9</v>
      </c>
      <c r="B35" s="14"/>
      <c r="C35" s="24" t="s">
        <v>10</v>
      </c>
      <c r="D35" s="25"/>
      <c r="E35" s="26"/>
      <c r="F35" s="14"/>
    </row>
    <row r="36" spans="1:8">
      <c r="A36" s="10" t="s">
        <v>4</v>
      </c>
      <c r="B36" s="4"/>
      <c r="C36" s="3" t="s">
        <v>11</v>
      </c>
      <c r="D36" s="94">
        <v>2013</v>
      </c>
      <c r="E36" s="85"/>
      <c r="F36" s="86"/>
    </row>
    <row r="37" spans="1:8">
      <c r="A37" s="51" t="s">
        <v>22</v>
      </c>
      <c r="B37" s="7"/>
      <c r="C37" s="15" t="s">
        <v>12</v>
      </c>
      <c r="D37" s="8">
        <f>D15+D26</f>
        <v>171213123.08239999</v>
      </c>
      <c r="E37" s="76">
        <v>8.0000000000000002E-3</v>
      </c>
      <c r="F37" s="32">
        <f t="shared" ref="F37:F43" si="7">D37*E37</f>
        <v>1369704.9846592001</v>
      </c>
    </row>
    <row r="38" spans="1:8">
      <c r="A38" s="51" t="s">
        <v>23</v>
      </c>
      <c r="B38" s="8"/>
      <c r="C38" s="16" t="s">
        <v>12</v>
      </c>
      <c r="D38" s="8">
        <f>D16+D27</f>
        <v>57698726.812399998</v>
      </c>
      <c r="E38" s="76">
        <v>7.1000000000000004E-3</v>
      </c>
      <c r="F38" s="32">
        <f t="shared" si="7"/>
        <v>409660.96036804002</v>
      </c>
    </row>
    <row r="39" spans="1:8">
      <c r="A39" s="51" t="s">
        <v>24</v>
      </c>
      <c r="B39" s="8"/>
      <c r="C39" s="16" t="s">
        <v>13</v>
      </c>
      <c r="D39" s="8">
        <f>C5</f>
        <v>389693</v>
      </c>
      <c r="E39" s="76">
        <f>(357725+588416)/D39</f>
        <v>2.4279137680173881</v>
      </c>
      <c r="F39" s="32">
        <f t="shared" si="7"/>
        <v>946141</v>
      </c>
    </row>
    <row r="40" spans="1:8">
      <c r="A40" s="51" t="s">
        <v>5</v>
      </c>
      <c r="B40" s="8"/>
      <c r="C40" s="16" t="s">
        <v>13</v>
      </c>
      <c r="D40" s="8">
        <v>2272</v>
      </c>
      <c r="E40" s="76">
        <v>2.2633000000000001</v>
      </c>
      <c r="F40" s="32">
        <f t="shared" si="7"/>
        <v>5142.2175999999999</v>
      </c>
      <c r="H40" s="37"/>
    </row>
    <row r="41" spans="1:8">
      <c r="A41" s="51" t="s">
        <v>6</v>
      </c>
      <c r="B41" s="8"/>
      <c r="C41" s="16" t="s">
        <v>13</v>
      </c>
      <c r="D41" s="8">
        <f>C7</f>
        <v>2297</v>
      </c>
      <c r="E41" s="76">
        <v>2.2682000000000002</v>
      </c>
      <c r="F41" s="32">
        <f t="shared" si="7"/>
        <v>5210.0554000000002</v>
      </c>
    </row>
    <row r="42" spans="1:8">
      <c r="A42" s="51" t="s">
        <v>8</v>
      </c>
      <c r="B42" s="8"/>
      <c r="C42" s="16" t="s">
        <v>12</v>
      </c>
      <c r="D42" s="8">
        <f>D20+D31</f>
        <v>1162406.308</v>
      </c>
      <c r="E42" s="76">
        <v>7.1000000000000004E-3</v>
      </c>
      <c r="F42" s="32">
        <f t="shared" si="7"/>
        <v>8253.0847868000001</v>
      </c>
    </row>
    <row r="43" spans="1:8">
      <c r="A43" s="52" t="s">
        <v>29</v>
      </c>
      <c r="B43" s="8"/>
      <c r="C43" s="16" t="s">
        <v>13</v>
      </c>
      <c r="D43" s="8">
        <f>C9</f>
        <v>167672</v>
      </c>
      <c r="E43" s="77">
        <v>1.7701</v>
      </c>
      <c r="F43" s="66">
        <f t="shared" si="7"/>
        <v>296796.2072</v>
      </c>
    </row>
    <row r="44" spans="1:8">
      <c r="A44" s="18" t="s">
        <v>7</v>
      </c>
      <c r="B44" s="9"/>
      <c r="C44" s="10"/>
      <c r="D44" s="9"/>
      <c r="E44" s="13"/>
      <c r="F44" s="34">
        <f>SUM(F37:F43)</f>
        <v>3040908.5100140404</v>
      </c>
    </row>
    <row r="46" spans="1:8">
      <c r="A46" s="28" t="s">
        <v>14</v>
      </c>
      <c r="B46" s="14"/>
      <c r="C46" s="5" t="s">
        <v>10</v>
      </c>
      <c r="D46" s="25"/>
      <c r="E46" s="26"/>
      <c r="F46" s="14"/>
    </row>
    <row r="47" spans="1:8">
      <c r="A47" s="10" t="s">
        <v>4</v>
      </c>
      <c r="B47" s="4"/>
      <c r="C47" s="6" t="s">
        <v>11</v>
      </c>
      <c r="D47" s="94">
        <v>2013</v>
      </c>
      <c r="E47" s="85"/>
      <c r="F47" s="86"/>
    </row>
    <row r="48" spans="1:8">
      <c r="A48" s="51" t="s">
        <v>22</v>
      </c>
      <c r="B48" s="7"/>
      <c r="C48" s="15" t="s">
        <v>12</v>
      </c>
      <c r="D48" s="7">
        <f t="shared" ref="D48:D54" si="8">D37</f>
        <v>171213123.08239999</v>
      </c>
      <c r="E48" s="78">
        <v>5.5999999999999999E-3</v>
      </c>
      <c r="F48" s="31">
        <f t="shared" ref="F48:F54" si="9">D48*E48</f>
        <v>958793.48926144</v>
      </c>
    </row>
    <row r="49" spans="1:6">
      <c r="A49" s="51" t="s">
        <v>23</v>
      </c>
      <c r="B49" s="8"/>
      <c r="C49" s="16" t="s">
        <v>12</v>
      </c>
      <c r="D49" s="8">
        <f t="shared" si="8"/>
        <v>57698726.812399998</v>
      </c>
      <c r="E49" s="76">
        <v>4.8999999999999998E-3</v>
      </c>
      <c r="F49" s="32">
        <f t="shared" si="9"/>
        <v>282723.76138076</v>
      </c>
    </row>
    <row r="50" spans="1:6">
      <c r="A50" s="51" t="s">
        <v>24</v>
      </c>
      <c r="B50" s="8"/>
      <c r="C50" s="16" t="s">
        <v>13</v>
      </c>
      <c r="D50" s="8">
        <f t="shared" si="8"/>
        <v>389693</v>
      </c>
      <c r="E50" s="76">
        <f>(298506+406581)/D50</f>
        <v>1.8093396596808258</v>
      </c>
      <c r="F50" s="32">
        <f t="shared" si="9"/>
        <v>705087</v>
      </c>
    </row>
    <row r="51" spans="1:6">
      <c r="A51" s="51" t="s">
        <v>5</v>
      </c>
      <c r="B51" s="8"/>
      <c r="C51" s="16" t="s">
        <v>13</v>
      </c>
      <c r="D51" s="8">
        <f>C6</f>
        <v>3552</v>
      </c>
      <c r="E51" s="76">
        <v>1.5640000000000001</v>
      </c>
      <c r="F51" s="32">
        <f t="shared" si="9"/>
        <v>5555.3280000000004</v>
      </c>
    </row>
    <row r="52" spans="1:6">
      <c r="A52" s="51" t="s">
        <v>6</v>
      </c>
      <c r="B52" s="8"/>
      <c r="C52" s="16" t="s">
        <v>13</v>
      </c>
      <c r="D52" s="8">
        <f t="shared" si="8"/>
        <v>2297</v>
      </c>
      <c r="E52" s="76">
        <v>1.5673999999999999</v>
      </c>
      <c r="F52" s="32">
        <f t="shared" si="9"/>
        <v>3600.3177999999998</v>
      </c>
    </row>
    <row r="53" spans="1:6">
      <c r="A53" s="51" t="s">
        <v>8</v>
      </c>
      <c r="B53" s="8"/>
      <c r="C53" s="16" t="s">
        <v>12</v>
      </c>
      <c r="D53" s="8">
        <f t="shared" si="8"/>
        <v>1162406.308</v>
      </c>
      <c r="E53" s="76">
        <v>4.8999999999999998E-3</v>
      </c>
      <c r="F53" s="32">
        <f t="shared" si="9"/>
        <v>5695.7909092</v>
      </c>
    </row>
    <row r="54" spans="1:6">
      <c r="A54" s="52" t="s">
        <v>29</v>
      </c>
      <c r="B54" s="8"/>
      <c r="C54" s="16" t="s">
        <v>13</v>
      </c>
      <c r="D54" s="8">
        <f t="shared" si="8"/>
        <v>167672</v>
      </c>
      <c r="E54" s="77">
        <v>2.2383999999999999</v>
      </c>
      <c r="F54" s="33">
        <f t="shared" si="9"/>
        <v>375317.0048</v>
      </c>
    </row>
    <row r="55" spans="1:6">
      <c r="A55" s="18" t="s">
        <v>7</v>
      </c>
      <c r="B55" s="9"/>
      <c r="C55" s="10"/>
      <c r="D55" s="9"/>
      <c r="E55" s="13"/>
      <c r="F55" s="34">
        <f>SUM(F48:F54)</f>
        <v>2336772.6921514003</v>
      </c>
    </row>
    <row r="57" spans="1:6">
      <c r="A57" s="28" t="s">
        <v>15</v>
      </c>
      <c r="B57" s="14"/>
      <c r="C57" s="5"/>
      <c r="D57" s="25"/>
      <c r="E57" s="26"/>
      <c r="F57" s="14"/>
    </row>
    <row r="58" spans="1:6">
      <c r="A58" s="10" t="s">
        <v>4</v>
      </c>
      <c r="B58" s="4"/>
      <c r="C58" s="6"/>
      <c r="D58" s="94">
        <v>2013</v>
      </c>
      <c r="E58" s="85"/>
      <c r="F58" s="95"/>
    </row>
    <row r="59" spans="1:6">
      <c r="A59" s="51" t="s">
        <v>22</v>
      </c>
      <c r="B59" s="7"/>
      <c r="C59" s="15" t="s">
        <v>12</v>
      </c>
      <c r="D59" s="8">
        <f t="shared" ref="D59:D65" si="10">D15+D26</f>
        <v>171213123.08239999</v>
      </c>
      <c r="E59" s="62">
        <v>5.1999999999999998E-3</v>
      </c>
      <c r="F59" s="65">
        <f t="shared" ref="F59:F65" si="11">D59*E59</f>
        <v>890308.24002847995</v>
      </c>
    </row>
    <row r="60" spans="1:6">
      <c r="A60" s="51" t="s">
        <v>23</v>
      </c>
      <c r="B60" s="8"/>
      <c r="C60" s="16" t="s">
        <v>12</v>
      </c>
      <c r="D60" s="8">
        <f t="shared" si="10"/>
        <v>57698726.812399998</v>
      </c>
      <c r="E60" s="63">
        <v>5.1999999999999998E-3</v>
      </c>
      <c r="F60" s="36">
        <f t="shared" si="11"/>
        <v>300033.37942447996</v>
      </c>
    </row>
    <row r="61" spans="1:6">
      <c r="A61" s="51" t="s">
        <v>24</v>
      </c>
      <c r="B61" s="8"/>
      <c r="C61" s="16" t="s">
        <v>12</v>
      </c>
      <c r="D61" s="8">
        <f t="shared" si="10"/>
        <v>148424374.9945364</v>
      </c>
      <c r="E61" s="63">
        <v>5.1999999999999998E-3</v>
      </c>
      <c r="F61" s="36">
        <f t="shared" si="11"/>
        <v>771806.74997158919</v>
      </c>
    </row>
    <row r="62" spans="1:6">
      <c r="A62" s="51" t="s">
        <v>5</v>
      </c>
      <c r="B62" s="8"/>
      <c r="C62" s="16" t="s">
        <v>12</v>
      </c>
      <c r="D62" s="8">
        <f t="shared" si="10"/>
        <v>1331920.9543999999</v>
      </c>
      <c r="E62" s="63">
        <v>5.1999999999999998E-3</v>
      </c>
      <c r="F62" s="36">
        <f t="shared" si="11"/>
        <v>6925.9889628799992</v>
      </c>
    </row>
    <row r="63" spans="1:6">
      <c r="A63" s="51" t="s">
        <v>6</v>
      </c>
      <c r="B63" s="8"/>
      <c r="C63" s="16" t="s">
        <v>12</v>
      </c>
      <c r="D63" s="8">
        <f t="shared" si="10"/>
        <v>870292.86239999998</v>
      </c>
      <c r="E63" s="63">
        <v>5.1999999999999998E-3</v>
      </c>
      <c r="F63" s="36">
        <f t="shared" si="11"/>
        <v>4525.5228844799994</v>
      </c>
    </row>
    <row r="64" spans="1:6">
      <c r="A64" s="51" t="s">
        <v>8</v>
      </c>
      <c r="B64" s="8"/>
      <c r="C64" s="16" t="s">
        <v>12</v>
      </c>
      <c r="D64" s="8">
        <f t="shared" si="10"/>
        <v>1162406.308</v>
      </c>
      <c r="E64" s="63">
        <v>5.1999999999999998E-3</v>
      </c>
      <c r="F64" s="36">
        <f t="shared" si="11"/>
        <v>6044.5128015999999</v>
      </c>
    </row>
    <row r="65" spans="1:8">
      <c r="A65" s="52" t="s">
        <v>29</v>
      </c>
      <c r="B65" s="8"/>
      <c r="C65" s="16" t="s">
        <v>12</v>
      </c>
      <c r="D65" s="8">
        <f t="shared" si="10"/>
        <v>59400833.271499999</v>
      </c>
      <c r="E65" s="64">
        <v>5.1999999999999998E-3</v>
      </c>
      <c r="F65" s="66">
        <f t="shared" si="11"/>
        <v>308884.33301179996</v>
      </c>
    </row>
    <row r="66" spans="1:8">
      <c r="A66" s="18" t="s">
        <v>7</v>
      </c>
      <c r="B66" s="9"/>
      <c r="C66" s="10"/>
      <c r="D66" s="9">
        <f>SUM(D59:D65)</f>
        <v>440101678.28563643</v>
      </c>
      <c r="E66" s="13"/>
      <c r="F66" s="34">
        <f>SUM(F59:F65)</f>
        <v>2288528.7270853091</v>
      </c>
    </row>
    <row r="68" spans="1:8">
      <c r="A68" s="28" t="s">
        <v>16</v>
      </c>
      <c r="B68" s="14"/>
      <c r="C68" s="5"/>
      <c r="D68" s="25"/>
      <c r="E68" s="26"/>
      <c r="F68" s="14"/>
    </row>
    <row r="69" spans="1:8">
      <c r="A69" s="10" t="s">
        <v>4</v>
      </c>
      <c r="B69" s="4"/>
      <c r="C69" s="6"/>
      <c r="D69" s="84">
        <v>2013</v>
      </c>
      <c r="E69" s="85"/>
      <c r="F69" s="86"/>
    </row>
    <row r="70" spans="1:8">
      <c r="A70" s="51" t="s">
        <v>22</v>
      </c>
      <c r="B70" s="7"/>
      <c r="C70" s="15" t="s">
        <v>12</v>
      </c>
      <c r="D70" s="19">
        <f t="shared" ref="D70:D76" si="12">D59</f>
        <v>171213123.08239999</v>
      </c>
      <c r="E70" s="71">
        <v>1.1000000000000001E-3</v>
      </c>
      <c r="F70" s="31">
        <f t="shared" ref="F70:F76" si="13">D70*E70</f>
        <v>188334.43539063999</v>
      </c>
    </row>
    <row r="71" spans="1:8">
      <c r="A71" s="51" t="s">
        <v>23</v>
      </c>
      <c r="B71" s="8"/>
      <c r="C71" s="16" t="s">
        <v>12</v>
      </c>
      <c r="D71" s="20">
        <f t="shared" si="12"/>
        <v>57698726.812399998</v>
      </c>
      <c r="E71" s="72">
        <f>E70</f>
        <v>1.1000000000000001E-3</v>
      </c>
      <c r="F71" s="32">
        <f t="shared" si="13"/>
        <v>63468.599493640002</v>
      </c>
    </row>
    <row r="72" spans="1:8">
      <c r="A72" s="51" t="s">
        <v>24</v>
      </c>
      <c r="B72" s="8"/>
      <c r="C72" s="16" t="s">
        <v>12</v>
      </c>
      <c r="D72" s="20">
        <f t="shared" si="12"/>
        <v>148424374.9945364</v>
      </c>
      <c r="E72" s="72">
        <f>E70</f>
        <v>1.1000000000000001E-3</v>
      </c>
      <c r="F72" s="32">
        <f t="shared" si="13"/>
        <v>163266.81249399006</v>
      </c>
    </row>
    <row r="73" spans="1:8">
      <c r="A73" s="51" t="s">
        <v>5</v>
      </c>
      <c r="B73" s="8"/>
      <c r="C73" s="16" t="s">
        <v>12</v>
      </c>
      <c r="D73" s="20">
        <f t="shared" si="12"/>
        <v>1331920.9543999999</v>
      </c>
      <c r="E73" s="72">
        <f>E70</f>
        <v>1.1000000000000001E-3</v>
      </c>
      <c r="F73" s="32">
        <f t="shared" si="13"/>
        <v>1465.11304984</v>
      </c>
    </row>
    <row r="74" spans="1:8">
      <c r="A74" s="51" t="s">
        <v>6</v>
      </c>
      <c r="B74" s="8"/>
      <c r="C74" s="16" t="s">
        <v>12</v>
      </c>
      <c r="D74" s="20">
        <f t="shared" si="12"/>
        <v>870292.86239999998</v>
      </c>
      <c r="E74" s="72">
        <f>E70</f>
        <v>1.1000000000000001E-3</v>
      </c>
      <c r="F74" s="32">
        <f t="shared" si="13"/>
        <v>957.32214864000002</v>
      </c>
    </row>
    <row r="75" spans="1:8">
      <c r="A75" s="51" t="s">
        <v>8</v>
      </c>
      <c r="B75" s="8"/>
      <c r="C75" s="16" t="s">
        <v>12</v>
      </c>
      <c r="D75" s="20">
        <f t="shared" si="12"/>
        <v>1162406.308</v>
      </c>
      <c r="E75" s="72">
        <f>E70</f>
        <v>1.1000000000000001E-3</v>
      </c>
      <c r="F75" s="32">
        <f t="shared" si="13"/>
        <v>1278.6469388</v>
      </c>
    </row>
    <row r="76" spans="1:8">
      <c r="A76" s="52" t="s">
        <v>29</v>
      </c>
      <c r="B76" s="8"/>
      <c r="C76" s="16" t="s">
        <v>12</v>
      </c>
      <c r="D76" s="21">
        <f t="shared" si="12"/>
        <v>59400833.271499999</v>
      </c>
      <c r="E76" s="44">
        <f>E70</f>
        <v>1.1000000000000001E-3</v>
      </c>
      <c r="F76" s="33">
        <f t="shared" si="13"/>
        <v>65340.916598650001</v>
      </c>
    </row>
    <row r="77" spans="1:8">
      <c r="A77" s="18" t="s">
        <v>7</v>
      </c>
      <c r="B77" s="9"/>
      <c r="C77" s="10"/>
      <c r="D77" s="17">
        <f>SUM(D70:D76)</f>
        <v>440101678.28563643</v>
      </c>
      <c r="E77" s="13"/>
      <c r="F77" s="34">
        <f>SUM(F70:F76)</f>
        <v>484111.84611420002</v>
      </c>
      <c r="H77" s="81"/>
    </row>
    <row r="79" spans="1:8">
      <c r="A79" s="11"/>
      <c r="B79" s="29">
        <v>2013</v>
      </c>
    </row>
    <row r="80" spans="1:8">
      <c r="A80" s="11"/>
      <c r="B80" s="19"/>
    </row>
    <row r="81" spans="1:2">
      <c r="A81" s="12" t="s">
        <v>0</v>
      </c>
      <c r="B81" s="35">
        <f>F22+F33</f>
        <v>35090292.94685556</v>
      </c>
    </row>
    <row r="82" spans="1:2">
      <c r="A82" s="12" t="s">
        <v>1</v>
      </c>
      <c r="B82" s="36">
        <f>F66</f>
        <v>2288528.7270853091</v>
      </c>
    </row>
    <row r="83" spans="1:2">
      <c r="A83" s="12" t="s">
        <v>30</v>
      </c>
      <c r="B83" s="36">
        <v>214022</v>
      </c>
    </row>
    <row r="84" spans="1:2">
      <c r="A84" s="12" t="s">
        <v>2</v>
      </c>
      <c r="B84" s="36">
        <f>F44</f>
        <v>3040908.5100140404</v>
      </c>
    </row>
    <row r="85" spans="1:2">
      <c r="A85" s="12" t="s">
        <v>3</v>
      </c>
      <c r="B85" s="36">
        <f>F55</f>
        <v>2336772.6921514003</v>
      </c>
    </row>
    <row r="86" spans="1:2">
      <c r="A86" s="12" t="s">
        <v>17</v>
      </c>
      <c r="B86" s="36">
        <f>F77</f>
        <v>484111.84611420002</v>
      </c>
    </row>
    <row r="87" spans="1:2">
      <c r="A87" s="12" t="s">
        <v>18</v>
      </c>
      <c r="B87" s="70"/>
    </row>
    <row r="88" spans="1:2">
      <c r="A88" s="23" t="s">
        <v>7</v>
      </c>
      <c r="B88" s="22">
        <f>SUM(B81:B87)</f>
        <v>43454636.72222051</v>
      </c>
    </row>
  </sheetData>
  <mergeCells count="10">
    <mergeCell ref="D69:F69"/>
    <mergeCell ref="B13:B14"/>
    <mergeCell ref="C13:C14"/>
    <mergeCell ref="D14:F14"/>
    <mergeCell ref="D36:F36"/>
    <mergeCell ref="D47:F47"/>
    <mergeCell ref="D58:F58"/>
    <mergeCell ref="B24:B25"/>
    <mergeCell ref="C24:C25"/>
    <mergeCell ref="D25:F25"/>
  </mergeCells>
  <phoneticPr fontId="4" type="noConversion"/>
  <pageMargins left="0.7" right="0.7" top="0.75" bottom="0.75" header="0.3" footer="0.3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7"/>
  <sheetViews>
    <sheetView topLeftCell="A76" workbookViewId="0">
      <selection activeCell="E1" sqref="E1"/>
    </sheetView>
  </sheetViews>
  <sheetFormatPr defaultRowHeight="13.2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0" customWidth="1"/>
    <col min="6" max="6" width="12.6640625" customWidth="1"/>
    <col min="8" max="8" width="10.6640625" bestFit="1" customWidth="1"/>
  </cols>
  <sheetData>
    <row r="1" spans="1:6">
      <c r="A1" s="27" t="s">
        <v>25</v>
      </c>
      <c r="B1" s="50" t="s">
        <v>12</v>
      </c>
      <c r="C1" s="50" t="s">
        <v>13</v>
      </c>
      <c r="D1" s="50" t="s">
        <v>28</v>
      </c>
    </row>
    <row r="2" spans="1:6">
      <c r="A2" s="51" t="s">
        <v>22</v>
      </c>
      <c r="B2" s="38">
        <v>160995683</v>
      </c>
      <c r="C2" s="54"/>
      <c r="D2" s="55">
        <f>1-0.1236</f>
        <v>0.87639999999999996</v>
      </c>
    </row>
    <row r="3" spans="1:6">
      <c r="A3" s="51" t="s">
        <v>23</v>
      </c>
      <c r="B3" s="39">
        <v>54236152</v>
      </c>
      <c r="C3" s="40"/>
      <c r="D3" s="73">
        <f>1-0.1391</f>
        <v>0.8609</v>
      </c>
    </row>
    <row r="4" spans="1:6">
      <c r="A4" s="51" t="s">
        <v>24</v>
      </c>
      <c r="B4" s="39">
        <v>140269569</v>
      </c>
      <c r="C4" s="75">
        <v>389693</v>
      </c>
      <c r="D4" s="73">
        <f>1-0.8727</f>
        <v>0.12729999999999997</v>
      </c>
    </row>
    <row r="5" spans="1:6">
      <c r="A5" s="51" t="s">
        <v>5</v>
      </c>
      <c r="B5" s="39">
        <v>1264642</v>
      </c>
      <c r="C5" s="75">
        <v>3552</v>
      </c>
      <c r="D5" s="73">
        <v>0</v>
      </c>
    </row>
    <row r="6" spans="1:6">
      <c r="A6" s="51" t="s">
        <v>6</v>
      </c>
      <c r="B6" s="39">
        <v>826332</v>
      </c>
      <c r="C6" s="75">
        <v>2297</v>
      </c>
      <c r="D6" s="73">
        <f>1-0.0395</f>
        <v>0.96050000000000002</v>
      </c>
    </row>
    <row r="7" spans="1:6">
      <c r="A7" s="51" t="s">
        <v>8</v>
      </c>
      <c r="B7" s="39">
        <v>1103690</v>
      </c>
      <c r="C7" s="40"/>
      <c r="D7" s="73">
        <f>1-0.045</f>
        <v>0.95499999999999996</v>
      </c>
    </row>
    <row r="8" spans="1:6">
      <c r="A8" s="52" t="s">
        <v>29</v>
      </c>
      <c r="B8" s="39">
        <v>59134727</v>
      </c>
      <c r="C8" s="80">
        <v>167672</v>
      </c>
      <c r="D8" s="74">
        <v>0</v>
      </c>
    </row>
    <row r="9" spans="1:6">
      <c r="A9" s="18" t="s">
        <v>7</v>
      </c>
      <c r="B9" s="9">
        <f>SUM(B2:B8)</f>
        <v>417830795</v>
      </c>
      <c r="C9" s="9">
        <f>SUM(C2:C8)</f>
        <v>563214</v>
      </c>
      <c r="D9" s="17"/>
    </row>
    <row r="12" spans="1:6">
      <c r="A12" s="27" t="s">
        <v>21</v>
      </c>
      <c r="B12" s="87" t="s">
        <v>26</v>
      </c>
      <c r="C12" s="89" t="s">
        <v>27</v>
      </c>
      <c r="D12" s="23"/>
      <c r="E12" s="1"/>
      <c r="F12" s="2"/>
    </row>
    <row r="13" spans="1:6">
      <c r="A13" s="10" t="s">
        <v>19</v>
      </c>
      <c r="B13" s="88"/>
      <c r="C13" s="90"/>
      <c r="D13" s="91">
        <v>2013</v>
      </c>
      <c r="E13" s="92"/>
      <c r="F13" s="93"/>
    </row>
    <row r="14" spans="1:6">
      <c r="A14" s="56" t="s">
        <v>22</v>
      </c>
      <c r="B14" s="59">
        <f t="shared" ref="B14:B20" si="0">B2*D2</f>
        <v>141096616.5812</v>
      </c>
      <c r="C14" s="79">
        <v>1.0531999999999999</v>
      </c>
      <c r="D14" s="19">
        <f t="shared" ref="D14:D20" si="1">B14*C14</f>
        <v>148602956.58331984</v>
      </c>
      <c r="E14" s="67">
        <v>7.9320000000000002E-2</v>
      </c>
      <c r="F14" s="31">
        <f t="shared" ref="F14:F20" si="2">D14*E14</f>
        <v>11787186.516188931</v>
      </c>
    </row>
    <row r="15" spans="1:6">
      <c r="A15" s="56" t="s">
        <v>23</v>
      </c>
      <c r="B15" s="60">
        <f t="shared" si="0"/>
        <v>46691903.256800003</v>
      </c>
      <c r="C15" s="79">
        <f>C14</f>
        <v>1.0531999999999999</v>
      </c>
      <c r="D15" s="20">
        <f t="shared" si="1"/>
        <v>49175912.510061763</v>
      </c>
      <c r="E15" s="68">
        <f>E14</f>
        <v>7.9320000000000002E-2</v>
      </c>
      <c r="F15" s="32">
        <f t="shared" si="2"/>
        <v>3900633.380298099</v>
      </c>
    </row>
    <row r="16" spans="1:6">
      <c r="A16" s="56" t="s">
        <v>24</v>
      </c>
      <c r="B16" s="60">
        <f t="shared" si="0"/>
        <v>17856316.133699995</v>
      </c>
      <c r="C16" s="79">
        <f>(39623477/140269569*1.0427)+(100646092/140269569)*1.0532</f>
        <v>1.0502339503324487</v>
      </c>
      <c r="D16" s="20">
        <f t="shared" si="1"/>
        <v>18753309.431480784</v>
      </c>
      <c r="E16" s="68">
        <f>E14</f>
        <v>7.9320000000000002E-2</v>
      </c>
      <c r="F16" s="32">
        <f t="shared" si="2"/>
        <v>1487512.5041050557</v>
      </c>
    </row>
    <row r="17" spans="1:6">
      <c r="A17" s="56" t="s">
        <v>5</v>
      </c>
      <c r="B17" s="60">
        <f t="shared" si="0"/>
        <v>0</v>
      </c>
      <c r="C17" s="79">
        <f>C15</f>
        <v>1.0531999999999999</v>
      </c>
      <c r="D17" s="20">
        <f t="shared" si="1"/>
        <v>0</v>
      </c>
      <c r="E17" s="68">
        <f>E14</f>
        <v>7.9320000000000002E-2</v>
      </c>
      <c r="F17" s="32">
        <f t="shared" si="2"/>
        <v>0</v>
      </c>
    </row>
    <row r="18" spans="1:6">
      <c r="A18" s="56" t="s">
        <v>6</v>
      </c>
      <c r="B18" s="60">
        <f t="shared" si="0"/>
        <v>793691.88600000006</v>
      </c>
      <c r="C18" s="79">
        <f>C17</f>
        <v>1.0531999999999999</v>
      </c>
      <c r="D18" s="20">
        <f t="shared" si="1"/>
        <v>835916.29433519999</v>
      </c>
      <c r="E18" s="68">
        <f>E14</f>
        <v>7.9320000000000002E-2</v>
      </c>
      <c r="F18" s="32">
        <f t="shared" si="2"/>
        <v>66304.880466668066</v>
      </c>
    </row>
    <row r="19" spans="1:6">
      <c r="A19" s="56" t="s">
        <v>8</v>
      </c>
      <c r="B19" s="60">
        <f t="shared" si="0"/>
        <v>1054023.95</v>
      </c>
      <c r="C19" s="79">
        <f>C18</f>
        <v>1.0531999999999999</v>
      </c>
      <c r="D19" s="20">
        <f t="shared" si="1"/>
        <v>1110098.0241399999</v>
      </c>
      <c r="E19" s="68">
        <f>E14</f>
        <v>7.9320000000000002E-2</v>
      </c>
      <c r="F19" s="32">
        <f t="shared" si="2"/>
        <v>88052.975274784796</v>
      </c>
    </row>
    <row r="20" spans="1:6">
      <c r="A20" s="57" t="s">
        <v>29</v>
      </c>
      <c r="B20" s="61">
        <f t="shared" si="0"/>
        <v>0</v>
      </c>
      <c r="C20" s="79">
        <v>1.0044999999999999</v>
      </c>
      <c r="D20" s="21">
        <f t="shared" si="1"/>
        <v>0</v>
      </c>
      <c r="E20" s="69">
        <f>E14</f>
        <v>7.9320000000000002E-2</v>
      </c>
      <c r="F20" s="66">
        <f t="shared" si="2"/>
        <v>0</v>
      </c>
    </row>
    <row r="21" spans="1:6">
      <c r="A21" s="18" t="s">
        <v>7</v>
      </c>
      <c r="B21" s="17">
        <f>SUM(B14:B20)</f>
        <v>207492551.80769998</v>
      </c>
      <c r="C21" s="10"/>
      <c r="D21" s="17">
        <f>SUM(D14:D19)</f>
        <v>218478192.8433376</v>
      </c>
      <c r="E21" s="13"/>
      <c r="F21" s="30">
        <f>SUM(F14:F20)</f>
        <v>17329690.256333541</v>
      </c>
    </row>
    <row r="22" spans="1:6">
      <c r="A22" s="45"/>
      <c r="B22" s="46"/>
      <c r="C22" s="47"/>
      <c r="D22" s="46"/>
      <c r="E22" s="48"/>
      <c r="F22" s="49"/>
    </row>
    <row r="23" spans="1:6">
      <c r="A23" s="27" t="s">
        <v>20</v>
      </c>
      <c r="B23" s="87" t="s">
        <v>26</v>
      </c>
      <c r="C23" s="89" t="s">
        <v>27</v>
      </c>
      <c r="D23" s="23"/>
      <c r="E23" s="1"/>
      <c r="F23" s="2"/>
    </row>
    <row r="24" spans="1:6">
      <c r="A24" s="10" t="s">
        <v>4</v>
      </c>
      <c r="B24" s="88"/>
      <c r="C24" s="90"/>
      <c r="D24" s="91">
        <v>2013</v>
      </c>
      <c r="E24" s="92"/>
      <c r="F24" s="93"/>
    </row>
    <row r="25" spans="1:6">
      <c r="A25" s="56" t="s">
        <v>22</v>
      </c>
      <c r="B25" s="59">
        <f t="shared" ref="B25:B31" si="3">B2-B14</f>
        <v>19899066.418799996</v>
      </c>
      <c r="C25" s="79">
        <f t="shared" ref="C25:C31" si="4">C14</f>
        <v>1.0531999999999999</v>
      </c>
      <c r="D25" s="19">
        <f t="shared" ref="D25:D31" si="5">B25*C25</f>
        <v>20957696.752280153</v>
      </c>
      <c r="E25" s="67">
        <v>8.0009999999999998E-2</v>
      </c>
      <c r="F25" s="31">
        <f t="shared" ref="F25:F31" si="6">D25*E25</f>
        <v>1676825.3171499351</v>
      </c>
    </row>
    <row r="26" spans="1:6">
      <c r="A26" s="56" t="s">
        <v>23</v>
      </c>
      <c r="B26" s="60">
        <f t="shared" si="3"/>
        <v>7544248.7431999967</v>
      </c>
      <c r="C26" s="79">
        <f t="shared" si="4"/>
        <v>1.0531999999999999</v>
      </c>
      <c r="D26" s="20">
        <f t="shared" si="5"/>
        <v>7945602.7763382355</v>
      </c>
      <c r="E26" s="68">
        <f>E25</f>
        <v>8.0009999999999998E-2</v>
      </c>
      <c r="F26" s="32">
        <f t="shared" si="6"/>
        <v>635727.67813482217</v>
      </c>
    </row>
    <row r="27" spans="1:6">
      <c r="A27" s="56" t="s">
        <v>24</v>
      </c>
      <c r="B27" s="60">
        <f t="shared" si="3"/>
        <v>122413252.8663</v>
      </c>
      <c r="C27" s="79">
        <f>(39623477/140269569*1.0427)+(100646092/140269569)*1.0532</f>
        <v>1.0502339503324487</v>
      </c>
      <c r="D27" s="20">
        <f t="shared" si="5"/>
        <v>128562554.1308192</v>
      </c>
      <c r="E27" s="68">
        <f>E25</f>
        <v>8.0009999999999998E-2</v>
      </c>
      <c r="F27" s="32">
        <f t="shared" si="6"/>
        <v>10286289.956006844</v>
      </c>
    </row>
    <row r="28" spans="1:6">
      <c r="A28" s="56" t="s">
        <v>5</v>
      </c>
      <c r="B28" s="60">
        <f t="shared" si="3"/>
        <v>1264642</v>
      </c>
      <c r="C28" s="79">
        <f t="shared" si="4"/>
        <v>1.0531999999999999</v>
      </c>
      <c r="D28" s="20">
        <f t="shared" si="5"/>
        <v>1331920.9543999999</v>
      </c>
      <c r="E28" s="68">
        <f>E25</f>
        <v>8.0009999999999998E-2</v>
      </c>
      <c r="F28" s="32">
        <f t="shared" si="6"/>
        <v>106566.995561544</v>
      </c>
    </row>
    <row r="29" spans="1:6">
      <c r="A29" s="56" t="s">
        <v>6</v>
      </c>
      <c r="B29" s="60">
        <f t="shared" si="3"/>
        <v>32640.113999999943</v>
      </c>
      <c r="C29" s="79">
        <f t="shared" si="4"/>
        <v>1.0531999999999999</v>
      </c>
      <c r="D29" s="20">
        <f t="shared" si="5"/>
        <v>34376.56806479994</v>
      </c>
      <c r="E29" s="68">
        <f>E25</f>
        <v>8.0009999999999998E-2</v>
      </c>
      <c r="F29" s="32">
        <f t="shared" si="6"/>
        <v>2750.4692108646432</v>
      </c>
    </row>
    <row r="30" spans="1:6">
      <c r="A30" s="56" t="s">
        <v>8</v>
      </c>
      <c r="B30" s="60">
        <f t="shared" si="3"/>
        <v>49666.050000000047</v>
      </c>
      <c r="C30" s="79">
        <f t="shared" si="4"/>
        <v>1.0531999999999999</v>
      </c>
      <c r="D30" s="20">
        <f t="shared" si="5"/>
        <v>52308.283860000047</v>
      </c>
      <c r="E30" s="68">
        <f>E25</f>
        <v>8.0009999999999998E-2</v>
      </c>
      <c r="F30" s="32">
        <f t="shared" si="6"/>
        <v>4185.1857916386034</v>
      </c>
    </row>
    <row r="31" spans="1:6">
      <c r="A31" s="57" t="s">
        <v>29</v>
      </c>
      <c r="B31" s="61">
        <f t="shared" si="3"/>
        <v>59134727</v>
      </c>
      <c r="C31" s="79">
        <f t="shared" si="4"/>
        <v>1.0044999999999999</v>
      </c>
      <c r="D31" s="21">
        <f t="shared" si="5"/>
        <v>59400833.271499999</v>
      </c>
      <c r="E31" s="69">
        <f>E25</f>
        <v>8.0009999999999998E-2</v>
      </c>
      <c r="F31" s="66">
        <f t="shared" si="6"/>
        <v>4752660.6700527146</v>
      </c>
    </row>
    <row r="32" spans="1:6">
      <c r="A32" s="18" t="s">
        <v>7</v>
      </c>
      <c r="B32" s="17">
        <f>SUM(B25:B31)</f>
        <v>210338243.19229999</v>
      </c>
      <c r="C32" s="10"/>
      <c r="D32" s="17">
        <f>SUM(D25:D30)</f>
        <v>158884459.46576241</v>
      </c>
      <c r="E32" s="13"/>
      <c r="F32" s="30">
        <f>SUM(F25:F31)</f>
        <v>17465006.271908361</v>
      </c>
    </row>
    <row r="34" spans="1:8">
      <c r="A34" s="28" t="s">
        <v>9</v>
      </c>
      <c r="B34" s="14"/>
      <c r="C34" s="24" t="s">
        <v>10</v>
      </c>
      <c r="D34" s="25"/>
      <c r="E34" s="26"/>
      <c r="F34" s="14"/>
    </row>
    <row r="35" spans="1:8">
      <c r="A35" s="10" t="s">
        <v>4</v>
      </c>
      <c r="B35" s="4"/>
      <c r="C35" s="3" t="s">
        <v>11</v>
      </c>
      <c r="D35" s="94">
        <v>2013</v>
      </c>
      <c r="E35" s="85"/>
      <c r="F35" s="86"/>
    </row>
    <row r="36" spans="1:8">
      <c r="A36" s="51" t="s">
        <v>22</v>
      </c>
      <c r="B36" s="7"/>
      <c r="C36" s="15" t="s">
        <v>12</v>
      </c>
      <c r="D36" s="8">
        <f>D14+D25</f>
        <v>169560653.33559999</v>
      </c>
      <c r="E36" s="76">
        <v>8.0000000000000002E-3</v>
      </c>
      <c r="F36" s="32">
        <f t="shared" ref="F36:F42" si="7">D36*E36</f>
        <v>1356485.2266847999</v>
      </c>
    </row>
    <row r="37" spans="1:8">
      <c r="A37" s="51" t="s">
        <v>23</v>
      </c>
      <c r="B37" s="8"/>
      <c r="C37" s="16" t="s">
        <v>12</v>
      </c>
      <c r="D37" s="8">
        <f>D15+D26</f>
        <v>57121515.286399998</v>
      </c>
      <c r="E37" s="76">
        <v>7.1000000000000004E-3</v>
      </c>
      <c r="F37" s="32">
        <f t="shared" si="7"/>
        <v>405562.75853344001</v>
      </c>
    </row>
    <row r="38" spans="1:8">
      <c r="A38" s="51" t="s">
        <v>24</v>
      </c>
      <c r="B38" s="8"/>
      <c r="C38" s="16" t="s">
        <v>13</v>
      </c>
      <c r="D38" s="8">
        <f>C4</f>
        <v>389693</v>
      </c>
      <c r="E38" s="76">
        <f>(357725+588416)/D38</f>
        <v>2.4279137680173881</v>
      </c>
      <c r="F38" s="32">
        <f t="shared" si="7"/>
        <v>946141</v>
      </c>
    </row>
    <row r="39" spans="1:8">
      <c r="A39" s="51" t="s">
        <v>5</v>
      </c>
      <c r="B39" s="8"/>
      <c r="C39" s="16" t="s">
        <v>13</v>
      </c>
      <c r="D39" s="8">
        <v>2272</v>
      </c>
      <c r="E39" s="76">
        <v>2.2633000000000001</v>
      </c>
      <c r="F39" s="32">
        <f t="shared" si="7"/>
        <v>5142.2175999999999</v>
      </c>
      <c r="H39" s="37"/>
    </row>
    <row r="40" spans="1:8">
      <c r="A40" s="51" t="s">
        <v>6</v>
      </c>
      <c r="B40" s="8"/>
      <c r="C40" s="16" t="s">
        <v>13</v>
      </c>
      <c r="D40" s="8">
        <f>C6</f>
        <v>2297</v>
      </c>
      <c r="E40" s="76">
        <v>2.2682000000000002</v>
      </c>
      <c r="F40" s="32">
        <f t="shared" si="7"/>
        <v>5210.0554000000002</v>
      </c>
    </row>
    <row r="41" spans="1:8">
      <c r="A41" s="51" t="s">
        <v>8</v>
      </c>
      <c r="B41" s="8"/>
      <c r="C41" s="16" t="s">
        <v>12</v>
      </c>
      <c r="D41" s="8">
        <f>D19+D30</f>
        <v>1162406.308</v>
      </c>
      <c r="E41" s="76">
        <v>7.1000000000000004E-3</v>
      </c>
      <c r="F41" s="32">
        <f t="shared" si="7"/>
        <v>8253.0847868000001</v>
      </c>
    </row>
    <row r="42" spans="1:8">
      <c r="A42" s="52" t="s">
        <v>29</v>
      </c>
      <c r="B42" s="8"/>
      <c r="C42" s="16" t="s">
        <v>13</v>
      </c>
      <c r="D42" s="8">
        <f>C8</f>
        <v>167672</v>
      </c>
      <c r="E42" s="77">
        <v>1.7701</v>
      </c>
      <c r="F42" s="66">
        <f t="shared" si="7"/>
        <v>296796.2072</v>
      </c>
    </row>
    <row r="43" spans="1:8">
      <c r="A43" s="18" t="s">
        <v>7</v>
      </c>
      <c r="B43" s="9"/>
      <c r="C43" s="10"/>
      <c r="D43" s="9"/>
      <c r="E43" s="13"/>
      <c r="F43" s="34">
        <f>SUM(F36:F42)</f>
        <v>3023590.5502050403</v>
      </c>
    </row>
    <row r="45" spans="1:8">
      <c r="A45" s="28" t="s">
        <v>14</v>
      </c>
      <c r="B45" s="14"/>
      <c r="C45" s="5" t="s">
        <v>10</v>
      </c>
      <c r="D45" s="25"/>
      <c r="E45" s="26"/>
      <c r="F45" s="14"/>
    </row>
    <row r="46" spans="1:8">
      <c r="A46" s="10" t="s">
        <v>4</v>
      </c>
      <c r="B46" s="4"/>
      <c r="C46" s="6" t="s">
        <v>11</v>
      </c>
      <c r="D46" s="94">
        <v>2013</v>
      </c>
      <c r="E46" s="85"/>
      <c r="F46" s="86"/>
    </row>
    <row r="47" spans="1:8">
      <c r="A47" s="51" t="s">
        <v>22</v>
      </c>
      <c r="B47" s="7"/>
      <c r="C47" s="15" t="s">
        <v>12</v>
      </c>
      <c r="D47" s="7">
        <f t="shared" ref="D47:D53" si="8">D36</f>
        <v>169560653.33559999</v>
      </c>
      <c r="E47" s="78">
        <v>5.5999999999999999E-3</v>
      </c>
      <c r="F47" s="31">
        <f t="shared" ref="F47:F53" si="9">D47*E47</f>
        <v>949539.65867935994</v>
      </c>
    </row>
    <row r="48" spans="1:8">
      <c r="A48" s="51" t="s">
        <v>23</v>
      </c>
      <c r="B48" s="8"/>
      <c r="C48" s="16" t="s">
        <v>12</v>
      </c>
      <c r="D48" s="8">
        <f t="shared" si="8"/>
        <v>57121515.286399998</v>
      </c>
      <c r="E48" s="76">
        <v>4.8999999999999998E-3</v>
      </c>
      <c r="F48" s="32">
        <f t="shared" si="9"/>
        <v>279895.42490335996</v>
      </c>
    </row>
    <row r="49" spans="1:6">
      <c r="A49" s="51" t="s">
        <v>24</v>
      </c>
      <c r="B49" s="8"/>
      <c r="C49" s="16" t="s">
        <v>13</v>
      </c>
      <c r="D49" s="8">
        <f t="shared" si="8"/>
        <v>389693</v>
      </c>
      <c r="E49" s="76">
        <f>(298506+406581)/D49</f>
        <v>1.8093396596808258</v>
      </c>
      <c r="F49" s="32">
        <f t="shared" si="9"/>
        <v>705087</v>
      </c>
    </row>
    <row r="50" spans="1:6">
      <c r="A50" s="51" t="s">
        <v>5</v>
      </c>
      <c r="B50" s="8"/>
      <c r="C50" s="16" t="s">
        <v>13</v>
      </c>
      <c r="D50" s="8">
        <f>C5</f>
        <v>3552</v>
      </c>
      <c r="E50" s="76">
        <v>1.5640000000000001</v>
      </c>
      <c r="F50" s="32">
        <f t="shared" si="9"/>
        <v>5555.3280000000004</v>
      </c>
    </row>
    <row r="51" spans="1:6">
      <c r="A51" s="51" t="s">
        <v>6</v>
      </c>
      <c r="B51" s="8"/>
      <c r="C51" s="16" t="s">
        <v>13</v>
      </c>
      <c r="D51" s="8">
        <f t="shared" si="8"/>
        <v>2297</v>
      </c>
      <c r="E51" s="76">
        <v>1.5673999999999999</v>
      </c>
      <c r="F51" s="32">
        <f t="shared" si="9"/>
        <v>3600.3177999999998</v>
      </c>
    </row>
    <row r="52" spans="1:6">
      <c r="A52" s="51" t="s">
        <v>8</v>
      </c>
      <c r="B52" s="8"/>
      <c r="C52" s="16" t="s">
        <v>12</v>
      </c>
      <c r="D52" s="8">
        <f t="shared" si="8"/>
        <v>1162406.308</v>
      </c>
      <c r="E52" s="76">
        <v>4.8999999999999998E-3</v>
      </c>
      <c r="F52" s="32">
        <f t="shared" si="9"/>
        <v>5695.7909092</v>
      </c>
    </row>
    <row r="53" spans="1:6">
      <c r="A53" s="52" t="s">
        <v>29</v>
      </c>
      <c r="B53" s="8"/>
      <c r="C53" s="16" t="s">
        <v>13</v>
      </c>
      <c r="D53" s="8">
        <f t="shared" si="8"/>
        <v>167672</v>
      </c>
      <c r="E53" s="77">
        <v>2.2383999999999999</v>
      </c>
      <c r="F53" s="33">
        <f t="shared" si="9"/>
        <v>375317.0048</v>
      </c>
    </row>
    <row r="54" spans="1:6">
      <c r="A54" s="18" t="s">
        <v>7</v>
      </c>
      <c r="B54" s="9"/>
      <c r="C54" s="10"/>
      <c r="D54" s="9"/>
      <c r="E54" s="13"/>
      <c r="F54" s="34">
        <f>SUM(F47:F53)</f>
        <v>2324690.52509192</v>
      </c>
    </row>
    <row r="56" spans="1:6">
      <c r="A56" s="28" t="s">
        <v>15</v>
      </c>
      <c r="B56" s="14"/>
      <c r="C56" s="5"/>
      <c r="D56" s="25"/>
      <c r="E56" s="26"/>
      <c r="F56" s="14"/>
    </row>
    <row r="57" spans="1:6">
      <c r="A57" s="10" t="s">
        <v>4</v>
      </c>
      <c r="B57" s="4"/>
      <c r="C57" s="6"/>
      <c r="D57" s="94">
        <v>2013</v>
      </c>
      <c r="E57" s="85"/>
      <c r="F57" s="95"/>
    </row>
    <row r="58" spans="1:6">
      <c r="A58" s="51" t="s">
        <v>22</v>
      </c>
      <c r="B58" s="7"/>
      <c r="C58" s="15" t="s">
        <v>12</v>
      </c>
      <c r="D58" s="8">
        <f t="shared" ref="D58:D64" si="10">D14+D25</f>
        <v>169560653.33559999</v>
      </c>
      <c r="E58" s="62">
        <v>5.1999999999999998E-3</v>
      </c>
      <c r="F58" s="65">
        <f t="shared" ref="F58:F64" si="11">D58*E58</f>
        <v>881715.39734511985</v>
      </c>
    </row>
    <row r="59" spans="1:6">
      <c r="A59" s="51" t="s">
        <v>23</v>
      </c>
      <c r="B59" s="8"/>
      <c r="C59" s="16" t="s">
        <v>12</v>
      </c>
      <c r="D59" s="8">
        <f t="shared" si="10"/>
        <v>57121515.286399998</v>
      </c>
      <c r="E59" s="63">
        <v>5.1999999999999998E-3</v>
      </c>
      <c r="F59" s="36">
        <f t="shared" si="11"/>
        <v>297031.87948927999</v>
      </c>
    </row>
    <row r="60" spans="1:6">
      <c r="A60" s="51" t="s">
        <v>24</v>
      </c>
      <c r="B60" s="8"/>
      <c r="C60" s="16" t="s">
        <v>12</v>
      </c>
      <c r="D60" s="8">
        <f t="shared" si="10"/>
        <v>147315863.5623</v>
      </c>
      <c r="E60" s="63">
        <v>5.1999999999999998E-3</v>
      </c>
      <c r="F60" s="36">
        <f t="shared" si="11"/>
        <v>766042.49052395998</v>
      </c>
    </row>
    <row r="61" spans="1:6">
      <c r="A61" s="51" t="s">
        <v>5</v>
      </c>
      <c r="B61" s="8"/>
      <c r="C61" s="16" t="s">
        <v>12</v>
      </c>
      <c r="D61" s="8">
        <f t="shared" si="10"/>
        <v>1331920.9543999999</v>
      </c>
      <c r="E61" s="63">
        <v>5.1999999999999998E-3</v>
      </c>
      <c r="F61" s="36">
        <f t="shared" si="11"/>
        <v>6925.9889628799992</v>
      </c>
    </row>
    <row r="62" spans="1:6">
      <c r="A62" s="51" t="s">
        <v>6</v>
      </c>
      <c r="B62" s="8"/>
      <c r="C62" s="16" t="s">
        <v>12</v>
      </c>
      <c r="D62" s="8">
        <f t="shared" si="10"/>
        <v>870292.86239999998</v>
      </c>
      <c r="E62" s="63">
        <v>5.1999999999999998E-3</v>
      </c>
      <c r="F62" s="36">
        <f t="shared" si="11"/>
        <v>4525.5228844799994</v>
      </c>
    </row>
    <row r="63" spans="1:6">
      <c r="A63" s="51" t="s">
        <v>8</v>
      </c>
      <c r="B63" s="8"/>
      <c r="C63" s="16" t="s">
        <v>12</v>
      </c>
      <c r="D63" s="8">
        <f t="shared" si="10"/>
        <v>1162406.308</v>
      </c>
      <c r="E63" s="63">
        <v>5.1999999999999998E-3</v>
      </c>
      <c r="F63" s="36">
        <f t="shared" si="11"/>
        <v>6044.5128015999999</v>
      </c>
    </row>
    <row r="64" spans="1:6">
      <c r="A64" s="52" t="s">
        <v>29</v>
      </c>
      <c r="B64" s="8"/>
      <c r="C64" s="16" t="s">
        <v>12</v>
      </c>
      <c r="D64" s="8">
        <f t="shared" si="10"/>
        <v>59400833.271499999</v>
      </c>
      <c r="E64" s="64">
        <v>5.1999999999999998E-3</v>
      </c>
      <c r="F64" s="66">
        <f t="shared" si="11"/>
        <v>308884.33301179996</v>
      </c>
    </row>
    <row r="65" spans="1:8">
      <c r="A65" s="18" t="s">
        <v>7</v>
      </c>
      <c r="B65" s="9"/>
      <c r="C65" s="10"/>
      <c r="D65" s="9">
        <f>SUM(D58:D64)</f>
        <v>436763485.58059996</v>
      </c>
      <c r="E65" s="13"/>
      <c r="F65" s="34">
        <f>SUM(F58:F64)</f>
        <v>2271170.1250191201</v>
      </c>
    </row>
    <row r="67" spans="1:8">
      <c r="A67" s="28" t="s">
        <v>16</v>
      </c>
      <c r="B67" s="14"/>
      <c r="C67" s="5"/>
      <c r="D67" s="25"/>
      <c r="E67" s="26"/>
      <c r="F67" s="14"/>
    </row>
    <row r="68" spans="1:8">
      <c r="A68" s="10" t="s">
        <v>4</v>
      </c>
      <c r="B68" s="4"/>
      <c r="C68" s="6"/>
      <c r="D68" s="84">
        <v>2013</v>
      </c>
      <c r="E68" s="85"/>
      <c r="F68" s="86"/>
    </row>
    <row r="69" spans="1:8">
      <c r="A69" s="51" t="s">
        <v>22</v>
      </c>
      <c r="B69" s="7"/>
      <c r="C69" s="15" t="s">
        <v>12</v>
      </c>
      <c r="D69" s="19">
        <f t="shared" ref="D69:D75" si="12">D58</f>
        <v>169560653.33559999</v>
      </c>
      <c r="E69" s="71">
        <v>1.1000000000000001E-3</v>
      </c>
      <c r="F69" s="31">
        <f t="shared" ref="F69:F75" si="13">D69*E69</f>
        <v>186516.71866916001</v>
      </c>
    </row>
    <row r="70" spans="1:8">
      <c r="A70" s="51" t="s">
        <v>23</v>
      </c>
      <c r="B70" s="8"/>
      <c r="C70" s="16" t="s">
        <v>12</v>
      </c>
      <c r="D70" s="20">
        <f t="shared" si="12"/>
        <v>57121515.286399998</v>
      </c>
      <c r="E70" s="72">
        <f>E69</f>
        <v>1.1000000000000001E-3</v>
      </c>
      <c r="F70" s="32">
        <f t="shared" si="13"/>
        <v>62833.66681504</v>
      </c>
    </row>
    <row r="71" spans="1:8">
      <c r="A71" s="51" t="s">
        <v>24</v>
      </c>
      <c r="B71" s="8"/>
      <c r="C71" s="16" t="s">
        <v>12</v>
      </c>
      <c r="D71" s="20">
        <f t="shared" si="12"/>
        <v>147315863.5623</v>
      </c>
      <c r="E71" s="72">
        <f>E69</f>
        <v>1.1000000000000001E-3</v>
      </c>
      <c r="F71" s="32">
        <f t="shared" si="13"/>
        <v>162047.44991853001</v>
      </c>
    </row>
    <row r="72" spans="1:8">
      <c r="A72" s="51" t="s">
        <v>5</v>
      </c>
      <c r="B72" s="8"/>
      <c r="C72" s="16" t="s">
        <v>12</v>
      </c>
      <c r="D72" s="20">
        <f t="shared" si="12"/>
        <v>1331920.9543999999</v>
      </c>
      <c r="E72" s="72">
        <f>E69</f>
        <v>1.1000000000000001E-3</v>
      </c>
      <c r="F72" s="32">
        <f t="shared" si="13"/>
        <v>1465.11304984</v>
      </c>
    </row>
    <row r="73" spans="1:8">
      <c r="A73" s="51" t="s">
        <v>6</v>
      </c>
      <c r="B73" s="8"/>
      <c r="C73" s="16" t="s">
        <v>12</v>
      </c>
      <c r="D73" s="20">
        <f t="shared" si="12"/>
        <v>870292.86239999998</v>
      </c>
      <c r="E73" s="72">
        <f>E69</f>
        <v>1.1000000000000001E-3</v>
      </c>
      <c r="F73" s="32">
        <f t="shared" si="13"/>
        <v>957.32214864000002</v>
      </c>
    </row>
    <row r="74" spans="1:8">
      <c r="A74" s="51" t="s">
        <v>8</v>
      </c>
      <c r="B74" s="8"/>
      <c r="C74" s="16" t="s">
        <v>12</v>
      </c>
      <c r="D74" s="20">
        <f t="shared" si="12"/>
        <v>1162406.308</v>
      </c>
      <c r="E74" s="72">
        <f>E69</f>
        <v>1.1000000000000001E-3</v>
      </c>
      <c r="F74" s="32">
        <f t="shared" si="13"/>
        <v>1278.6469388</v>
      </c>
    </row>
    <row r="75" spans="1:8">
      <c r="A75" s="52" t="s">
        <v>29</v>
      </c>
      <c r="B75" s="8"/>
      <c r="C75" s="16" t="s">
        <v>12</v>
      </c>
      <c r="D75" s="21">
        <f t="shared" si="12"/>
        <v>59400833.271499999</v>
      </c>
      <c r="E75" s="44">
        <f>E69</f>
        <v>1.1000000000000001E-3</v>
      </c>
      <c r="F75" s="33">
        <f t="shared" si="13"/>
        <v>65340.916598650001</v>
      </c>
    </row>
    <row r="76" spans="1:8">
      <c r="A76" s="18" t="s">
        <v>7</v>
      </c>
      <c r="B76" s="9"/>
      <c r="C76" s="10"/>
      <c r="D76" s="17">
        <f>SUM(D69:D75)</f>
        <v>436763485.58059996</v>
      </c>
      <c r="E76" s="13"/>
      <c r="F76" s="34">
        <f>SUM(F69:F75)</f>
        <v>480439.83413865999</v>
      </c>
      <c r="H76" s="81"/>
    </row>
    <row r="78" spans="1:8">
      <c r="A78" s="11"/>
      <c r="B78" s="29">
        <v>2013</v>
      </c>
    </row>
    <row r="79" spans="1:8">
      <c r="A79" s="11"/>
      <c r="B79" s="19"/>
    </row>
    <row r="80" spans="1:8">
      <c r="A80" s="12" t="s">
        <v>0</v>
      </c>
      <c r="B80" s="35">
        <f>F21+F32</f>
        <v>34794696.528241903</v>
      </c>
    </row>
    <row r="81" spans="1:2">
      <c r="A81" s="12" t="s">
        <v>1</v>
      </c>
      <c r="B81" s="36">
        <f>F65</f>
        <v>2271170.1250191201</v>
      </c>
    </row>
    <row r="82" spans="1:2">
      <c r="A82" s="12" t="s">
        <v>30</v>
      </c>
      <c r="B82" s="36">
        <v>214022</v>
      </c>
    </row>
    <row r="83" spans="1:2">
      <c r="A83" s="12" t="s">
        <v>2</v>
      </c>
      <c r="B83" s="36">
        <f>F43</f>
        <v>3023590.5502050403</v>
      </c>
    </row>
    <row r="84" spans="1:2">
      <c r="A84" s="12" t="s">
        <v>3</v>
      </c>
      <c r="B84" s="36">
        <f>F54</f>
        <v>2324690.52509192</v>
      </c>
    </row>
    <row r="85" spans="1:2">
      <c r="A85" s="12" t="s">
        <v>17</v>
      </c>
      <c r="B85" s="36">
        <f>F76</f>
        <v>480439.83413865999</v>
      </c>
    </row>
    <row r="86" spans="1:2">
      <c r="A86" s="12" t="s">
        <v>18</v>
      </c>
      <c r="B86" s="70"/>
    </row>
    <row r="87" spans="1:2">
      <c r="A87" s="23" t="s">
        <v>7</v>
      </c>
      <c r="B87" s="22">
        <f>SUM(B80:B86)</f>
        <v>43108609.562696636</v>
      </c>
    </row>
  </sheetData>
  <mergeCells count="10"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honeticPr fontId="4" type="noConversion"/>
  <pageMargins left="0.7" right="0.7" top="0.75" bottom="0.75" header="0.3" footer="0.3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 COP Forecast</vt:lpstr>
      <vt:lpstr>2013 COP Forecast 12 c</vt:lpstr>
      <vt:lpstr>2013 COP Forecast 12 b</vt:lpstr>
      <vt:lpstr>2013 COP Forecast new rpp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Armstrong</dc:creator>
  <cp:lastModifiedBy>warmstrong</cp:lastModifiedBy>
  <cp:lastPrinted>2013-02-07T16:56:20Z</cp:lastPrinted>
  <dcterms:created xsi:type="dcterms:W3CDTF">2007-11-22T16:04:55Z</dcterms:created>
  <dcterms:modified xsi:type="dcterms:W3CDTF">2013-02-08T16:05:15Z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