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/>
  </bookViews>
  <sheets>
    <sheet name="Rates Table 3" sheetId="26" r:id="rId1"/>
    <sheet name="Residential (250 kWh)" sheetId="10" r:id="rId2"/>
    <sheet name="Residential (800 kWh)" sheetId="12" r:id="rId3"/>
    <sheet name="Residential (1500 kWh)" sheetId="14" r:id="rId4"/>
    <sheet name="GS &lt; 50 kW (2000 kWh)" sheetId="16" r:id="rId5"/>
    <sheet name="GS &lt; 50 kW (5000 kWh)" sheetId="17" r:id="rId6"/>
    <sheet name="GS &lt; 50 kW (10000 kWh)" sheetId="18" r:id="rId7"/>
    <sheet name="GS &gt; 50 - 699 kW (100 kW)" sheetId="5" r:id="rId8"/>
    <sheet name="GS &gt; 50 - 699 kW (250 kW)" sheetId="27" r:id="rId9"/>
    <sheet name="GS &gt; 50 - 699 kW (500 kW)" sheetId="20" r:id="rId10"/>
    <sheet name="Sheet2" sheetId="2" r:id="rId11"/>
  </sheets>
  <externalReferences>
    <externalReference r:id="rId12"/>
    <externalReference r:id="rId13"/>
    <externalReference r:id="rId14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6">'GS &lt; 50 kW (10000 kWh)'!$A$1:$L$69</definedName>
    <definedName name="_xlnm.Print_Area" localSheetId="4">'GS &lt; 50 kW (2000 kWh)'!$A$1:$L$69</definedName>
    <definedName name="_xlnm.Print_Area" localSheetId="5">'GS &lt; 50 kW (5000 kWh)'!$A$1:$M$69</definedName>
    <definedName name="_xlnm.Print_Area" localSheetId="7">'GS &gt; 50 - 699 kW (100 kW)'!$A$1:$K$69</definedName>
    <definedName name="_xlnm.Print_Area" localSheetId="8">'GS &gt; 50 - 699 kW (250 kW)'!$A$1:$K$69</definedName>
    <definedName name="_xlnm.Print_Area" localSheetId="9">'GS &gt; 50 - 699 kW (500 kW)'!$A$1:$K$69</definedName>
    <definedName name="_xlnm.Print_Area" localSheetId="3">'Residential (1500 kWh)'!$A$1:$M$69</definedName>
    <definedName name="_xlnm.Print_Area" localSheetId="1">'Residential (250 kWh)'!$A$1:$M$69</definedName>
    <definedName name="_xlnm.Print_Area" localSheetId="2">'Residential (800 kWh)'!$A$1:$M$69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C14" i="5"/>
  <c r="B35" i="27"/>
  <c r="C14" i="10" l="1"/>
  <c r="B7" i="20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B7" i="2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E11" i="26"/>
  <c r="E12"/>
  <c r="F56" i="27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E36"/>
  <c r="B27"/>
  <c r="B56" s="1"/>
  <c r="I22"/>
  <c r="J22"/>
  <c r="I11"/>
  <c r="I18" i="18"/>
  <c r="J18"/>
  <c r="I19"/>
  <c r="J19"/>
  <c r="I20"/>
  <c r="J20"/>
  <c r="I21"/>
  <c r="J21"/>
  <c r="J17"/>
  <c r="I17"/>
  <c r="J16"/>
  <c r="I16"/>
  <c r="J15"/>
  <c r="I15"/>
  <c r="J14"/>
  <c r="I14"/>
  <c r="I10"/>
  <c r="I8"/>
  <c r="J8"/>
  <c r="I9"/>
  <c r="J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7"/>
  <c r="I15" i="17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5" i="14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6"/>
  <c r="B6" i="16" s="1"/>
  <c r="C6" i="14"/>
  <c r="C6" i="16" s="1"/>
  <c r="B7" i="14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C5"/>
  <c r="C5" i="16" s="1"/>
  <c r="B5" i="14"/>
  <c r="B5" i="16" s="1"/>
  <c r="B6" i="12"/>
  <c r="C6"/>
  <c r="B7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I15"/>
  <c r="J15"/>
  <c r="I16"/>
  <c r="J16"/>
  <c r="I17"/>
  <c r="J17"/>
  <c r="I18"/>
  <c r="J18"/>
  <c r="I19"/>
  <c r="I20"/>
  <c r="I21"/>
  <c r="J21"/>
  <c r="J14"/>
  <c r="I14"/>
  <c r="I8"/>
  <c r="J8"/>
  <c r="I9"/>
  <c r="I10"/>
  <c r="J7"/>
  <c r="I7"/>
  <c r="C5"/>
  <c r="B5"/>
  <c r="B5" i="18" l="1"/>
  <c r="B5" i="5" s="1"/>
  <c r="B5" i="17"/>
  <c r="C5" i="18"/>
  <c r="C5" i="5" s="1"/>
  <c r="C5" i="17"/>
  <c r="C6" i="18"/>
  <c r="C6" i="5" s="1"/>
  <c r="C6" i="17"/>
  <c r="B6" i="18"/>
  <c r="B6" i="5" s="1"/>
  <c r="B6" i="17"/>
  <c r="D11" i="26"/>
  <c r="E56" i="27"/>
  <c r="G56" s="1"/>
  <c r="D56"/>
  <c r="H42"/>
  <c r="E49"/>
  <c r="G49" s="1"/>
  <c r="D49"/>
  <c r="H54"/>
  <c r="I54" s="1"/>
  <c r="B38"/>
  <c r="B39"/>
  <c r="B40"/>
  <c r="D44"/>
  <c r="H44" s="1"/>
  <c r="I44" s="1"/>
  <c r="D45"/>
  <c r="H45" s="1"/>
  <c r="I45" s="1"/>
  <c r="D48"/>
  <c r="D50" s="1"/>
  <c r="E48"/>
  <c r="G48" s="1"/>
  <c r="B52"/>
  <c r="B6" i="20" l="1"/>
  <c r="B6" i="27"/>
  <c r="C36" s="1"/>
  <c r="D36" s="1"/>
  <c r="C6" i="20"/>
  <c r="C6" i="27"/>
  <c r="F36" s="1"/>
  <c r="G36" s="1"/>
  <c r="H36" s="1"/>
  <c r="I36" s="1"/>
  <c r="C5" i="20"/>
  <c r="C5" i="27"/>
  <c r="F35" s="1"/>
  <c r="B5" i="20"/>
  <c r="B5" i="27"/>
  <c r="C35" s="1"/>
  <c r="B53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9"/>
  <c r="I49" s="1"/>
  <c r="I42"/>
  <c r="H56"/>
  <c r="I56" s="1"/>
  <c r="H35" l="1"/>
  <c r="I35" s="1"/>
  <c r="H38"/>
  <c r="I38" s="1"/>
  <c r="H39"/>
  <c r="I39" s="1"/>
  <c r="H40"/>
  <c r="I40" s="1"/>
  <c r="H50"/>
  <c r="I50" s="1"/>
  <c r="H52"/>
  <c r="I52" s="1"/>
  <c r="E53"/>
  <c r="G53" s="1"/>
  <c r="D53"/>
  <c r="D55"/>
  <c r="H53" l="1"/>
  <c r="I53" s="1"/>
  <c r="G55"/>
  <c r="H55" l="1"/>
  <c r="I55" s="1"/>
  <c r="E10" i="26" l="1"/>
  <c r="D9"/>
  <c r="D8"/>
  <c r="D7"/>
  <c r="D6"/>
  <c r="D5"/>
  <c r="D4"/>
  <c r="J20" i="12"/>
  <c r="J19"/>
  <c r="F61" i="5"/>
  <c r="F56" i="20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J22"/>
  <c r="I22"/>
  <c r="I11"/>
  <c r="F56" i="1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7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C14" s="1"/>
  <c r="I22"/>
  <c r="B14" s="1"/>
  <c r="F46"/>
  <c r="C46"/>
  <c r="I11"/>
  <c r="B38" i="10"/>
  <c r="B39"/>
  <c r="F56" i="1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2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0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E39"/>
  <c r="G39" s="1"/>
  <c r="F38"/>
  <c r="C38"/>
  <c r="E38"/>
  <c r="G38" s="1"/>
  <c r="F36"/>
  <c r="C36"/>
  <c r="B36"/>
  <c r="E36" s="1"/>
  <c r="G36" s="1"/>
  <c r="F35"/>
  <c r="C35"/>
  <c r="B35"/>
  <c r="E35" s="1"/>
  <c r="G35" s="1"/>
  <c r="J22"/>
  <c r="I22"/>
  <c r="B14"/>
  <c r="C46" s="1"/>
  <c r="I11"/>
  <c r="B12" s="1"/>
  <c r="C43" s="1"/>
  <c r="D43" s="1"/>
  <c r="B48" i="5"/>
  <c r="B46"/>
  <c r="B45"/>
  <c r="B44"/>
  <c r="B27"/>
  <c r="B35" s="1"/>
  <c r="E35" s="1"/>
  <c r="F5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9"/>
  <c r="E46"/>
  <c r="E45"/>
  <c r="G45" s="1"/>
  <c r="F44"/>
  <c r="C44"/>
  <c r="E44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J22"/>
  <c r="I22"/>
  <c r="F46"/>
  <c r="B14"/>
  <c r="I11"/>
  <c r="B12" s="1"/>
  <c r="B56" i="20" l="1"/>
  <c r="D12" i="26"/>
  <c r="C43" i="5"/>
  <c r="D43" s="1"/>
  <c r="B12" i="20"/>
  <c r="B12" i="27"/>
  <c r="C43" s="1"/>
  <c r="D43" s="1"/>
  <c r="C46" i="5"/>
  <c r="B14" i="20"/>
  <c r="C46" s="1"/>
  <c r="B14" i="27"/>
  <c r="C46" s="1"/>
  <c r="D46" s="1"/>
  <c r="C14" i="20"/>
  <c r="F46" s="1"/>
  <c r="C14" i="27"/>
  <c r="F46" s="1"/>
  <c r="G46" s="1"/>
  <c r="C43" i="20"/>
  <c r="D43" s="1"/>
  <c r="D10" i="26"/>
  <c r="B14" i="18"/>
  <c r="C46" s="1"/>
  <c r="B14" i="17"/>
  <c r="C46" s="1"/>
  <c r="C14" i="18"/>
  <c r="F46" s="1"/>
  <c r="C14" i="17"/>
  <c r="F46" s="1"/>
  <c r="B12" i="16"/>
  <c r="E56" i="20"/>
  <c r="G56" s="1"/>
  <c r="D56"/>
  <c r="H36"/>
  <c r="I36" s="1"/>
  <c r="H42"/>
  <c r="E49"/>
  <c r="G49" s="1"/>
  <c r="D49"/>
  <c r="H54"/>
  <c r="I54" s="1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H42" i="18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7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6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4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2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0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G35" i="5"/>
  <c r="H42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6" i="27" l="1"/>
  <c r="I46" s="1"/>
  <c r="D47"/>
  <c r="D51" s="1"/>
  <c r="B12" i="18"/>
  <c r="C43" s="1"/>
  <c r="D43" s="1"/>
  <c r="B12" i="17"/>
  <c r="C43" s="1"/>
  <c r="D43" s="1"/>
  <c r="C43" i="16"/>
  <c r="D43" s="1"/>
  <c r="C14" i="12"/>
  <c r="F46" s="1"/>
  <c r="G46" s="1"/>
  <c r="C14" i="14"/>
  <c r="F46" s="1"/>
  <c r="G46" s="1"/>
  <c r="H46"/>
  <c r="I46" s="1"/>
  <c r="H46" i="12"/>
  <c r="I46" s="1"/>
  <c r="F46" i="10"/>
  <c r="G46" s="1"/>
  <c r="H46" s="1"/>
  <c r="B53" i="20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9"/>
  <c r="I49" s="1"/>
  <c r="I42"/>
  <c r="H56"/>
  <c r="I56" s="1"/>
  <c r="D47"/>
  <c r="D51" s="1"/>
  <c r="G55" i="18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7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6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4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2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0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5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D58" i="27" l="1"/>
  <c r="D59" s="1"/>
  <c r="D60" s="1"/>
  <c r="D61" s="1"/>
  <c r="D62" s="1"/>
  <c r="D64"/>
  <c r="D65" s="1"/>
  <c r="D66" s="1"/>
  <c r="D67" s="1"/>
  <c r="D68" s="1"/>
  <c r="I46" i="10"/>
  <c r="H35" i="20"/>
  <c r="I35" s="1"/>
  <c r="H38"/>
  <c r="I38" s="1"/>
  <c r="H39"/>
  <c r="I39" s="1"/>
  <c r="H40"/>
  <c r="I40" s="1"/>
  <c r="H50"/>
  <c r="I50" s="1"/>
  <c r="H52"/>
  <c r="I52" s="1"/>
  <c r="E53"/>
  <c r="G53" s="1"/>
  <c r="D53"/>
  <c r="D55"/>
  <c r="D58" s="1"/>
  <c r="D65" i="18"/>
  <c r="D66" s="1"/>
  <c r="H50"/>
  <c r="I50" s="1"/>
  <c r="H55"/>
  <c r="I55" s="1"/>
  <c r="D58"/>
  <c r="D65" i="17"/>
  <c r="D66" s="1"/>
  <c r="H50"/>
  <c r="I50" s="1"/>
  <c r="H55"/>
  <c r="I55" s="1"/>
  <c r="D58"/>
  <c r="D65" i="16"/>
  <c r="D66" s="1"/>
  <c r="H50"/>
  <c r="I50" s="1"/>
  <c r="H55"/>
  <c r="I55" s="1"/>
  <c r="D58"/>
  <c r="D65" i="14"/>
  <c r="D66" s="1"/>
  <c r="H50"/>
  <c r="I50" s="1"/>
  <c r="H55"/>
  <c r="I55" s="1"/>
  <c r="D58"/>
  <c r="D65" i="12"/>
  <c r="D66" s="1"/>
  <c r="H50"/>
  <c r="I50" s="1"/>
  <c r="H55"/>
  <c r="I55" s="1"/>
  <c r="D58"/>
  <c r="D65" i="10"/>
  <c r="D66" s="1"/>
  <c r="H50"/>
  <c r="I50" s="1"/>
  <c r="H55"/>
  <c r="I55" s="1"/>
  <c r="D58"/>
  <c r="D65" i="5"/>
  <c r="D66" s="1"/>
  <c r="H50"/>
  <c r="I50" s="1"/>
  <c r="H55"/>
  <c r="I55" s="1"/>
  <c r="D58"/>
  <c r="D59" i="20" l="1"/>
  <c r="D60" s="1"/>
  <c r="H53"/>
  <c r="I53" s="1"/>
  <c r="D64"/>
  <c r="G55"/>
  <c r="D67" i="18"/>
  <c r="D68" s="1"/>
  <c r="D59"/>
  <c r="D60" s="1"/>
  <c r="D67" i="17"/>
  <c r="D68" s="1"/>
  <c r="D59"/>
  <c r="D60" s="1"/>
  <c r="D67" i="16"/>
  <c r="D68" s="1"/>
  <c r="D59"/>
  <c r="D60" s="1"/>
  <c r="D67" i="14"/>
  <c r="D68" s="1"/>
  <c r="D59"/>
  <c r="D60" s="1"/>
  <c r="D67" i="12"/>
  <c r="D68" s="1"/>
  <c r="D59"/>
  <c r="D60" s="1"/>
  <c r="D67" i="10"/>
  <c r="D68" s="1"/>
  <c r="D59"/>
  <c r="D60" s="1"/>
  <c r="D67" i="5"/>
  <c r="D68" s="1"/>
  <c r="D59"/>
  <c r="D60" s="1"/>
  <c r="D61" i="20" l="1"/>
  <c r="D62" s="1"/>
  <c r="H55"/>
  <c r="I55" s="1"/>
  <c r="D65"/>
  <c r="D66" s="1"/>
  <c r="D61" i="18"/>
  <c r="D62" s="1"/>
  <c r="D61" i="17"/>
  <c r="D62" s="1"/>
  <c r="D61" i="16"/>
  <c r="D62" s="1"/>
  <c r="D61" i="14"/>
  <c r="D62" s="1"/>
  <c r="D61" i="12"/>
  <c r="D62" s="1"/>
  <c r="D61" i="10"/>
  <c r="D62" s="1"/>
  <c r="D61" i="5"/>
  <c r="D62" s="1"/>
  <c r="D67" i="20" l="1"/>
  <c r="D68" s="1"/>
  <c r="J10" i="5" l="1"/>
  <c r="J10" i="20" l="1"/>
  <c r="J10" i="27"/>
  <c r="J10" i="16" l="1"/>
  <c r="J10" i="18" l="1"/>
  <c r="J10" i="17"/>
  <c r="J10" i="10"/>
  <c r="J10" i="14" l="1"/>
  <c r="J10" i="12"/>
  <c r="J9" i="5" l="1"/>
  <c r="J9" i="20" l="1"/>
  <c r="J11" s="1"/>
  <c r="J9" i="27"/>
  <c r="J11" s="1"/>
  <c r="J11" i="5"/>
  <c r="C12" s="1"/>
  <c r="F43" l="1"/>
  <c r="G43" s="1"/>
  <c r="C12" i="20"/>
  <c r="F43" s="1"/>
  <c r="G43" s="1"/>
  <c r="C12" i="27"/>
  <c r="F43" s="1"/>
  <c r="G43" s="1"/>
  <c r="H43" l="1"/>
  <c r="G47"/>
  <c r="H43" i="20"/>
  <c r="G47"/>
  <c r="H43" i="5"/>
  <c r="G47"/>
  <c r="G51" l="1"/>
  <c r="I43"/>
  <c r="H47"/>
  <c r="G51" i="20"/>
  <c r="I43"/>
  <c r="H47"/>
  <c r="G51" i="27"/>
  <c r="I43"/>
  <c r="H47"/>
  <c r="F11" i="26" l="1"/>
  <c r="I47" i="27"/>
  <c r="G11" i="26" s="1"/>
  <c r="H51" i="27"/>
  <c r="G58"/>
  <c r="G64"/>
  <c r="F12" i="26"/>
  <c r="I47" i="20"/>
  <c r="G12" i="26" s="1"/>
  <c r="H51" i="20"/>
  <c r="G58"/>
  <c r="G64"/>
  <c r="F10" i="26"/>
  <c r="I47" i="5"/>
  <c r="G10" i="26" s="1"/>
  <c r="H51" i="5"/>
  <c r="G58"/>
  <c r="G64"/>
  <c r="G65" l="1"/>
  <c r="H64"/>
  <c r="I64" s="1"/>
  <c r="G66"/>
  <c r="G59"/>
  <c r="H58"/>
  <c r="I58" s="1"/>
  <c r="G60"/>
  <c r="H10" i="26"/>
  <c r="I51" i="5"/>
  <c r="I10" i="26" s="1"/>
  <c r="G65" i="20"/>
  <c r="H64"/>
  <c r="I64" s="1"/>
  <c r="G66"/>
  <c r="G59"/>
  <c r="H58"/>
  <c r="I58" s="1"/>
  <c r="G60"/>
  <c r="H12" i="26"/>
  <c r="I51" i="20"/>
  <c r="I12" i="26" s="1"/>
  <c r="G65" i="27"/>
  <c r="H64"/>
  <c r="I64" s="1"/>
  <c r="G66"/>
  <c r="G59"/>
  <c r="H58"/>
  <c r="I58" s="1"/>
  <c r="G60"/>
  <c r="I51"/>
  <c r="I11" i="26" s="1"/>
  <c r="H11"/>
  <c r="G61" i="27" l="1"/>
  <c r="H60"/>
  <c r="I60" s="1"/>
  <c r="G62"/>
  <c r="J60"/>
  <c r="H59"/>
  <c r="I59" s="1"/>
  <c r="J59"/>
  <c r="G67"/>
  <c r="H66"/>
  <c r="I66" s="1"/>
  <c r="G68"/>
  <c r="K66"/>
  <c r="H65"/>
  <c r="I65" s="1"/>
  <c r="K65"/>
  <c r="G61" i="20"/>
  <c r="H60"/>
  <c r="I60" s="1"/>
  <c r="G62"/>
  <c r="J60"/>
  <c r="H59"/>
  <c r="I59" s="1"/>
  <c r="J59"/>
  <c r="G67"/>
  <c r="H66"/>
  <c r="I66" s="1"/>
  <c r="G68"/>
  <c r="K66"/>
  <c r="H65"/>
  <c r="I65" s="1"/>
  <c r="K65"/>
  <c r="G61" i="5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I68" s="1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20"/>
  <c r="H68"/>
  <c r="I68" s="1"/>
  <c r="K42"/>
  <c r="K44"/>
  <c r="K45"/>
  <c r="K54"/>
  <c r="K48"/>
  <c r="K46"/>
  <c r="K49"/>
  <c r="K56"/>
  <c r="K38"/>
  <c r="K39"/>
  <c r="K40"/>
  <c r="K50"/>
  <c r="K52"/>
  <c r="K53"/>
  <c r="K55"/>
  <c r="K43"/>
  <c r="K47"/>
  <c r="K51"/>
  <c r="K64"/>
  <c r="H67"/>
  <c r="I67" s="1"/>
  <c r="K67"/>
  <c r="J62"/>
  <c r="H62"/>
  <c r="J36"/>
  <c r="J42"/>
  <c r="J44"/>
  <c r="J45"/>
  <c r="J54"/>
  <c r="J48"/>
  <c r="J46"/>
  <c r="J49"/>
  <c r="J56"/>
  <c r="J35"/>
  <c r="J50"/>
  <c r="J52"/>
  <c r="J53"/>
  <c r="J55"/>
  <c r="J43"/>
  <c r="J47"/>
  <c r="J51"/>
  <c r="J58"/>
  <c r="H61"/>
  <c r="I61" s="1"/>
  <c r="J61"/>
  <c r="K68" i="27"/>
  <c r="H68"/>
  <c r="I68" s="1"/>
  <c r="K42"/>
  <c r="K44"/>
  <c r="K45"/>
  <c r="K54"/>
  <c r="K48"/>
  <c r="K49"/>
  <c r="K56"/>
  <c r="K38"/>
  <c r="K39"/>
  <c r="K40"/>
  <c r="K50"/>
  <c r="K52"/>
  <c r="K53"/>
  <c r="K55"/>
  <c r="K46"/>
  <c r="K43"/>
  <c r="K47"/>
  <c r="K51"/>
  <c r="K64"/>
  <c r="H67"/>
  <c r="I67" s="1"/>
  <c r="K67"/>
  <c r="J62"/>
  <c r="H62"/>
  <c r="J36"/>
  <c r="J42"/>
  <c r="J44"/>
  <c r="J45"/>
  <c r="J54"/>
  <c r="J48"/>
  <c r="J49"/>
  <c r="J56"/>
  <c r="J35"/>
  <c r="J50"/>
  <c r="J52"/>
  <c r="J53"/>
  <c r="J55"/>
  <c r="J46"/>
  <c r="J43"/>
  <c r="J47"/>
  <c r="J51"/>
  <c r="J58"/>
  <c r="H61"/>
  <c r="I61" s="1"/>
  <c r="J61"/>
  <c r="I62" l="1"/>
  <c r="K11" i="26" s="1"/>
  <c r="J11"/>
  <c r="J12"/>
  <c r="I62" i="20"/>
  <c r="K12" i="26" s="1"/>
  <c r="J10"/>
  <c r="I62" i="5"/>
  <c r="K10" i="26" s="1"/>
  <c r="J9" i="16" l="1"/>
  <c r="J9" i="18" l="1"/>
  <c r="J11" s="1"/>
  <c r="J9" i="17"/>
  <c r="J11" s="1"/>
  <c r="J11" i="16"/>
  <c r="C12" s="1"/>
  <c r="C12" i="18" l="1"/>
  <c r="F43" s="1"/>
  <c r="G43" s="1"/>
  <c r="C12" i="17"/>
  <c r="F43" s="1"/>
  <c r="G43" s="1"/>
  <c r="F43" i="16"/>
  <c r="G43" s="1"/>
  <c r="J9" i="10" l="1"/>
  <c r="H43" i="16"/>
  <c r="G47"/>
  <c r="H43" i="17"/>
  <c r="G47"/>
  <c r="H43" i="18"/>
  <c r="G47"/>
  <c r="G51" l="1"/>
  <c r="I43"/>
  <c r="H47"/>
  <c r="G51" i="17"/>
  <c r="I43"/>
  <c r="H47"/>
  <c r="G51" i="16"/>
  <c r="I43"/>
  <c r="H47"/>
  <c r="J9" i="12"/>
  <c r="J11" s="1"/>
  <c r="J9" i="14"/>
  <c r="J11" s="1"/>
  <c r="J11" i="10"/>
  <c r="C12" s="1"/>
  <c r="F43" l="1"/>
  <c r="G43" s="1"/>
  <c r="C12" i="12"/>
  <c r="F43" s="1"/>
  <c r="G43" s="1"/>
  <c r="C12" i="14"/>
  <c r="F43" s="1"/>
  <c r="G43" s="1"/>
  <c r="F7" i="26"/>
  <c r="I47" i="16"/>
  <c r="G7" i="26" s="1"/>
  <c r="H51" i="16"/>
  <c r="G58"/>
  <c r="G64"/>
  <c r="F8" i="26"/>
  <c r="I47" i="17"/>
  <c r="G8" i="26" s="1"/>
  <c r="H51" i="17"/>
  <c r="G58"/>
  <c r="G64"/>
  <c r="F9" i="26"/>
  <c r="I47" i="18"/>
  <c r="G9" i="26" s="1"/>
  <c r="H51" i="18"/>
  <c r="G58"/>
  <c r="G64"/>
  <c r="G65" l="1"/>
  <c r="H64"/>
  <c r="I64" s="1"/>
  <c r="G66"/>
  <c r="G59"/>
  <c r="H58"/>
  <c r="I58" s="1"/>
  <c r="G60"/>
  <c r="H9" i="26"/>
  <c r="I51" i="18"/>
  <c r="I9" i="26" s="1"/>
  <c r="G65" i="17"/>
  <c r="H64"/>
  <c r="I64" s="1"/>
  <c r="G66"/>
  <c r="G59"/>
  <c r="H58"/>
  <c r="I58" s="1"/>
  <c r="G60"/>
  <c r="H8" i="26"/>
  <c r="I51" i="17"/>
  <c r="I8" i="26" s="1"/>
  <c r="G65" i="16"/>
  <c r="H64"/>
  <c r="I64" s="1"/>
  <c r="G66"/>
  <c r="G59"/>
  <c r="H58"/>
  <c r="I58" s="1"/>
  <c r="G60"/>
  <c r="H7" i="26"/>
  <c r="I51" i="16"/>
  <c r="I7" i="26" s="1"/>
  <c r="H43" i="14"/>
  <c r="G47"/>
  <c r="H43" i="12"/>
  <c r="G47"/>
  <c r="H43" i="10"/>
  <c r="G47"/>
  <c r="G51" l="1"/>
  <c r="I43"/>
  <c r="H47"/>
  <c r="G51" i="12"/>
  <c r="I43"/>
  <c r="H47"/>
  <c r="G51" i="14"/>
  <c r="I43"/>
  <c r="H47"/>
  <c r="G61" i="16"/>
  <c r="H60"/>
  <c r="I60" s="1"/>
  <c r="G62"/>
  <c r="J60"/>
  <c r="H59"/>
  <c r="I59" s="1"/>
  <c r="J59"/>
  <c r="G67"/>
  <c r="H66"/>
  <c r="I66" s="1"/>
  <c r="G68"/>
  <c r="K66"/>
  <c r="H65"/>
  <c r="I65" s="1"/>
  <c r="K65"/>
  <c r="G61" i="17"/>
  <c r="H60"/>
  <c r="I60" s="1"/>
  <c r="G62"/>
  <c r="J60"/>
  <c r="H59"/>
  <c r="I59" s="1"/>
  <c r="J59"/>
  <c r="G67"/>
  <c r="H66"/>
  <c r="I66" s="1"/>
  <c r="G68"/>
  <c r="K66"/>
  <c r="H65"/>
  <c r="I65" s="1"/>
  <c r="K65"/>
  <c r="G61" i="18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7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6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F6" i="26"/>
  <c r="I47" i="14"/>
  <c r="G6" i="26" s="1"/>
  <c r="H51" i="14"/>
  <c r="G58"/>
  <c r="G64"/>
  <c r="F5" i="26"/>
  <c r="I47" i="12"/>
  <c r="G5" i="26" s="1"/>
  <c r="H51" i="12"/>
  <c r="G58"/>
  <c r="G64"/>
  <c r="F4" i="26"/>
  <c r="I47" i="10"/>
  <c r="G4" i="26" s="1"/>
  <c r="H51" i="10"/>
  <c r="G58"/>
  <c r="G64"/>
  <c r="G65" l="1"/>
  <c r="H64"/>
  <c r="I64" s="1"/>
  <c r="G66"/>
  <c r="G59"/>
  <c r="H58"/>
  <c r="I58" s="1"/>
  <c r="G60"/>
  <c r="H4" i="26"/>
  <c r="I51" i="10"/>
  <c r="I4" i="26" s="1"/>
  <c r="G65" i="12"/>
  <c r="H64"/>
  <c r="I64" s="1"/>
  <c r="G66"/>
  <c r="G59"/>
  <c r="H58"/>
  <c r="I58" s="1"/>
  <c r="G60"/>
  <c r="H5" i="26"/>
  <c r="I51" i="12"/>
  <c r="I5" i="26" s="1"/>
  <c r="G65" i="14"/>
  <c r="H64"/>
  <c r="I64" s="1"/>
  <c r="G66"/>
  <c r="G59"/>
  <c r="H58"/>
  <c r="I58" s="1"/>
  <c r="G60"/>
  <c r="H6" i="26"/>
  <c r="I51" i="14"/>
  <c r="I6" i="26" s="1"/>
  <c r="J7"/>
  <c r="I68" i="16"/>
  <c r="K7" i="26" s="1"/>
  <c r="J8"/>
  <c r="I68" i="17"/>
  <c r="K8" i="26" s="1"/>
  <c r="J9"/>
  <c r="I68" i="18"/>
  <c r="K9" i="26" s="1"/>
  <c r="G61" i="14" l="1"/>
  <c r="H60"/>
  <c r="I60" s="1"/>
  <c r="G62"/>
  <c r="J60"/>
  <c r="H59"/>
  <c r="I59" s="1"/>
  <c r="J59"/>
  <c r="G67"/>
  <c r="H66"/>
  <c r="I66" s="1"/>
  <c r="G68"/>
  <c r="K66"/>
  <c r="H65"/>
  <c r="I65" s="1"/>
  <c r="K65"/>
  <c r="G61" i="12"/>
  <c r="H60"/>
  <c r="I60" s="1"/>
  <c r="G62"/>
  <c r="J60"/>
  <c r="H59"/>
  <c r="I59" s="1"/>
  <c r="J59"/>
  <c r="G67"/>
  <c r="H66"/>
  <c r="I66" s="1"/>
  <c r="G68"/>
  <c r="K66"/>
  <c r="H65"/>
  <c r="I65" s="1"/>
  <c r="K65"/>
  <c r="G61" i="10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35"/>
  <c r="J62"/>
  <c r="H62"/>
  <c r="I62" s="1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2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4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J6" i="26" l="1"/>
  <c r="I68" i="14"/>
  <c r="K6" i="26" s="1"/>
  <c r="J5"/>
  <c r="I68" i="12"/>
  <c r="K5" i="26" s="1"/>
  <c r="J4"/>
  <c r="I68" i="10"/>
  <c r="K4" i="26" s="1"/>
</calcChain>
</file>

<file path=xl/sharedStrings.xml><?xml version="1.0" encoding="utf-8"?>
<sst xmlns="http://schemas.openxmlformats.org/spreadsheetml/2006/main" count="873" uniqueCount="94">
  <si>
    <t>kWh</t>
  </si>
  <si>
    <t/>
  </si>
  <si>
    <t>Consumption</t>
  </si>
  <si>
    <t>RPP Tier One</t>
  </si>
  <si>
    <t>Load Factor</t>
  </si>
  <si>
    <t>Loss Factor</t>
  </si>
  <si>
    <t>CURRENT ESTIMATED BILL</t>
  </si>
  <si>
    <t>PROPOSED ESTIMATED BILL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</si>
  <si>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</si>
  <si>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</si>
  <si>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</si>
  <si>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</si>
  <si>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</si>
  <si>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</si>
  <si>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</si>
  <si>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RPP Bill</t>
  </si>
  <si>
    <t>% of Total TOU Bill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</si>
  <si>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</si>
  <si>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</si>
  <si>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</si>
  <si>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</si>
  <si>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</si>
  <si>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</si>
  <si>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Service Charge Rate Rider(s)</t>
  </si>
  <si>
    <t>Distribution Volumetric Rate</t>
  </si>
  <si>
    <t>Low Voltage Volumetric Rate</t>
  </si>
  <si>
    <t>Distribution Volumetric Rate Rider(s)</t>
  </si>
  <si>
    <t>Total:  Distribution</t>
  </si>
  <si>
    <t>Retail Transmission Rate - Network Service Rate</t>
  </si>
  <si>
    <t>Retail Transmission Rate - Line and Transformation Connection Service Rate</t>
  </si>
  <si>
    <t>Total:  Retail Transmission</t>
  </si>
  <si>
    <t>Sub-Total:  Delivery (Distribution and Retail Transmission)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</si>
  <si>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</si>
  <si>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</si>
  <si>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</si>
  <si>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</si>
  <si>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t>Debt Retirement Charge (DRC)</t>
  </si>
  <si>
    <t>Total Bill on RPP (before taxes)</t>
  </si>
  <si>
    <t>HST</t>
  </si>
  <si>
    <t>Total Bill (including HST)</t>
  </si>
  <si>
    <t>Ontario Clean Energy Benefit (OCEB)</t>
  </si>
  <si>
    <t>Total Bill on RPP (including OCEB)</t>
  </si>
  <si>
    <t>Total Bill on TOU (before taxes)</t>
  </si>
  <si>
    <t>Total Bill on TOU (including OCEB)</t>
  </si>
  <si>
    <t>TOU Proportions</t>
  </si>
  <si>
    <t>Monthly Rates and Charges</t>
  </si>
  <si>
    <t>2012 Rates</t>
  </si>
  <si>
    <t>2013 Rates</t>
  </si>
  <si>
    <t>Smart Meter Funding Adder</t>
  </si>
  <si>
    <t>Retail Transmission Rate – Network Service Rate</t>
  </si>
  <si>
    <t>Retail Transmission Rate – Line and Transformation Connection Service Rate</t>
  </si>
  <si>
    <t>Rate Riders</t>
  </si>
  <si>
    <t>Service Charge Rate Riders:</t>
  </si>
  <si>
    <t>GEA Funding Adder</t>
  </si>
  <si>
    <t>Stranded Meter Rate Rider</t>
  </si>
  <si>
    <t>Smart Meter Disp. Rate Rider</t>
  </si>
  <si>
    <t>Smart Meter Incr. Revenue RR</t>
  </si>
  <si>
    <t>Volumentric Rate Riders</t>
  </si>
  <si>
    <t>Deferral/VA Disp (2010)</t>
  </si>
  <si>
    <t>Deferral/VA Disp (2012)</t>
  </si>
  <si>
    <r>
      <t xml:space="preserve">GA Rate Rider </t>
    </r>
    <r>
      <rPr>
        <b/>
        <sz val="11"/>
        <color theme="1"/>
        <rFont val="Calibri"/>
        <family val="2"/>
        <scheme val="minor"/>
      </rPr>
      <t>Not Applicable</t>
    </r>
  </si>
  <si>
    <t>LRAM 2011</t>
  </si>
  <si>
    <t>LRAM 2012</t>
  </si>
  <si>
    <t>LRAM 2013</t>
  </si>
  <si>
    <t>2013 ICM</t>
  </si>
  <si>
    <t>2014 ICM</t>
  </si>
  <si>
    <t>Residential Customer Class Bill Impact Analysis</t>
  </si>
  <si>
    <t>General Service &lt; 50 kW Customer Class Bill Impact Analysis</t>
  </si>
  <si>
    <t>kW</t>
  </si>
  <si>
    <t>General Service &gt; 50 - 699 kW Customer Class Bill Impact Analysis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</si>
  <si>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</si>
  <si>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</si>
  <si>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</si>
  <si>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</si>
  <si>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</si>
  <si>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</si>
  <si>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$ Change</t>
  </si>
  <si>
    <t>Delivery % Change</t>
  </si>
  <si>
    <t>Total Bill $ Change</t>
  </si>
  <si>
    <t>Total Bill % Change</t>
  </si>
  <si>
    <t>Residential</t>
  </si>
  <si>
    <t>General Service Less Than 50 kW</t>
  </si>
  <si>
    <t>General Service 50 to 699 kW</t>
  </si>
  <si>
    <t xml:space="preserve">
</t>
  </si>
  <si>
    <t>Summary of Bill Impacts</t>
  </si>
  <si>
    <t>Residential Bill Impact - 250 kWh</t>
  </si>
  <si>
    <t>Residential Bill Impact - 800 kWh</t>
  </si>
  <si>
    <t>General Service Greater Than 50 kW Bill Impact - 36,500 kWh, 100 kW</t>
  </si>
  <si>
    <t>General Service Less Than 50 kW Bill Impact - 5,000 kWh</t>
  </si>
  <si>
    <t>General Service Less Than 50 kW Bill Impact - 2,000 kWh</t>
  </si>
  <si>
    <t>Residential Bill Impact - 1,500 kWh</t>
  </si>
  <si>
    <t>General Service Less Than 50 kW Bill Impact - 10,000 kWh</t>
  </si>
  <si>
    <t>General Service Greater Than 50 kW Bill Impact - 91,250 kWh, 250 kW</t>
  </si>
  <si>
    <t>General Service Greater Than 50 kW Bill Impact - 182,500 kWh, 500 kW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</si>
</sst>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00;[Red]\(#,##0.0000\)"/>
    <numFmt numFmtId="174" formatCode="#,##0.00;[Red]\(#,##0.00\)"/>
    <numFmt numFmtId="175" formatCode="0.0000"/>
    <numFmt numFmtId="176" formatCode="0.0000;\(0.0000\)"/>
    <numFmt numFmtId="177" formatCode="#,##0.0000"/>
    <numFmt numFmtId="178" formatCode="0.00000;\(0.00000\)"/>
    <numFmt numFmtId="179" formatCode="0.0%;\(0.0\)%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_-* #,##0_-;\-* #,##0_-;_-* &quot;-&quot;??_-;_-@_-"/>
    <numFmt numFmtId="186" formatCode="0.00%;[Red]\ \(0.00%\)"/>
    <numFmt numFmtId="187" formatCode="0.00%;[Red]\(0.00%\)"/>
    <numFmt numFmtId="188" formatCode="_-* #,##0.0000_-;\-* #,##0.0000_-;_-* &quot;-&quot;??_-;_-@_-"/>
    <numFmt numFmtId="189" formatCode="_(&quot;$&quot;* #,##0.0000_);_(&quot;$&quot;* \(#,##0.0000\);_(&quot;$&quot;* &quot;-&quot;??_);_(@_)"/>
    <numFmt numFmtId="190" formatCode="0.0\ \ "/>
    <numFmt numFmtId="191" formatCode="* #,##0.00;* \-#,##0.00;* &quot;-&quot;??;@"/>
    <numFmt numFmtId="192" formatCode="_(* #,##0.0000_);_(* \(#,##0.0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4">
    <xf numFmtId="0" fontId="0" fillId="0" borderId="0" xfId="0"/>
    <xf numFmtId="0" fontId="8" fillId="0" borderId="0" xfId="30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 wrapText="1"/>
    </xf>
    <xf numFmtId="0" fontId="8" fillId="0" borderId="0" xfId="30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164" fontId="8" fillId="0" borderId="0" xfId="30" applyNumberFormat="1" applyFont="1" applyFill="1" applyBorder="1" applyAlignment="1" applyProtection="1">
      <alignment horizontal="left"/>
    </xf>
    <xf numFmtId="0" fontId="2" fillId="0" borderId="0" xfId="30" applyFont="1" applyProtection="1"/>
    <xf numFmtId="0" fontId="8" fillId="0" borderId="0" xfId="30" applyFont="1" applyFill="1" applyAlignment="1" applyProtection="1"/>
    <xf numFmtId="0" fontId="2" fillId="0" borderId="0" xfId="30" applyFont="1" applyFill="1" applyBorder="1" applyAlignment="1" applyProtection="1">
      <alignment horizontal="left"/>
    </xf>
    <xf numFmtId="0" fontId="2" fillId="0" borderId="0" xfId="30" applyFont="1" applyFill="1" applyBorder="1" applyAlignment="1" applyProtection="1">
      <alignment horizontal="left" wrapText="1"/>
    </xf>
    <xf numFmtId="0" fontId="2" fillId="0" borderId="0" xfId="30" applyFont="1" applyFill="1" applyBorder="1" applyAlignment="1" applyProtection="1">
      <alignment horizontal="left" vertical="top"/>
    </xf>
    <xf numFmtId="164" fontId="2" fillId="0" borderId="0" xfId="30" applyNumberFormat="1" applyFont="1" applyFill="1" applyBorder="1" applyAlignment="1" applyProtection="1">
      <alignment horizontal="left" vertical="top"/>
    </xf>
    <xf numFmtId="0" fontId="2" fillId="0" borderId="0" xfId="30" applyFont="1" applyFill="1" applyProtection="1"/>
    <xf numFmtId="0" fontId="2" fillId="2" borderId="0" xfId="30" applyFont="1" applyFill="1" applyBorder="1" applyProtection="1"/>
    <xf numFmtId="0" fontId="2" fillId="0" borderId="0" xfId="30" applyFont="1" applyFill="1" applyAlignment="1" applyProtection="1">
      <alignment vertical="top" wrapText="1"/>
    </xf>
    <xf numFmtId="0" fontId="2" fillId="0" borderId="0" xfId="30" applyFont="1" applyBorder="1" applyAlignment="1" applyProtection="1">
      <alignment horizontal="left" vertical="top" wrapText="1"/>
    </xf>
    <xf numFmtId="173" fontId="2" fillId="0" borderId="0" xfId="19" applyNumberFormat="1" applyFont="1" applyFill="1" applyBorder="1" applyAlignment="1" applyProtection="1">
      <alignment horizontal="right" vertical="center"/>
    </xf>
    <xf numFmtId="178" fontId="2" fillId="0" borderId="0" xfId="19" applyNumberFormat="1" applyFont="1" applyFill="1" applyBorder="1" applyAlignment="1" applyProtection="1">
      <alignment horizontal="right" vertical="center"/>
    </xf>
    <xf numFmtId="180" fontId="2" fillId="0" borderId="1" xfId="30" applyNumberFormat="1" applyFont="1" applyFill="1" applyBorder="1" applyAlignment="1" applyProtection="1">
      <alignment horizontal="center" vertical="center"/>
    </xf>
    <xf numFmtId="181" fontId="2" fillId="0" borderId="1" xfId="2" applyNumberFormat="1" applyFont="1" applyFill="1" applyBorder="1" applyAlignment="1" applyProtection="1">
      <alignment horizontal="center" vertical="center"/>
    </xf>
    <xf numFmtId="180" fontId="2" fillId="0" borderId="1" xfId="29" applyNumberFormat="1" applyFont="1" applyFill="1" applyBorder="1" applyAlignment="1" applyProtection="1">
      <alignment horizontal="center" vertical="center"/>
    </xf>
    <xf numFmtId="3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28" applyNumberFormat="1" applyFont="1" applyFill="1" applyBorder="1" applyAlignment="1" applyProtection="1">
      <alignment horizontal="center" vertical="center"/>
    </xf>
    <xf numFmtId="183" fontId="2" fillId="0" borderId="1" xfId="28" applyNumberFormat="1" applyFont="1" applyFill="1" applyBorder="1" applyAlignment="1" applyProtection="1">
      <alignment horizontal="center" vertical="center"/>
    </xf>
    <xf numFmtId="180" fontId="2" fillId="0" borderId="1" xfId="28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177" fontId="8" fillId="0" borderId="10" xfId="30" applyNumberFormat="1" applyFont="1" applyFill="1" applyBorder="1" applyAlignment="1" applyProtection="1">
      <alignment horizontal="left" vertical="top" wrapText="1"/>
    </xf>
    <xf numFmtId="0" fontId="8" fillId="0" borderId="0" xfId="30" applyFont="1" applyFill="1" applyAlignment="1" applyProtection="1">
      <alignment horizontal="center"/>
    </xf>
    <xf numFmtId="0" fontId="8" fillId="0" borderId="0" xfId="30" applyFont="1" applyBorder="1" applyProtection="1"/>
    <xf numFmtId="0" fontId="2" fillId="0" borderId="0" xfId="30" applyFont="1" applyBorder="1" applyProtection="1"/>
    <xf numFmtId="184" fontId="10" fillId="0" borderId="1" xfId="2" applyNumberFormat="1" applyFont="1" applyFill="1" applyBorder="1" applyAlignment="1" applyProtection="1">
      <alignment horizontal="center" vertical="center"/>
    </xf>
    <xf numFmtId="0" fontId="8" fillId="6" borderId="0" xfId="30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vertical="top"/>
    </xf>
    <xf numFmtId="0" fontId="8" fillId="2" borderId="0" xfId="30" applyFont="1" applyFill="1" applyAlignment="1" applyProtection="1"/>
    <xf numFmtId="0" fontId="8" fillId="2" borderId="0" xfId="30" applyFont="1" applyFill="1" applyBorder="1" applyProtection="1">
      <protection locked="0"/>
    </xf>
    <xf numFmtId="0" fontId="2" fillId="0" borderId="14" xfId="30" applyFont="1" applyFill="1" applyBorder="1" applyAlignment="1" applyProtection="1">
      <alignment horizontal="left" vertical="top" wrapText="1"/>
    </xf>
    <xf numFmtId="0" fontId="2" fillId="8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 indent="1"/>
    </xf>
    <xf numFmtId="177" fontId="8" fillId="8" borderId="14" xfId="30" applyNumberFormat="1" applyFont="1" applyFill="1" applyBorder="1" applyAlignment="1" applyProtection="1">
      <alignment horizontal="left" vertical="top" wrapText="1"/>
    </xf>
    <xf numFmtId="180" fontId="8" fillId="8" borderId="13" xfId="29" applyNumberFormat="1" applyFont="1" applyFill="1" applyBorder="1" applyAlignment="1" applyProtection="1">
      <alignment horizontal="center" vertical="center"/>
    </xf>
    <xf numFmtId="181" fontId="2" fillId="8" borderId="13" xfId="2" applyNumberFormat="1" applyFont="1" applyFill="1" applyBorder="1" applyAlignment="1" applyProtection="1">
      <alignment horizontal="center" vertical="center"/>
    </xf>
    <xf numFmtId="177" fontId="8" fillId="9" borderId="11" xfId="30" applyNumberFormat="1" applyFont="1" applyFill="1" applyBorder="1" applyAlignment="1" applyProtection="1">
      <alignment horizontal="left" vertical="top" wrapText="1"/>
    </xf>
    <xf numFmtId="180" fontId="8" fillId="9" borderId="12" xfId="29" applyNumberFormat="1" applyFont="1" applyFill="1" applyBorder="1" applyAlignment="1" applyProtection="1">
      <alignment horizontal="center" vertical="center"/>
    </xf>
    <xf numFmtId="181" fontId="2" fillId="9" borderId="12" xfId="2" applyNumberFormat="1" applyFont="1" applyFill="1" applyBorder="1" applyAlignment="1" applyProtection="1">
      <alignment horizontal="center" vertical="center"/>
    </xf>
    <xf numFmtId="181" fontId="8" fillId="9" borderId="1" xfId="2" applyNumberFormat="1" applyFont="1" applyFill="1" applyBorder="1" applyAlignment="1" applyProtection="1">
      <alignment horizontal="center" vertical="center"/>
    </xf>
    <xf numFmtId="177" fontId="8" fillId="9" borderId="10" xfId="30" applyNumberFormat="1" applyFont="1" applyFill="1" applyBorder="1" applyAlignment="1" applyProtection="1">
      <alignment horizontal="left" vertical="top" wrapText="1"/>
    </xf>
    <xf numFmtId="180" fontId="8" fillId="9" borderId="1" xfId="29" applyNumberFormat="1" applyFont="1" applyFill="1" applyBorder="1" applyAlignment="1" applyProtection="1">
      <alignment horizontal="center" vertical="center"/>
    </xf>
    <xf numFmtId="181" fontId="2" fillId="9" borderId="1" xfId="2" applyNumberFormat="1" applyFont="1" applyFill="1" applyBorder="1" applyAlignment="1" applyProtection="1">
      <alignment horizontal="center" vertical="center"/>
    </xf>
    <xf numFmtId="0" fontId="2" fillId="0" borderId="16" xfId="30" applyFont="1" applyFill="1" applyBorder="1" applyAlignment="1" applyProtection="1">
      <alignment horizontal="left" vertical="top" wrapText="1"/>
    </xf>
    <xf numFmtId="0" fontId="9" fillId="7" borderId="6" xfId="30" applyFont="1" applyFill="1" applyBorder="1" applyAlignment="1" applyProtection="1">
      <alignment vertical="top" wrapText="1"/>
    </xf>
    <xf numFmtId="0" fontId="9" fillId="7" borderId="17" xfId="30" applyFont="1" applyFill="1" applyBorder="1" applyAlignment="1" applyProtection="1">
      <alignment horizontal="center" vertical="center" wrapText="1"/>
    </xf>
    <xf numFmtId="0" fontId="9" fillId="7" borderId="18" xfId="30" applyFont="1" applyFill="1" applyBorder="1" applyAlignment="1" applyProtection="1">
      <alignment horizontal="center" vertical="center" wrapText="1"/>
    </xf>
    <xf numFmtId="2" fontId="9" fillId="7" borderId="19" xfId="30" applyNumberFormat="1" applyFont="1" applyFill="1" applyBorder="1" applyAlignment="1" applyProtection="1">
      <alignment horizontal="center" vertical="center" wrapText="1"/>
    </xf>
    <xf numFmtId="0" fontId="9" fillId="7" borderId="20" xfId="30" applyFont="1" applyFill="1" applyBorder="1" applyAlignment="1" applyProtection="1">
      <alignment horizontal="center" vertical="center" wrapText="1"/>
    </xf>
    <xf numFmtId="179" fontId="9" fillId="7" borderId="20" xfId="2" applyNumberFormat="1" applyFont="1" applyFill="1" applyBorder="1" applyAlignment="1" applyProtection="1">
      <alignment horizontal="center" vertical="center" wrapText="1"/>
    </xf>
    <xf numFmtId="0" fontId="2" fillId="0" borderId="0" xfId="30" applyFont="1" applyFill="1" applyBorder="1" applyProtection="1"/>
    <xf numFmtId="181" fontId="2" fillId="0" borderId="21" xfId="2" applyNumberFormat="1" applyFont="1" applyFill="1" applyBorder="1" applyAlignment="1" applyProtection="1">
      <alignment horizontal="center" vertical="center"/>
    </xf>
    <xf numFmtId="181" fontId="8" fillId="8" borderId="22" xfId="2" applyNumberFormat="1" applyFont="1" applyFill="1" applyBorder="1" applyAlignment="1" applyProtection="1">
      <alignment horizontal="center" vertical="center"/>
    </xf>
    <xf numFmtId="181" fontId="8" fillId="9" borderId="23" xfId="2" applyNumberFormat="1" applyFont="1" applyFill="1" applyBorder="1" applyAlignment="1" applyProtection="1">
      <alignment horizontal="center" vertical="center"/>
    </xf>
    <xf numFmtId="181" fontId="8" fillId="8" borderId="13" xfId="2" applyNumberFormat="1" applyFont="1" applyFill="1" applyBorder="1" applyAlignment="1" applyProtection="1">
      <alignment horizontal="center" vertical="center"/>
    </xf>
    <xf numFmtId="181" fontId="8" fillId="9" borderId="12" xfId="2" applyNumberFormat="1" applyFont="1" applyFill="1" applyBorder="1" applyAlignment="1" applyProtection="1">
      <alignment horizontal="center" vertical="center"/>
    </xf>
    <xf numFmtId="175" fontId="2" fillId="6" borderId="0" xfId="30" applyNumberFormat="1" applyFont="1" applyFill="1" applyBorder="1" applyProtection="1"/>
    <xf numFmtId="187" fontId="8" fillId="9" borderId="1" xfId="2" applyNumberFormat="1" applyFont="1" applyFill="1" applyBorder="1" applyAlignment="1" applyProtection="1">
      <alignment horizontal="center" vertical="center"/>
    </xf>
    <xf numFmtId="187" fontId="5" fillId="10" borderId="1" xfId="0" applyNumberFormat="1" applyFont="1" applyFill="1" applyBorder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</xf>
    <xf numFmtId="182" fontId="2" fillId="0" borderId="1" xfId="29" applyNumberFormat="1" applyFont="1" applyFill="1" applyBorder="1" applyAlignment="1" applyProtection="1">
      <alignment horizontal="center" vertical="center"/>
    </xf>
    <xf numFmtId="0" fontId="2" fillId="0" borderId="0" xfId="30" applyFont="1" applyAlignment="1" applyProtection="1">
      <alignment horizontal="center" vertical="center"/>
    </xf>
    <xf numFmtId="0" fontId="2" fillId="0" borderId="0" xfId="30" applyFont="1" applyFill="1" applyAlignment="1" applyProtection="1">
      <alignment horizontal="center" vertical="center"/>
    </xf>
    <xf numFmtId="174" fontId="2" fillId="0" borderId="0" xfId="30" applyNumberFormat="1" applyFont="1" applyAlignment="1" applyProtection="1">
      <alignment horizontal="center" vertical="center"/>
    </xf>
    <xf numFmtId="174" fontId="2" fillId="0" borderId="0" xfId="30" applyNumberFormat="1" applyFont="1" applyFill="1" applyAlignment="1" applyProtection="1">
      <alignment horizontal="center" vertical="center"/>
    </xf>
    <xf numFmtId="174" fontId="8" fillId="0" borderId="0" xfId="30" applyNumberFormat="1" applyFont="1" applyFill="1" applyAlignment="1" applyProtection="1">
      <alignment horizontal="center" vertical="center"/>
    </xf>
    <xf numFmtId="174" fontId="2" fillId="0" borderId="1" xfId="28" applyNumberFormat="1" applyFont="1" applyFill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5" fontId="2" fillId="0" borderId="0" xfId="19" applyNumberFormat="1" applyFont="1" applyFill="1" applyBorder="1" applyProtection="1">
      <protection locked="0"/>
    </xf>
    <xf numFmtId="3" fontId="2" fillId="0" borderId="13" xfId="30" applyNumberFormat="1" applyFont="1" applyFill="1" applyBorder="1" applyAlignment="1" applyProtection="1">
      <alignment horizontal="center" vertical="center"/>
    </xf>
    <xf numFmtId="177" fontId="8" fillId="0" borderId="1" xfId="30" applyNumberFormat="1" applyFont="1" applyFill="1" applyBorder="1" applyAlignment="1" applyProtection="1">
      <alignment horizontal="center" vertical="center"/>
    </xf>
    <xf numFmtId="4" fontId="2" fillId="8" borderId="1" xfId="30" applyNumberFormat="1" applyFont="1" applyFill="1" applyBorder="1" applyAlignment="1" applyProtection="1">
      <alignment horizontal="center" vertical="center"/>
    </xf>
    <xf numFmtId="176" fontId="2" fillId="8" borderId="1" xfId="28" applyNumberFormat="1" applyFont="1" applyFill="1" applyBorder="1" applyAlignment="1" applyProtection="1">
      <alignment horizontal="center" vertical="center"/>
    </xf>
    <xf numFmtId="180" fontId="2" fillId="8" borderId="1" xfId="30" applyNumberFormat="1" applyFont="1" applyFill="1" applyBorder="1" applyAlignment="1" applyProtection="1">
      <alignment horizontal="center" vertical="center"/>
    </xf>
    <xf numFmtId="174" fontId="2" fillId="8" borderId="1" xfId="30" applyNumberFormat="1" applyFont="1" applyFill="1" applyBorder="1" applyAlignment="1" applyProtection="1">
      <alignment horizontal="center" vertical="center"/>
    </xf>
    <xf numFmtId="181" fontId="2" fillId="8" borderId="1" xfId="2" applyNumberFormat="1" applyFont="1" applyFill="1" applyBorder="1" applyAlignment="1" applyProtection="1">
      <alignment horizontal="center" vertical="center"/>
    </xf>
    <xf numFmtId="177" fontId="2" fillId="0" borderId="13" xfId="28" applyNumberFormat="1" applyFont="1" applyFill="1" applyBorder="1" applyAlignment="1" applyProtection="1">
      <alignment horizontal="center" vertical="center"/>
    </xf>
    <xf numFmtId="174" fontId="8" fillId="8" borderId="13" xfId="29" applyNumberFormat="1" applyFont="1" applyFill="1" applyBorder="1" applyAlignment="1" applyProtection="1">
      <alignment horizontal="center" vertical="center"/>
    </xf>
    <xf numFmtId="0" fontId="2" fillId="8" borderId="13" xfId="30" applyFont="1" applyFill="1" applyBorder="1" applyAlignment="1" applyProtection="1">
      <alignment horizontal="center" vertical="center"/>
    </xf>
    <xf numFmtId="0" fontId="2" fillId="9" borderId="12" xfId="30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left" vertical="top" wrapText="1"/>
    </xf>
    <xf numFmtId="186" fontId="2" fillId="0" borderId="1" xfId="2" applyNumberFormat="1" applyFont="1" applyFill="1" applyBorder="1" applyAlignment="1" applyProtection="1">
      <alignment horizontal="center" vertical="center"/>
    </xf>
    <xf numFmtId="182" fontId="2" fillId="0" borderId="13" xfId="29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center" vertical="center"/>
    </xf>
    <xf numFmtId="174" fontId="2" fillId="0" borderId="13" xfId="30" applyNumberFormat="1" applyFont="1" applyFill="1" applyBorder="1" applyAlignment="1" applyProtection="1">
      <alignment horizontal="center" vertical="center"/>
    </xf>
    <xf numFmtId="4" fontId="2" fillId="0" borderId="15" xfId="30" applyNumberFormat="1" applyFont="1" applyFill="1" applyBorder="1" applyAlignment="1" applyProtection="1">
      <alignment horizontal="center" vertical="center"/>
    </xf>
    <xf numFmtId="176" fontId="2" fillId="0" borderId="15" xfId="28" applyNumberFormat="1" applyFont="1" applyFill="1" applyBorder="1" applyAlignment="1" applyProtection="1">
      <alignment horizontal="center" vertical="center"/>
    </xf>
    <xf numFmtId="180" fontId="2" fillId="0" borderId="15" xfId="30" applyNumberFormat="1" applyFont="1" applyFill="1" applyBorder="1" applyAlignment="1" applyProtection="1">
      <alignment horizontal="center" vertical="center"/>
    </xf>
    <xf numFmtId="174" fontId="2" fillId="0" borderId="15" xfId="30" applyNumberFormat="1" applyFont="1" applyFill="1" applyBorder="1" applyAlignment="1" applyProtection="1">
      <alignment horizontal="center" vertical="center"/>
    </xf>
    <xf numFmtId="181" fontId="2" fillId="0" borderId="15" xfId="2" applyNumberFormat="1" applyFont="1" applyFill="1" applyBorder="1" applyAlignment="1" applyProtection="1">
      <alignment horizontal="center" vertical="center"/>
    </xf>
    <xf numFmtId="174" fontId="9" fillId="7" borderId="4" xfId="30" applyNumberFormat="1" applyFont="1" applyFill="1" applyBorder="1" applyAlignment="1" applyProtection="1">
      <alignment horizontal="center" vertical="center" wrapText="1"/>
    </xf>
    <xf numFmtId="2" fontId="9" fillId="7" borderId="6" xfId="3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Protection="1"/>
    <xf numFmtId="0" fontId="5" fillId="10" borderId="1" xfId="0" applyFont="1" applyFill="1" applyBorder="1" applyAlignment="1" applyProtection="1">
      <alignment horizontal="center" vertical="center"/>
    </xf>
    <xf numFmtId="186" fontId="2" fillId="0" borderId="24" xfId="2" applyNumberFormat="1" applyFont="1" applyFill="1" applyBorder="1" applyAlignment="1" applyProtection="1">
      <alignment horizontal="center" vertical="center"/>
    </xf>
    <xf numFmtId="186" fontId="2" fillId="0" borderId="21" xfId="2" applyNumberFormat="1" applyFont="1" applyFill="1" applyBorder="1" applyAlignment="1" applyProtection="1">
      <alignment horizontal="center" vertical="center"/>
    </xf>
    <xf numFmtId="186" fontId="2" fillId="8" borderId="21" xfId="2" applyNumberFormat="1" applyFont="1" applyFill="1" applyBorder="1" applyAlignment="1" applyProtection="1">
      <alignment horizontal="center" vertical="center"/>
    </xf>
    <xf numFmtId="186" fontId="2" fillId="0" borderId="9" xfId="2" applyNumberFormat="1" applyFont="1" applyFill="1" applyBorder="1" applyAlignment="1" applyProtection="1">
      <alignment horizontal="center" vertical="center"/>
    </xf>
    <xf numFmtId="186" fontId="2" fillId="8" borderId="1" xfId="2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10" fontId="2" fillId="0" borderId="13" xfId="2" applyNumberFormat="1" applyFont="1" applyFill="1" applyBorder="1" applyAlignment="1" applyProtection="1">
      <alignment horizontal="center" vertical="center"/>
    </xf>
    <xf numFmtId="10" fontId="8" fillId="9" borderId="1" xfId="2" applyNumberFormat="1" applyFont="1" applyFill="1" applyBorder="1" applyAlignment="1" applyProtection="1">
      <alignment horizontal="center" vertical="center"/>
    </xf>
    <xf numFmtId="10" fontId="5" fillId="10" borderId="1" xfId="0" applyNumberFormat="1" applyFont="1" applyFill="1" applyBorder="1" applyAlignment="1" applyProtection="1">
      <alignment horizontal="center" vertical="center"/>
    </xf>
    <xf numFmtId="10" fontId="8" fillId="0" borderId="1" xfId="2" applyNumberFormat="1" applyFont="1" applyFill="1" applyBorder="1" applyAlignment="1" applyProtection="1">
      <alignment horizontal="center" vertical="center"/>
    </xf>
    <xf numFmtId="10" fontId="8" fillId="9" borderId="12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Fill="1" applyBorder="1" applyAlignment="1" applyProtection="1">
      <alignment horizontal="center" vertical="center"/>
    </xf>
    <xf numFmtId="10" fontId="8" fillId="9" borderId="21" xfId="2" applyNumberFormat="1" applyFont="1" applyFill="1" applyBorder="1" applyAlignment="1" applyProtection="1">
      <alignment horizontal="center" vertical="center"/>
    </xf>
    <xf numFmtId="10" fontId="8" fillId="0" borderId="21" xfId="2" applyNumberFormat="1" applyFont="1" applyFill="1" applyBorder="1" applyAlignment="1" applyProtection="1">
      <alignment horizontal="center" vertical="center"/>
    </xf>
    <xf numFmtId="10" fontId="8" fillId="9" borderId="23" xfId="2" applyNumberFormat="1" applyFont="1" applyFill="1" applyBorder="1" applyAlignment="1" applyProtection="1">
      <alignment horizontal="center" vertical="center"/>
    </xf>
    <xf numFmtId="174" fontId="12" fillId="0" borderId="1" xfId="29" applyNumberFormat="1" applyFont="1" applyFill="1" applyBorder="1" applyAlignment="1" applyProtection="1">
      <alignment horizontal="center" vertical="center"/>
    </xf>
    <xf numFmtId="174" fontId="2" fillId="0" borderId="1" xfId="29" applyNumberFormat="1" applyFont="1" applyFill="1" applyBorder="1" applyAlignment="1" applyProtection="1">
      <alignment horizontal="center" vertical="center"/>
    </xf>
    <xf numFmtId="174" fontId="8" fillId="9" borderId="12" xfId="29" applyNumberFormat="1" applyFont="1" applyFill="1" applyBorder="1" applyAlignment="1" applyProtection="1">
      <alignment horizontal="center" vertical="center"/>
    </xf>
    <xf numFmtId="174" fontId="2" fillId="0" borderId="1" xfId="30" applyNumberFormat="1" applyFont="1" applyFill="1" applyBorder="1" applyAlignment="1" applyProtection="1">
      <alignment horizontal="center" vertical="center"/>
    </xf>
    <xf numFmtId="174" fontId="8" fillId="9" borderId="1" xfId="29" applyNumberFormat="1" applyFont="1" applyFill="1" applyBorder="1" applyAlignment="1" applyProtection="1">
      <alignment horizontal="center" vertical="center"/>
    </xf>
    <xf numFmtId="174" fontId="5" fillId="10" borderId="1" xfId="0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left" vertical="top" wrapText="1"/>
    </xf>
    <xf numFmtId="3" fontId="8" fillId="9" borderId="1" xfId="30" applyNumberFormat="1" applyFont="1" applyFill="1" applyBorder="1" applyAlignment="1" applyProtection="1">
      <alignment horizontal="center" vertical="center"/>
    </xf>
    <xf numFmtId="182" fontId="8" fillId="9" borderId="1" xfId="29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17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174" fontId="5" fillId="0" borderId="13" xfId="0" applyNumberFormat="1" applyFont="1" applyBorder="1" applyAlignment="1" applyProtection="1">
      <alignment horizontal="center" vertical="center"/>
    </xf>
    <xf numFmtId="10" fontId="5" fillId="0" borderId="13" xfId="0" applyNumberFormat="1" applyFont="1" applyBorder="1" applyAlignment="1" applyProtection="1">
      <alignment horizontal="center" vertical="center"/>
    </xf>
    <xf numFmtId="174" fontId="9" fillId="7" borderId="3" xfId="30" applyNumberFormat="1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Protection="1">
      <protection locked="0"/>
    </xf>
    <xf numFmtId="0" fontId="2" fillId="0" borderId="6" xfId="30" applyFont="1" applyFill="1" applyBorder="1" applyAlignment="1" applyProtection="1">
      <alignment horizontal="left" vertical="top"/>
    </xf>
    <xf numFmtId="0" fontId="8" fillId="0" borderId="6" xfId="30" applyFont="1" applyFill="1" applyBorder="1" applyAlignment="1" applyProtection="1"/>
    <xf numFmtId="10" fontId="0" fillId="0" borderId="6" xfId="2" applyNumberFormat="1" applyFont="1" applyBorder="1"/>
    <xf numFmtId="10" fontId="8" fillId="9" borderId="25" xfId="2" applyNumberFormat="1" applyFont="1" applyFill="1" applyBorder="1" applyAlignment="1" applyProtection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</xf>
    <xf numFmtId="10" fontId="5" fillId="0" borderId="26" xfId="0" applyNumberFormat="1" applyFont="1" applyBorder="1" applyAlignment="1" applyProtection="1">
      <alignment horizontal="center" vertical="center"/>
    </xf>
    <xf numFmtId="10" fontId="5" fillId="10" borderId="25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177" fontId="8" fillId="11" borderId="6" xfId="0" applyNumberFormat="1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left"/>
    </xf>
    <xf numFmtId="44" fontId="0" fillId="0" borderId="0" xfId="37" applyFont="1"/>
    <xf numFmtId="0" fontId="0" fillId="0" borderId="0" xfId="0" applyAlignment="1">
      <alignment horizontal="center"/>
    </xf>
    <xf numFmtId="0" fontId="2" fillId="0" borderId="10" xfId="30" applyFont="1" applyFill="1" applyBorder="1" applyAlignment="1" applyProtection="1">
      <alignment horizontal="left" vertical="top" wrapText="1"/>
    </xf>
    <xf numFmtId="4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44" fontId="0" fillId="0" borderId="30" xfId="0" applyNumberFormat="1" applyBorder="1"/>
    <xf numFmtId="189" fontId="0" fillId="0" borderId="0" xfId="37" applyNumberFormat="1" applyFont="1"/>
    <xf numFmtId="189" fontId="0" fillId="0" borderId="30" xfId="37" applyNumberFormat="1" applyFont="1" applyBorder="1"/>
    <xf numFmtId="0" fontId="13" fillId="0" borderId="0" xfId="0" applyFont="1"/>
    <xf numFmtId="4" fontId="2" fillId="0" borderId="0" xfId="30" applyNumberFormat="1" applyFont="1" applyProtection="1"/>
    <xf numFmtId="0" fontId="7" fillId="0" borderId="0" xfId="30" applyFont="1" applyProtection="1"/>
    <xf numFmtId="0" fontId="1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vertical="top"/>
    </xf>
    <xf numFmtId="0" fontId="8" fillId="0" borderId="0" xfId="30" applyFont="1" applyFill="1" applyBorder="1" applyProtection="1"/>
    <xf numFmtId="0" fontId="8" fillId="0" borderId="0" xfId="30" applyFont="1" applyFill="1" applyBorder="1" applyProtection="1">
      <protection locked="0"/>
    </xf>
    <xf numFmtId="0" fontId="2" fillId="0" borderId="0" xfId="30" applyFont="1" applyFill="1" applyBorder="1" applyAlignment="1" applyProtection="1">
      <alignment horizontal="left" vertical="top" wrapText="1"/>
    </xf>
    <xf numFmtId="185" fontId="2" fillId="12" borderId="0" xfId="19" applyNumberFormat="1" applyFont="1" applyFill="1" applyBorder="1" applyProtection="1">
      <protection locked="0"/>
    </xf>
    <xf numFmtId="9" fontId="2" fillId="12" borderId="0" xfId="2" applyNumberFormat="1" applyFont="1" applyFill="1" applyBorder="1" applyProtection="1">
      <protection locked="0"/>
    </xf>
    <xf numFmtId="0" fontId="8" fillId="13" borderId="0" xfId="30" applyFont="1" applyFill="1" applyBorder="1" applyProtection="1"/>
    <xf numFmtId="175" fontId="2" fillId="13" borderId="0" xfId="30" applyNumberFormat="1" applyFont="1" applyFill="1" applyBorder="1" applyProtection="1"/>
    <xf numFmtId="188" fontId="2" fillId="14" borderId="28" xfId="1" applyNumberFormat="1" applyFont="1" applyFill="1" applyBorder="1" applyAlignment="1" applyProtection="1">
      <alignment horizontal="center" vertical="center"/>
    </xf>
    <xf numFmtId="0" fontId="16" fillId="8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wrapText="1"/>
    </xf>
    <xf numFmtId="0" fontId="15" fillId="0" borderId="16" xfId="0" applyFont="1" applyBorder="1"/>
    <xf numFmtId="0" fontId="15" fillId="0" borderId="15" xfId="0" applyFont="1" applyBorder="1"/>
    <xf numFmtId="171" fontId="15" fillId="0" borderId="15" xfId="1" applyNumberFormat="1" applyFont="1" applyBorder="1"/>
    <xf numFmtId="171" fontId="15" fillId="0" borderId="31" xfId="1" applyNumberFormat="1" applyFont="1" applyBorder="1"/>
    <xf numFmtId="44" fontId="15" fillId="0" borderId="1" xfId="37" applyFont="1" applyFill="1" applyBorder="1"/>
    <xf numFmtId="10" fontId="15" fillId="0" borderId="1" xfId="2" applyNumberFormat="1" applyFont="1" applyFill="1" applyBorder="1"/>
    <xf numFmtId="10" fontId="15" fillId="0" borderId="25" xfId="2" applyNumberFormat="1" applyFont="1" applyFill="1" applyBorder="1"/>
    <xf numFmtId="0" fontId="15" fillId="0" borderId="10" xfId="0" applyFont="1" applyBorder="1"/>
    <xf numFmtId="0" fontId="15" fillId="0" borderId="1" xfId="0" applyFont="1" applyBorder="1"/>
    <xf numFmtId="44" fontId="15" fillId="0" borderId="15" xfId="37" applyFont="1" applyFill="1" applyBorder="1"/>
    <xf numFmtId="0" fontId="15" fillId="0" borderId="11" xfId="0" applyFont="1" applyBorder="1"/>
    <xf numFmtId="0" fontId="15" fillId="0" borderId="12" xfId="0" applyFont="1" applyBorder="1"/>
    <xf numFmtId="171" fontId="15" fillId="0" borderId="32" xfId="1" applyNumberFormat="1" applyFont="1" applyBorder="1"/>
    <xf numFmtId="44" fontId="15" fillId="0" borderId="32" xfId="37" applyFont="1" applyFill="1" applyBorder="1"/>
    <xf numFmtId="10" fontId="15" fillId="0" borderId="12" xfId="2" applyNumberFormat="1" applyFont="1" applyFill="1" applyBorder="1"/>
    <xf numFmtId="10" fontId="15" fillId="0" borderId="33" xfId="2" applyNumberFormat="1" applyFont="1" applyFill="1" applyBorder="1"/>
    <xf numFmtId="44" fontId="0" fillId="0" borderId="0" xfId="0" applyNumberFormat="1"/>
    <xf numFmtId="9" fontId="2" fillId="0" borderId="0" xfId="2" applyFont="1" applyProtection="1"/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right" vertical="center"/>
    </xf>
    <xf numFmtId="192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3" xfId="30" applyFont="1" applyFill="1" applyBorder="1" applyAlignment="1" applyProtection="1">
      <alignment horizontal="center" vertical="top" wrapText="1"/>
    </xf>
    <xf numFmtId="0" fontId="7" fillId="0" borderId="4" xfId="30" applyFont="1" applyFill="1" applyBorder="1" applyAlignment="1" applyProtection="1">
      <alignment horizontal="center" vertical="top" wrapText="1"/>
    </xf>
    <xf numFmtId="0" fontId="7" fillId="0" borderId="5" xfId="3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178" fontId="20" fillId="0" borderId="34" xfId="1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</cellXfs>
  <cellStyles count="86">
    <cellStyle name="$" xfId="3"/>
    <cellStyle name="$.00" xfId="4"/>
    <cellStyle name="$_9. Rev2Cost_GDPIPI" xfId="23"/>
    <cellStyle name="$_9. Rev2Cost_GDPIPI 2" xfId="33"/>
    <cellStyle name="$_9. Rev2Cost_GDPIPI 3" xfId="38"/>
    <cellStyle name="$_9. Rev2Cost_GDPIPI 4" xfId="39"/>
    <cellStyle name="$_lists" xfId="17"/>
    <cellStyle name="$_lists 2" xfId="31"/>
    <cellStyle name="$_lists 3" xfId="40"/>
    <cellStyle name="$_lists 4" xfId="41"/>
    <cellStyle name="$_lists_4. Current Monthly Fixed Charge" xfId="20"/>
    <cellStyle name="$_Sheet4" xfId="26"/>
    <cellStyle name="$_Sheet4 2" xfId="35"/>
    <cellStyle name="$_Sheet4 3" xfId="42"/>
    <cellStyle name="$_Sheet4 4" xfId="43"/>
    <cellStyle name="$M" xfId="5"/>
    <cellStyle name="$M.00" xfId="6"/>
    <cellStyle name="$M_9. Rev2Cost_GDPIPI" xfId="24"/>
    <cellStyle name="Comma" xfId="1" builtinId="3"/>
    <cellStyle name="Comma 10" xfId="44"/>
    <cellStyle name="Comma 2" xfId="19"/>
    <cellStyle name="Comma 2 2" xfId="45"/>
    <cellStyle name="Comma 2 2 2" xfId="46"/>
    <cellStyle name="Comma 2 3" xfId="47"/>
    <cellStyle name="Comma 2 3 2" xfId="48"/>
    <cellStyle name="Comma 2 3 3" xfId="49"/>
    <cellStyle name="Comma 3" xfId="50"/>
    <cellStyle name="Comma 4" xfId="51"/>
    <cellStyle name="Comma 5" xfId="52"/>
    <cellStyle name="Comma 6" xfId="53"/>
    <cellStyle name="Comma0" xfId="7"/>
    <cellStyle name="Currency" xfId="37" builtinId="4"/>
    <cellStyle name="Currency 2" xfId="28"/>
    <cellStyle name="Currency 3" xfId="54"/>
    <cellStyle name="Currency 4" xfId="55"/>
    <cellStyle name="Currency_Final - 2004 RAM for rate schedule - milton_2008_IRM_Model_Final Model_Version2.0" xfId="29"/>
    <cellStyle name="Currency0" xfId="8"/>
    <cellStyle name="Date" xfId="9"/>
    <cellStyle name="Fixed" xfId="10"/>
    <cellStyle name="Grey" xfId="11"/>
    <cellStyle name="Input [yellow]" xfId="12"/>
    <cellStyle name="M" xfId="13"/>
    <cellStyle name="M.00" xfId="14"/>
    <cellStyle name="M_9. Rev2Cost_GDPIPI" xfId="25"/>
    <cellStyle name="M_9. Rev2Cost_GDPIPI 2" xfId="34"/>
    <cellStyle name="M_9. Rev2Cost_GDPIPI 3" xfId="56"/>
    <cellStyle name="M_9. Rev2Cost_GDPIPI 4" xfId="57"/>
    <cellStyle name="M_lists" xfId="18"/>
    <cellStyle name="M_lists 2" xfId="32"/>
    <cellStyle name="M_lists 3" xfId="58"/>
    <cellStyle name="M_lists 4" xfId="59"/>
    <cellStyle name="M_lists_4. Current Monthly Fixed Charge" xfId="21"/>
    <cellStyle name="M_Sheet4" xfId="27"/>
    <cellStyle name="M_Sheet4 2" xfId="36"/>
    <cellStyle name="M_Sheet4 3" xfId="60"/>
    <cellStyle name="M_Sheet4 4" xfId="61"/>
    <cellStyle name="Normal" xfId="0" builtinId="0"/>
    <cellStyle name="Normal - Style1" xfId="15"/>
    <cellStyle name="Normal 2" xfId="22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 5" xfId="68"/>
    <cellStyle name="Normal 6" xfId="69"/>
    <cellStyle name="Normal 7" xfId="70"/>
    <cellStyle name="Normal 8" xfId="71"/>
    <cellStyle name="Normal 9" xfId="72"/>
    <cellStyle name="Normal_14. Bill Impacts" xfId="30"/>
    <cellStyle name="Percent" xfId="2" builtinId="5"/>
    <cellStyle name="Percent [2]" xfId="16"/>
    <cellStyle name="Percent 2" xfId="73"/>
    <cellStyle name="Percent 2 2" xfId="74"/>
    <cellStyle name="Percent 2 3" xfId="75"/>
    <cellStyle name="Percent 2 3 2" xfId="76"/>
    <cellStyle name="Percent 2 3 3" xfId="77"/>
    <cellStyle name="Percent 3" xfId="78"/>
    <cellStyle name="Percent 3 2" xfId="79"/>
    <cellStyle name="Percent 3 3" xfId="80"/>
    <cellStyle name="Percent 3 3 2" xfId="81"/>
    <cellStyle name="Percent 3 3 3" xfId="82"/>
    <cellStyle name="Percent 4" xfId="83"/>
    <cellStyle name="Percent 5" xfId="84"/>
    <cellStyle name="Percent 6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art%20Meter%20Application%20-%20Tables%20February%2013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/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/>
      <sheetData sheetId="9"/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 LTD Cost Summary"/>
      <sheetName val="T2 Smart Meter Program Status"/>
      <sheetName val="T3 Costs Beyond Min. Funct"/>
      <sheetName val="T4 Costs for Approval"/>
      <sheetName val="T5 Cap Exp."/>
      <sheetName val="T6 Var Analysis - Capital"/>
      <sheetName val="T7 Costs Res GS &lt;50"/>
      <sheetName val="Sheet2"/>
      <sheetName val="T8 Costs GS 50-699"/>
      <sheetName val="T9 OM&amp;A"/>
      <sheetName val="T10 Var Analysis - OM&amp;A"/>
      <sheetName val="T11 Res&amp;GS&lt;50 LTD unit cost"/>
      <sheetName val="T12 Res&amp;GS&lt;50 LTD Vs. Forecast"/>
      <sheetName val="T13 OEB Sector Report"/>
      <sheetName val="T14 GS 50 - 699 LTD vs Forecast"/>
      <sheetName val="T15 2011 Reg TB Vs Filed Recon."/>
      <sheetName val="T15A. Funding Adder"/>
      <sheetName val="T15B. Depreciation"/>
      <sheetName val="T15C. OM&amp;A Stub Year"/>
      <sheetName val="T16 1555 Account Rec"/>
      <sheetName val="T17 1556 Account Rec"/>
      <sheetName val="T18 SMDR Requests for Approval"/>
      <sheetName val="T19 Revenue Requirement Summary"/>
      <sheetName val="T20 SM Model Mapping"/>
      <sheetName val="T21 Cal. of SMIRR"/>
      <sheetName val="T22 Rate Rider Summary"/>
      <sheetName val="Sheet1"/>
      <sheetName val="Updated Table 6"/>
      <sheetName val="VECC #1a"/>
      <sheetName val="VECC #12c&amp;d"/>
      <sheetName val="VECC #12a"/>
      <sheetName val="VECC #1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H5">
            <v>0.35369468661172748</v>
          </cell>
        </row>
        <row r="6">
          <cell r="H6">
            <v>17.926443054906748</v>
          </cell>
        </row>
        <row r="7">
          <cell r="H7">
            <v>23.149318628075992</v>
          </cell>
        </row>
      </sheetData>
      <sheetData sheetId="22"/>
      <sheetData sheetId="23"/>
      <sheetData sheetId="24">
        <row r="4">
          <cell r="D4">
            <v>0.40557819825598762</v>
          </cell>
        </row>
        <row r="5">
          <cell r="D5">
            <v>6.1617274082855724</v>
          </cell>
        </row>
        <row r="6">
          <cell r="D6">
            <v>9.9343359276397631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tabSelected="1" zoomScale="110" zoomScaleNormal="110" workbookViewId="0">
      <selection activeCell="F24" sqref="F24"/>
    </sheetView>
  </sheetViews>
  <sheetFormatPr defaultRowHeight="15"/>
  <cols>
    <col min="1" max="1" width="1.28515625" style="144" customWidth="1"/>
    <col min="2" max="2" width="33.42578125" style="144" bestFit="1" customWidth="1"/>
    <col min="3" max="3" width="9.28515625" style="144" bestFit="1" customWidth="1"/>
    <col min="4" max="4" width="10" style="144" bestFit="1" customWidth="1"/>
    <col min="5" max="5" width="9.42578125" style="144" bestFit="1" customWidth="1"/>
    <col min="6" max="6" width="15.28515625" style="144" customWidth="1"/>
    <col min="7" max="7" width="14.7109375" style="144" customWidth="1"/>
    <col min="8" max="11" width="13.28515625" style="144" customWidth="1"/>
    <col min="12" max="12" width="1.28515625" style="144" customWidth="1"/>
    <col min="13" max="16384" width="9.140625" style="144"/>
  </cols>
  <sheetData>
    <row r="1" spans="2:11">
      <c r="B1" s="205" t="s">
        <v>84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2:11" ht="6" customHeight="1" thickBot="1"/>
    <row r="3" spans="2:11" ht="30.75" thickBot="1">
      <c r="B3" s="180" t="s">
        <v>70</v>
      </c>
      <c r="C3" s="181" t="s">
        <v>71</v>
      </c>
      <c r="D3" s="181" t="s">
        <v>72</v>
      </c>
      <c r="E3" s="181" t="s">
        <v>73</v>
      </c>
      <c r="F3" s="181" t="s">
        <v>74</v>
      </c>
      <c r="G3" s="181" t="s">
        <v>75</v>
      </c>
      <c r="H3" s="181" t="s">
        <v>76</v>
      </c>
      <c r="I3" s="181" t="s">
        <v>77</v>
      </c>
      <c r="J3" s="181" t="s">
        <v>78</v>
      </c>
      <c r="K3" s="181" t="s">
        <v>79</v>
      </c>
    </row>
    <row r="4" spans="2:11">
      <c r="B4" s="182" t="s">
        <v>80</v>
      </c>
      <c r="C4" s="183" t="s">
        <v>0</v>
      </c>
      <c r="D4" s="184">
        <f>'Residential (250 kWh)'!$B$27</f>
        <v>250</v>
      </c>
      <c r="E4" s="185"/>
      <c r="F4" s="186">
        <f>'Residential (250 kWh)'!$H$47</f>
        <v>0.93927288486771565</v>
      </c>
      <c r="G4" s="187">
        <f>'Residential (250 kWh)'!$I$47</f>
        <v>6.9964460697781422E-2</v>
      </c>
      <c r="H4" s="186">
        <f>'Residential (250 kWh)'!$H$51</f>
        <v>0.93927288486771587</v>
      </c>
      <c r="I4" s="187">
        <f>'Residential (250 kWh)'!$I$51</f>
        <v>5.5947647552865493E-2</v>
      </c>
      <c r="J4" s="186">
        <f>'Residential (250 kWh)'!$H$68</f>
        <v>0.95524052391046865</v>
      </c>
      <c r="K4" s="188">
        <f>'Residential (250 kWh)'!$I$68</f>
        <v>2.2933716054812248E-2</v>
      </c>
    </row>
    <row r="5" spans="2:11">
      <c r="B5" s="182" t="s">
        <v>80</v>
      </c>
      <c r="C5" s="183" t="s">
        <v>0</v>
      </c>
      <c r="D5" s="184">
        <f>'Residential (800 kWh)'!$B$27</f>
        <v>800</v>
      </c>
      <c r="E5" s="185"/>
      <c r="F5" s="186">
        <f>'Residential (800 kWh)'!$H$47</f>
        <v>1.0492728848677177</v>
      </c>
      <c r="G5" s="187">
        <f>'Residential (800 kWh)'!$I$47</f>
        <v>4.928477617978947E-2</v>
      </c>
      <c r="H5" s="186">
        <f>'Residential (800 kWh)'!$H$51</f>
        <v>1.0492728848677189</v>
      </c>
      <c r="I5" s="187">
        <f>'Residential (800 kWh)'!$I$51</f>
        <v>3.2735600233729394E-2</v>
      </c>
      <c r="J5" s="186">
        <f>'Residential (800 kWh)'!$H$68</f>
        <v>1.0671105239104719</v>
      </c>
      <c r="K5" s="188">
        <f>'Residential (800 kWh)'!$I$68</f>
        <v>9.6405836253433512E-3</v>
      </c>
    </row>
    <row r="6" spans="2:11">
      <c r="B6" s="182" t="s">
        <v>80</v>
      </c>
      <c r="C6" s="183" t="s">
        <v>0</v>
      </c>
      <c r="D6" s="184">
        <f>'Residential (1500 kWh)'!$B$27</f>
        <v>1500</v>
      </c>
      <c r="E6" s="185"/>
      <c r="F6" s="186">
        <f>'Residential (1500 kWh)'!$H$47</f>
        <v>1.1892728848677165</v>
      </c>
      <c r="G6" s="187">
        <f>'Residential (1500 kWh)'!$I$47</f>
        <v>3.7995938813665066E-2</v>
      </c>
      <c r="H6" s="186">
        <f>'Residential (1500 kWh)'!$H$51</f>
        <v>1.1892728848677194</v>
      </c>
      <c r="I6" s="187">
        <f>'Residential (1500 kWh)'!$I$51</f>
        <v>2.3101402080353058E-2</v>
      </c>
      <c r="J6" s="186">
        <f>'Residential (1500 kWh)'!$H$68</f>
        <v>1.2094905239105174</v>
      </c>
      <c r="K6" s="188">
        <f>'Residential (1500 kWh)'!$I$68</f>
        <v>6.0914662572339306E-3</v>
      </c>
    </row>
    <row r="7" spans="2:11">
      <c r="B7" s="189" t="s">
        <v>81</v>
      </c>
      <c r="C7" s="190" t="s">
        <v>0</v>
      </c>
      <c r="D7" s="184">
        <f>'GS &lt; 50 kW (2000 kWh)'!$B$27</f>
        <v>2000</v>
      </c>
      <c r="E7" s="184"/>
      <c r="F7" s="191">
        <f>'GS &lt; 50 kW (2000 kWh)'!$H$47</f>
        <v>24.718170463192322</v>
      </c>
      <c r="G7" s="187">
        <f>'GS &lt; 50 kW (2000 kWh)'!$I$47</f>
        <v>0.50476149608315957</v>
      </c>
      <c r="H7" s="191">
        <f>'GS &lt; 50 kW (2000 kWh)'!$H$51</f>
        <v>24.718170463192322</v>
      </c>
      <c r="I7" s="187">
        <f>'GS &lt; 50 kW (2000 kWh)'!$I$51</f>
        <v>0.34063150566400119</v>
      </c>
      <c r="J7" s="191">
        <f>'GS &lt; 50 kW (2000 kWh)'!$H$68</f>
        <v>25.138379361066598</v>
      </c>
      <c r="K7" s="188">
        <f>'GS &lt; 50 kW (2000 kWh)'!$I$68</f>
        <v>9.3574074583059288E-2</v>
      </c>
    </row>
    <row r="8" spans="2:11">
      <c r="B8" s="189" t="s">
        <v>81</v>
      </c>
      <c r="C8" s="190" t="s">
        <v>0</v>
      </c>
      <c r="D8" s="184">
        <f>'GS &lt; 50 kW (5000 kWh)'!$B$27</f>
        <v>5000</v>
      </c>
      <c r="E8" s="184"/>
      <c r="F8" s="191">
        <f>'GS &lt; 50 kW (5000 kWh)'!$H$47</f>
        <v>25.318170463192335</v>
      </c>
      <c r="G8" s="187">
        <f>'GS &lt; 50 kW (5000 kWh)'!$I$47</f>
        <v>0.26436431516333231</v>
      </c>
      <c r="H8" s="191">
        <f>'GS &lt; 50 kW (5000 kWh)'!$H$51</f>
        <v>25.318170463192359</v>
      </c>
      <c r="I8" s="187">
        <f>'GS &lt; 50 kW (5000 kWh)'!$I$51</f>
        <v>0.16359708568850054</v>
      </c>
      <c r="J8" s="191">
        <f>'GS &lt; 50 kW (5000 kWh)'!$H$68</f>
        <v>25.748579361066845</v>
      </c>
      <c r="K8" s="188">
        <f>'GS &lt; 50 kW (5000 kWh)'!$I$68</f>
        <v>3.99743464617172E-2</v>
      </c>
    </row>
    <row r="9" spans="2:11">
      <c r="B9" s="189" t="s">
        <v>81</v>
      </c>
      <c r="C9" s="190" t="s">
        <v>0</v>
      </c>
      <c r="D9" s="184">
        <f>'GS &lt; 50 kW (10000 kWh)'!$B$27</f>
        <v>10000</v>
      </c>
      <c r="E9" s="184"/>
      <c r="F9" s="191">
        <f>'GS &lt; 50 kW (10000 kWh)'!$H$47</f>
        <v>26.318170463192349</v>
      </c>
      <c r="G9" s="187">
        <f>'GS &lt; 50 kW (10000 kWh)'!$I$47</f>
        <v>0.15145405112040253</v>
      </c>
      <c r="H9" s="191">
        <f>'GS &lt; 50 kW (10000 kWh)'!$H$51</f>
        <v>26.318170463192359</v>
      </c>
      <c r="I9" s="187">
        <f>'GS &lt; 50 kW (10000 kWh)'!$I$51</f>
        <v>9.0208386477920913E-2</v>
      </c>
      <c r="J9" s="191">
        <f>'GS &lt; 50 kW (10000 kWh)'!$H$68</f>
        <v>26.765579361066784</v>
      </c>
      <c r="K9" s="188">
        <f>'GS &lt; 50 kW (10000 kWh)'!$I$68</f>
        <v>2.1076440356264426E-2</v>
      </c>
    </row>
    <row r="10" spans="2:11">
      <c r="B10" s="189" t="s">
        <v>82</v>
      </c>
      <c r="C10" s="190" t="s">
        <v>68</v>
      </c>
      <c r="D10" s="184">
        <f>'GS &gt; 50 - 699 kW (100 kW)'!$B$27</f>
        <v>36500</v>
      </c>
      <c r="E10" s="184">
        <f>'GS &gt; 50 - 699 kW (100 kW)'!$D$27</f>
        <v>100</v>
      </c>
      <c r="F10" s="191">
        <f>'GS &gt; 50 - 699 kW (100 kW)'!$H$47</f>
        <v>37.593654555715759</v>
      </c>
      <c r="G10" s="187">
        <f>'GS &gt; 50 - 699 kW (100 kW)'!$I$47</f>
        <v>0.1067546629439607</v>
      </c>
      <c r="H10" s="191">
        <f>'GS &gt; 50 - 699 kW (100 kW)'!$H$51</f>
        <v>36.653654555715775</v>
      </c>
      <c r="I10" s="187">
        <f>'GS &gt; 50 - 699 kW (100 kW)'!$I$51</f>
        <v>4.6061771354967987E-2</v>
      </c>
      <c r="J10" s="191">
        <f>'GS &gt; 50 - 699 kW (100 kW)'!$H$62</f>
        <v>37.276766683164169</v>
      </c>
      <c r="K10" s="188">
        <f>'GS &gt; 50 - 699 kW (100 kW)'!$I$62</f>
        <v>8.9733136417136407E-3</v>
      </c>
    </row>
    <row r="11" spans="2:11">
      <c r="B11" s="189" t="s">
        <v>82</v>
      </c>
      <c r="C11" s="190" t="s">
        <v>68</v>
      </c>
      <c r="D11" s="184">
        <f>'GS &gt; 50 - 699 kW (250 kW)'!$B$27</f>
        <v>91250</v>
      </c>
      <c r="E11" s="184">
        <f>'GS &gt; 50 - 699 kW (250 kW)'!$D$27</f>
        <v>250</v>
      </c>
      <c r="F11" s="191">
        <f>'GS &gt; 50 - 699 kW (250 kW)'!$H$47</f>
        <v>42.273654555715822</v>
      </c>
      <c r="G11" s="187">
        <f>'GS &gt; 50 - 699 kW (250 kW)'!$I$47</f>
        <v>5.8888028467352249E-2</v>
      </c>
      <c r="H11" s="191">
        <f>'GS &gt; 50 - 699 kW (250 kW)'!$H$51</f>
        <v>39.923654555715757</v>
      </c>
      <c r="I11" s="187">
        <f>'GS &gt; 50 - 699 kW (250 kW)'!$I$51</f>
        <v>2.1853642472605121E-2</v>
      </c>
      <c r="J11" s="191">
        <f>'GS &gt; 50 - 699 kW (250 kW)'!$H$62</f>
        <v>40.602356683164544</v>
      </c>
      <c r="K11" s="188">
        <f>'GS &gt; 50 - 699 kW (250 kW)'!$I$62</f>
        <v>3.9729119383154366E-3</v>
      </c>
    </row>
    <row r="12" spans="2:11" ht="15.75" thickBot="1">
      <c r="B12" s="192" t="s">
        <v>82</v>
      </c>
      <c r="C12" s="193" t="s">
        <v>68</v>
      </c>
      <c r="D12" s="194">
        <f>'GS &gt; 50 - 699 kW (500 kW)'!$B$27</f>
        <v>182500</v>
      </c>
      <c r="E12" s="194">
        <f>'GS &gt; 50 - 699 kW (500 kW)'!$D$27</f>
        <v>500</v>
      </c>
      <c r="F12" s="195">
        <f>'GS &gt; 50 - 699 kW (500 kW)'!$H$47</f>
        <v>50.073654555715891</v>
      </c>
      <c r="G12" s="196">
        <f>'GS &gt; 50 - 699 kW (500 kW)'!$I$47</f>
        <v>3.7723392940820631E-2</v>
      </c>
      <c r="H12" s="195">
        <f>'GS &gt; 50 - 699 kW (500 kW)'!$H$51</f>
        <v>45.373654555716257</v>
      </c>
      <c r="I12" s="196">
        <f>'GS &gt; 50 - 699 kW (500 kW)'!$I$51</f>
        <v>1.2797930426755944E-2</v>
      </c>
      <c r="J12" s="195">
        <f>'GS &gt; 50 - 699 kW (500 kW)'!$H$62</f>
        <v>46.145006683163956</v>
      </c>
      <c r="K12" s="197">
        <f>'GS &gt; 50 - 699 kW (500 kW)'!$I$62</f>
        <v>2.2698924925260212E-3</v>
      </c>
    </row>
    <row r="13" spans="2:11" ht="6.75" customHeight="1"/>
    <row r="24" spans="4:4">
      <c r="D24" s="158"/>
    </row>
    <row r="25" spans="4:4">
      <c r="D25" s="158"/>
    </row>
    <row r="26" spans="4:4">
      <c r="D26" s="158"/>
    </row>
  </sheetData>
  <mergeCells count="1">
    <mergeCell ref="B1:K1"/>
  </mergeCells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5"/>
  <sheetViews>
    <sheetView topLeftCell="A10" zoomScale="90" zoomScaleNormal="90" workbookViewId="0">
      <selection sqref="A1:K69"/>
    </sheetView>
  </sheetViews>
  <sheetFormatPr defaultRowHeight="15"/>
  <cols>
    <col min="1" max="1" width="37.42578125" style="144" customWidth="1"/>
    <col min="2" max="2" width="13.85546875" style="144" customWidth="1"/>
    <col min="3" max="3" width="15.7109375" style="144" customWidth="1"/>
    <col min="4" max="4" width="16" style="144" customWidth="1"/>
    <col min="5" max="5" width="14.7109375" style="144" customWidth="1"/>
    <col min="6" max="6" width="17.42578125" style="144" customWidth="1"/>
    <col min="7" max="7" width="15.140625" style="144" customWidth="1"/>
    <col min="8" max="8" width="13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6" t="s">
        <v>69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'GS &gt; 50 - 699 kW (100 kW)'!B5</f>
        <v>7.3999999999999996E-2</v>
      </c>
      <c r="C5" s="153">
        <f>'GS &gt; 50 - 699 kW (100 kW)'!C5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'GS &gt; 50 - 699 kW (100 kW)'!B6</f>
        <v>8.6999999999999994E-2</v>
      </c>
      <c r="C6" s="153">
        <f>'GS &gt; 50 - 699 kW (100 kW)'!C6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'GS &gt; 50 - 699 kW (100 kW)'!B7</f>
        <v>6.3E-2</v>
      </c>
      <c r="C7" s="153">
        <f>'GS &gt; 50 - 699 kW (100 kW)'!C7</f>
        <v>6.3E-2</v>
      </c>
      <c r="D7" s="7"/>
      <c r="E7" s="7"/>
      <c r="F7" s="144" t="s">
        <v>53</v>
      </c>
      <c r="I7" s="158">
        <f>'GS &gt; 50 - 699 kW (100 kW)'!I7</f>
        <v>0.02</v>
      </c>
      <c r="J7" s="158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'GS &gt; 50 - 699 kW (100 kW)'!B8</f>
        <v>9.9000000000000005E-2</v>
      </c>
      <c r="C8" s="153">
        <f>'GS &gt; 50 - 699 kW (100 kW)'!C8</f>
        <v>9.9000000000000005E-2</v>
      </c>
      <c r="D8" s="7"/>
      <c r="E8" s="7"/>
      <c r="F8" s="144" t="s">
        <v>54</v>
      </c>
      <c r="I8" s="158">
        <f>'GS &gt; 50 - 699 kW (100 kW)'!I8</f>
        <v>0</v>
      </c>
      <c r="J8" s="158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'GS &gt; 50 - 699 kW (100 kW)'!B9</f>
        <v>0.11799999999999999</v>
      </c>
      <c r="C9" s="153">
        <f>'GS &gt; 50 - 699 kW (100 kW)'!C9</f>
        <v>0.11799999999999999</v>
      </c>
      <c r="D9" s="7"/>
      <c r="E9" s="7"/>
      <c r="F9" s="144" t="s">
        <v>55</v>
      </c>
      <c r="I9" s="158">
        <f>'GS &gt; 50 - 699 kW (100 kW)'!I9</f>
        <v>0</v>
      </c>
      <c r="J9" s="158">
        <f>'GS &gt; 50 - 699 kW (100 kW)'!J9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48">
        <f>'GS &gt; 50 - 699 kW (100 kW)'!B10</f>
        <v>108.32</v>
      </c>
      <c r="C10" s="148">
        <f>'GS &gt; 50 - 699 kW (100 kW)'!C10</f>
        <v>109.71</v>
      </c>
      <c r="D10" s="7"/>
      <c r="E10" s="7"/>
      <c r="F10" s="144" t="s">
        <v>56</v>
      </c>
      <c r="I10" s="158">
        <f>'GS &gt; 50 - 699 kW (100 kW)'!I10</f>
        <v>0</v>
      </c>
      <c r="J10" s="158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'GS &gt; 50 - 699 kW (100 kW)'!B11</f>
        <v>0</v>
      </c>
      <c r="C11" s="153">
        <f>'GS &gt; 50 - 699 kW (100 kW)'!C11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33.103654555715757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48">
        <f>'GS &gt; 50 - 699 kW (100 kW)'!B12</f>
        <v>0.02</v>
      </c>
      <c r="C12" s="148">
        <f>'GS &gt; 50 - 699 kW (100 kW)'!C12</f>
        <v>33.103654555715757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'GS &gt; 50 - 699 kW (100 kW)'!B13</f>
        <v>2.4380999999999999</v>
      </c>
      <c r="C13" s="153">
        <f>'GS &gt; 50 - 699 kW (100 kW)'!C13</f>
        <v>2.4693000000000001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'GS &gt; 50 - 699 kW (100 kW)'!B14</f>
        <v>0</v>
      </c>
      <c r="C14" s="153">
        <f>'GS &gt; 50 - 699 kW (100 kW)'!C14</f>
        <v>0</v>
      </c>
      <c r="D14" s="7"/>
      <c r="E14" s="7"/>
      <c r="F14" s="144" t="s">
        <v>58</v>
      </c>
      <c r="I14" s="158">
        <f>'GS &gt; 50 - 699 kW (100 kW)'!I14</f>
        <v>0</v>
      </c>
      <c r="J14" s="158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'GS &gt; 50 - 699 kW (100 kW)'!B15</f>
        <v>0</v>
      </c>
      <c r="C15" s="153">
        <f>'GS &gt; 50 - 699 kW (100 kW)'!C15</f>
        <v>0</v>
      </c>
      <c r="D15" s="7"/>
      <c r="E15" s="7"/>
      <c r="F15" s="144" t="s">
        <v>59</v>
      </c>
      <c r="I15" s="158">
        <f>'GS &gt; 50 - 699 kW (100 kW)'!I15</f>
        <v>0</v>
      </c>
      <c r="J15" s="158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'GS &gt; 50 - 699 kW (100 kW)'!B16</f>
        <v>2.6053000000000002</v>
      </c>
      <c r="C16" s="153">
        <f>'GS &gt; 50 - 699 kW (100 kW)'!C16</f>
        <v>2.5994999999999999</v>
      </c>
      <c r="D16" s="7"/>
      <c r="E16" s="7"/>
      <c r="F16" s="144" t="s">
        <v>60</v>
      </c>
      <c r="I16" s="158">
        <f>'GS &gt; 50 - 699 kW (100 kW)'!I16</f>
        <v>0</v>
      </c>
      <c r="J16" s="158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'GS &gt; 50 - 699 kW (100 kW)'!B17</f>
        <v>1.8307</v>
      </c>
      <c r="C17" s="153">
        <f>'GS &gt; 50 - 699 kW (100 kW)'!C17</f>
        <v>1.8270999999999999</v>
      </c>
      <c r="D17" s="7"/>
      <c r="E17" s="7"/>
      <c r="F17" s="144" t="s">
        <v>61</v>
      </c>
      <c r="I17" s="158">
        <f>'GS &gt; 50 - 699 kW (100 kW)'!I17</f>
        <v>0</v>
      </c>
      <c r="J17" s="158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'GS &gt; 50 - 699 kW (100 kW)'!B18</f>
        <v>5.1999999999999998E-3</v>
      </c>
      <c r="C18" s="153">
        <f>'GS &gt; 50 - 699 kW (100 kW)'!C18</f>
        <v>5.1999999999999998E-3</v>
      </c>
      <c r="D18" s="7"/>
      <c r="E18" s="7"/>
      <c r="F18" s="144" t="s">
        <v>62</v>
      </c>
      <c r="I18" s="158">
        <f>'GS &gt; 50 - 699 kW (100 kW)'!I18</f>
        <v>0</v>
      </c>
      <c r="J18" s="158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'GS &gt; 50 - 699 kW (100 kW)'!B19</f>
        <v>1.1000000000000001E-3</v>
      </c>
      <c r="C19" s="153">
        <f>'GS &gt; 50 - 699 kW (100 kW)'!C19</f>
        <v>1.1000000000000001E-3</v>
      </c>
      <c r="D19" s="7"/>
      <c r="E19" s="7"/>
      <c r="F19" s="144" t="s">
        <v>63</v>
      </c>
      <c r="I19" s="158">
        <f>'GS &gt; 50 - 699 kW (100 kW)'!I19</f>
        <v>0</v>
      </c>
      <c r="J19" s="158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48">
        <f>'GS &gt; 50 - 699 kW (100 kW)'!B20</f>
        <v>0.25</v>
      </c>
      <c r="C20" s="148">
        <f>'GS &gt; 50 - 699 kW (100 kW)'!C20</f>
        <v>0.25</v>
      </c>
      <c r="D20" s="7"/>
      <c r="E20" s="7"/>
      <c r="F20" s="144" t="s">
        <v>64</v>
      </c>
      <c r="I20" s="158">
        <f>'GS &gt; 50 - 699 kW (100 kW)'!I20</f>
        <v>0</v>
      </c>
      <c r="J20" s="158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'GS &gt; 50 - 699 kW (100 kW)'!B21</f>
        <v>7.0000000000000001E-3</v>
      </c>
      <c r="C21" s="153">
        <f>'GS &gt; 50 - 699 kW (100 kW)'!C21</f>
        <v>7.0000000000000001E-3</v>
      </c>
      <c r="D21" s="7"/>
      <c r="E21" s="7"/>
      <c r="F21" s="144" t="s">
        <v>65</v>
      </c>
      <c r="I21" s="158">
        <f>'GS &gt; 50 - 699 kW (100 kW)'!I21</f>
        <v>0</v>
      </c>
      <c r="J21" s="158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'GS &gt; 50 - 699 kW (100 kW)'!B22</f>
        <v>1.0348999999999999</v>
      </c>
      <c r="C22" s="153">
        <f>'GS &gt; 50 - 699 kW (100 kW)'!C22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3"/>
      <c r="B25" s="213"/>
      <c r="C25" s="213"/>
      <c r="D25" s="170"/>
      <c r="E25" s="171"/>
      <c r="F25" s="34" t="s">
        <v>1</v>
      </c>
      <c r="G25" s="75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0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2" t="s">
        <v>2</v>
      </c>
      <c r="B27" s="76">
        <f>+D27*730*B29</f>
        <v>182500</v>
      </c>
      <c r="C27" s="173" t="s">
        <v>0</v>
      </c>
      <c r="D27" s="175">
        <v>500</v>
      </c>
      <c r="E27" s="170" t="s">
        <v>68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2" t="s">
        <v>3</v>
      </c>
      <c r="B28" s="175">
        <v>750</v>
      </c>
      <c r="C28" s="173" t="s">
        <v>0</v>
      </c>
      <c r="D28" s="57"/>
      <c r="E28" s="170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2" t="s">
        <v>4</v>
      </c>
      <c r="B29" s="176">
        <v>0.5</v>
      </c>
      <c r="C29" s="57"/>
      <c r="D29" s="57"/>
      <c r="E29" s="170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7" t="s">
        <v>5</v>
      </c>
      <c r="B30" s="178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4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4"/>
      <c r="B32" s="212" t="s">
        <v>93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188869.25</v>
      </c>
      <c r="C35" s="94">
        <f>+B5</f>
        <v>7.3999999999999996E-2</v>
      </c>
      <c r="D35" s="95">
        <f>+B35*C35</f>
        <v>13976.324499999999</v>
      </c>
      <c r="E35" s="93">
        <f>+B35</f>
        <v>188869.25</v>
      </c>
      <c r="F35" s="94">
        <f>+C5</f>
        <v>7.3999999999999996E-2</v>
      </c>
      <c r="G35" s="95">
        <f>+E35*F35</f>
        <v>13976.324499999999</v>
      </c>
      <c r="H35" s="96">
        <f>+G35-D35</f>
        <v>0</v>
      </c>
      <c r="I35" s="97">
        <f>IFERROR(+H35/D35,0)</f>
        <v>0</v>
      </c>
      <c r="J35" s="105">
        <f>IFERROR(+G35/$G$62,0)</f>
        <v>0.68594432287632645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v>0</v>
      </c>
      <c r="C36" s="66">
        <f>+B6</f>
        <v>8.6999999999999994E-2</v>
      </c>
      <c r="D36" s="19">
        <f>+B36*C36</f>
        <v>0</v>
      </c>
      <c r="E36" s="161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+B27*B30*I27</f>
        <v>120876.32</v>
      </c>
      <c r="C38" s="162">
        <f>+B7</f>
        <v>6.3E-2</v>
      </c>
      <c r="D38" s="19">
        <f>+B38*C38</f>
        <v>7615.2081600000001</v>
      </c>
      <c r="E38" s="161">
        <f>+B38</f>
        <v>120876.32</v>
      </c>
      <c r="F38" s="162">
        <f>+C7</f>
        <v>6.3E-2</v>
      </c>
      <c r="G38" s="19">
        <f>+E38*F38</f>
        <v>7615.2081600000001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0.35570632010941283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+B27*B30*I28</f>
        <v>33996.464999999997</v>
      </c>
      <c r="C39" s="162">
        <f>+B8</f>
        <v>9.9000000000000005E-2</v>
      </c>
      <c r="D39" s="19">
        <f>+B39*C39</f>
        <v>3365.6500349999997</v>
      </c>
      <c r="E39" s="161">
        <f>+B39</f>
        <v>33996.464999999997</v>
      </c>
      <c r="F39" s="162">
        <f>+C8</f>
        <v>9.9000000000000005E-2</v>
      </c>
      <c r="G39" s="19">
        <f>+E39*F39</f>
        <v>3365.6500349999997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0.15720948969121368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+B27*B30*I29</f>
        <v>33996.464999999997</v>
      </c>
      <c r="C40" s="162">
        <f>+B9</f>
        <v>0.11799999999999999</v>
      </c>
      <c r="D40" s="19">
        <f>+B40*C40</f>
        <v>4011.5828699999993</v>
      </c>
      <c r="E40" s="161">
        <f>+B40</f>
        <v>33996.464999999997</v>
      </c>
      <c r="F40" s="162">
        <f>+C9</f>
        <v>0.11799999999999999</v>
      </c>
      <c r="G40" s="19">
        <f>+E40*F40</f>
        <v>4011.5828699999993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0.18738100791477993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108.32</v>
      </c>
      <c r="D42" s="68">
        <f>+B42*C42</f>
        <v>108.32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1.3900000000000006</v>
      </c>
      <c r="I42" s="97">
        <f>IFERROR(+H42/D42,0)</f>
        <v>1.2832348596750375E-2</v>
      </c>
      <c r="J42" s="107">
        <f t="shared" ref="J42:J56" si="2">IFERROR(+G42/$G$62,0)</f>
        <v>5.3844593879286209E-3</v>
      </c>
      <c r="K42" s="103">
        <f>IFERROR(+G42/$G$68,0)</f>
        <v>5.1245533358084431E-3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>IFERROR(+H43/D43,0)</f>
        <v>1654.1827277857876</v>
      </c>
      <c r="J43" s="108">
        <f t="shared" si="2"/>
        <v>1.6246949553119111E-3</v>
      </c>
      <c r="K43" s="103">
        <f t="shared" ref="K43:K46" si="3">IFERROR(+G43/$G$68,0)</f>
        <v>1.5462714737120003E-3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500</v>
      </c>
      <c r="C44" s="23">
        <f>+B13</f>
        <v>2.4380999999999999</v>
      </c>
      <c r="D44" s="90">
        <f t="shared" ref="D44:D46" si="4">+B44*C44</f>
        <v>1219.05</v>
      </c>
      <c r="E44" s="22">
        <f>+B44</f>
        <v>500</v>
      </c>
      <c r="F44" s="23">
        <f>+C13</f>
        <v>2.4693000000000001</v>
      </c>
      <c r="G44" s="90">
        <f t="shared" si="1"/>
        <v>1234.6500000000001</v>
      </c>
      <c r="H44" s="92">
        <f t="shared" ref="H44:H46" si="5">+G44-D44</f>
        <v>15.600000000000136</v>
      </c>
      <c r="I44" s="97">
        <f t="shared" ref="I44:I56" si="6">IFERROR(+H44/D44,0)</f>
        <v>1.2796850006152443E-2</v>
      </c>
      <c r="J44" s="107">
        <f t="shared" si="2"/>
        <v>6.0595413210336999E-2</v>
      </c>
      <c r="K44" s="103">
        <f t="shared" si="3"/>
        <v>5.7670492899971698E-2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500</v>
      </c>
      <c r="C45" s="23"/>
      <c r="D45" s="90">
        <f t="shared" si="4"/>
        <v>0</v>
      </c>
      <c r="E45" s="22">
        <f>+B45</f>
        <v>500</v>
      </c>
      <c r="F45" s="23"/>
      <c r="G45" s="90">
        <f t="shared" si="1"/>
        <v>0</v>
      </c>
      <c r="H45" s="92">
        <f t="shared" si="5"/>
        <v>0</v>
      </c>
      <c r="I45" s="97">
        <f t="shared" si="6"/>
        <v>0</v>
      </c>
      <c r="J45" s="107">
        <f t="shared" si="2"/>
        <v>0</v>
      </c>
      <c r="K45" s="103">
        <f t="shared" si="3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500</v>
      </c>
      <c r="C46" s="23">
        <f>+B14</f>
        <v>0</v>
      </c>
      <c r="D46" s="90">
        <f t="shared" si="4"/>
        <v>0</v>
      </c>
      <c r="E46" s="22">
        <f>+B46</f>
        <v>500</v>
      </c>
      <c r="F46" s="23">
        <f>+C14</f>
        <v>0</v>
      </c>
      <c r="G46" s="90">
        <f t="shared" si="1"/>
        <v>0</v>
      </c>
      <c r="H46" s="92">
        <f t="shared" si="5"/>
        <v>0</v>
      </c>
      <c r="I46" s="97">
        <f t="shared" si="6"/>
        <v>0</v>
      </c>
      <c r="J46" s="107">
        <f t="shared" si="2"/>
        <v>0</v>
      </c>
      <c r="K46" s="103">
        <f t="shared" si="3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1327.3899999999999</v>
      </c>
      <c r="E47" s="124"/>
      <c r="F47" s="91"/>
      <c r="G47" s="125">
        <f t="shared" ref="G47:H47" si="7">SUM(G42:G46)</f>
        <v>1377.4636545557159</v>
      </c>
      <c r="H47" s="125">
        <f t="shared" si="7"/>
        <v>50.073654555715891</v>
      </c>
      <c r="I47" s="46">
        <f t="shared" si="6"/>
        <v>3.7723392940820631E-2</v>
      </c>
      <c r="J47" s="109">
        <f t="shared" si="2"/>
        <v>6.7604567553577535E-2</v>
      </c>
      <c r="K47" s="137">
        <f>IFERROR(+G47/$G$68,0)</f>
        <v>6.4341317709492155E-2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500</v>
      </c>
      <c r="C48" s="142">
        <f>+B16</f>
        <v>2.6053000000000002</v>
      </c>
      <c r="D48" s="127">
        <f>+B48*C48</f>
        <v>1302.6500000000001</v>
      </c>
      <c r="E48" s="127">
        <f>+B48</f>
        <v>500</v>
      </c>
      <c r="F48" s="142">
        <f>+C16</f>
        <v>2.5994999999999999</v>
      </c>
      <c r="G48" s="127">
        <f>+E48*F48</f>
        <v>1299.75</v>
      </c>
      <c r="H48" s="127">
        <f t="shared" ref="H48:H56" si="8">+G48-D48</f>
        <v>-2.9000000000000909</v>
      </c>
      <c r="I48" s="128">
        <f t="shared" si="6"/>
        <v>-2.226231144206111E-3</v>
      </c>
      <c r="J48" s="128">
        <f t="shared" si="2"/>
        <v>6.3790457473887743E-2</v>
      </c>
      <c r="K48" s="138">
        <f t="shared" ref="K48:K56" si="9">IFERROR(+G48/$G$68,0)</f>
        <v>6.0711313446513759E-2</v>
      </c>
    </row>
    <row r="49" spans="1:11" ht="25.5">
      <c r="A49" s="129" t="s">
        <v>29</v>
      </c>
      <c r="B49" s="130">
        <f>+B48</f>
        <v>500</v>
      </c>
      <c r="C49" s="141">
        <f>+B17</f>
        <v>1.8307</v>
      </c>
      <c r="D49" s="130">
        <f>+B49*C49</f>
        <v>915.35</v>
      </c>
      <c r="E49" s="130">
        <f>+B49</f>
        <v>500</v>
      </c>
      <c r="F49" s="141">
        <f>+C17</f>
        <v>1.8270999999999999</v>
      </c>
      <c r="G49" s="130">
        <f>+E49*F49</f>
        <v>913.55</v>
      </c>
      <c r="H49" s="130">
        <f t="shared" si="8"/>
        <v>-1.8000000000000682</v>
      </c>
      <c r="I49" s="131">
        <f t="shared" si="6"/>
        <v>-1.9664609165893571E-3</v>
      </c>
      <c r="J49" s="131">
        <f t="shared" si="2"/>
        <v>4.4836139584743334E-2</v>
      </c>
      <c r="K49" s="139">
        <f t="shared" si="9"/>
        <v>4.2671914136612921E-2</v>
      </c>
    </row>
    <row r="50" spans="1:11">
      <c r="A50" s="100" t="s">
        <v>30</v>
      </c>
      <c r="B50" s="101"/>
      <c r="C50" s="101"/>
      <c r="D50" s="122">
        <f>+D48+D49</f>
        <v>2218</v>
      </c>
      <c r="E50" s="101"/>
      <c r="F50" s="101"/>
      <c r="G50" s="122">
        <f>+G48+G49</f>
        <v>2213.3000000000002</v>
      </c>
      <c r="H50" s="122">
        <f t="shared" si="8"/>
        <v>-4.6999999999998181</v>
      </c>
      <c r="I50" s="65">
        <f t="shared" si="6"/>
        <v>-2.1190261496843183E-3</v>
      </c>
      <c r="J50" s="110">
        <f t="shared" si="2"/>
        <v>0.10862659705863109</v>
      </c>
      <c r="K50" s="140">
        <f t="shared" si="9"/>
        <v>0.10338322758312669</v>
      </c>
    </row>
    <row r="51" spans="1:11" ht="25.5">
      <c r="A51" s="47" t="s">
        <v>31</v>
      </c>
      <c r="B51" s="91"/>
      <c r="C51" s="91"/>
      <c r="D51" s="48">
        <f>+D47+D50</f>
        <v>3545.39</v>
      </c>
      <c r="E51" s="91"/>
      <c r="F51" s="91"/>
      <c r="G51" s="48">
        <f>+G47+G50</f>
        <v>3590.7636545557161</v>
      </c>
      <c r="H51" s="121">
        <f t="shared" si="8"/>
        <v>45.373654555716257</v>
      </c>
      <c r="I51" s="64">
        <f t="shared" si="6"/>
        <v>1.2797930426755944E-2</v>
      </c>
      <c r="J51" s="109">
        <f t="shared" si="2"/>
        <v>0.17623116461220864</v>
      </c>
      <c r="K51" s="137">
        <f t="shared" si="9"/>
        <v>0.16772454529261885</v>
      </c>
    </row>
    <row r="52" spans="1:11">
      <c r="A52" s="160" t="s">
        <v>32</v>
      </c>
      <c r="B52" s="161">
        <f>+B27*B30</f>
        <v>188869.25</v>
      </c>
      <c r="C52" s="162">
        <f>+B18</f>
        <v>5.1999999999999998E-3</v>
      </c>
      <c r="D52" s="19">
        <f>+B52*C52</f>
        <v>982.12009999999998</v>
      </c>
      <c r="E52" s="161">
        <f>+B52</f>
        <v>188869.25</v>
      </c>
      <c r="F52" s="162">
        <f>+C18</f>
        <v>5.1999999999999998E-3</v>
      </c>
      <c r="G52" s="19">
        <f>+E52*F52</f>
        <v>982.12009999999998</v>
      </c>
      <c r="H52" s="118">
        <f t="shared" si="8"/>
        <v>0</v>
      </c>
      <c r="I52" s="20">
        <f t="shared" si="6"/>
        <v>0</v>
      </c>
      <c r="J52" s="107">
        <f t="shared" si="2"/>
        <v>4.8201492958877004E-2</v>
      </c>
      <c r="K52" s="113">
        <f t="shared" si="9"/>
        <v>4.5874823029983795E-2</v>
      </c>
    </row>
    <row r="53" spans="1:11">
      <c r="A53" s="160" t="s">
        <v>33</v>
      </c>
      <c r="B53" s="161">
        <f>+B52</f>
        <v>188869.25</v>
      </c>
      <c r="C53" s="162">
        <f>+B19</f>
        <v>1.1000000000000001E-3</v>
      </c>
      <c r="D53" s="19">
        <f>+B53*C53</f>
        <v>207.75617500000001</v>
      </c>
      <c r="E53" s="161">
        <f>+B53</f>
        <v>188869.25</v>
      </c>
      <c r="F53" s="162">
        <f>+C19</f>
        <v>1.1000000000000001E-3</v>
      </c>
      <c r="G53" s="19">
        <f>+E53*F53</f>
        <v>207.75617500000001</v>
      </c>
      <c r="H53" s="118">
        <f t="shared" si="8"/>
        <v>0</v>
      </c>
      <c r="I53" s="20">
        <f t="shared" si="6"/>
        <v>0</v>
      </c>
      <c r="J53" s="107">
        <f t="shared" si="2"/>
        <v>1.0196469664377828E-2</v>
      </c>
      <c r="K53" s="113">
        <f t="shared" si="9"/>
        <v>9.7042894871119563E-3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6"/>
        <v>0</v>
      </c>
      <c r="J54" s="107">
        <f t="shared" si="2"/>
        <v>1.2269755236370023E-5</v>
      </c>
      <c r="K54" s="113">
        <f t="shared" si="9"/>
        <v>1.1677498258610071E-5</v>
      </c>
    </row>
    <row r="55" spans="1:11">
      <c r="A55" s="47" t="s">
        <v>35</v>
      </c>
      <c r="B55" s="91"/>
      <c r="C55" s="91"/>
      <c r="D55" s="48">
        <f>SUM(D52:D54)</f>
        <v>1190.1262750000001</v>
      </c>
      <c r="E55" s="91"/>
      <c r="F55" s="91"/>
      <c r="G55" s="48">
        <f>SUM(G52:G54)</f>
        <v>1190.1262750000001</v>
      </c>
      <c r="H55" s="121">
        <f t="shared" si="8"/>
        <v>0</v>
      </c>
      <c r="I55" s="49">
        <f t="shared" si="6"/>
        <v>0</v>
      </c>
      <c r="J55" s="109">
        <f t="shared" si="2"/>
        <v>5.8410232378491203E-2</v>
      </c>
      <c r="K55" s="114">
        <f t="shared" si="9"/>
        <v>5.5590790015354365E-2</v>
      </c>
    </row>
    <row r="56" spans="1:11">
      <c r="A56" s="27" t="s">
        <v>36</v>
      </c>
      <c r="B56" s="161">
        <f>+B27</f>
        <v>182500</v>
      </c>
      <c r="C56" s="24">
        <f>+B21</f>
        <v>7.0000000000000001E-3</v>
      </c>
      <c r="D56" s="19">
        <f>+B56*C56</f>
        <v>1277.5</v>
      </c>
      <c r="E56" s="161">
        <f>+B56</f>
        <v>182500</v>
      </c>
      <c r="F56" s="24">
        <f>+C21</f>
        <v>7.0000000000000001E-3</v>
      </c>
      <c r="G56" s="19">
        <f>+E56*F56</f>
        <v>1277.5</v>
      </c>
      <c r="H56" s="118">
        <f t="shared" si="8"/>
        <v>0</v>
      </c>
      <c r="I56" s="20">
        <f t="shared" si="6"/>
        <v>0</v>
      </c>
      <c r="J56" s="111">
        <f t="shared" si="2"/>
        <v>6.2698449257850813E-2</v>
      </c>
      <c r="K56" s="115">
        <f t="shared" si="9"/>
        <v>5.9672016101497465E-2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19989.340774999997</v>
      </c>
      <c r="E58" s="78"/>
      <c r="F58" s="78"/>
      <c r="G58" s="21">
        <f>+G35+G36+G51+G55+G56</f>
        <v>20034.714429555712</v>
      </c>
      <c r="H58" s="118">
        <f t="shared" ref="H58:H62" si="10">+G58-D58</f>
        <v>45.373654555714893</v>
      </c>
      <c r="I58" s="20">
        <f t="shared" ref="I58:I62" si="11">IFERROR(+H58/D58,0)</f>
        <v>2.2698924925259271E-3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2598.6143007499995</v>
      </c>
      <c r="E59" s="25"/>
      <c r="F59" s="26">
        <v>0.13</v>
      </c>
      <c r="G59" s="21">
        <f>+G58*F59</f>
        <v>2604.5128758422425</v>
      </c>
      <c r="H59" s="118">
        <f t="shared" si="10"/>
        <v>5.8985750922429361</v>
      </c>
      <c r="I59" s="20">
        <f t="shared" si="11"/>
        <v>2.2698924925259271E-3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22587.955075749996</v>
      </c>
      <c r="E60" s="67"/>
      <c r="F60" s="67"/>
      <c r="G60" s="118">
        <f>+G58+G59</f>
        <v>22639.227305397955</v>
      </c>
      <c r="H60" s="118">
        <f t="shared" si="10"/>
        <v>51.272229647958738</v>
      </c>
      <c r="I60" s="20">
        <f t="shared" si="11"/>
        <v>2.2698924925259674E-3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-2258.7955075749996</v>
      </c>
      <c r="E61" s="78"/>
      <c r="F61" s="31">
        <v>-0.1</v>
      </c>
      <c r="G61" s="117">
        <f>+G60*F61</f>
        <v>-2263.9227305397958</v>
      </c>
      <c r="H61" s="118">
        <f t="shared" si="10"/>
        <v>-5.1272229647961467</v>
      </c>
      <c r="I61" s="20">
        <f t="shared" si="11"/>
        <v>2.2698924925260884E-3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20329.159568174997</v>
      </c>
      <c r="E62" s="87"/>
      <c r="F62" s="87"/>
      <c r="G62" s="44">
        <f>+G60+G61</f>
        <v>20375.304574858161</v>
      </c>
      <c r="H62" s="119">
        <f t="shared" si="10"/>
        <v>46.145006683163956</v>
      </c>
      <c r="I62" s="45">
        <f t="shared" si="11"/>
        <v>2.2698924925260212E-3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21005.457339999997</v>
      </c>
      <c r="E64" s="78"/>
      <c r="F64" s="78"/>
      <c r="G64" s="21">
        <f>+G38+G39+G40+G51+G55+G56</f>
        <v>21050.830994555716</v>
      </c>
      <c r="H64" s="118">
        <f t="shared" ref="H64:H68" si="12">+G64-D64</f>
        <v>45.373654555718531</v>
      </c>
      <c r="I64" s="20">
        <f t="shared" ref="I64:I68" si="13">IFERROR(+H64/D64,0)</f>
        <v>2.1600888674446991E-3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2730.7094541999995</v>
      </c>
      <c r="E65" s="25"/>
      <c r="F65" s="26">
        <v>0.13</v>
      </c>
      <c r="G65" s="21">
        <f>+G64*F65</f>
        <v>2736.6080292922429</v>
      </c>
      <c r="H65" s="118">
        <f t="shared" si="12"/>
        <v>5.8985750922433908</v>
      </c>
      <c r="I65" s="20">
        <f t="shared" si="13"/>
        <v>2.1600888674446921E-3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23736.166794199999</v>
      </c>
      <c r="E66" s="67"/>
      <c r="F66" s="67"/>
      <c r="G66" s="21">
        <f>+G64+G65</f>
        <v>23787.439023847957</v>
      </c>
      <c r="H66" s="118">
        <f t="shared" si="12"/>
        <v>51.272229647958738</v>
      </c>
      <c r="I66" s="20">
        <f t="shared" si="13"/>
        <v>2.1600888674445638E-3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-2373.6166794199999</v>
      </c>
      <c r="E67" s="78"/>
      <c r="F67" s="31">
        <v>-0.1</v>
      </c>
      <c r="G67" s="117">
        <f>+G66*F67</f>
        <v>-2378.743902384796</v>
      </c>
      <c r="H67" s="118">
        <f t="shared" si="12"/>
        <v>-5.1272229647961467</v>
      </c>
      <c r="I67" s="20">
        <f t="shared" si="13"/>
        <v>2.1600888674446787E-3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21362.550114779999</v>
      </c>
      <c r="E68" s="87"/>
      <c r="F68" s="87"/>
      <c r="G68" s="44">
        <f>+G66+G67</f>
        <v>21408.695121463163</v>
      </c>
      <c r="H68" s="119">
        <f t="shared" si="12"/>
        <v>46.145006683163956</v>
      </c>
      <c r="I68" s="45">
        <f t="shared" si="13"/>
        <v>2.1600888674446149E-3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6"/>
  <sheetViews>
    <sheetView zoomScale="90" zoomScaleNormal="90" workbookViewId="0">
      <selection sqref="A1:M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6" t="s">
        <v>66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5.75" thickBot="1">
      <c r="A4" s="145" t="s">
        <v>45</v>
      </c>
      <c r="B4" s="146" t="s">
        <v>46</v>
      </c>
      <c r="C4" s="146" t="s">
        <v>47</v>
      </c>
      <c r="D4" s="7"/>
      <c r="F4" s="7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v>7.3999999999999996E-2</v>
      </c>
      <c r="C5" s="153">
        <v>7.3999999999999996E-2</v>
      </c>
      <c r="D5" s="7"/>
      <c r="E5" s="7"/>
      <c r="I5" s="159">
        <v>2012</v>
      </c>
      <c r="J5" s="15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v>8.6999999999999994E-2</v>
      </c>
      <c r="C6" s="153"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79">
        <v>6.3E-2</v>
      </c>
      <c r="C7" s="179">
        <v>6.3E-2</v>
      </c>
      <c r="D7" s="7"/>
      <c r="E7" s="7"/>
      <c r="F7" s="144" t="s">
        <v>53</v>
      </c>
      <c r="I7" s="158">
        <v>0.02</v>
      </c>
      <c r="J7" s="158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79">
        <v>9.9000000000000005E-2</v>
      </c>
      <c r="C8" s="179">
        <v>9.9000000000000005E-2</v>
      </c>
      <c r="D8" s="7"/>
      <c r="E8" s="7"/>
      <c r="F8" s="144" t="s">
        <v>54</v>
      </c>
      <c r="I8" s="158"/>
      <c r="J8" s="158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79">
        <v>0.11799999999999999</v>
      </c>
      <c r="C9" s="179">
        <v>0.11799999999999999</v>
      </c>
      <c r="D9" s="7"/>
      <c r="E9" s="7"/>
      <c r="F9" s="144" t="s">
        <v>55</v>
      </c>
      <c r="J9" s="158">
        <f>'[3]T18 SMDR Requests for Approval'!$H$5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48">
        <v>9.83</v>
      </c>
      <c r="C10" s="148">
        <v>9.9600000000000009</v>
      </c>
      <c r="D10" s="7"/>
      <c r="E10" s="7"/>
      <c r="F10" s="144" t="s">
        <v>56</v>
      </c>
      <c r="J10" s="158">
        <f>'[3]T21 Cal. of SMIRR'!$D$4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48">
        <v>0</v>
      </c>
      <c r="C11" s="148"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49">
        <f>+I11</f>
        <v>0.02</v>
      </c>
      <c r="C12" s="149">
        <f>+J11</f>
        <v>0.77927288486771507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1">
        <v>1.43E-2</v>
      </c>
      <c r="C13" s="151">
        <v>1.4500000000000001E-2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2">
        <f>+I22</f>
        <v>0</v>
      </c>
      <c r="C14" s="152">
        <f>+J22</f>
        <v>0</v>
      </c>
      <c r="D14" s="7"/>
      <c r="E14" s="7"/>
      <c r="F14" s="144" t="s">
        <v>58</v>
      </c>
      <c r="I14" s="164"/>
      <c r="J14" s="158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1">
        <v>0</v>
      </c>
      <c r="C15" s="151">
        <v>0</v>
      </c>
      <c r="D15" s="7"/>
      <c r="E15" s="7"/>
      <c r="F15" s="144" t="s">
        <v>59</v>
      </c>
      <c r="I15" s="164"/>
      <c r="J15" s="158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2">
        <v>7.4999999999999997E-3</v>
      </c>
      <c r="C16" s="152">
        <v>7.4999999999999997E-3</v>
      </c>
      <c r="D16" s="7"/>
      <c r="E16" s="7"/>
      <c r="F16" s="144" t="s">
        <v>60</v>
      </c>
      <c r="I16" s="164"/>
      <c r="J16" s="158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2">
        <v>5.4999999999999997E-3</v>
      </c>
      <c r="C17" s="152">
        <v>5.4999999999999997E-3</v>
      </c>
      <c r="D17" s="7"/>
      <c r="E17" s="7"/>
      <c r="F17" s="144" t="s">
        <v>61</v>
      </c>
      <c r="I17" s="164"/>
      <c r="J17" s="158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v>5.1999999999999998E-3</v>
      </c>
      <c r="C18" s="153">
        <v>5.1999999999999998E-3</v>
      </c>
      <c r="D18" s="7"/>
      <c r="E18" s="7"/>
      <c r="F18" s="144" t="s">
        <v>62</v>
      </c>
      <c r="I18" s="164"/>
      <c r="J18" s="158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v>1.1000000000000001E-3</v>
      </c>
      <c r="C19" s="153">
        <v>1.1000000000000001E-3</v>
      </c>
      <c r="D19" s="7"/>
      <c r="E19" s="7"/>
      <c r="F19" s="144" t="s">
        <v>63</v>
      </c>
      <c r="I19" s="164">
        <v>0</v>
      </c>
      <c r="J19" s="164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49">
        <v>0.25</v>
      </c>
      <c r="C20" s="149">
        <v>0.25</v>
      </c>
      <c r="D20" s="7"/>
      <c r="E20" s="7"/>
      <c r="F20" s="144" t="s">
        <v>64</v>
      </c>
      <c r="I20" s="164">
        <v>0</v>
      </c>
      <c r="J20" s="164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4">
        <v>7.0000000000000001E-3</v>
      </c>
      <c r="C21" s="154">
        <v>7.0000000000000001E-3</v>
      </c>
      <c r="D21" s="7"/>
      <c r="E21" s="7"/>
      <c r="F21" s="144" t="s">
        <v>65</v>
      </c>
      <c r="I21" s="164">
        <v>0</v>
      </c>
      <c r="J21" s="158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6">
        <v>1.0348999999999999</v>
      </c>
      <c r="C22" s="156"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250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2" t="s">
        <v>85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258.72499999999997</v>
      </c>
      <c r="C35" s="94">
        <f>+B5</f>
        <v>7.3999999999999996E-2</v>
      </c>
      <c r="D35" s="95">
        <f>+B35*C35</f>
        <v>19.145649999999996</v>
      </c>
      <c r="E35" s="93">
        <f>+B35</f>
        <v>258.72499999999997</v>
      </c>
      <c r="F35" s="94">
        <f>+C5</f>
        <v>7.3999999999999996E-2</v>
      </c>
      <c r="G35" s="95">
        <f>+E35*F35</f>
        <v>19.145649999999996</v>
      </c>
      <c r="H35" s="96">
        <f>+G35-D35</f>
        <v>0</v>
      </c>
      <c r="I35" s="97">
        <f>IFERROR(+H35/D35,0)</f>
        <v>0</v>
      </c>
      <c r="J35" s="105">
        <f>IFERROR(+G35/$G$62,0)</f>
        <v>0.4647919404553007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0</v>
      </c>
      <c r="C36" s="66">
        <f>+B6</f>
        <v>8.6999999999999994E-2</v>
      </c>
      <c r="D36" s="19">
        <f>+B36*C36</f>
        <v>0</v>
      </c>
      <c r="E36" s="161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165.58399999999997</v>
      </c>
      <c r="C38" s="162">
        <f>+B7</f>
        <v>6.3E-2</v>
      </c>
      <c r="D38" s="19">
        <f>+B38*C38</f>
        <v>10.431791999999998</v>
      </c>
      <c r="E38" s="161">
        <f>+B38</f>
        <v>165.58399999999997</v>
      </c>
      <c r="F38" s="162">
        <f>+C7</f>
        <v>6.3E-2</v>
      </c>
      <c r="G38" s="19">
        <f>+E38*F38</f>
        <v>10.431791999999998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0.24483478409564857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46.570499999999996</v>
      </c>
      <c r="C39" s="162">
        <f>+B8</f>
        <v>9.9000000000000005E-2</v>
      </c>
      <c r="D39" s="19">
        <f>+B39*C39</f>
        <v>4.6104794999999994</v>
      </c>
      <c r="E39" s="161">
        <f>+B39</f>
        <v>46.570499999999996</v>
      </c>
      <c r="F39" s="162">
        <f>+C8</f>
        <v>9.9000000000000005E-2</v>
      </c>
      <c r="G39" s="19">
        <f>+E39*F39</f>
        <v>4.6104794999999994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0.10820823047084469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46.570499999999996</v>
      </c>
      <c r="C40" s="162">
        <f>+B9</f>
        <v>0.11799999999999999</v>
      </c>
      <c r="D40" s="19">
        <f>+B40*C40</f>
        <v>5.4953189999999994</v>
      </c>
      <c r="E40" s="161">
        <f>+B40</f>
        <v>46.570499999999996</v>
      </c>
      <c r="F40" s="162">
        <f>+C9</f>
        <v>0.11799999999999999</v>
      </c>
      <c r="G40" s="19">
        <f>+E40*F40</f>
        <v>5.4953189999999994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0.12897546662181489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9.83</v>
      </c>
      <c r="D42" s="68">
        <f>+B42*C42</f>
        <v>9.83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0.13000000000000078</v>
      </c>
      <c r="I42" s="97">
        <f>IFERROR(+H42/D42,0)</f>
        <v>1.3224821973550436E-2</v>
      </c>
      <c r="J42" s="107">
        <f t="shared" ref="J42:J56" si="2">IFERROR(+G42/$G$62,0)</f>
        <v>0.24179527605146842</v>
      </c>
      <c r="K42" s="103">
        <f>IFERROR(+G42/$G$68,0)</f>
        <v>0.2337617975504746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1.8918122722491298E-2</v>
      </c>
      <c r="K43" s="103">
        <f t="shared" ref="K43:K46" si="4">IFERROR(+G43/$G$68,0)</f>
        <v>1.8289581360343483E-2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250</v>
      </c>
      <c r="C44" s="23">
        <f>+B13</f>
        <v>1.43E-2</v>
      </c>
      <c r="D44" s="90">
        <f t="shared" ref="D44:D46" si="5">+B44*C44</f>
        <v>3.5750000000000002</v>
      </c>
      <c r="E44" s="22">
        <f>+B44</f>
        <v>250</v>
      </c>
      <c r="F44" s="23">
        <f>+C13</f>
        <v>1.4500000000000001E-2</v>
      </c>
      <c r="G44" s="90">
        <f t="shared" si="1"/>
        <v>3.625</v>
      </c>
      <c r="H44" s="92">
        <f t="shared" ref="H44:H46" si="6">+G44-D44</f>
        <v>4.9999999999999822E-2</v>
      </c>
      <c r="I44" s="97">
        <f t="shared" si="3"/>
        <v>1.3986013986013936E-2</v>
      </c>
      <c r="J44" s="107">
        <f t="shared" si="2"/>
        <v>8.8002798763712142E-2</v>
      </c>
      <c r="K44" s="103">
        <f t="shared" si="4"/>
        <v>8.5078967481974938E-2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13.425000000000001</v>
      </c>
      <c r="E47" s="124"/>
      <c r="F47" s="91"/>
      <c r="G47" s="125">
        <f t="shared" ref="G47:H47" si="7">SUM(G42:G46)</f>
        <v>14.364272884867717</v>
      </c>
      <c r="H47" s="125">
        <f t="shared" si="7"/>
        <v>0.93927288486771565</v>
      </c>
      <c r="I47" s="46">
        <f t="shared" si="3"/>
        <v>6.9964460697781422E-2</v>
      </c>
      <c r="J47" s="109">
        <f t="shared" si="2"/>
        <v>0.34871619753767191</v>
      </c>
      <c r="K47" s="137">
        <f>IFERROR(+G47/$G$68,0)</f>
        <v>0.33713034639279305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258.72499999999997</v>
      </c>
      <c r="C48" s="142">
        <f>+B16</f>
        <v>7.4999999999999997E-3</v>
      </c>
      <c r="D48" s="127">
        <f>+B48*C48</f>
        <v>1.9404374999999996</v>
      </c>
      <c r="E48" s="127">
        <f>+B48</f>
        <v>258.72499999999997</v>
      </c>
      <c r="F48" s="142">
        <f>+C16</f>
        <v>7.4999999999999997E-3</v>
      </c>
      <c r="G48" s="127">
        <f>+E48*F48</f>
        <v>1.9404374999999996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4.7107291262361559E-2</v>
      </c>
      <c r="K48" s="138">
        <f t="shared" ref="K48:K56" si="9">IFERROR(+G48/$G$68,0)</f>
        <v>4.5542184541601298E-2</v>
      </c>
    </row>
    <row r="49" spans="1:11" ht="25.5">
      <c r="A49" s="129" t="s">
        <v>29</v>
      </c>
      <c r="B49" s="130">
        <f>+B48</f>
        <v>258.72499999999997</v>
      </c>
      <c r="C49" s="141">
        <f>+B17</f>
        <v>5.4999999999999997E-3</v>
      </c>
      <c r="D49" s="130">
        <f>+B49*C49</f>
        <v>1.4229874999999996</v>
      </c>
      <c r="E49" s="130">
        <f>+B49</f>
        <v>258.72499999999997</v>
      </c>
      <c r="F49" s="141">
        <f>+C17</f>
        <v>5.4999999999999997E-3</v>
      </c>
      <c r="G49" s="130">
        <f>+E49*F49</f>
        <v>1.4229874999999996</v>
      </c>
      <c r="H49" s="130">
        <f t="shared" si="8"/>
        <v>0</v>
      </c>
      <c r="I49" s="131">
        <f t="shared" si="3"/>
        <v>0</v>
      </c>
      <c r="J49" s="131">
        <f t="shared" si="2"/>
        <v>3.4545346925731808E-2</v>
      </c>
      <c r="K49" s="139">
        <f t="shared" si="9"/>
        <v>3.3397601997174287E-2</v>
      </c>
    </row>
    <row r="50" spans="1:11">
      <c r="A50" s="100" t="s">
        <v>30</v>
      </c>
      <c r="B50" s="101"/>
      <c r="C50" s="101"/>
      <c r="D50" s="122">
        <f>+D48+D49</f>
        <v>3.3634249999999994</v>
      </c>
      <c r="E50" s="101"/>
      <c r="F50" s="101"/>
      <c r="G50" s="122">
        <f>+G48+G49</f>
        <v>3.3634249999999994</v>
      </c>
      <c r="H50" s="122">
        <f t="shared" si="8"/>
        <v>0</v>
      </c>
      <c r="I50" s="65">
        <f t="shared" si="3"/>
        <v>0</v>
      </c>
      <c r="J50" s="110">
        <f t="shared" si="2"/>
        <v>8.1652638188093374E-2</v>
      </c>
      <c r="K50" s="140">
        <f t="shared" si="9"/>
        <v>7.8939786538775591E-2</v>
      </c>
    </row>
    <row r="51" spans="1:11" ht="25.5">
      <c r="A51" s="47" t="s">
        <v>31</v>
      </c>
      <c r="B51" s="91"/>
      <c r="C51" s="91"/>
      <c r="D51" s="48">
        <f>+D47+D50</f>
        <v>16.788425</v>
      </c>
      <c r="E51" s="91"/>
      <c r="F51" s="91"/>
      <c r="G51" s="48">
        <f>+G47+G50</f>
        <v>17.727697884867716</v>
      </c>
      <c r="H51" s="121">
        <f t="shared" si="8"/>
        <v>0.93927288486771587</v>
      </c>
      <c r="I51" s="64">
        <f t="shared" si="3"/>
        <v>5.5947647552865493E-2</v>
      </c>
      <c r="J51" s="109">
        <f t="shared" si="2"/>
        <v>0.43036883572576529</v>
      </c>
      <c r="K51" s="137">
        <f t="shared" si="9"/>
        <v>0.41607013293156864</v>
      </c>
    </row>
    <row r="52" spans="1:11">
      <c r="A52" s="160" t="s">
        <v>32</v>
      </c>
      <c r="B52" s="161">
        <f>+B27*B30</f>
        <v>258.72499999999997</v>
      </c>
      <c r="C52" s="162">
        <f>+B18</f>
        <v>5.1999999999999998E-3</v>
      </c>
      <c r="D52" s="19">
        <f>+B52*C52</f>
        <v>1.3453699999999997</v>
      </c>
      <c r="E52" s="161">
        <f>+B52</f>
        <v>258.72499999999997</v>
      </c>
      <c r="F52" s="162">
        <f>+C18</f>
        <v>5.1999999999999998E-3</v>
      </c>
      <c r="G52" s="19">
        <f>+E52*F52</f>
        <v>1.3453699999999997</v>
      </c>
      <c r="H52" s="118">
        <f t="shared" si="8"/>
        <v>0</v>
      </c>
      <c r="I52" s="20">
        <f t="shared" si="3"/>
        <v>0</v>
      </c>
      <c r="J52" s="107">
        <f t="shared" si="2"/>
        <v>3.2661055275237348E-2</v>
      </c>
      <c r="K52" s="113">
        <f t="shared" si="9"/>
        <v>3.1575914615510237E-2</v>
      </c>
    </row>
    <row r="53" spans="1:11">
      <c r="A53" s="160" t="s">
        <v>33</v>
      </c>
      <c r="B53" s="161">
        <f>+B52</f>
        <v>258.72499999999997</v>
      </c>
      <c r="C53" s="162">
        <f>+B19</f>
        <v>1.1000000000000001E-3</v>
      </c>
      <c r="D53" s="19">
        <f>+B53*C53</f>
        <v>0.2845975</v>
      </c>
      <c r="E53" s="161">
        <f>+B53</f>
        <v>258.72499999999997</v>
      </c>
      <c r="F53" s="162">
        <f>+C19</f>
        <v>1.1000000000000001E-3</v>
      </c>
      <c r="G53" s="19">
        <f>+E53*F53</f>
        <v>0.2845975</v>
      </c>
      <c r="H53" s="118">
        <f t="shared" si="8"/>
        <v>0</v>
      </c>
      <c r="I53" s="20">
        <f t="shared" si="3"/>
        <v>0</v>
      </c>
      <c r="J53" s="107">
        <f t="shared" si="2"/>
        <v>6.9090693851463639E-3</v>
      </c>
      <c r="K53" s="113">
        <f t="shared" si="9"/>
        <v>6.6795203994348589E-3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6.0691585354284237E-3</v>
      </c>
      <c r="K54" s="113">
        <f t="shared" si="9"/>
        <v>5.8675149987568922E-3</v>
      </c>
    </row>
    <row r="55" spans="1:11">
      <c r="A55" s="47" t="s">
        <v>35</v>
      </c>
      <c r="B55" s="91"/>
      <c r="C55" s="91"/>
      <c r="D55" s="48">
        <f>SUM(D52:D54)</f>
        <v>1.8799674999999998</v>
      </c>
      <c r="E55" s="91"/>
      <c r="F55" s="91"/>
      <c r="G55" s="48">
        <f>SUM(G52:G54)</f>
        <v>1.8799674999999998</v>
      </c>
      <c r="H55" s="121">
        <f t="shared" si="8"/>
        <v>0</v>
      </c>
      <c r="I55" s="49">
        <f t="shared" si="3"/>
        <v>0</v>
      </c>
      <c r="J55" s="109">
        <f t="shared" si="2"/>
        <v>4.563928319581214E-2</v>
      </c>
      <c r="K55" s="114">
        <f t="shared" si="9"/>
        <v>4.4122950013701985E-2</v>
      </c>
    </row>
    <row r="56" spans="1:11">
      <c r="A56" s="27" t="s">
        <v>36</v>
      </c>
      <c r="B56" s="161">
        <f>+B27</f>
        <v>250</v>
      </c>
      <c r="C56" s="24">
        <f>+B21</f>
        <v>7.0000000000000001E-3</v>
      </c>
      <c r="D56" s="19">
        <f>+B56*C56</f>
        <v>1.75</v>
      </c>
      <c r="E56" s="161">
        <f>+B56</f>
        <v>250</v>
      </c>
      <c r="F56" s="24">
        <f>+C21</f>
        <v>7.0000000000000001E-3</v>
      </c>
      <c r="G56" s="19">
        <f>+E56*F56</f>
        <v>1.75</v>
      </c>
      <c r="H56" s="118">
        <f t="shared" si="8"/>
        <v>0</v>
      </c>
      <c r="I56" s="20">
        <f t="shared" si="3"/>
        <v>0</v>
      </c>
      <c r="J56" s="111">
        <f t="shared" si="2"/>
        <v>4.2484109747998967E-2</v>
      </c>
      <c r="K56" s="115">
        <f t="shared" si="9"/>
        <v>4.1072604991298244E-2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39.564042499999992</v>
      </c>
      <c r="E58" s="78"/>
      <c r="F58" s="78"/>
      <c r="G58" s="21">
        <f>+G35+G36+G51+G55+G56</f>
        <v>40.503315384867712</v>
      </c>
      <c r="H58" s="118">
        <f t="shared" ref="H58:H62" si="10">+G58-D58</f>
        <v>0.93927288486771943</v>
      </c>
      <c r="I58" s="20">
        <f t="shared" ref="I58:I62" si="11">IFERROR(+H58/D58,0)</f>
        <v>2.3740569100534143E-2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5.143325524999999</v>
      </c>
      <c r="E59" s="25"/>
      <c r="F59" s="26">
        <v>0.13</v>
      </c>
      <c r="G59" s="21">
        <f>+G58*F59</f>
        <v>5.2654310000328026</v>
      </c>
      <c r="H59" s="118">
        <f t="shared" si="10"/>
        <v>0.12210547503280367</v>
      </c>
      <c r="I59" s="20">
        <f t="shared" si="11"/>
        <v>2.3740569100534171E-2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44.707368024999994</v>
      </c>
      <c r="E60" s="67"/>
      <c r="F60" s="67"/>
      <c r="G60" s="118">
        <f>+G58+G59</f>
        <v>45.768746384900517</v>
      </c>
      <c r="H60" s="118">
        <f t="shared" si="10"/>
        <v>1.0613783599005231</v>
      </c>
      <c r="I60" s="20">
        <f t="shared" si="11"/>
        <v>2.3740569100534147E-2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-4.4707368024999994</v>
      </c>
      <c r="E61" s="78"/>
      <c r="F61" s="31">
        <v>-0.1</v>
      </c>
      <c r="G61" s="117">
        <f>+G60*F61</f>
        <v>-4.576874638490052</v>
      </c>
      <c r="H61" s="118">
        <f t="shared" si="10"/>
        <v>-0.10613783599005266</v>
      </c>
      <c r="I61" s="20">
        <f t="shared" si="11"/>
        <v>2.3740569100534223E-2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40.236631222499994</v>
      </c>
      <c r="E62" s="87"/>
      <c r="F62" s="87"/>
      <c r="G62" s="44">
        <f>+G60+G61</f>
        <v>41.191871746410463</v>
      </c>
      <c r="H62" s="119">
        <f t="shared" si="10"/>
        <v>0.95524052391046865</v>
      </c>
      <c r="I62" s="45">
        <f t="shared" si="11"/>
        <v>2.3740569100534091E-2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40.955982999999996</v>
      </c>
      <c r="E64" s="78"/>
      <c r="F64" s="78"/>
      <c r="G64" s="21">
        <f>+G38+G39+G40+G51+G55+G56</f>
        <v>41.895255884867716</v>
      </c>
      <c r="H64" s="118">
        <f t="shared" ref="H64:H68" si="12">+G64-D64</f>
        <v>0.93927288486771943</v>
      </c>
      <c r="I64" s="20">
        <f t="shared" ref="I64:I68" si="13">IFERROR(+H64/D64,0)</f>
        <v>2.2933716054812297E-2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5.32427779</v>
      </c>
      <c r="E65" s="25"/>
      <c r="F65" s="26">
        <v>0.13</v>
      </c>
      <c r="G65" s="21">
        <f>+G64*F65</f>
        <v>5.4463832650328028</v>
      </c>
      <c r="H65" s="118">
        <f t="shared" si="12"/>
        <v>0.12210547503280278</v>
      </c>
      <c r="I65" s="20">
        <f t="shared" si="13"/>
        <v>2.2933716054812155E-2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46.28026079</v>
      </c>
      <c r="E66" s="67"/>
      <c r="F66" s="67"/>
      <c r="G66" s="21">
        <f>+G64+G65</f>
        <v>47.341639149900516</v>
      </c>
      <c r="H66" s="118">
        <f t="shared" si="12"/>
        <v>1.061378359900516</v>
      </c>
      <c r="I66" s="20">
        <f t="shared" si="13"/>
        <v>2.2933716054812144E-2</v>
      </c>
      <c r="J66" s="20"/>
      <c r="K66" s="113">
        <f t="shared" si="14"/>
        <v>1.1111111111111109</v>
      </c>
    </row>
    <row r="67" spans="1:11">
      <c r="A67" s="39" t="s">
        <v>40</v>
      </c>
      <c r="B67" s="78"/>
      <c r="C67" s="31">
        <v>-0.1</v>
      </c>
      <c r="D67" s="117">
        <f>+D66*C67</f>
        <v>-4.6280260790000005</v>
      </c>
      <c r="E67" s="78"/>
      <c r="F67" s="31">
        <v>-0.1</v>
      </c>
      <c r="G67" s="117">
        <f>+G66*F67</f>
        <v>-4.7341639149900514</v>
      </c>
      <c r="H67" s="118">
        <f t="shared" si="12"/>
        <v>-0.10613783599005089</v>
      </c>
      <c r="I67" s="20">
        <f t="shared" si="13"/>
        <v>2.2933716054811988E-2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41.652234710999998</v>
      </c>
      <c r="E68" s="87"/>
      <c r="F68" s="87"/>
      <c r="G68" s="44">
        <f>+G66+G67</f>
        <v>42.607475234910467</v>
      </c>
      <c r="H68" s="119">
        <f t="shared" si="12"/>
        <v>0.95524052391046865</v>
      </c>
      <c r="I68" s="45">
        <f t="shared" si="13"/>
        <v>2.2933716054812248E-2</v>
      </c>
      <c r="J68" s="62"/>
      <c r="K68" s="116">
        <f t="shared" si="14"/>
        <v>1</v>
      </c>
    </row>
    <row r="71" spans="1:11">
      <c r="A71" s="210" t="s">
        <v>83</v>
      </c>
      <c r="B71" s="211"/>
      <c r="C71" s="211"/>
      <c r="D71" s="211"/>
      <c r="E71" s="211"/>
      <c r="F71" s="211"/>
      <c r="G71" s="211"/>
      <c r="H71" s="211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  <ignoredErrors>
    <ignoredError sqref="G47:H47 G55 D55:D60 D47" formula="1"/>
    <ignoredError sqref="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opLeftCell="A52" zoomScale="90" zoomScaleNormal="90" workbookViewId="0">
      <selection sqref="A1:M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6" t="s">
        <v>66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5.75" thickBot="1">
      <c r="A4" s="145" t="s">
        <v>45</v>
      </c>
      <c r="B4" s="146" t="s">
        <v>46</v>
      </c>
      <c r="C4" s="146" t="s">
        <v>47</v>
      </c>
      <c r="D4" s="7"/>
      <c r="F4" s="7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'Residential (250 kWh)'!B5</f>
        <v>7.3999999999999996E-2</v>
      </c>
      <c r="C5" s="153">
        <f>'Residential (250 kWh)'!C5</f>
        <v>7.3999999999999996E-2</v>
      </c>
      <c r="D5" s="7"/>
      <c r="E5" s="7"/>
      <c r="I5" s="159">
        <v>2012</v>
      </c>
      <c r="J5" s="15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'Residential (250 kWh)'!B6</f>
        <v>8.6999999999999994E-2</v>
      </c>
      <c r="C6" s="153">
        <f>'Residential (250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'Residential (250 kWh)'!B7</f>
        <v>6.3E-2</v>
      </c>
      <c r="C7" s="153">
        <f>'Residential (250 kWh)'!C7</f>
        <v>6.3E-2</v>
      </c>
      <c r="D7" s="7"/>
      <c r="E7" s="7"/>
      <c r="F7" s="144" t="s">
        <v>53</v>
      </c>
      <c r="I7" s="158">
        <f>'Residential (250 kWh)'!I7</f>
        <v>0.02</v>
      </c>
      <c r="J7" s="158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'Residential (250 kWh)'!B8</f>
        <v>9.9000000000000005E-2</v>
      </c>
      <c r="C8" s="153">
        <f>'Residential (250 kWh)'!C8</f>
        <v>9.9000000000000005E-2</v>
      </c>
      <c r="D8" s="7"/>
      <c r="E8" s="7"/>
      <c r="F8" s="144" t="s">
        <v>54</v>
      </c>
      <c r="I8" s="158">
        <f>'Residential (250 kWh)'!I8</f>
        <v>0</v>
      </c>
      <c r="J8" s="158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'Residential (250 kWh)'!B9</f>
        <v>0.11799999999999999</v>
      </c>
      <c r="C9" s="153">
        <f>'Residential (250 kWh)'!C9</f>
        <v>0.11799999999999999</v>
      </c>
      <c r="D9" s="7"/>
      <c r="E9" s="7"/>
      <c r="F9" s="144" t="s">
        <v>55</v>
      </c>
      <c r="I9" s="158">
        <f>'Residential (250 kWh)'!I9</f>
        <v>0</v>
      </c>
      <c r="J9" s="158">
        <f>'Residential (250 kWh)'!J9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53">
        <f>'Residential (250 kWh)'!B10</f>
        <v>9.83</v>
      </c>
      <c r="C10" s="153">
        <f>'Residential (250 kWh)'!C10</f>
        <v>9.9600000000000009</v>
      </c>
      <c r="D10" s="7"/>
      <c r="E10" s="7"/>
      <c r="F10" s="144" t="s">
        <v>56</v>
      </c>
      <c r="I10" s="158">
        <f>'Residential (250 kWh)'!I10</f>
        <v>0</v>
      </c>
      <c r="J10" s="158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'Residential (250 kWh)'!B11</f>
        <v>0</v>
      </c>
      <c r="C11" s="153">
        <f>'Residential (250 kWh)'!C11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53">
        <f>'Residential (250 kWh)'!B12</f>
        <v>0.02</v>
      </c>
      <c r="C12" s="148">
        <f>'Residential (250 kWh)'!C12</f>
        <v>0.77927288486771507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'Residential (250 kWh)'!B13</f>
        <v>1.43E-2</v>
      </c>
      <c r="C13" s="153">
        <f>'Residential (250 kWh)'!C13</f>
        <v>1.4500000000000001E-2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'Residential (250 kWh)'!B14</f>
        <v>0</v>
      </c>
      <c r="C14" s="153">
        <f>'Residential (250 kWh)'!C14</f>
        <v>0</v>
      </c>
      <c r="D14" s="7"/>
      <c r="E14" s="7"/>
      <c r="F14" s="144" t="s">
        <v>58</v>
      </c>
      <c r="I14" s="158">
        <f>'Residential (250 kWh)'!I14</f>
        <v>0</v>
      </c>
      <c r="J14" s="158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'Residential (250 kWh)'!B15</f>
        <v>0</v>
      </c>
      <c r="C15" s="153">
        <f>'Residential (250 kWh)'!C15</f>
        <v>0</v>
      </c>
      <c r="D15" s="7"/>
      <c r="E15" s="7"/>
      <c r="F15" s="144" t="s">
        <v>59</v>
      </c>
      <c r="I15" s="158">
        <f>'Residential (250 kWh)'!I15</f>
        <v>0</v>
      </c>
      <c r="J15" s="158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'Residential (250 kWh)'!B16</f>
        <v>7.4999999999999997E-3</v>
      </c>
      <c r="C16" s="153">
        <f>'Residential (250 kWh)'!C16</f>
        <v>7.4999999999999997E-3</v>
      </c>
      <c r="D16" s="7"/>
      <c r="E16" s="7"/>
      <c r="F16" s="144" t="s">
        <v>60</v>
      </c>
      <c r="I16" s="158">
        <f>'Residential (250 kWh)'!I16</f>
        <v>0</v>
      </c>
      <c r="J16" s="158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'Residential (250 kWh)'!B17</f>
        <v>5.4999999999999997E-3</v>
      </c>
      <c r="C17" s="153">
        <f>'Residential (250 kWh)'!C17</f>
        <v>5.4999999999999997E-3</v>
      </c>
      <c r="D17" s="7"/>
      <c r="E17" s="7"/>
      <c r="F17" s="144" t="s">
        <v>61</v>
      </c>
      <c r="I17" s="158">
        <f>'Residential (250 kWh)'!I17</f>
        <v>0</v>
      </c>
      <c r="J17" s="158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'Residential (250 kWh)'!B18</f>
        <v>5.1999999999999998E-3</v>
      </c>
      <c r="C18" s="153">
        <f>'Residential (250 kWh)'!C18</f>
        <v>5.1999999999999998E-3</v>
      </c>
      <c r="D18" s="7"/>
      <c r="E18" s="7"/>
      <c r="F18" s="144" t="s">
        <v>62</v>
      </c>
      <c r="I18" s="158">
        <f>'Residential (250 kWh)'!I18</f>
        <v>0</v>
      </c>
      <c r="J18" s="158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'Residential (250 kWh)'!B19</f>
        <v>1.1000000000000001E-3</v>
      </c>
      <c r="C19" s="153">
        <f>'Residential (250 kWh)'!C19</f>
        <v>1.1000000000000001E-3</v>
      </c>
      <c r="D19" s="7"/>
      <c r="E19" s="7"/>
      <c r="F19" s="144" t="s">
        <v>63</v>
      </c>
      <c r="I19" s="158">
        <f>'Residential (250 kWh)'!I19</f>
        <v>0</v>
      </c>
      <c r="J19" s="158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53">
        <f>'Residential (250 kWh)'!B20</f>
        <v>0.25</v>
      </c>
      <c r="C20" s="153">
        <f>'Residential (250 kWh)'!C20</f>
        <v>0.25</v>
      </c>
      <c r="D20" s="7"/>
      <c r="E20" s="7"/>
      <c r="F20" s="144" t="s">
        <v>64</v>
      </c>
      <c r="I20" s="158">
        <f>'Residential (250 kWh)'!I20</f>
        <v>0</v>
      </c>
      <c r="J20" s="158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'Residential (250 kWh)'!B21</f>
        <v>7.0000000000000001E-3</v>
      </c>
      <c r="C21" s="153">
        <f>'Residential (250 kWh)'!C21</f>
        <v>7.0000000000000001E-3</v>
      </c>
      <c r="D21" s="7"/>
      <c r="E21" s="7"/>
      <c r="F21" s="144" t="s">
        <v>65</v>
      </c>
      <c r="I21" s="158">
        <f>'Residential (250 kWh)'!I21</f>
        <v>0</v>
      </c>
      <c r="J21" s="158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'Residential (250 kWh)'!B22</f>
        <v>1.0348999999999999</v>
      </c>
      <c r="C22" s="153">
        <f>'Residential (250 kWh)'!C22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800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2" t="s">
        <v>86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827.92</v>
      </c>
      <c r="C35" s="94">
        <f>+B5</f>
        <v>7.3999999999999996E-2</v>
      </c>
      <c r="D35" s="95">
        <f>+B35*C35</f>
        <v>61.266079999999995</v>
      </c>
      <c r="E35" s="93">
        <f>+B35</f>
        <v>827.92</v>
      </c>
      <c r="F35" s="94">
        <f>+C5</f>
        <v>7.3999999999999996E-2</v>
      </c>
      <c r="G35" s="95">
        <f>+E35*F35</f>
        <v>61.266079999999995</v>
      </c>
      <c r="H35" s="96">
        <f>+G35-D35</f>
        <v>0</v>
      </c>
      <c r="I35" s="97">
        <f>IFERROR(+H35/D35,0)</f>
        <v>0</v>
      </c>
      <c r="J35" s="105">
        <f>IFERROR(+G35/$G$62,0)</f>
        <v>0.66592751543787709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-172.08000000000004</v>
      </c>
      <c r="C36" s="66">
        <f>+B6</f>
        <v>8.6999999999999994E-2</v>
      </c>
      <c r="D36" s="19">
        <f>+B36*C36</f>
        <v>-14.970960000000003</v>
      </c>
      <c r="E36" s="161">
        <f>+B36</f>
        <v>-172.08000000000004</v>
      </c>
      <c r="F36" s="66">
        <f>+C6</f>
        <v>8.6999999999999994E-2</v>
      </c>
      <c r="G36" s="19">
        <f>+E36*F36</f>
        <v>-14.970960000000003</v>
      </c>
      <c r="H36" s="120">
        <f>+G36-D36</f>
        <v>0</v>
      </c>
      <c r="I36" s="97">
        <f>IFERROR(+H36/D36,0)</f>
        <v>0</v>
      </c>
      <c r="J36" s="89">
        <f>IFERROR(+G36/$G$62,0)</f>
        <v>-0.16272583779670322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529.86879999999996</v>
      </c>
      <c r="C38" s="162">
        <f>+B7</f>
        <v>6.3E-2</v>
      </c>
      <c r="D38" s="19">
        <f>+B38*C38</f>
        <v>33.381734399999999</v>
      </c>
      <c r="E38" s="161">
        <f>+B38</f>
        <v>529.86879999999996</v>
      </c>
      <c r="F38" s="162">
        <f>+C7</f>
        <v>6.3E-2</v>
      </c>
      <c r="G38" s="19">
        <f>+E38*F38</f>
        <v>33.381734399999999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0.29870054939385038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149.0256</v>
      </c>
      <c r="C39" s="162">
        <f>+B8</f>
        <v>9.9000000000000005E-2</v>
      </c>
      <c r="D39" s="19">
        <f>+B39*C39</f>
        <v>14.753534400000001</v>
      </c>
      <c r="E39" s="161">
        <f>+B39</f>
        <v>149.0256</v>
      </c>
      <c r="F39" s="162">
        <f>+C8</f>
        <v>9.9000000000000005E-2</v>
      </c>
      <c r="G39" s="19">
        <f>+E39*F39</f>
        <v>14.753534400000001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0.1320149749553178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149.0256</v>
      </c>
      <c r="C40" s="162">
        <f>+B9</f>
        <v>0.11799999999999999</v>
      </c>
      <c r="D40" s="19">
        <f>+B40*C40</f>
        <v>17.585020799999999</v>
      </c>
      <c r="E40" s="161">
        <f>+B40</f>
        <v>149.0256</v>
      </c>
      <c r="F40" s="162">
        <f>+C9</f>
        <v>0.11799999999999999</v>
      </c>
      <c r="G40" s="19">
        <f>+E40*F40</f>
        <v>17.585020799999999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0.15735118226997474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9.83</v>
      </c>
      <c r="D42" s="68">
        <f>+B42*C42</f>
        <v>9.83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0.13000000000000078</v>
      </c>
      <c r="I42" s="97">
        <f>IFERROR(+H42/D42,0)</f>
        <v>1.3224821973550436E-2</v>
      </c>
      <c r="J42" s="107">
        <f t="shared" ref="J42:J56" si="2">IFERROR(+G42/$G$62,0)</f>
        <v>0.10825954677957618</v>
      </c>
      <c r="K42" s="103">
        <f>IFERROR(+G42/$G$68,0)</f>
        <v>8.9122315704565372E-2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8.4702539491357098E-3</v>
      </c>
      <c r="K43" s="103">
        <f t="shared" ref="K43:K46" si="4">IFERROR(+G43/$G$68,0)</f>
        <v>6.9729522153803127E-3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800</v>
      </c>
      <c r="C44" s="23">
        <f>+B13</f>
        <v>1.43E-2</v>
      </c>
      <c r="D44" s="90">
        <f t="shared" ref="D44:D46" si="5">+B44*C44</f>
        <v>11.44</v>
      </c>
      <c r="E44" s="22">
        <f>+B44</f>
        <v>800</v>
      </c>
      <c r="F44" s="23">
        <f>+C13</f>
        <v>1.4500000000000001E-2</v>
      </c>
      <c r="G44" s="90">
        <f t="shared" si="1"/>
        <v>11.600000000000001</v>
      </c>
      <c r="H44" s="92">
        <f t="shared" ref="H44:H46" si="6">+G44-D44</f>
        <v>0.16000000000000192</v>
      </c>
      <c r="I44" s="97">
        <f t="shared" si="3"/>
        <v>1.3986013986014154E-2</v>
      </c>
      <c r="J44" s="107">
        <f t="shared" si="2"/>
        <v>0.12608541592802044</v>
      </c>
      <c r="K44" s="103">
        <f t="shared" si="4"/>
        <v>0.10379707451535726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800</v>
      </c>
      <c r="C45" s="23"/>
      <c r="D45" s="90">
        <f t="shared" si="5"/>
        <v>0</v>
      </c>
      <c r="E45" s="22">
        <f>+B45</f>
        <v>800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800</v>
      </c>
      <c r="C46" s="23">
        <f>+B14</f>
        <v>0</v>
      </c>
      <c r="D46" s="90">
        <f t="shared" si="5"/>
        <v>0</v>
      </c>
      <c r="E46" s="22">
        <f>+B46</f>
        <v>800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21.29</v>
      </c>
      <c r="E47" s="124"/>
      <c r="F47" s="91"/>
      <c r="G47" s="125">
        <f t="shared" ref="G47:H47" si="7">SUM(G42:G46)</f>
        <v>22.339272884867718</v>
      </c>
      <c r="H47" s="125">
        <f t="shared" si="7"/>
        <v>1.0492728848677177</v>
      </c>
      <c r="I47" s="46">
        <f t="shared" si="3"/>
        <v>4.928477617978947E-2</v>
      </c>
      <c r="J47" s="109">
        <f t="shared" si="2"/>
        <v>0.24281521665673236</v>
      </c>
      <c r="K47" s="137">
        <f>IFERROR(+G47/$G$68,0)</f>
        <v>0.19989234243530296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827.92</v>
      </c>
      <c r="C48" s="142">
        <f>+B16</f>
        <v>7.4999999999999997E-3</v>
      </c>
      <c r="D48" s="127">
        <f>+B48*C48</f>
        <v>6.2093999999999996</v>
      </c>
      <c r="E48" s="127">
        <f>+B48</f>
        <v>827.92</v>
      </c>
      <c r="F48" s="142">
        <f>+C16</f>
        <v>7.4999999999999997E-3</v>
      </c>
      <c r="G48" s="127">
        <f>+E48*F48</f>
        <v>6.2093999999999996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6.7492653591676735E-2</v>
      </c>
      <c r="K48" s="138">
        <f t="shared" ref="K48:K56" si="9">IFERROR(+G48/$G$68,0)</f>
        <v>5.556185814617752E-2</v>
      </c>
    </row>
    <row r="49" spans="1:11" ht="25.5">
      <c r="A49" s="129" t="s">
        <v>29</v>
      </c>
      <c r="B49" s="130">
        <f>+B48</f>
        <v>827.92</v>
      </c>
      <c r="C49" s="141">
        <f>+B17</f>
        <v>5.4999999999999997E-3</v>
      </c>
      <c r="D49" s="130">
        <f>+B49*C49</f>
        <v>4.5535599999999992</v>
      </c>
      <c r="E49" s="130">
        <f>+B49</f>
        <v>827.92</v>
      </c>
      <c r="F49" s="141">
        <f>+C17</f>
        <v>5.4999999999999997E-3</v>
      </c>
      <c r="G49" s="130">
        <f>+E49*F49</f>
        <v>4.5535599999999992</v>
      </c>
      <c r="H49" s="130">
        <f t="shared" si="8"/>
        <v>0</v>
      </c>
      <c r="I49" s="131">
        <f t="shared" si="3"/>
        <v>0</v>
      </c>
      <c r="J49" s="131">
        <f t="shared" si="2"/>
        <v>4.9494612633896262E-2</v>
      </c>
      <c r="K49" s="139">
        <f t="shared" si="9"/>
        <v>4.0745362640530178E-2</v>
      </c>
    </row>
    <row r="50" spans="1:11">
      <c r="A50" s="100" t="s">
        <v>30</v>
      </c>
      <c r="B50" s="101"/>
      <c r="C50" s="101"/>
      <c r="D50" s="122">
        <f>+D48+D49</f>
        <v>10.76296</v>
      </c>
      <c r="E50" s="101"/>
      <c r="F50" s="101"/>
      <c r="G50" s="122">
        <f>+G48+G49</f>
        <v>10.76296</v>
      </c>
      <c r="H50" s="122">
        <f t="shared" si="8"/>
        <v>0</v>
      </c>
      <c r="I50" s="65">
        <f t="shared" si="3"/>
        <v>0</v>
      </c>
      <c r="J50" s="110">
        <f t="shared" si="2"/>
        <v>0.116987266225573</v>
      </c>
      <c r="K50" s="140">
        <f t="shared" si="9"/>
        <v>9.6307220786707712E-2</v>
      </c>
    </row>
    <row r="51" spans="1:11" ht="25.5">
      <c r="A51" s="47" t="s">
        <v>31</v>
      </c>
      <c r="B51" s="91"/>
      <c r="C51" s="91"/>
      <c r="D51" s="48">
        <f>+D47+D50</f>
        <v>32.052959999999999</v>
      </c>
      <c r="E51" s="91"/>
      <c r="F51" s="91"/>
      <c r="G51" s="48">
        <f>+G47+G50</f>
        <v>33.102232884867718</v>
      </c>
      <c r="H51" s="121">
        <f t="shared" si="8"/>
        <v>1.0492728848677189</v>
      </c>
      <c r="I51" s="64">
        <f t="shared" si="3"/>
        <v>3.2735600233729394E-2</v>
      </c>
      <c r="J51" s="109">
        <f t="shared" si="2"/>
        <v>0.35980248288230537</v>
      </c>
      <c r="K51" s="137">
        <f t="shared" si="9"/>
        <v>0.29619956322201069</v>
      </c>
    </row>
    <row r="52" spans="1:11">
      <c r="A52" s="160" t="s">
        <v>32</v>
      </c>
      <c r="B52" s="161">
        <f>+B27*B30</f>
        <v>827.92</v>
      </c>
      <c r="C52" s="162">
        <f>+B18</f>
        <v>5.1999999999999998E-3</v>
      </c>
      <c r="D52" s="19">
        <f>+B52*C52</f>
        <v>4.3051839999999997</v>
      </c>
      <c r="E52" s="161">
        <f>+B52</f>
        <v>827.92</v>
      </c>
      <c r="F52" s="162">
        <f>+C18</f>
        <v>5.1999999999999998E-3</v>
      </c>
      <c r="G52" s="19">
        <f>+E52*F52</f>
        <v>4.3051839999999997</v>
      </c>
      <c r="H52" s="118">
        <f t="shared" si="8"/>
        <v>0</v>
      </c>
      <c r="I52" s="20">
        <f t="shared" si="3"/>
        <v>0</v>
      </c>
      <c r="J52" s="107">
        <f t="shared" si="2"/>
        <v>4.6794906490229202E-2</v>
      </c>
      <c r="K52" s="113">
        <f t="shared" si="9"/>
        <v>3.8522888314683083E-2</v>
      </c>
    </row>
    <row r="53" spans="1:11">
      <c r="A53" s="160" t="s">
        <v>33</v>
      </c>
      <c r="B53" s="161">
        <f>+B52</f>
        <v>827.92</v>
      </c>
      <c r="C53" s="162">
        <f>+B19</f>
        <v>1.1000000000000001E-3</v>
      </c>
      <c r="D53" s="19">
        <f>+B53*C53</f>
        <v>0.91071199999999997</v>
      </c>
      <c r="E53" s="161">
        <f>+B53</f>
        <v>827.92</v>
      </c>
      <c r="F53" s="162">
        <f>+C19</f>
        <v>1.1000000000000001E-3</v>
      </c>
      <c r="G53" s="19">
        <f>+E53*F53</f>
        <v>0.91071199999999997</v>
      </c>
      <c r="H53" s="118">
        <f t="shared" si="8"/>
        <v>0</v>
      </c>
      <c r="I53" s="20">
        <f t="shared" si="3"/>
        <v>0</v>
      </c>
      <c r="J53" s="107">
        <f t="shared" si="2"/>
        <v>9.8989225267792549E-3</v>
      </c>
      <c r="K53" s="113">
        <f t="shared" si="9"/>
        <v>8.1490725281060366E-3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2.7173581018969922E-3</v>
      </c>
      <c r="K54" s="113">
        <f t="shared" si="9"/>
        <v>2.2370059162792511E-3</v>
      </c>
    </row>
    <row r="55" spans="1:11">
      <c r="A55" s="47" t="s">
        <v>35</v>
      </c>
      <c r="B55" s="91"/>
      <c r="C55" s="91"/>
      <c r="D55" s="48">
        <f>SUM(D52:D54)</f>
        <v>5.4658959999999999</v>
      </c>
      <c r="E55" s="91"/>
      <c r="F55" s="91"/>
      <c r="G55" s="48">
        <f>SUM(G52:G54)</f>
        <v>5.4658959999999999</v>
      </c>
      <c r="H55" s="121">
        <f t="shared" si="8"/>
        <v>0</v>
      </c>
      <c r="I55" s="49">
        <f t="shared" si="3"/>
        <v>0</v>
      </c>
      <c r="J55" s="109">
        <f t="shared" si="2"/>
        <v>5.9411187118905445E-2</v>
      </c>
      <c r="K55" s="114">
        <f t="shared" si="9"/>
        <v>4.8908966759068369E-2</v>
      </c>
    </row>
    <row r="56" spans="1:11">
      <c r="A56" s="27" t="s">
        <v>36</v>
      </c>
      <c r="B56" s="161">
        <f>+B27</f>
        <v>800</v>
      </c>
      <c r="C56" s="24">
        <f>+B21</f>
        <v>7.0000000000000001E-3</v>
      </c>
      <c r="D56" s="19">
        <f>+B56*C56</f>
        <v>5.6000000000000005</v>
      </c>
      <c r="E56" s="161">
        <f>+B56</f>
        <v>800</v>
      </c>
      <c r="F56" s="24">
        <f>+C21</f>
        <v>7.0000000000000001E-3</v>
      </c>
      <c r="G56" s="19">
        <f>+E56*F56</f>
        <v>5.6000000000000005</v>
      </c>
      <c r="H56" s="118">
        <f t="shared" si="8"/>
        <v>0</v>
      </c>
      <c r="I56" s="20">
        <f t="shared" si="3"/>
        <v>0</v>
      </c>
      <c r="J56" s="111">
        <f t="shared" si="2"/>
        <v>6.0868821482492633E-2</v>
      </c>
      <c r="K56" s="115">
        <f t="shared" si="9"/>
        <v>5.0108932524655231E-2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89.413975999999977</v>
      </c>
      <c r="E58" s="78"/>
      <c r="F58" s="78"/>
      <c r="G58" s="21">
        <f>+G35+G36+G51+G55+G56</f>
        <v>90.463248884867696</v>
      </c>
      <c r="H58" s="118">
        <f t="shared" ref="H58:H62" si="10">+G58-D58</f>
        <v>1.0492728848677189</v>
      </c>
      <c r="I58" s="20">
        <f t="shared" ref="I58:I62" si="11">IFERROR(+H58/D58,0)</f>
        <v>1.173499861887049E-2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11.623816879999998</v>
      </c>
      <c r="E59" s="25"/>
      <c r="F59" s="26">
        <v>0.13</v>
      </c>
      <c r="G59" s="21">
        <f>+G58*F59</f>
        <v>11.7602223550328</v>
      </c>
      <c r="H59" s="118">
        <f t="shared" si="10"/>
        <v>0.13640547503280231</v>
      </c>
      <c r="I59" s="20">
        <f t="shared" si="11"/>
        <v>1.1734998618870391E-2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101.03779287999997</v>
      </c>
      <c r="E60" s="67"/>
      <c r="F60" s="67"/>
      <c r="G60" s="118">
        <f>+G58+G59</f>
        <v>102.22347123990049</v>
      </c>
      <c r="H60" s="118">
        <f t="shared" si="10"/>
        <v>1.1856783599005212</v>
      </c>
      <c r="I60" s="20">
        <f t="shared" si="11"/>
        <v>1.1734998618870479E-2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-10.103779287999998</v>
      </c>
      <c r="E61" s="78"/>
      <c r="F61" s="31">
        <v>-0.1</v>
      </c>
      <c r="G61" s="117">
        <f>+G60*F61</f>
        <v>-10.222347123990049</v>
      </c>
      <c r="H61" s="118">
        <f t="shared" si="10"/>
        <v>-0.11856783599005105</v>
      </c>
      <c r="I61" s="20">
        <f t="shared" si="11"/>
        <v>1.1734998618870372E-2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90.934013591999971</v>
      </c>
      <c r="E62" s="87"/>
      <c r="F62" s="87"/>
      <c r="G62" s="44">
        <f>+G60+G61</f>
        <v>92.001124115910443</v>
      </c>
      <c r="H62" s="119">
        <f t="shared" si="10"/>
        <v>1.0671105239104719</v>
      </c>
      <c r="I62" s="45">
        <f t="shared" si="11"/>
        <v>1.173499861887051E-2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108.83914559999999</v>
      </c>
      <c r="E64" s="78"/>
      <c r="F64" s="78"/>
      <c r="G64" s="21">
        <f>+G38+G39+G40+G51+G55+G56</f>
        <v>109.88841848486771</v>
      </c>
      <c r="H64" s="118">
        <f t="shared" ref="H64:H68" si="12">+G64-D64</f>
        <v>1.0492728848677189</v>
      </c>
      <c r="I64" s="20">
        <f t="shared" ref="I64:I68" si="13">IFERROR(+H64/D64,0)</f>
        <v>9.6405836253433339E-3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14.149088927999999</v>
      </c>
      <c r="E65" s="25"/>
      <c r="F65" s="26">
        <v>0.13</v>
      </c>
      <c r="G65" s="21">
        <f>+G64*F65</f>
        <v>14.285494403032803</v>
      </c>
      <c r="H65" s="118">
        <f t="shared" si="12"/>
        <v>0.13640547503280409</v>
      </c>
      <c r="I65" s="20">
        <f t="shared" si="13"/>
        <v>9.640583625343379E-3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122.98823452799999</v>
      </c>
      <c r="E66" s="67"/>
      <c r="F66" s="67"/>
      <c r="G66" s="21">
        <f>+G64+G65</f>
        <v>124.17391288790051</v>
      </c>
      <c r="H66" s="118">
        <f t="shared" si="12"/>
        <v>1.1856783599005212</v>
      </c>
      <c r="I66" s="20">
        <f t="shared" si="13"/>
        <v>9.6405836253433234E-3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-12.298823452800001</v>
      </c>
      <c r="E67" s="78"/>
      <c r="F67" s="31">
        <v>-0.1</v>
      </c>
      <c r="G67" s="117">
        <f>+G66*F67</f>
        <v>-12.417391288790052</v>
      </c>
      <c r="H67" s="118">
        <f t="shared" si="12"/>
        <v>-0.11856783599005105</v>
      </c>
      <c r="I67" s="20">
        <f t="shared" si="13"/>
        <v>9.6405836253432367E-3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110.68941107519998</v>
      </c>
      <c r="E68" s="87"/>
      <c r="F68" s="87"/>
      <c r="G68" s="44">
        <f>+G66+G67</f>
        <v>111.75652159911046</v>
      </c>
      <c r="H68" s="119">
        <f t="shared" si="12"/>
        <v>1.0671105239104719</v>
      </c>
      <c r="I68" s="45">
        <f t="shared" si="13"/>
        <v>9.6405836253433512E-3</v>
      </c>
      <c r="J68" s="62"/>
      <c r="K68" s="116">
        <f t="shared" si="14"/>
        <v>1</v>
      </c>
    </row>
    <row r="71" spans="1:11">
      <c r="A71" s="210"/>
      <c r="B71" s="211"/>
      <c r="C71" s="211"/>
      <c r="D71" s="211"/>
      <c r="E71" s="211"/>
      <c r="F71" s="211"/>
      <c r="G71" s="211"/>
      <c r="H71" s="211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zoomScale="90" zoomScaleNormal="90" workbookViewId="0">
      <selection activeCell="A69" sqref="A1:M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6" t="s">
        <v>66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5.75" thickBot="1">
      <c r="A4" s="145" t="s">
        <v>45</v>
      </c>
      <c r="B4" s="146" t="s">
        <v>46</v>
      </c>
      <c r="C4" s="146" t="s">
        <v>47</v>
      </c>
      <c r="D4" s="7"/>
      <c r="F4" s="7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'Residential (250 kWh)'!B5</f>
        <v>7.3999999999999996E-2</v>
      </c>
      <c r="C5" s="153">
        <f>'Residential (250 kWh)'!C5</f>
        <v>7.3999999999999996E-2</v>
      </c>
      <c r="D5" s="7"/>
      <c r="E5" s="7"/>
      <c r="I5" s="159">
        <v>2012</v>
      </c>
      <c r="J5" s="15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'Residential (250 kWh)'!B6</f>
        <v>8.6999999999999994E-2</v>
      </c>
      <c r="C6" s="153">
        <f>'Residential (250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'Residential (250 kWh)'!B7</f>
        <v>6.3E-2</v>
      </c>
      <c r="C7" s="153">
        <f>'Residential (250 kWh)'!C7</f>
        <v>6.3E-2</v>
      </c>
      <c r="D7" s="7"/>
      <c r="E7" s="7"/>
      <c r="F7" s="144" t="s">
        <v>53</v>
      </c>
      <c r="I7" s="158">
        <f>'Residential (250 kWh)'!I7</f>
        <v>0.02</v>
      </c>
      <c r="J7" s="158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'Residential (250 kWh)'!B8</f>
        <v>9.9000000000000005E-2</v>
      </c>
      <c r="C8" s="153">
        <f>'Residential (250 kWh)'!C8</f>
        <v>9.9000000000000005E-2</v>
      </c>
      <c r="D8" s="7"/>
      <c r="E8" s="7"/>
      <c r="F8" s="144" t="s">
        <v>54</v>
      </c>
      <c r="I8" s="158">
        <f>'Residential (250 kWh)'!I8</f>
        <v>0</v>
      </c>
      <c r="J8" s="158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'Residential (250 kWh)'!B9</f>
        <v>0.11799999999999999</v>
      </c>
      <c r="C9" s="153">
        <f>'Residential (250 kWh)'!C9</f>
        <v>0.11799999999999999</v>
      </c>
      <c r="D9" s="7"/>
      <c r="E9" s="7"/>
      <c r="F9" s="144" t="s">
        <v>55</v>
      </c>
      <c r="I9" s="158">
        <f>'Residential (250 kWh)'!I9</f>
        <v>0</v>
      </c>
      <c r="J9" s="158">
        <f>'Residential (250 kWh)'!J9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53">
        <f>'Residential (250 kWh)'!B10</f>
        <v>9.83</v>
      </c>
      <c r="C10" s="153">
        <f>'Residential (250 kWh)'!C10</f>
        <v>9.9600000000000009</v>
      </c>
      <c r="D10" s="7"/>
      <c r="E10" s="7"/>
      <c r="F10" s="144" t="s">
        <v>56</v>
      </c>
      <c r="I10" s="158">
        <f>'Residential (250 kWh)'!I10</f>
        <v>0</v>
      </c>
      <c r="J10" s="158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'Residential (250 kWh)'!B11</f>
        <v>0</v>
      </c>
      <c r="C11" s="153">
        <f>'Residential (250 kWh)'!C11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53">
        <f>'Residential (250 kWh)'!B12</f>
        <v>0.02</v>
      </c>
      <c r="C12" s="148">
        <f>'Residential (250 kWh)'!C12</f>
        <v>0.77927288486771507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'Residential (250 kWh)'!B13</f>
        <v>1.43E-2</v>
      </c>
      <c r="C13" s="153">
        <f>'Residential (250 kWh)'!C13</f>
        <v>1.4500000000000001E-2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'Residential (250 kWh)'!B14</f>
        <v>0</v>
      </c>
      <c r="C14" s="153">
        <f>'Residential (250 kWh)'!C14</f>
        <v>0</v>
      </c>
      <c r="D14" s="7"/>
      <c r="E14" s="7"/>
      <c r="F14" s="144" t="s">
        <v>58</v>
      </c>
      <c r="I14" s="158">
        <f>'Residential (250 kWh)'!I14</f>
        <v>0</v>
      </c>
      <c r="J14" s="158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'Residential (250 kWh)'!B15</f>
        <v>0</v>
      </c>
      <c r="C15" s="153">
        <f>'Residential (250 kWh)'!C15</f>
        <v>0</v>
      </c>
      <c r="D15" s="7"/>
      <c r="E15" s="7"/>
      <c r="F15" s="144" t="s">
        <v>59</v>
      </c>
      <c r="I15" s="158">
        <f>'Residential (250 kWh)'!I15</f>
        <v>0</v>
      </c>
      <c r="J15" s="158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'Residential (250 kWh)'!B16</f>
        <v>7.4999999999999997E-3</v>
      </c>
      <c r="C16" s="153">
        <f>'Residential (250 kWh)'!C16</f>
        <v>7.4999999999999997E-3</v>
      </c>
      <c r="D16" s="7"/>
      <c r="E16" s="7"/>
      <c r="F16" s="144" t="s">
        <v>60</v>
      </c>
      <c r="I16" s="158">
        <f>'Residential (250 kWh)'!I16</f>
        <v>0</v>
      </c>
      <c r="J16" s="158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'Residential (250 kWh)'!B17</f>
        <v>5.4999999999999997E-3</v>
      </c>
      <c r="C17" s="153">
        <f>'Residential (250 kWh)'!C17</f>
        <v>5.4999999999999997E-3</v>
      </c>
      <c r="D17" s="7"/>
      <c r="E17" s="7"/>
      <c r="F17" s="144" t="s">
        <v>61</v>
      </c>
      <c r="I17" s="158">
        <f>'Residential (250 kWh)'!I17</f>
        <v>0</v>
      </c>
      <c r="J17" s="158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'Residential (250 kWh)'!B18</f>
        <v>5.1999999999999998E-3</v>
      </c>
      <c r="C18" s="153">
        <f>'Residential (250 kWh)'!C18</f>
        <v>5.1999999999999998E-3</v>
      </c>
      <c r="D18" s="7"/>
      <c r="E18" s="7"/>
      <c r="F18" s="144" t="s">
        <v>62</v>
      </c>
      <c r="I18" s="158">
        <f>'Residential (250 kWh)'!I18</f>
        <v>0</v>
      </c>
      <c r="J18" s="158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'Residential (250 kWh)'!B19</f>
        <v>1.1000000000000001E-3</v>
      </c>
      <c r="C19" s="153">
        <f>'Residential (250 kWh)'!C19</f>
        <v>1.1000000000000001E-3</v>
      </c>
      <c r="D19" s="7"/>
      <c r="E19" s="7"/>
      <c r="F19" s="144" t="s">
        <v>63</v>
      </c>
      <c r="I19" s="158">
        <f>'Residential (250 kWh)'!I19</f>
        <v>0</v>
      </c>
      <c r="J19" s="158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53">
        <f>'Residential (250 kWh)'!B20</f>
        <v>0.25</v>
      </c>
      <c r="C20" s="153">
        <f>'Residential (250 kWh)'!C20</f>
        <v>0.25</v>
      </c>
      <c r="D20" s="7"/>
      <c r="E20" s="7"/>
      <c r="F20" s="144" t="s">
        <v>64</v>
      </c>
      <c r="I20" s="158">
        <f>'Residential (250 kWh)'!I20</f>
        <v>0</v>
      </c>
      <c r="J20" s="158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'Residential (250 kWh)'!B21</f>
        <v>7.0000000000000001E-3</v>
      </c>
      <c r="C21" s="153">
        <f>'Residential (250 kWh)'!C21</f>
        <v>7.0000000000000001E-3</v>
      </c>
      <c r="D21" s="7"/>
      <c r="E21" s="7"/>
      <c r="F21" s="144" t="s">
        <v>65</v>
      </c>
      <c r="I21" s="158">
        <f>'Residential (250 kWh)'!I21</f>
        <v>0</v>
      </c>
      <c r="J21" s="158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'Residential (250 kWh)'!B22</f>
        <v>1.0348999999999999</v>
      </c>
      <c r="C22" s="153">
        <f>'Residential (250 kWh)'!C22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1500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69"/>
      <c r="M29" s="69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2" t="s">
        <v>90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1000</v>
      </c>
      <c r="C35" s="94">
        <f>+B5</f>
        <v>7.3999999999999996E-2</v>
      </c>
      <c r="D35" s="95">
        <f>+B35*C35</f>
        <v>74</v>
      </c>
      <c r="E35" s="93">
        <f>+B35</f>
        <v>1000</v>
      </c>
      <c r="F35" s="94">
        <f>+C5</f>
        <v>7.3999999999999996E-2</v>
      </c>
      <c r="G35" s="95">
        <f>+E35*F35</f>
        <v>74</v>
      </c>
      <c r="H35" s="96">
        <f>+G35-D35</f>
        <v>0</v>
      </c>
      <c r="I35" s="97">
        <f>IFERROR(+H35/D35,0)</f>
        <v>0</v>
      </c>
      <c r="J35" s="105">
        <f>IFERROR(+G35/$G$62,0)</f>
        <v>0.37265817596980427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552.34999999999991</v>
      </c>
      <c r="C36" s="66">
        <f>+B6</f>
        <v>8.6999999999999994E-2</v>
      </c>
      <c r="D36" s="19">
        <f>+B36*C36</f>
        <v>48.054449999999989</v>
      </c>
      <c r="E36" s="161">
        <f>+B36</f>
        <v>552.34999999999991</v>
      </c>
      <c r="F36" s="66">
        <f>+C6</f>
        <v>8.6999999999999994E-2</v>
      </c>
      <c r="G36" s="19">
        <f>+E36*F36</f>
        <v>48.054449999999989</v>
      </c>
      <c r="H36" s="120">
        <f>+G36-D36</f>
        <v>0</v>
      </c>
      <c r="I36" s="97">
        <f>IFERROR(+H36/D36,0)</f>
        <v>0</v>
      </c>
      <c r="J36" s="89">
        <f>IFERROR(+G36/$G$62,0)</f>
        <v>0.2419984281652994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993.50400000000002</v>
      </c>
      <c r="C38" s="162">
        <f>+B7</f>
        <v>6.3E-2</v>
      </c>
      <c r="D38" s="19">
        <f>+B38*C38</f>
        <v>62.590752000000002</v>
      </c>
      <c r="E38" s="161">
        <f>+B38</f>
        <v>993.50400000000002</v>
      </c>
      <c r="F38" s="162">
        <f>+C7</f>
        <v>6.3E-2</v>
      </c>
      <c r="G38" s="19">
        <f>+E38*F38</f>
        <v>62.590752000000002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0.31332285622037109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279.42299999999994</v>
      </c>
      <c r="C39" s="162">
        <f>+B8</f>
        <v>9.9000000000000005E-2</v>
      </c>
      <c r="D39" s="19">
        <f>+B39*C39</f>
        <v>27.662876999999995</v>
      </c>
      <c r="E39" s="161">
        <f>+B39</f>
        <v>279.42299999999994</v>
      </c>
      <c r="F39" s="162">
        <f>+C8</f>
        <v>9.9000000000000005E-2</v>
      </c>
      <c r="G39" s="19">
        <f>+E39*F39</f>
        <v>27.662876999999995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0.13847751234739614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279.42299999999994</v>
      </c>
      <c r="C40" s="162">
        <f>+B9</f>
        <v>0.11799999999999999</v>
      </c>
      <c r="D40" s="19">
        <f>+B40*C40</f>
        <v>32.971913999999991</v>
      </c>
      <c r="E40" s="161">
        <f>+B40</f>
        <v>279.42299999999994</v>
      </c>
      <c r="F40" s="162">
        <f>+C9</f>
        <v>0.11799999999999999</v>
      </c>
      <c r="G40" s="19">
        <f>+E40*F40</f>
        <v>32.971913999999991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0.1650540046160883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9.83</v>
      </c>
      <c r="D42" s="68">
        <f>+B42*C42</f>
        <v>9.83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0.13000000000000078</v>
      </c>
      <c r="I42" s="97">
        <f>IFERROR(+H42/D42,0)</f>
        <v>1.3224821973550436E-2</v>
      </c>
      <c r="J42" s="107">
        <f t="shared" ref="J42:J56" si="2">IFERROR(+G42/$G$62,0)</f>
        <v>5.0157776117016904E-2</v>
      </c>
      <c r="K42" s="103">
        <f>IFERROR(+G42/$G$68,0)</f>
        <v>4.9858733890190299E-2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3.9243569169936481E-3</v>
      </c>
      <c r="K43" s="103">
        <f t="shared" ref="K43:K46" si="4">IFERROR(+G43/$G$68,0)</f>
        <v>3.9009597785602717E-3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1500</v>
      </c>
      <c r="C44" s="23">
        <f>+B13</f>
        <v>1.43E-2</v>
      </c>
      <c r="D44" s="90">
        <f t="shared" ref="D44:D46" si="5">+B44*C44</f>
        <v>21.45</v>
      </c>
      <c r="E44" s="22">
        <f>+B44</f>
        <v>1500</v>
      </c>
      <c r="F44" s="23">
        <f>+C13</f>
        <v>1.4500000000000001E-2</v>
      </c>
      <c r="G44" s="90">
        <f t="shared" si="1"/>
        <v>21.75</v>
      </c>
      <c r="H44" s="92">
        <f t="shared" ref="H44:H46" si="6">+G44-D44</f>
        <v>0.30000000000000071</v>
      </c>
      <c r="I44" s="97">
        <f t="shared" si="3"/>
        <v>1.3986013986014019E-2</v>
      </c>
      <c r="J44" s="107">
        <f t="shared" si="2"/>
        <v>0.10953128820734112</v>
      </c>
      <c r="K44" s="103">
        <f t="shared" si="4"/>
        <v>0.10887825924815651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1500</v>
      </c>
      <c r="C45" s="23"/>
      <c r="D45" s="90">
        <f t="shared" si="5"/>
        <v>0</v>
      </c>
      <c r="E45" s="22">
        <f>+B45</f>
        <v>1500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1500</v>
      </c>
      <c r="C46" s="23">
        <f>+B14</f>
        <v>0</v>
      </c>
      <c r="D46" s="90">
        <f t="shared" si="5"/>
        <v>0</v>
      </c>
      <c r="E46" s="22">
        <f>+B46</f>
        <v>1500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31.299999999999997</v>
      </c>
      <c r="E47" s="124"/>
      <c r="F47" s="91"/>
      <c r="G47" s="125">
        <f t="shared" ref="G47:H47" si="7">SUM(G42:G46)</f>
        <v>32.489272884867717</v>
      </c>
      <c r="H47" s="125">
        <f t="shared" si="7"/>
        <v>1.1892728848677165</v>
      </c>
      <c r="I47" s="46">
        <f t="shared" si="3"/>
        <v>3.7995938813665066E-2</v>
      </c>
      <c r="J47" s="109">
        <f t="shared" si="2"/>
        <v>0.16361342124135167</v>
      </c>
      <c r="K47" s="137">
        <f>IFERROR(+G47/$G$68,0)</f>
        <v>0.16263795291690708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1552.35</v>
      </c>
      <c r="C48" s="142">
        <f>+B16</f>
        <v>7.4999999999999997E-3</v>
      </c>
      <c r="D48" s="127">
        <f>+B48*C48</f>
        <v>11.642624999999999</v>
      </c>
      <c r="E48" s="127">
        <f>+B48</f>
        <v>1552.35</v>
      </c>
      <c r="F48" s="142">
        <f>+C16</f>
        <v>7.4999999999999997E-3</v>
      </c>
      <c r="G48" s="127">
        <f>+E48*F48</f>
        <v>11.642624999999999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5.8631343189195162E-2</v>
      </c>
      <c r="K48" s="138">
        <f t="shared" ref="K48:K56" si="9">IFERROR(+G48/$G$68,0)</f>
        <v>5.8281781290991638E-2</v>
      </c>
    </row>
    <row r="49" spans="1:11" ht="25.5">
      <c r="A49" s="129" t="s">
        <v>29</v>
      </c>
      <c r="B49" s="130">
        <f>+B48</f>
        <v>1552.35</v>
      </c>
      <c r="C49" s="141">
        <f>+B17</f>
        <v>5.4999999999999997E-3</v>
      </c>
      <c r="D49" s="130">
        <f>+B49*C49</f>
        <v>8.5379249999999995</v>
      </c>
      <c r="E49" s="130">
        <f>+B49</f>
        <v>1552.35</v>
      </c>
      <c r="F49" s="141">
        <f>+C17</f>
        <v>5.4999999999999997E-3</v>
      </c>
      <c r="G49" s="130">
        <f>+E49*F49</f>
        <v>8.5379249999999995</v>
      </c>
      <c r="H49" s="130">
        <f t="shared" si="8"/>
        <v>0</v>
      </c>
      <c r="I49" s="131">
        <f t="shared" si="3"/>
        <v>0</v>
      </c>
      <c r="J49" s="131">
        <f t="shared" si="2"/>
        <v>4.2996318338743122E-2</v>
      </c>
      <c r="K49" s="139">
        <f t="shared" si="9"/>
        <v>4.2739972946727205E-2</v>
      </c>
    </row>
    <row r="50" spans="1:11">
      <c r="A50" s="100" t="s">
        <v>30</v>
      </c>
      <c r="B50" s="101"/>
      <c r="C50" s="101"/>
      <c r="D50" s="122">
        <f>+D48+D49</f>
        <v>20.180549999999997</v>
      </c>
      <c r="E50" s="101"/>
      <c r="F50" s="101"/>
      <c r="G50" s="122">
        <f>+G48+G49</f>
        <v>20.180549999999997</v>
      </c>
      <c r="H50" s="122">
        <f t="shared" si="8"/>
        <v>0</v>
      </c>
      <c r="I50" s="65">
        <f t="shared" si="3"/>
        <v>0</v>
      </c>
      <c r="J50" s="110">
        <f t="shared" si="2"/>
        <v>0.10162766152793827</v>
      </c>
      <c r="K50" s="140">
        <f t="shared" si="9"/>
        <v>0.10102175423771884</v>
      </c>
    </row>
    <row r="51" spans="1:11" ht="25.5">
      <c r="A51" s="47" t="s">
        <v>31</v>
      </c>
      <c r="B51" s="91"/>
      <c r="C51" s="91"/>
      <c r="D51" s="48">
        <f>+D47+D50</f>
        <v>51.480549999999994</v>
      </c>
      <c r="E51" s="91"/>
      <c r="F51" s="91"/>
      <c r="G51" s="48">
        <f>+G47+G50</f>
        <v>52.669822884867713</v>
      </c>
      <c r="H51" s="121">
        <f t="shared" si="8"/>
        <v>1.1892728848677194</v>
      </c>
      <c r="I51" s="64">
        <f t="shared" si="3"/>
        <v>2.3101402080353058E-2</v>
      </c>
      <c r="J51" s="109">
        <f t="shared" si="2"/>
        <v>0.26524108276928993</v>
      </c>
      <c r="K51" s="137">
        <f t="shared" si="9"/>
        <v>0.26365970715462594</v>
      </c>
    </row>
    <row r="52" spans="1:11">
      <c r="A52" s="160" t="s">
        <v>32</v>
      </c>
      <c r="B52" s="161">
        <f>+B27*B30</f>
        <v>1552.35</v>
      </c>
      <c r="C52" s="162">
        <f>+B18</f>
        <v>5.1999999999999998E-3</v>
      </c>
      <c r="D52" s="19">
        <f>+B52*C52</f>
        <v>8.0722199999999997</v>
      </c>
      <c r="E52" s="161">
        <f>+B52</f>
        <v>1552.35</v>
      </c>
      <c r="F52" s="162">
        <f>+C18</f>
        <v>5.1999999999999998E-3</v>
      </c>
      <c r="G52" s="19">
        <f>+E52*F52</f>
        <v>8.0722199999999997</v>
      </c>
      <c r="H52" s="118">
        <f t="shared" si="8"/>
        <v>0</v>
      </c>
      <c r="I52" s="20">
        <f t="shared" si="3"/>
        <v>0</v>
      </c>
      <c r="J52" s="107">
        <f t="shared" si="2"/>
        <v>4.0651064611175312E-2</v>
      </c>
      <c r="K52" s="113">
        <f t="shared" si="9"/>
        <v>4.0408701695087541E-2</v>
      </c>
    </row>
    <row r="53" spans="1:11">
      <c r="A53" s="160" t="s">
        <v>33</v>
      </c>
      <c r="B53" s="161">
        <f>+B52</f>
        <v>1552.35</v>
      </c>
      <c r="C53" s="162">
        <f>+B19</f>
        <v>1.1000000000000001E-3</v>
      </c>
      <c r="D53" s="19">
        <f>+B53*C53</f>
        <v>1.7075849999999999</v>
      </c>
      <c r="E53" s="161">
        <f>+B53</f>
        <v>1552.35</v>
      </c>
      <c r="F53" s="162">
        <f>+C19</f>
        <v>1.1000000000000001E-3</v>
      </c>
      <c r="G53" s="19">
        <f>+E53*F53</f>
        <v>1.7075849999999999</v>
      </c>
      <c r="H53" s="118">
        <f t="shared" si="8"/>
        <v>0</v>
      </c>
      <c r="I53" s="20">
        <f t="shared" si="3"/>
        <v>0</v>
      </c>
      <c r="J53" s="107">
        <f t="shared" si="2"/>
        <v>8.5992636677486248E-3</v>
      </c>
      <c r="K53" s="113">
        <f t="shared" si="9"/>
        <v>8.5479945893454402E-3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1.2589803242223118E-3</v>
      </c>
      <c r="K54" s="113">
        <f t="shared" si="9"/>
        <v>1.2514742442316842E-3</v>
      </c>
    </row>
    <row r="55" spans="1:11">
      <c r="A55" s="47" t="s">
        <v>35</v>
      </c>
      <c r="B55" s="91"/>
      <c r="C55" s="91"/>
      <c r="D55" s="48">
        <f>SUM(D52:D54)</f>
        <v>10.029805</v>
      </c>
      <c r="E55" s="91"/>
      <c r="F55" s="91"/>
      <c r="G55" s="48">
        <f>SUM(G52:G54)</f>
        <v>10.029805</v>
      </c>
      <c r="H55" s="121">
        <f t="shared" si="8"/>
        <v>0</v>
      </c>
      <c r="I55" s="49">
        <f t="shared" si="3"/>
        <v>0</v>
      </c>
      <c r="J55" s="109">
        <f t="shared" si="2"/>
        <v>5.0509308603146251E-2</v>
      </c>
      <c r="K55" s="114">
        <f t="shared" si="9"/>
        <v>5.0208170528664664E-2</v>
      </c>
    </row>
    <row r="56" spans="1:11">
      <c r="A56" s="27" t="s">
        <v>36</v>
      </c>
      <c r="B56" s="161">
        <f>+B27</f>
        <v>1500</v>
      </c>
      <c r="C56" s="24">
        <f>+B21</f>
        <v>7.0000000000000001E-3</v>
      </c>
      <c r="D56" s="19">
        <f>+B56*C56</f>
        <v>10.5</v>
      </c>
      <c r="E56" s="161">
        <f>+B56</f>
        <v>1500</v>
      </c>
      <c r="F56" s="24">
        <f>+C21</f>
        <v>7.0000000000000001E-3</v>
      </c>
      <c r="G56" s="19">
        <f>+E56*F56</f>
        <v>10.5</v>
      </c>
      <c r="H56" s="118">
        <f t="shared" si="8"/>
        <v>0</v>
      </c>
      <c r="I56" s="20">
        <f t="shared" si="3"/>
        <v>0</v>
      </c>
      <c r="J56" s="111">
        <f t="shared" si="2"/>
        <v>5.2877173617337091E-2</v>
      </c>
      <c r="K56" s="115">
        <f t="shared" si="9"/>
        <v>5.2561918257730732E-2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194.06480499999998</v>
      </c>
      <c r="E58" s="78"/>
      <c r="F58" s="78"/>
      <c r="G58" s="21">
        <f>+G35+G36+G51+G55+G56</f>
        <v>195.25407788486771</v>
      </c>
      <c r="H58" s="118">
        <f t="shared" ref="H58:H62" si="10">+G58-D58</f>
        <v>1.1892728848677336</v>
      </c>
      <c r="I58" s="20">
        <f t="shared" ref="I58:I62" si="11">IFERROR(+H58/D58,0)</f>
        <v>6.1282254907979519E-3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25.228424649999997</v>
      </c>
      <c r="E59" s="25"/>
      <c r="F59" s="26">
        <v>0.13</v>
      </c>
      <c r="G59" s="21">
        <f>+G58*F59</f>
        <v>25.383030125032803</v>
      </c>
      <c r="H59" s="118">
        <f t="shared" si="10"/>
        <v>0.15460547503280608</v>
      </c>
      <c r="I59" s="20">
        <f t="shared" si="11"/>
        <v>6.1282254907979797E-3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219.29322964999997</v>
      </c>
      <c r="E60" s="67"/>
      <c r="F60" s="67"/>
      <c r="G60" s="118">
        <f>+G58+G59</f>
        <v>220.63710800990052</v>
      </c>
      <c r="H60" s="118">
        <f t="shared" si="10"/>
        <v>1.3438783599005433</v>
      </c>
      <c r="I60" s="20">
        <f t="shared" si="11"/>
        <v>6.128225490797971E-3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-21.929322964999997</v>
      </c>
      <c r="E61" s="78"/>
      <c r="F61" s="31">
        <v>-0.1</v>
      </c>
      <c r="G61" s="117">
        <f>+G60*F61</f>
        <v>-22.063710800990052</v>
      </c>
      <c r="H61" s="118">
        <f t="shared" si="10"/>
        <v>-0.13438783599005433</v>
      </c>
      <c r="I61" s="20">
        <f t="shared" si="11"/>
        <v>6.128225490797971E-3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197.36390668499996</v>
      </c>
      <c r="E62" s="87"/>
      <c r="F62" s="87"/>
      <c r="G62" s="44">
        <f>+G60+G61</f>
        <v>198.57339720891048</v>
      </c>
      <c r="H62" s="119">
        <f t="shared" si="10"/>
        <v>1.2094905239105174</v>
      </c>
      <c r="I62" s="45">
        <f t="shared" si="11"/>
        <v>6.1282254907981159E-3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195.23589799999999</v>
      </c>
      <c r="E64" s="78"/>
      <c r="F64" s="78"/>
      <c r="G64" s="21">
        <f>+G38+G39+G40+G51+G55+G56</f>
        <v>196.42517088486773</v>
      </c>
      <c r="H64" s="118">
        <f t="shared" ref="H64:H68" si="12">+G64-D64</f>
        <v>1.1892728848677336</v>
      </c>
      <c r="I64" s="20">
        <f t="shared" ref="I64:I68" si="13">IFERROR(+H64/D64,0)</f>
        <v>6.0914662572337684E-3</v>
      </c>
      <c r="J64" s="20"/>
      <c r="K64" s="113">
        <f t="shared" ref="K64:K68" si="14">IFERROR(+G64/$G$68,0)</f>
        <v>0.98328416912487693</v>
      </c>
    </row>
    <row r="65" spans="1:11">
      <c r="A65" s="39" t="s">
        <v>38</v>
      </c>
      <c r="B65" s="25"/>
      <c r="C65" s="26">
        <v>0.13</v>
      </c>
      <c r="D65" s="21">
        <f>+D64*C65</f>
        <v>25.380666739999999</v>
      </c>
      <c r="E65" s="25"/>
      <c r="F65" s="26">
        <v>0.13</v>
      </c>
      <c r="G65" s="21">
        <f>+G64*F65</f>
        <v>25.535272215032805</v>
      </c>
      <c r="H65" s="118">
        <f t="shared" si="12"/>
        <v>0.15460547503280608</v>
      </c>
      <c r="I65" s="20">
        <f t="shared" si="13"/>
        <v>6.0914662572337961E-3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220.61656474</v>
      </c>
      <c r="E66" s="67"/>
      <c r="F66" s="67"/>
      <c r="G66" s="21">
        <f>+G64+G65</f>
        <v>221.96044309990054</v>
      </c>
      <c r="H66" s="118">
        <f t="shared" si="12"/>
        <v>1.3438783599005433</v>
      </c>
      <c r="I66" s="20">
        <f t="shared" si="13"/>
        <v>6.0914662572337866E-3</v>
      </c>
      <c r="J66" s="20"/>
      <c r="K66" s="113">
        <f t="shared" si="14"/>
        <v>1.1111111111111109</v>
      </c>
    </row>
    <row r="67" spans="1:11">
      <c r="A67" s="39" t="s">
        <v>40</v>
      </c>
      <c r="B67" s="78"/>
      <c r="C67" s="31">
        <v>-0.1</v>
      </c>
      <c r="D67" s="117">
        <f>+D66*C67</f>
        <v>-22.061656474000003</v>
      </c>
      <c r="E67" s="78"/>
      <c r="F67" s="31">
        <v>-0.1</v>
      </c>
      <c r="G67" s="117">
        <f>+G66*F67</f>
        <v>-22.196044309990057</v>
      </c>
      <c r="H67" s="118">
        <f t="shared" si="12"/>
        <v>-0.13438783599005433</v>
      </c>
      <c r="I67" s="20">
        <f t="shared" si="13"/>
        <v>6.0914662572337866E-3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198.55490826599998</v>
      </c>
      <c r="E68" s="87"/>
      <c r="F68" s="87"/>
      <c r="G68" s="44">
        <f>+G66+G67</f>
        <v>199.7643987899105</v>
      </c>
      <c r="H68" s="119">
        <f t="shared" si="12"/>
        <v>1.2094905239105174</v>
      </c>
      <c r="I68" s="45">
        <f t="shared" si="13"/>
        <v>6.0914662572339306E-3</v>
      </c>
      <c r="J68" s="62"/>
      <c r="K68" s="116">
        <f t="shared" si="14"/>
        <v>1</v>
      </c>
    </row>
    <row r="70" spans="1:11">
      <c r="A70" s="143"/>
      <c r="B70" s="143"/>
      <c r="C70" s="143"/>
      <c r="D70" s="143"/>
      <c r="E70" s="143"/>
      <c r="F70" s="143"/>
      <c r="G70" s="143"/>
      <c r="H70" s="143"/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topLeftCell="A13" zoomScale="90" zoomScaleNormal="90" workbookViewId="0">
      <selection sqref="A1:L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28515625" style="144" customWidth="1"/>
    <col min="10" max="11" width="11.140625" style="144" customWidth="1"/>
    <col min="12" max="16384" width="9.140625" style="144"/>
  </cols>
  <sheetData>
    <row r="1" spans="1:28" ht="23.25">
      <c r="A1" s="206" t="s">
        <v>67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+'Residential (1500 kWh)'!B5</f>
        <v>7.3999999999999996E-2</v>
      </c>
      <c r="C5" s="153">
        <f>+'Residential (1500 kWh)'!C5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+'Residential (1500 kWh)'!B6</f>
        <v>8.6999999999999994E-2</v>
      </c>
      <c r="C6" s="153">
        <f>+'Residential (1500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v>6.3E-2</v>
      </c>
      <c r="C7" s="153">
        <v>6.3E-2</v>
      </c>
      <c r="D7" s="7"/>
      <c r="E7" s="7"/>
      <c r="F7" s="144" t="s">
        <v>53</v>
      </c>
      <c r="I7" s="158">
        <v>0.02</v>
      </c>
      <c r="J7" s="158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v>9.9000000000000005E-2</v>
      </c>
      <c r="C8" s="153">
        <v>9.9000000000000005E-2</v>
      </c>
      <c r="D8" s="7"/>
      <c r="E8" s="7"/>
      <c r="F8" s="144" t="s">
        <v>54</v>
      </c>
      <c r="I8" s="158"/>
      <c r="J8" s="158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v>0.11799999999999999</v>
      </c>
      <c r="C9" s="153">
        <v>0.11799999999999999</v>
      </c>
      <c r="D9" s="7"/>
      <c r="E9" s="7"/>
      <c r="F9" s="144" t="s">
        <v>55</v>
      </c>
      <c r="J9" s="158">
        <f>'[3]T18 SMDR Requests for Approval'!$H$6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48">
        <v>17.75</v>
      </c>
      <c r="C10" s="148">
        <v>17.98</v>
      </c>
      <c r="D10" s="7"/>
      <c r="E10" s="7"/>
      <c r="F10" s="144" t="s">
        <v>56</v>
      </c>
      <c r="J10" s="158">
        <f>'[3]T21 Cal. of SMIRR'!$D$5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48">
        <v>0</v>
      </c>
      <c r="C11" s="148"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49">
        <f>+I11</f>
        <v>0.02</v>
      </c>
      <c r="C12" s="149">
        <f>+J11</f>
        <v>24.108170463192319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1">
        <v>1.5599999999999999E-2</v>
      </c>
      <c r="C13" s="200">
        <v>1.5800000000000002E-2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2">
        <f>+I22</f>
        <v>0</v>
      </c>
      <c r="C14" s="201">
        <f>+J22</f>
        <v>0</v>
      </c>
      <c r="D14" s="7"/>
      <c r="E14" s="7"/>
      <c r="F14" s="144" t="s">
        <v>58</v>
      </c>
      <c r="I14" s="164"/>
      <c r="J14" s="158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1">
        <v>0</v>
      </c>
      <c r="C15" s="200">
        <v>0</v>
      </c>
      <c r="D15" s="7"/>
      <c r="E15" s="7"/>
      <c r="F15" s="144" t="s">
        <v>59</v>
      </c>
      <c r="I15" s="164"/>
      <c r="J15" s="158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2">
        <v>6.7000000000000002E-3</v>
      </c>
      <c r="C16" s="201">
        <v>6.7000000000000002E-3</v>
      </c>
      <c r="D16" s="7"/>
      <c r="E16" s="7"/>
      <c r="F16" s="144" t="s">
        <v>60</v>
      </c>
      <c r="I16" s="164"/>
      <c r="J16" s="158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2">
        <v>4.7000000000000002E-3</v>
      </c>
      <c r="C17" s="201">
        <v>4.7000000000000002E-3</v>
      </c>
      <c r="D17" s="7"/>
      <c r="E17" s="7"/>
      <c r="F17" s="144" t="s">
        <v>61</v>
      </c>
      <c r="I17" s="164"/>
      <c r="J17" s="158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v>5.1999999999999998E-3</v>
      </c>
      <c r="C18" s="153">
        <v>5.1999999999999998E-3</v>
      </c>
      <c r="D18" s="7"/>
      <c r="E18" s="7"/>
      <c r="F18" s="144" t="s">
        <v>62</v>
      </c>
      <c r="I18" s="164"/>
      <c r="J18" s="158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v>1.1000000000000001E-3</v>
      </c>
      <c r="C19" s="153">
        <v>1.1000000000000001E-3</v>
      </c>
      <c r="D19" s="7"/>
      <c r="E19" s="7"/>
      <c r="F19" s="144" t="s">
        <v>63</v>
      </c>
      <c r="I19" s="164"/>
      <c r="J19" s="16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49">
        <v>0.25</v>
      </c>
      <c r="C20" s="149">
        <v>0.25</v>
      </c>
      <c r="D20" s="7"/>
      <c r="E20" s="7"/>
      <c r="F20" s="144" t="s">
        <v>64</v>
      </c>
      <c r="I20" s="164"/>
      <c r="J20" s="16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4">
        <v>7.0000000000000001E-3</v>
      </c>
      <c r="C21" s="154">
        <v>7.0000000000000001E-3</v>
      </c>
      <c r="D21" s="7"/>
      <c r="E21" s="7"/>
      <c r="F21" s="144" t="s">
        <v>65</v>
      </c>
      <c r="I21" s="164"/>
      <c r="J21" s="158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6">
        <v>1.0348999999999999</v>
      </c>
      <c r="C22" s="156"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2000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2" t="s">
        <v>89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0.18505584591811922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1319.7999999999997</v>
      </c>
      <c r="C36" s="66">
        <f>+B6</f>
        <v>8.6999999999999994E-2</v>
      </c>
      <c r="D36" s="19">
        <f>+B36*C36</f>
        <v>114.82259999999997</v>
      </c>
      <c r="E36" s="161">
        <f>+B36</f>
        <v>1319.7999999999997</v>
      </c>
      <c r="F36" s="66">
        <f>+C6</f>
        <v>8.6999999999999994E-2</v>
      </c>
      <c r="G36" s="19">
        <f>+E36*F36</f>
        <v>114.82259999999997</v>
      </c>
      <c r="H36" s="120">
        <f>+G36-D36</f>
        <v>0</v>
      </c>
      <c r="I36" s="97">
        <f>IFERROR(+H36/D36,0)</f>
        <v>0</v>
      </c>
      <c r="J36" s="89">
        <f>IFERROR(+G36/$G$62,0)</f>
        <v>0.38285753826158248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1324.6719999999998</v>
      </c>
      <c r="C38" s="162">
        <f>+B7</f>
        <v>6.3E-2</v>
      </c>
      <c r="D38" s="19">
        <f>+B38*C38</f>
        <v>83.454335999999984</v>
      </c>
      <c r="E38" s="161">
        <f>+B38</f>
        <v>1324.6719999999998</v>
      </c>
      <c r="F38" s="162">
        <f>+C7</f>
        <v>6.3E-2</v>
      </c>
      <c r="G38" s="19">
        <f>+E38*F38</f>
        <v>83.454335999999984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0.28406580980896357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372.56399999999996</v>
      </c>
      <c r="C39" s="162">
        <f>+B8</f>
        <v>9.9000000000000005E-2</v>
      </c>
      <c r="D39" s="19">
        <f>+B39*C39</f>
        <v>36.883835999999995</v>
      </c>
      <c r="E39" s="161">
        <f>+B39</f>
        <v>372.56399999999996</v>
      </c>
      <c r="F39" s="162">
        <f>+C8</f>
        <v>9.9000000000000005E-2</v>
      </c>
      <c r="G39" s="19">
        <f>+E39*F39</f>
        <v>36.883835999999995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0.12554694272806871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372.56399999999996</v>
      </c>
      <c r="C40" s="162">
        <f>+B9</f>
        <v>0.11799999999999999</v>
      </c>
      <c r="D40" s="19">
        <f>+B40*C40</f>
        <v>43.962551999999995</v>
      </c>
      <c r="E40" s="161">
        <f>+B40</f>
        <v>372.56399999999996</v>
      </c>
      <c r="F40" s="162">
        <f>+C9</f>
        <v>0.11799999999999999</v>
      </c>
      <c r="G40" s="19">
        <f>+E40*F40</f>
        <v>43.962551999999995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0.14964181052436473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17.75</v>
      </c>
      <c r="D42" s="68">
        <f>+B42*C42</f>
        <v>17.75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0.23000000000000043</v>
      </c>
      <c r="I42" s="97">
        <f>IFERROR(+H42/D42,0)</f>
        <v>1.2957746478873263E-2</v>
      </c>
      <c r="J42" s="107">
        <f t="shared" ref="J42:J56" si="2">IFERROR(+G42/$G$62,0)</f>
        <v>5.9951425398338441E-2</v>
      </c>
      <c r="K42" s="103">
        <f>IFERROR(+G42/$G$68,0)</f>
        <v>6.1201173062657474E-2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8.0384826641518387E-2</v>
      </c>
      <c r="K43" s="103">
        <f t="shared" ref="K43:K46" si="4">IFERROR(+G43/$G$68,0)</f>
        <v>8.2060529073519489E-2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2000</v>
      </c>
      <c r="C44" s="23">
        <f>+B13</f>
        <v>1.5599999999999999E-2</v>
      </c>
      <c r="D44" s="90">
        <f t="shared" ref="D44:D46" si="5">+B44*C44</f>
        <v>31.2</v>
      </c>
      <c r="E44" s="22">
        <f>+B44</f>
        <v>2000</v>
      </c>
      <c r="F44" s="23">
        <f>+C13</f>
        <v>1.5800000000000002E-2</v>
      </c>
      <c r="G44" s="90">
        <f t="shared" si="1"/>
        <v>31.6</v>
      </c>
      <c r="H44" s="92">
        <f t="shared" ref="H44:H46" si="6">+G44-D44</f>
        <v>0.40000000000000213</v>
      </c>
      <c r="I44" s="97">
        <f t="shared" si="3"/>
        <v>1.2820512820512889E-2</v>
      </c>
      <c r="J44" s="107">
        <f t="shared" si="2"/>
        <v>0.10536513028851473</v>
      </c>
      <c r="K44" s="103">
        <f t="shared" si="4"/>
        <v>0.1075615722347039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2000</v>
      </c>
      <c r="C45" s="23"/>
      <c r="D45" s="90">
        <f t="shared" si="5"/>
        <v>0</v>
      </c>
      <c r="E45" s="22">
        <f>+B45</f>
        <v>2000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2000</v>
      </c>
      <c r="C46" s="23">
        <f>+B14</f>
        <v>0</v>
      </c>
      <c r="D46" s="90">
        <f t="shared" si="5"/>
        <v>0</v>
      </c>
      <c r="E46" s="22">
        <f>+B46</f>
        <v>2000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48.97</v>
      </c>
      <c r="E47" s="124"/>
      <c r="F47" s="91"/>
      <c r="G47" s="125">
        <f t="shared" ref="G47:H47" si="7">SUM(G42:G46)</f>
        <v>73.688170463192321</v>
      </c>
      <c r="H47" s="125">
        <f t="shared" si="7"/>
        <v>24.718170463192322</v>
      </c>
      <c r="I47" s="46">
        <f t="shared" si="3"/>
        <v>0.50476149608315957</v>
      </c>
      <c r="J47" s="109">
        <f t="shared" si="2"/>
        <v>0.24570138232837155</v>
      </c>
      <c r="K47" s="137">
        <f>IFERROR(+G47/$G$68,0)</f>
        <v>0.25082327437088087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2069.7999999999997</v>
      </c>
      <c r="C48" s="142">
        <f>+B16</f>
        <v>6.7000000000000002E-3</v>
      </c>
      <c r="D48" s="127">
        <f>+B48*C48</f>
        <v>13.867659999999999</v>
      </c>
      <c r="E48" s="127">
        <f>+B48</f>
        <v>2069.7999999999997</v>
      </c>
      <c r="F48" s="142">
        <f>+C16</f>
        <v>6.7000000000000002E-3</v>
      </c>
      <c r="G48" s="127">
        <f>+E48*F48</f>
        <v>13.867659999999999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4.623948742711468E-2</v>
      </c>
      <c r="K48" s="138">
        <f t="shared" ref="K48:K56" si="9">IFERROR(+G48/$G$68,0)</f>
        <v>4.7203395975199805E-2</v>
      </c>
    </row>
    <row r="49" spans="1:11" ht="25.5">
      <c r="A49" s="129" t="s">
        <v>29</v>
      </c>
      <c r="B49" s="130">
        <f>+B48</f>
        <v>2069.7999999999997</v>
      </c>
      <c r="C49" s="141">
        <f>+B17</f>
        <v>4.7000000000000002E-3</v>
      </c>
      <c r="D49" s="130">
        <f>+B49*C49</f>
        <v>9.7280599999999993</v>
      </c>
      <c r="E49" s="130">
        <f>+B49</f>
        <v>2069.7999999999997</v>
      </c>
      <c r="F49" s="141">
        <f>+C17</f>
        <v>4.7000000000000002E-3</v>
      </c>
      <c r="G49" s="130">
        <f>+E49*F49</f>
        <v>9.7280599999999993</v>
      </c>
      <c r="H49" s="130">
        <f t="shared" si="8"/>
        <v>0</v>
      </c>
      <c r="I49" s="131">
        <f t="shared" si="3"/>
        <v>0</v>
      </c>
      <c r="J49" s="131">
        <f t="shared" si="2"/>
        <v>3.2436655359319257E-2</v>
      </c>
      <c r="K49" s="139">
        <f t="shared" si="9"/>
        <v>3.3112830012453597E-2</v>
      </c>
    </row>
    <row r="50" spans="1:11">
      <c r="A50" s="100" t="s">
        <v>30</v>
      </c>
      <c r="B50" s="101"/>
      <c r="C50" s="101"/>
      <c r="D50" s="122">
        <f>+D48+D49</f>
        <v>23.59572</v>
      </c>
      <c r="E50" s="101"/>
      <c r="F50" s="101"/>
      <c r="G50" s="122">
        <f>+G48+G49</f>
        <v>23.59572</v>
      </c>
      <c r="H50" s="122">
        <f t="shared" si="8"/>
        <v>0</v>
      </c>
      <c r="I50" s="65">
        <f t="shared" si="3"/>
        <v>0</v>
      </c>
      <c r="J50" s="110">
        <f t="shared" si="2"/>
        <v>7.8676142786433936E-2</v>
      </c>
      <c r="K50" s="140">
        <f t="shared" si="9"/>
        <v>8.0316225987653408E-2</v>
      </c>
    </row>
    <row r="51" spans="1:11" ht="25.5">
      <c r="A51" s="47" t="s">
        <v>31</v>
      </c>
      <c r="B51" s="91"/>
      <c r="C51" s="91"/>
      <c r="D51" s="48">
        <f>+D47+D50</f>
        <v>72.565719999999999</v>
      </c>
      <c r="E51" s="91"/>
      <c r="F51" s="91"/>
      <c r="G51" s="48">
        <f>+G47+G50</f>
        <v>97.283890463192321</v>
      </c>
      <c r="H51" s="121">
        <f t="shared" si="8"/>
        <v>24.718170463192322</v>
      </c>
      <c r="I51" s="64">
        <f t="shared" si="3"/>
        <v>0.34063150566400119</v>
      </c>
      <c r="J51" s="109">
        <f t="shared" si="2"/>
        <v>0.3243775251148055</v>
      </c>
      <c r="K51" s="137">
        <f t="shared" si="9"/>
        <v>0.33113950035853429</v>
      </c>
    </row>
    <row r="52" spans="1:11">
      <c r="A52" s="160" t="s">
        <v>32</v>
      </c>
      <c r="B52" s="161">
        <f>+B27*B30</f>
        <v>2069.7999999999997</v>
      </c>
      <c r="C52" s="162">
        <f>+B18</f>
        <v>5.1999999999999998E-3</v>
      </c>
      <c r="D52" s="19">
        <f>+B52*C52</f>
        <v>10.762959999999998</v>
      </c>
      <c r="E52" s="161">
        <f>+B52</f>
        <v>2069.7999999999997</v>
      </c>
      <c r="F52" s="162">
        <f>+C18</f>
        <v>5.1999999999999998E-3</v>
      </c>
      <c r="G52" s="19">
        <f>+E52*F52</f>
        <v>10.762959999999998</v>
      </c>
      <c r="H52" s="118">
        <f t="shared" si="8"/>
        <v>0</v>
      </c>
      <c r="I52" s="20">
        <f t="shared" si="3"/>
        <v>0</v>
      </c>
      <c r="J52" s="107">
        <f t="shared" si="2"/>
        <v>3.5887363376268105E-2</v>
      </c>
      <c r="K52" s="113">
        <f t="shared" si="9"/>
        <v>3.6635471503140143E-2</v>
      </c>
    </row>
    <row r="53" spans="1:11">
      <c r="A53" s="160" t="s">
        <v>33</v>
      </c>
      <c r="B53" s="161">
        <f>+B52</f>
        <v>2069.7999999999997</v>
      </c>
      <c r="C53" s="162">
        <f>+B19</f>
        <v>1.1000000000000001E-3</v>
      </c>
      <c r="D53" s="19">
        <f>+B53*C53</f>
        <v>2.27678</v>
      </c>
      <c r="E53" s="161">
        <f>+B53</f>
        <v>2069.7999999999997</v>
      </c>
      <c r="F53" s="162">
        <f>+C19</f>
        <v>1.1000000000000001E-3</v>
      </c>
      <c r="G53" s="19">
        <f>+E53*F53</f>
        <v>2.27678</v>
      </c>
      <c r="H53" s="118">
        <f t="shared" si="8"/>
        <v>0</v>
      </c>
      <c r="I53" s="20">
        <f t="shared" si="3"/>
        <v>0</v>
      </c>
      <c r="J53" s="107">
        <f t="shared" si="2"/>
        <v>7.5915576372874854E-3</v>
      </c>
      <c r="K53" s="113">
        <f t="shared" si="9"/>
        <v>7.7498112795104162E-3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8.3358489152305954E-4</v>
      </c>
      <c r="K54" s="113">
        <f t="shared" si="9"/>
        <v>8.5096180565430305E-4</v>
      </c>
    </row>
    <row r="55" spans="1:11">
      <c r="A55" s="47" t="s">
        <v>35</v>
      </c>
      <c r="B55" s="91"/>
      <c r="C55" s="91"/>
      <c r="D55" s="48">
        <f>SUM(D52:D54)</f>
        <v>13.289739999999998</v>
      </c>
      <c r="E55" s="91"/>
      <c r="F55" s="91"/>
      <c r="G55" s="48">
        <f>SUM(G52:G54)</f>
        <v>13.289739999999998</v>
      </c>
      <c r="H55" s="121">
        <f t="shared" si="8"/>
        <v>0</v>
      </c>
      <c r="I55" s="49">
        <f t="shared" si="3"/>
        <v>0</v>
      </c>
      <c r="J55" s="109">
        <f t="shared" si="2"/>
        <v>4.4312505905078653E-2</v>
      </c>
      <c r="K55" s="114">
        <f t="shared" si="9"/>
        <v>4.5236244588304865E-2</v>
      </c>
    </row>
    <row r="56" spans="1:11">
      <c r="A56" s="27" t="s">
        <v>36</v>
      </c>
      <c r="B56" s="161">
        <f>+B27</f>
        <v>2000</v>
      </c>
      <c r="C56" s="24">
        <f>+B21</f>
        <v>7.0000000000000001E-3</v>
      </c>
      <c r="D56" s="19">
        <f>+B56*C56</f>
        <v>14</v>
      </c>
      <c r="E56" s="161">
        <f>+B56</f>
        <v>2000</v>
      </c>
      <c r="F56" s="24">
        <f>+C21</f>
        <v>7.0000000000000001E-3</v>
      </c>
      <c r="G56" s="19">
        <f>+E56*F56</f>
        <v>14</v>
      </c>
      <c r="H56" s="118">
        <f t="shared" si="8"/>
        <v>0</v>
      </c>
      <c r="I56" s="20">
        <f t="shared" si="3"/>
        <v>0</v>
      </c>
      <c r="J56" s="111">
        <f t="shared" si="2"/>
        <v>4.6680753925291335E-2</v>
      </c>
      <c r="K56" s="115">
        <f t="shared" si="9"/>
        <v>4.7653861116640966E-2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270.17805999999996</v>
      </c>
      <c r="E58" s="78"/>
      <c r="F58" s="78"/>
      <c r="G58" s="21">
        <f>+G35+G36+G51+G55+G56</f>
        <v>294.8962304631923</v>
      </c>
      <c r="H58" s="118">
        <f t="shared" ref="H58:H62" si="10">+G58-D58</f>
        <v>24.718170463192337</v>
      </c>
      <c r="I58" s="20">
        <f t="shared" ref="I58:I62" si="11">IFERROR(+H58/D58,0)</f>
        <v>9.1488444558349188E-2</v>
      </c>
      <c r="J58" s="107">
        <f>IFERROR(+G58/$G$62,0)</f>
        <v>0.98328416912487726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35.123147799999998</v>
      </c>
      <c r="E59" s="25"/>
      <c r="F59" s="26">
        <v>0.13</v>
      </c>
      <c r="G59" s="21">
        <f>+G58*F59</f>
        <v>38.336509960214997</v>
      </c>
      <c r="H59" s="118">
        <f t="shared" si="10"/>
        <v>3.2133621602149987</v>
      </c>
      <c r="I59" s="20">
        <f t="shared" si="11"/>
        <v>9.1488444558349036E-2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305.30120779999993</v>
      </c>
      <c r="E60" s="67"/>
      <c r="F60" s="67"/>
      <c r="G60" s="118">
        <f>+G58+G59</f>
        <v>333.23274042340728</v>
      </c>
      <c r="H60" s="118">
        <f t="shared" si="10"/>
        <v>27.93153262340735</v>
      </c>
      <c r="I60" s="20">
        <f t="shared" si="11"/>
        <v>9.148844455834923E-2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-30.530120779999994</v>
      </c>
      <c r="E61" s="78"/>
      <c r="F61" s="31">
        <v>-0.1</v>
      </c>
      <c r="G61" s="117">
        <f>+G60*F61</f>
        <v>-33.323274042340728</v>
      </c>
      <c r="H61" s="118">
        <f t="shared" si="10"/>
        <v>-2.7931532623407342</v>
      </c>
      <c r="I61" s="20">
        <f t="shared" si="11"/>
        <v>9.1488444558349202E-2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274.77108701999992</v>
      </c>
      <c r="E62" s="87"/>
      <c r="F62" s="87"/>
      <c r="G62" s="44">
        <f>+G60+G61</f>
        <v>299.90946638106652</v>
      </c>
      <c r="H62" s="119">
        <f t="shared" si="10"/>
        <v>25.138379361066598</v>
      </c>
      <c r="I62" s="45">
        <f t="shared" si="11"/>
        <v>9.1488444558349161E-2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264.15618399999994</v>
      </c>
      <c r="E64" s="78"/>
      <c r="F64" s="78"/>
      <c r="G64" s="21">
        <f>+G38+G39+G40+G51+G55+G56</f>
        <v>288.87435446319228</v>
      </c>
      <c r="H64" s="118">
        <f t="shared" ref="H64:H68" si="12">+G64-D64</f>
        <v>24.718170463192337</v>
      </c>
      <c r="I64" s="20">
        <f t="shared" ref="I64:I68" si="13">IFERROR(+H64/D64,0)</f>
        <v>9.357407458305933E-2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34.340303919999997</v>
      </c>
      <c r="E65" s="25"/>
      <c r="F65" s="26">
        <v>0.13</v>
      </c>
      <c r="G65" s="21">
        <f>+G64*F65</f>
        <v>37.553666080214995</v>
      </c>
      <c r="H65" s="118">
        <f t="shared" si="12"/>
        <v>3.2133621602149987</v>
      </c>
      <c r="I65" s="20">
        <f t="shared" si="13"/>
        <v>9.3574074583059164E-2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298.49648791999994</v>
      </c>
      <c r="E66" s="67"/>
      <c r="F66" s="67"/>
      <c r="G66" s="21">
        <f>+G64+G65</f>
        <v>326.42802054340729</v>
      </c>
      <c r="H66" s="118">
        <f t="shared" si="12"/>
        <v>27.93153262340735</v>
      </c>
      <c r="I66" s="20">
        <f t="shared" si="13"/>
        <v>9.3574074583059358E-2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-29.849648791999996</v>
      </c>
      <c r="E67" s="78"/>
      <c r="F67" s="31">
        <v>-0.1</v>
      </c>
      <c r="G67" s="117">
        <f>+G66*F67</f>
        <v>-32.642802054340727</v>
      </c>
      <c r="H67" s="118">
        <f t="shared" si="12"/>
        <v>-2.7931532623407307</v>
      </c>
      <c r="I67" s="20">
        <f t="shared" si="13"/>
        <v>9.3574074583059205E-2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268.64683912799995</v>
      </c>
      <c r="E68" s="87"/>
      <c r="F68" s="87"/>
      <c r="G68" s="44">
        <f>+G66+G67</f>
        <v>293.78521848906655</v>
      </c>
      <c r="H68" s="119">
        <f t="shared" si="12"/>
        <v>25.138379361066598</v>
      </c>
      <c r="I68" s="45">
        <f t="shared" si="13"/>
        <v>9.3574074583059288E-2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  <ignoredErrors>
    <ignoredError sqref="G66" formula="1"/>
    <ignoredError sqref="I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5"/>
  <sheetViews>
    <sheetView zoomScale="90" zoomScaleNormal="90" workbookViewId="0">
      <selection sqref="A1:M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1.85546875" style="144" customWidth="1"/>
    <col min="10" max="11" width="11.140625" style="144" customWidth="1"/>
    <col min="12" max="16384" width="9.140625" style="144"/>
  </cols>
  <sheetData>
    <row r="1" spans="1:28" ht="23.25">
      <c r="A1" s="206" t="s">
        <v>67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'GS &lt; 50 kW (2000 kWh)'!B5</f>
        <v>7.3999999999999996E-2</v>
      </c>
      <c r="C5" s="153">
        <f>'GS &lt; 50 kW (2000 kWh)'!C5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'GS &lt; 50 kW (2000 kWh)'!B6</f>
        <v>8.6999999999999994E-2</v>
      </c>
      <c r="C6" s="153">
        <f>'GS &lt; 50 kW (2000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'GS &lt; 50 kW (2000 kWh)'!B7</f>
        <v>6.3E-2</v>
      </c>
      <c r="C7" s="153">
        <f>'GS &lt; 50 kW (2000 kWh)'!C7</f>
        <v>6.3E-2</v>
      </c>
      <c r="D7" s="7"/>
      <c r="E7" s="7"/>
      <c r="F7" s="144" t="s">
        <v>53</v>
      </c>
      <c r="I7" s="158">
        <f>'GS &lt; 50 kW (2000 kWh)'!I7</f>
        <v>0.02</v>
      </c>
      <c r="J7" s="158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'GS &lt; 50 kW (2000 kWh)'!B8</f>
        <v>9.9000000000000005E-2</v>
      </c>
      <c r="C8" s="153">
        <f>'GS &lt; 50 kW (2000 kWh)'!C8</f>
        <v>9.9000000000000005E-2</v>
      </c>
      <c r="D8" s="7"/>
      <c r="E8" s="7"/>
      <c r="F8" s="144" t="s">
        <v>54</v>
      </c>
      <c r="I8" s="158">
        <f>'GS &lt; 50 kW (2000 kWh)'!I8</f>
        <v>0</v>
      </c>
      <c r="J8" s="158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'GS &lt; 50 kW (2000 kWh)'!B9</f>
        <v>0.11799999999999999</v>
      </c>
      <c r="C9" s="153">
        <f>'GS &lt; 50 kW (2000 kWh)'!C9</f>
        <v>0.11799999999999999</v>
      </c>
      <c r="D9" s="7"/>
      <c r="E9" s="7"/>
      <c r="F9" s="144" t="s">
        <v>55</v>
      </c>
      <c r="I9" s="158">
        <f>'GS &lt; 50 kW (2000 kWh)'!I9</f>
        <v>0</v>
      </c>
      <c r="J9" s="158">
        <f>'GS &lt; 50 kW (2000 kWh)'!J9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53">
        <f>'GS &lt; 50 kW (2000 kWh)'!B10</f>
        <v>17.75</v>
      </c>
      <c r="C10" s="153">
        <f>'GS &lt; 50 kW (2000 kWh)'!C10</f>
        <v>17.98</v>
      </c>
      <c r="D10" s="7"/>
      <c r="E10" s="7"/>
      <c r="F10" s="144" t="s">
        <v>56</v>
      </c>
      <c r="I10" s="158">
        <f>'GS &lt; 50 kW (2000 kWh)'!I10</f>
        <v>0</v>
      </c>
      <c r="J10" s="158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'GS &lt; 50 kW (2000 kWh)'!B11</f>
        <v>0</v>
      </c>
      <c r="C11" s="153">
        <f>'GS &lt; 50 kW (2000 kWh)'!C11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53">
        <f>'GS &lt; 50 kW (2000 kWh)'!B12</f>
        <v>0.02</v>
      </c>
      <c r="C12" s="153">
        <f>'GS &lt; 50 kW (2000 kWh)'!C12</f>
        <v>24.108170463192319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'GS &lt; 50 kW (2000 kWh)'!B13</f>
        <v>1.5599999999999999E-2</v>
      </c>
      <c r="C13" s="153">
        <f>'GS &lt; 50 kW (2000 kWh)'!C13</f>
        <v>1.5800000000000002E-2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'GS &lt; 50 kW (2000 kWh)'!B14</f>
        <v>0</v>
      </c>
      <c r="C14" s="153">
        <f>'GS &lt; 50 kW (2000 kWh)'!C14</f>
        <v>0</v>
      </c>
      <c r="D14" s="7"/>
      <c r="E14" s="7"/>
      <c r="F14" s="144" t="s">
        <v>58</v>
      </c>
      <c r="I14" s="158">
        <f>'GS &lt; 50 kW (2000 kWh)'!I14</f>
        <v>0</v>
      </c>
      <c r="J14" s="158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'GS &lt; 50 kW (2000 kWh)'!B15</f>
        <v>0</v>
      </c>
      <c r="C15" s="153">
        <f>'GS &lt; 50 kW (2000 kWh)'!C15</f>
        <v>0</v>
      </c>
      <c r="D15" s="7"/>
      <c r="E15" s="7"/>
      <c r="F15" s="144" t="s">
        <v>59</v>
      </c>
      <c r="I15" s="158">
        <f>'GS &lt; 50 kW (2000 kWh)'!I15</f>
        <v>0</v>
      </c>
      <c r="J15" s="158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'GS &lt; 50 kW (2000 kWh)'!B16</f>
        <v>6.7000000000000002E-3</v>
      </c>
      <c r="C16" s="153">
        <f>'GS &lt; 50 kW (2000 kWh)'!C16</f>
        <v>6.7000000000000002E-3</v>
      </c>
      <c r="D16" s="7"/>
      <c r="E16" s="7"/>
      <c r="F16" s="144" t="s">
        <v>60</v>
      </c>
      <c r="I16" s="158">
        <f>'GS &lt; 50 kW (2000 kWh)'!I16</f>
        <v>0</v>
      </c>
      <c r="J16" s="158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'GS &lt; 50 kW (2000 kWh)'!B17</f>
        <v>4.7000000000000002E-3</v>
      </c>
      <c r="C17" s="153">
        <f>'GS &lt; 50 kW (2000 kWh)'!C17</f>
        <v>4.7000000000000002E-3</v>
      </c>
      <c r="D17" s="7"/>
      <c r="E17" s="7"/>
      <c r="F17" s="144" t="s">
        <v>61</v>
      </c>
      <c r="I17" s="158">
        <f>'GS &lt; 50 kW (2000 kWh)'!I17</f>
        <v>0</v>
      </c>
      <c r="J17" s="158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'GS &lt; 50 kW (2000 kWh)'!B18</f>
        <v>5.1999999999999998E-3</v>
      </c>
      <c r="C18" s="153">
        <f>'GS &lt; 50 kW (2000 kWh)'!C18</f>
        <v>5.1999999999999998E-3</v>
      </c>
      <c r="D18" s="7"/>
      <c r="E18" s="7"/>
      <c r="F18" s="144" t="s">
        <v>62</v>
      </c>
      <c r="I18" s="158">
        <f>'GS &lt; 50 kW (2000 kWh)'!I18</f>
        <v>0</v>
      </c>
      <c r="J18" s="158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'GS &lt; 50 kW (2000 kWh)'!B19</f>
        <v>1.1000000000000001E-3</v>
      </c>
      <c r="C19" s="153">
        <f>'GS &lt; 50 kW (2000 kWh)'!C19</f>
        <v>1.1000000000000001E-3</v>
      </c>
      <c r="D19" s="7"/>
      <c r="E19" s="7"/>
      <c r="F19" s="144" t="s">
        <v>63</v>
      </c>
      <c r="I19" s="158">
        <f>'GS &lt; 50 kW (2000 kWh)'!I19</f>
        <v>0</v>
      </c>
      <c r="J19" s="158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53">
        <f>'GS &lt; 50 kW (2000 kWh)'!B20</f>
        <v>0.25</v>
      </c>
      <c r="C20" s="153">
        <f>'GS &lt; 50 kW (2000 kWh)'!C20</f>
        <v>0.25</v>
      </c>
      <c r="D20" s="7"/>
      <c r="E20" s="7"/>
      <c r="F20" s="144" t="s">
        <v>64</v>
      </c>
      <c r="I20" s="158">
        <f>'GS &lt; 50 kW (2000 kWh)'!I20</f>
        <v>0</v>
      </c>
      <c r="J20" s="158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'GS &lt; 50 kW (2000 kWh)'!B21</f>
        <v>7.0000000000000001E-3</v>
      </c>
      <c r="C21" s="153">
        <f>'GS &lt; 50 kW (2000 kWh)'!C21</f>
        <v>7.0000000000000001E-3</v>
      </c>
      <c r="D21" s="7"/>
      <c r="E21" s="7"/>
      <c r="F21" s="144" t="s">
        <v>65</v>
      </c>
      <c r="I21" s="158">
        <f>'GS &lt; 50 kW (2000 kWh)'!I21</f>
        <v>0</v>
      </c>
      <c r="J21" s="158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'GS &lt; 50 kW (2000 kWh)'!B22</f>
        <v>1.0348999999999999</v>
      </c>
      <c r="C22" s="153">
        <f>'GS &lt; 50 kW (2000 kWh)'!C22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5000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2" t="s">
        <v>88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7.9278872302595713E-2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4424.5</v>
      </c>
      <c r="C36" s="66">
        <f>+B6</f>
        <v>8.6999999999999994E-2</v>
      </c>
      <c r="D36" s="19">
        <f>+B36*C36</f>
        <v>384.93149999999997</v>
      </c>
      <c r="E36" s="161">
        <f>+B36</f>
        <v>4424.5</v>
      </c>
      <c r="F36" s="66">
        <f>+C6</f>
        <v>8.6999999999999994E-2</v>
      </c>
      <c r="G36" s="19">
        <f>+E36*F36</f>
        <v>384.93149999999997</v>
      </c>
      <c r="H36" s="120">
        <f>+G36-D36</f>
        <v>0</v>
      </c>
      <c r="I36" s="97">
        <f>IFERROR(+H36/D36,0)</f>
        <v>0</v>
      </c>
      <c r="J36" s="89">
        <f>IFERROR(+G36/$G$62,0)</f>
        <v>0.54985468889633549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3311.6800000000003</v>
      </c>
      <c r="C38" s="162">
        <f>+B7</f>
        <v>6.3E-2</v>
      </c>
      <c r="D38" s="19">
        <f>+B38*C38</f>
        <v>208.63584000000003</v>
      </c>
      <c r="E38" s="161">
        <f>+B38</f>
        <v>3311.6800000000003</v>
      </c>
      <c r="F38" s="162">
        <f>+C7</f>
        <v>6.3E-2</v>
      </c>
      <c r="G38" s="19">
        <f>+E38*F38</f>
        <v>208.63584000000003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0.31145434069996708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931.41</v>
      </c>
      <c r="C39" s="162">
        <f>+B8</f>
        <v>9.9000000000000005E-2</v>
      </c>
      <c r="D39" s="19">
        <f>+B39*C39</f>
        <v>92.209590000000006</v>
      </c>
      <c r="E39" s="161">
        <f>+B39</f>
        <v>931.41</v>
      </c>
      <c r="F39" s="162">
        <f>+C8</f>
        <v>9.9000000000000005E-2</v>
      </c>
      <c r="G39" s="19">
        <f>+E39*F39</f>
        <v>92.209590000000006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0.13765169522007473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931.41</v>
      </c>
      <c r="C40" s="162">
        <f>+B9</f>
        <v>0.11799999999999999</v>
      </c>
      <c r="D40" s="19">
        <f>+B40*C40</f>
        <v>109.90637999999998</v>
      </c>
      <c r="E40" s="161">
        <f>+B40</f>
        <v>931.41</v>
      </c>
      <c r="F40" s="162">
        <f>+C9</f>
        <v>0.11799999999999999</v>
      </c>
      <c r="G40" s="19">
        <f>+E40*F40</f>
        <v>109.90637999999998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0.16406969733301832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17.75</v>
      </c>
      <c r="D42" s="68">
        <f>+B42*C42</f>
        <v>17.75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0.23000000000000043</v>
      </c>
      <c r="I42" s="97">
        <f>IFERROR(+H42/D42,0)</f>
        <v>1.2957746478873263E-2</v>
      </c>
      <c r="J42" s="107">
        <f t="shared" ref="J42:J56" si="2">IFERROR(+G42/$G$62,0)</f>
        <v>2.5683497729741819E-2</v>
      </c>
      <c r="K42" s="103">
        <f>IFERROR(+G42/$G$68,0)</f>
        <v>2.6840781745770082E-2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3.4437271488299705E-2</v>
      </c>
      <c r="K43" s="103">
        <f t="shared" ref="K43:K46" si="4">IFERROR(+G43/$G$68,0)</f>
        <v>3.5988995644736697E-2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5000</v>
      </c>
      <c r="C44" s="23">
        <f>+B13</f>
        <v>1.5599999999999999E-2</v>
      </c>
      <c r="D44" s="90">
        <f t="shared" ref="D44:D46" si="5">+B44*C44</f>
        <v>78</v>
      </c>
      <c r="E44" s="22">
        <f>+B44</f>
        <v>5000</v>
      </c>
      <c r="F44" s="23">
        <f>+C13</f>
        <v>1.5800000000000002E-2</v>
      </c>
      <c r="G44" s="90">
        <f t="shared" si="1"/>
        <v>79.000000000000014</v>
      </c>
      <c r="H44" s="92">
        <f t="shared" ref="H44:H46" si="6">+G44-D44</f>
        <v>1.0000000000000142</v>
      </c>
      <c r="I44" s="97">
        <f t="shared" si="3"/>
        <v>1.2820512820513002E-2</v>
      </c>
      <c r="J44" s="107">
        <f t="shared" si="2"/>
        <v>0.11284740381810923</v>
      </c>
      <c r="K44" s="103">
        <f t="shared" si="4"/>
        <v>0.11793224460043586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5000</v>
      </c>
      <c r="C45" s="23"/>
      <c r="D45" s="90">
        <f t="shared" si="5"/>
        <v>0</v>
      </c>
      <c r="E45" s="22">
        <f>+B45</f>
        <v>5000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5000</v>
      </c>
      <c r="C46" s="23">
        <f>+B14</f>
        <v>0</v>
      </c>
      <c r="D46" s="90">
        <f t="shared" si="5"/>
        <v>0</v>
      </c>
      <c r="E46" s="22">
        <f>+B46</f>
        <v>5000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95.77</v>
      </c>
      <c r="E47" s="124"/>
      <c r="F47" s="91"/>
      <c r="G47" s="125">
        <f t="shared" ref="G47:H47" si="7">SUM(G42:G46)</f>
        <v>121.08817046319234</v>
      </c>
      <c r="H47" s="125">
        <f t="shared" si="7"/>
        <v>25.318170463192335</v>
      </c>
      <c r="I47" s="46">
        <f t="shared" si="3"/>
        <v>0.26436431516333231</v>
      </c>
      <c r="J47" s="109">
        <f t="shared" si="2"/>
        <v>0.17296817303615075</v>
      </c>
      <c r="K47" s="137">
        <f>IFERROR(+G47/$G$68,0)</f>
        <v>0.18076202199094266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5174.5</v>
      </c>
      <c r="C48" s="142">
        <f>+B16</f>
        <v>6.7000000000000002E-3</v>
      </c>
      <c r="D48" s="127">
        <f>+B48*C48</f>
        <v>34.669150000000002</v>
      </c>
      <c r="E48" s="127">
        <f>+B48</f>
        <v>5174.5</v>
      </c>
      <c r="F48" s="142">
        <f>+C16</f>
        <v>6.7000000000000002E-3</v>
      </c>
      <c r="G48" s="127">
        <f>+E48*F48</f>
        <v>34.669150000000002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4.9523083165577228E-2</v>
      </c>
      <c r="K48" s="138">
        <f t="shared" ref="K48:K56" si="9">IFERROR(+G48/$G$68,0)</f>
        <v>5.1754565542901268E-2</v>
      </c>
    </row>
    <row r="49" spans="1:11" ht="25.5">
      <c r="A49" s="129" t="s">
        <v>29</v>
      </c>
      <c r="B49" s="130">
        <f>+B48</f>
        <v>5174.5</v>
      </c>
      <c r="C49" s="141">
        <f>+B17</f>
        <v>4.7000000000000002E-3</v>
      </c>
      <c r="D49" s="130">
        <f>+B49*C49</f>
        <v>24.320150000000002</v>
      </c>
      <c r="E49" s="130">
        <f>+B49</f>
        <v>5174.5</v>
      </c>
      <c r="F49" s="141">
        <f>+C17</f>
        <v>4.7000000000000002E-3</v>
      </c>
      <c r="G49" s="130">
        <f>+E49*F49</f>
        <v>24.320150000000002</v>
      </c>
      <c r="H49" s="130">
        <f t="shared" si="8"/>
        <v>0</v>
      </c>
      <c r="I49" s="131">
        <f t="shared" si="3"/>
        <v>0</v>
      </c>
      <c r="J49" s="131">
        <f t="shared" si="2"/>
        <v>3.4740073265404924E-2</v>
      </c>
      <c r="K49" s="139">
        <f t="shared" si="9"/>
        <v>3.6305441500244173E-2</v>
      </c>
    </row>
    <row r="50" spans="1:11">
      <c r="A50" s="100" t="s">
        <v>30</v>
      </c>
      <c r="B50" s="101"/>
      <c r="C50" s="101"/>
      <c r="D50" s="122">
        <f>+D48+D49</f>
        <v>58.9893</v>
      </c>
      <c r="E50" s="101"/>
      <c r="F50" s="101"/>
      <c r="G50" s="122">
        <f>+G48+G49</f>
        <v>58.9893</v>
      </c>
      <c r="H50" s="122">
        <f t="shared" si="8"/>
        <v>0</v>
      </c>
      <c r="I50" s="65">
        <f t="shared" si="3"/>
        <v>0</v>
      </c>
      <c r="J50" s="110">
        <f t="shared" si="2"/>
        <v>8.4263156430982145E-2</v>
      </c>
      <c r="K50" s="140">
        <f t="shared" si="9"/>
        <v>8.8060007043145441E-2</v>
      </c>
    </row>
    <row r="51" spans="1:11" ht="25.5">
      <c r="A51" s="47" t="s">
        <v>31</v>
      </c>
      <c r="B51" s="91"/>
      <c r="C51" s="91"/>
      <c r="D51" s="48">
        <f>+D47+D50</f>
        <v>154.7593</v>
      </c>
      <c r="E51" s="91"/>
      <c r="F51" s="91"/>
      <c r="G51" s="48">
        <f>+G47+G50</f>
        <v>180.07747046319236</v>
      </c>
      <c r="H51" s="121">
        <f t="shared" si="8"/>
        <v>25.318170463192359</v>
      </c>
      <c r="I51" s="64">
        <f t="shared" si="3"/>
        <v>0.16359708568850054</v>
      </c>
      <c r="J51" s="109">
        <f t="shared" si="2"/>
        <v>0.25723132946713295</v>
      </c>
      <c r="K51" s="137">
        <f t="shared" si="9"/>
        <v>0.26882202903408808</v>
      </c>
    </row>
    <row r="52" spans="1:11">
      <c r="A52" s="160" t="s">
        <v>32</v>
      </c>
      <c r="B52" s="161">
        <f>+B27*B30</f>
        <v>5174.5</v>
      </c>
      <c r="C52" s="162">
        <f>+B18</f>
        <v>5.1999999999999998E-3</v>
      </c>
      <c r="D52" s="19">
        <f>+B52*C52</f>
        <v>26.907399999999999</v>
      </c>
      <c r="E52" s="161">
        <f>+B52</f>
        <v>5174.5</v>
      </c>
      <c r="F52" s="162">
        <f>+C18</f>
        <v>5.1999999999999998E-3</v>
      </c>
      <c r="G52" s="19">
        <f>+E52*F52</f>
        <v>26.907399999999999</v>
      </c>
      <c r="H52" s="118">
        <f t="shared" si="8"/>
        <v>0</v>
      </c>
      <c r="I52" s="20">
        <f t="shared" si="3"/>
        <v>0</v>
      </c>
      <c r="J52" s="107">
        <f t="shared" si="2"/>
        <v>3.8435825740447994E-2</v>
      </c>
      <c r="K52" s="113">
        <f t="shared" si="9"/>
        <v>4.0167722510908443E-2</v>
      </c>
    </row>
    <row r="53" spans="1:11">
      <c r="A53" s="160" t="s">
        <v>33</v>
      </c>
      <c r="B53" s="161">
        <f>+B52</f>
        <v>5174.5</v>
      </c>
      <c r="C53" s="162">
        <f>+B19</f>
        <v>1.1000000000000001E-3</v>
      </c>
      <c r="D53" s="19">
        <f>+B53*C53</f>
        <v>5.6919500000000003</v>
      </c>
      <c r="E53" s="161">
        <f>+B53</f>
        <v>5174.5</v>
      </c>
      <c r="F53" s="162">
        <f>+C19</f>
        <v>1.1000000000000001E-3</v>
      </c>
      <c r="G53" s="19">
        <f>+E53*F53</f>
        <v>5.6919500000000003</v>
      </c>
      <c r="H53" s="118">
        <f t="shared" si="8"/>
        <v>0</v>
      </c>
      <c r="I53" s="20">
        <f t="shared" si="3"/>
        <v>0</v>
      </c>
      <c r="J53" s="107">
        <f t="shared" si="2"/>
        <v>8.1306554450947689E-3</v>
      </c>
      <c r="K53" s="113">
        <f t="shared" si="9"/>
        <v>8.4970182234614024E-3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3.571120373990798E-4</v>
      </c>
      <c r="K54" s="113">
        <f t="shared" si="9"/>
        <v>3.7320330569758173E-4</v>
      </c>
    </row>
    <row r="55" spans="1:11">
      <c r="A55" s="47" t="s">
        <v>35</v>
      </c>
      <c r="B55" s="91"/>
      <c r="C55" s="91"/>
      <c r="D55" s="48">
        <f>SUM(D52:D54)</f>
        <v>32.849350000000001</v>
      </c>
      <c r="E55" s="91"/>
      <c r="F55" s="91"/>
      <c r="G55" s="48">
        <f>SUM(G52:G54)</f>
        <v>32.849350000000001</v>
      </c>
      <c r="H55" s="121">
        <f t="shared" si="8"/>
        <v>0</v>
      </c>
      <c r="I55" s="49">
        <f t="shared" si="3"/>
        <v>0</v>
      </c>
      <c r="J55" s="109">
        <f t="shared" si="2"/>
        <v>4.6923593222941845E-2</v>
      </c>
      <c r="K55" s="114">
        <f t="shared" si="9"/>
        <v>4.9037944040067429E-2</v>
      </c>
    </row>
    <row r="56" spans="1:11">
      <c r="A56" s="27" t="s">
        <v>36</v>
      </c>
      <c r="B56" s="161">
        <f>+B27</f>
        <v>5000</v>
      </c>
      <c r="C56" s="24">
        <f>+B21</f>
        <v>7.0000000000000001E-3</v>
      </c>
      <c r="D56" s="19">
        <f>+B56*C56</f>
        <v>35</v>
      </c>
      <c r="E56" s="161">
        <f>+B56</f>
        <v>5000</v>
      </c>
      <c r="F56" s="24">
        <f>+C21</f>
        <v>7.0000000000000001E-3</v>
      </c>
      <c r="G56" s="19">
        <f>+E56*F56</f>
        <v>35</v>
      </c>
      <c r="H56" s="118">
        <f t="shared" si="8"/>
        <v>0</v>
      </c>
      <c r="I56" s="20">
        <f t="shared" si="3"/>
        <v>0</v>
      </c>
      <c r="J56" s="111">
        <f t="shared" si="2"/>
        <v>4.9995685235871168E-2</v>
      </c>
      <c r="K56" s="115">
        <f t="shared" si="9"/>
        <v>5.2248462797661446E-2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663.04014999999993</v>
      </c>
      <c r="E58" s="78"/>
      <c r="F58" s="78"/>
      <c r="G58" s="21">
        <f>+G35+G36+G51+G55+G56</f>
        <v>688.35832046319229</v>
      </c>
      <c r="H58" s="118">
        <f t="shared" ref="H58:H62" si="10">+G58-D58</f>
        <v>25.318170463192359</v>
      </c>
      <c r="I58" s="20">
        <f t="shared" ref="I58:I62" si="11">IFERROR(+H58/D58,0)</f>
        <v>3.8184973358238353E-2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86.195219499999993</v>
      </c>
      <c r="E59" s="25"/>
      <c r="F59" s="26">
        <v>0.13</v>
      </c>
      <c r="G59" s="21">
        <f>+G58*F59</f>
        <v>89.486581660214995</v>
      </c>
      <c r="H59" s="118">
        <f t="shared" si="10"/>
        <v>3.2913621602150016</v>
      </c>
      <c r="I59" s="20">
        <f t="shared" si="11"/>
        <v>3.8184973358238297E-2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749.23536949999993</v>
      </c>
      <c r="E60" s="67"/>
      <c r="F60" s="67"/>
      <c r="G60" s="118">
        <f>+G58+G59</f>
        <v>777.84490212340734</v>
      </c>
      <c r="H60" s="118">
        <f t="shared" si="10"/>
        <v>28.609532623407404</v>
      </c>
      <c r="I60" s="20">
        <f t="shared" si="11"/>
        <v>3.8184973358238401E-2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-74.923536949999999</v>
      </c>
      <c r="E61" s="78"/>
      <c r="F61" s="31">
        <v>-0.1</v>
      </c>
      <c r="G61" s="117">
        <f>+G60*F61</f>
        <v>-77.784490212340742</v>
      </c>
      <c r="H61" s="118">
        <f t="shared" si="10"/>
        <v>-2.8609532623407432</v>
      </c>
      <c r="I61" s="20">
        <f t="shared" si="11"/>
        <v>3.8184973358238436E-2</v>
      </c>
      <c r="J61" s="107">
        <f>IFERROR(+G61/$G$62,0)</f>
        <v>-0.11111111111111113</v>
      </c>
      <c r="K61" s="58"/>
    </row>
    <row r="62" spans="1:11" ht="15.75" thickBot="1">
      <c r="A62" s="43" t="s">
        <v>41</v>
      </c>
      <c r="B62" s="87"/>
      <c r="C62" s="87"/>
      <c r="D62" s="44">
        <f>+D60+D61</f>
        <v>674.31183254999996</v>
      </c>
      <c r="E62" s="87"/>
      <c r="F62" s="87"/>
      <c r="G62" s="44">
        <f>+G60+G61</f>
        <v>700.06041191106658</v>
      </c>
      <c r="H62" s="119">
        <f t="shared" si="10"/>
        <v>25.748579361066618</v>
      </c>
      <c r="I62" s="45">
        <f t="shared" si="11"/>
        <v>3.8184973358238332E-2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633.36045999999988</v>
      </c>
      <c r="E64" s="78"/>
      <c r="F64" s="78"/>
      <c r="G64" s="21">
        <f>+G38+G39+G40+G51+G55+G56</f>
        <v>658.67863046319235</v>
      </c>
      <c r="H64" s="118">
        <f t="shared" ref="H64:H68" si="12">+G64-D64</f>
        <v>25.318170463192473</v>
      </c>
      <c r="I64" s="20">
        <f t="shared" ref="I64:I68" si="13">IFERROR(+H64/D64,0)</f>
        <v>3.997434646171704E-2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82.336859799999985</v>
      </c>
      <c r="E65" s="25"/>
      <c r="F65" s="26">
        <v>0.13</v>
      </c>
      <c r="G65" s="21">
        <f>+G64*F65</f>
        <v>85.628221960215015</v>
      </c>
      <c r="H65" s="118">
        <f t="shared" si="12"/>
        <v>3.29136216021503</v>
      </c>
      <c r="I65" s="20">
        <f t="shared" si="13"/>
        <v>3.9974346461717145E-2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715.69731979999983</v>
      </c>
      <c r="E66" s="67"/>
      <c r="F66" s="67"/>
      <c r="G66" s="21">
        <f>+G64+G65</f>
        <v>744.30685242340735</v>
      </c>
      <c r="H66" s="118">
        <f t="shared" si="12"/>
        <v>28.609532623407517</v>
      </c>
      <c r="I66" s="20">
        <f t="shared" si="13"/>
        <v>3.9974346461717075E-2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-71.569731979999986</v>
      </c>
      <c r="E67" s="78"/>
      <c r="F67" s="31">
        <v>-0.1</v>
      </c>
      <c r="G67" s="117">
        <f>+G66*F67</f>
        <v>-74.430685242340743</v>
      </c>
      <c r="H67" s="118">
        <f t="shared" si="12"/>
        <v>-2.8609532623407574</v>
      </c>
      <c r="I67" s="20">
        <f t="shared" si="13"/>
        <v>3.9974346461717152E-2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644.1275878199998</v>
      </c>
      <c r="E68" s="87"/>
      <c r="F68" s="87"/>
      <c r="G68" s="44">
        <f>+G66+G67</f>
        <v>669.87616718106665</v>
      </c>
      <c r="H68" s="119">
        <f t="shared" si="12"/>
        <v>25.748579361066845</v>
      </c>
      <c r="I68" s="45">
        <f t="shared" si="13"/>
        <v>3.99743464617172E-2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zoomScale="90" zoomScaleNormal="90" workbookViewId="0">
      <selection sqref="A1:L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6" t="s">
        <v>67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'GS &lt; 50 kW (2000 kWh)'!B5</f>
        <v>7.3999999999999996E-2</v>
      </c>
      <c r="C5" s="153">
        <f>'GS &lt; 50 kW (2000 kWh)'!C5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'GS &lt; 50 kW (2000 kWh)'!B6</f>
        <v>8.6999999999999994E-2</v>
      </c>
      <c r="C6" s="153">
        <f>'GS &lt; 50 kW (2000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'GS &lt; 50 kW (2000 kWh)'!B7</f>
        <v>6.3E-2</v>
      </c>
      <c r="C7" s="153">
        <f>'GS &lt; 50 kW (2000 kWh)'!C7</f>
        <v>6.3E-2</v>
      </c>
      <c r="D7" s="7"/>
      <c r="E7" s="7"/>
      <c r="F7" s="144" t="s">
        <v>53</v>
      </c>
      <c r="I7" s="158">
        <f>'GS &lt; 50 kW (2000 kWh)'!I7</f>
        <v>0.02</v>
      </c>
      <c r="J7" s="158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'GS &lt; 50 kW (2000 kWh)'!B8</f>
        <v>9.9000000000000005E-2</v>
      </c>
      <c r="C8" s="153">
        <f>'GS &lt; 50 kW (2000 kWh)'!C8</f>
        <v>9.9000000000000005E-2</v>
      </c>
      <c r="D8" s="7"/>
      <c r="E8" s="7"/>
      <c r="F8" s="144" t="s">
        <v>54</v>
      </c>
      <c r="I8" s="158">
        <f>'GS &lt; 50 kW (2000 kWh)'!I8</f>
        <v>0</v>
      </c>
      <c r="J8" s="158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'GS &lt; 50 kW (2000 kWh)'!B9</f>
        <v>0.11799999999999999</v>
      </c>
      <c r="C9" s="153">
        <f>'GS &lt; 50 kW (2000 kWh)'!C9</f>
        <v>0.11799999999999999</v>
      </c>
      <c r="D9" s="7"/>
      <c r="E9" s="7"/>
      <c r="F9" s="144" t="s">
        <v>55</v>
      </c>
      <c r="I9" s="158">
        <f>'GS &lt; 50 kW (2000 kWh)'!I9</f>
        <v>0</v>
      </c>
      <c r="J9" s="158">
        <f>'GS &lt; 50 kW (2000 kWh)'!J9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53">
        <f>'GS &lt; 50 kW (2000 kWh)'!B10</f>
        <v>17.75</v>
      </c>
      <c r="C10" s="153">
        <f>'GS &lt; 50 kW (2000 kWh)'!C10</f>
        <v>17.98</v>
      </c>
      <c r="D10" s="7"/>
      <c r="E10" s="7"/>
      <c r="F10" s="144" t="s">
        <v>56</v>
      </c>
      <c r="I10" s="158">
        <f>'GS &lt; 50 kW (2000 kWh)'!I10</f>
        <v>0</v>
      </c>
      <c r="J10" s="158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'GS &lt; 50 kW (2000 kWh)'!B11</f>
        <v>0</v>
      </c>
      <c r="C11" s="153">
        <f>'GS &lt; 50 kW (2000 kWh)'!C11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53">
        <f>'GS &lt; 50 kW (2000 kWh)'!B12</f>
        <v>0.02</v>
      </c>
      <c r="C12" s="153">
        <f>'GS &lt; 50 kW (2000 kWh)'!C12</f>
        <v>24.108170463192319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'GS &lt; 50 kW (2000 kWh)'!B13</f>
        <v>1.5599999999999999E-2</v>
      </c>
      <c r="C13" s="153">
        <f>'GS &lt; 50 kW (2000 kWh)'!C13</f>
        <v>1.5800000000000002E-2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'GS &lt; 50 kW (2000 kWh)'!B14</f>
        <v>0</v>
      </c>
      <c r="C14" s="153">
        <f>'GS &lt; 50 kW (2000 kWh)'!C14</f>
        <v>0</v>
      </c>
      <c r="D14" s="7"/>
      <c r="E14" s="7"/>
      <c r="F14" s="144" t="s">
        <v>58</v>
      </c>
      <c r="I14" s="158">
        <f>'GS &lt; 50 kW (2000 kWh)'!I14</f>
        <v>0</v>
      </c>
      <c r="J14" s="158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'GS &lt; 50 kW (2000 kWh)'!B15</f>
        <v>0</v>
      </c>
      <c r="C15" s="153">
        <f>'GS &lt; 50 kW (2000 kWh)'!C15</f>
        <v>0</v>
      </c>
      <c r="D15" s="7"/>
      <c r="E15" s="7"/>
      <c r="F15" s="144" t="s">
        <v>59</v>
      </c>
      <c r="I15" s="158">
        <f>'GS &lt; 50 kW (2000 kWh)'!I15</f>
        <v>0</v>
      </c>
      <c r="J15" s="158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'GS &lt; 50 kW (2000 kWh)'!B16</f>
        <v>6.7000000000000002E-3</v>
      </c>
      <c r="C16" s="153">
        <f>'GS &lt; 50 kW (2000 kWh)'!C16</f>
        <v>6.7000000000000002E-3</v>
      </c>
      <c r="D16" s="7"/>
      <c r="E16" s="7"/>
      <c r="F16" s="144" t="s">
        <v>60</v>
      </c>
      <c r="I16" s="158">
        <f>'GS &lt; 50 kW (2000 kWh)'!I16</f>
        <v>0</v>
      </c>
      <c r="J16" s="158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'GS &lt; 50 kW (2000 kWh)'!B17</f>
        <v>4.7000000000000002E-3</v>
      </c>
      <c r="C17" s="153">
        <f>'GS &lt; 50 kW (2000 kWh)'!C17</f>
        <v>4.7000000000000002E-3</v>
      </c>
      <c r="D17" s="7"/>
      <c r="E17" s="7"/>
      <c r="F17" s="144" t="s">
        <v>61</v>
      </c>
      <c r="I17" s="158">
        <f>'GS &lt; 50 kW (2000 kWh)'!I17</f>
        <v>0</v>
      </c>
      <c r="J17" s="158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'GS &lt; 50 kW (2000 kWh)'!B18</f>
        <v>5.1999999999999998E-3</v>
      </c>
      <c r="C18" s="153">
        <f>'GS &lt; 50 kW (2000 kWh)'!C18</f>
        <v>5.1999999999999998E-3</v>
      </c>
      <c r="D18" s="7"/>
      <c r="E18" s="7"/>
      <c r="F18" s="144" t="s">
        <v>62</v>
      </c>
      <c r="I18" s="158">
        <f>'GS &lt; 50 kW (2000 kWh)'!I18</f>
        <v>0</v>
      </c>
      <c r="J18" s="158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'GS &lt; 50 kW (2000 kWh)'!B19</f>
        <v>1.1000000000000001E-3</v>
      </c>
      <c r="C19" s="153">
        <f>'GS &lt; 50 kW (2000 kWh)'!C19</f>
        <v>1.1000000000000001E-3</v>
      </c>
      <c r="D19" s="7"/>
      <c r="E19" s="7"/>
      <c r="F19" s="144" t="s">
        <v>63</v>
      </c>
      <c r="I19" s="158">
        <f>'GS &lt; 50 kW (2000 kWh)'!I19</f>
        <v>0</v>
      </c>
      <c r="J19" s="158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53">
        <f>'GS &lt; 50 kW (2000 kWh)'!B20</f>
        <v>0.25</v>
      </c>
      <c r="C20" s="153">
        <f>'GS &lt; 50 kW (2000 kWh)'!C20</f>
        <v>0.25</v>
      </c>
      <c r="D20" s="7"/>
      <c r="E20" s="7"/>
      <c r="F20" s="144" t="s">
        <v>64</v>
      </c>
      <c r="I20" s="158">
        <f>'GS &lt; 50 kW (2000 kWh)'!I20</f>
        <v>0</v>
      </c>
      <c r="J20" s="158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'GS &lt; 50 kW (2000 kWh)'!B21</f>
        <v>7.0000000000000001E-3</v>
      </c>
      <c r="C21" s="153">
        <f>'GS &lt; 50 kW (2000 kWh)'!C21</f>
        <v>7.0000000000000001E-3</v>
      </c>
      <c r="D21" s="7"/>
      <c r="E21" s="7"/>
      <c r="F21" s="144" t="s">
        <v>65</v>
      </c>
      <c r="I21" s="158">
        <f>'GS &lt; 50 kW (2000 kWh)'!I21</f>
        <v>0</v>
      </c>
      <c r="J21" s="158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'GS &lt; 50 kW (2000 kWh)'!B22</f>
        <v>1.0348999999999999</v>
      </c>
      <c r="C22" s="153">
        <f>'GS &lt; 50 kW (2000 kWh)'!C22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5">
        <v>10000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5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2" t="s">
        <v>91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4.060048766590358E-2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f>IF(B27*B30&gt;600,B27*B30-B28,0)</f>
        <v>9599</v>
      </c>
      <c r="C36" s="66">
        <f>+B6</f>
        <v>8.6999999999999994E-2</v>
      </c>
      <c r="D36" s="19">
        <f>+B36*C36</f>
        <v>835.11299999999994</v>
      </c>
      <c r="E36" s="161">
        <f>+B36</f>
        <v>9599</v>
      </c>
      <c r="F36" s="66">
        <f>+C6</f>
        <v>8.6999999999999994E-2</v>
      </c>
      <c r="G36" s="19">
        <f>+E36*F36</f>
        <v>835.11299999999994</v>
      </c>
      <c r="H36" s="120">
        <f>+G36-D36</f>
        <v>0</v>
      </c>
      <c r="I36" s="97">
        <f>IFERROR(+H36/D36,0)</f>
        <v>0</v>
      </c>
      <c r="J36" s="89">
        <f>IFERROR(+G36/$G$62,0)</f>
        <v>0.61091882984028345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+B27*B30*G27</f>
        <v>6623.3600000000006</v>
      </c>
      <c r="C38" s="162">
        <f>+B7</f>
        <v>6.3E-2</v>
      </c>
      <c r="D38" s="19">
        <f>+B38*C38</f>
        <v>417.27168000000006</v>
      </c>
      <c r="E38" s="161">
        <f>+B38</f>
        <v>6623.3600000000006</v>
      </c>
      <c r="F38" s="162">
        <f>+C7</f>
        <v>6.3E-2</v>
      </c>
      <c r="G38" s="19">
        <f>+E38*F38</f>
        <v>417.27168000000006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0.32179646582318072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+B27*B30*G28</f>
        <v>1862.82</v>
      </c>
      <c r="C39" s="162">
        <f>+B8</f>
        <v>9.9000000000000005E-2</v>
      </c>
      <c r="D39" s="19">
        <f>+B39*C39</f>
        <v>184.41918000000001</v>
      </c>
      <c r="E39" s="161">
        <f>+B39</f>
        <v>1862.82</v>
      </c>
      <c r="F39" s="162">
        <f>+C8</f>
        <v>9.9000000000000005E-2</v>
      </c>
      <c r="G39" s="19">
        <f>+E39*F39</f>
        <v>184.41918000000001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0.14222254516292362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+B27*B30*G29</f>
        <v>1862.82</v>
      </c>
      <c r="C40" s="162">
        <f>+B9</f>
        <v>0.11799999999999999</v>
      </c>
      <c r="D40" s="19">
        <f>+B40*C40</f>
        <v>219.81275999999997</v>
      </c>
      <c r="E40" s="161">
        <f>+B40</f>
        <v>1862.82</v>
      </c>
      <c r="F40" s="162">
        <f>+C9</f>
        <v>0.11799999999999999</v>
      </c>
      <c r="G40" s="19">
        <f>+E40*F40</f>
        <v>219.81275999999997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0.16951778110328267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17.75</v>
      </c>
      <c r="D42" s="68">
        <f>+B42*C42</f>
        <v>17.75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0.23000000000000043</v>
      </c>
      <c r="I42" s="97">
        <f>IFERROR(+H42/D42,0)</f>
        <v>1.2957746478873263E-2</v>
      </c>
      <c r="J42" s="107">
        <f t="shared" ref="J42:J56" si="2">IFERROR(+G42/$G$62,0)</f>
        <v>1.315309492311615E-2</v>
      </c>
      <c r="K42" s="103">
        <f>IFERROR(+G42/$G$68,0)</f>
        <v>1.3866027178026529E-2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1.7636098694384518E-2</v>
      </c>
      <c r="K43" s="103">
        <f t="shared" ref="K43:K46" si="4">IFERROR(+G43/$G$68,0)</f>
        <v>1.8592021515857683E-2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10000</v>
      </c>
      <c r="C44" s="23">
        <f>+B13</f>
        <v>1.5599999999999999E-2</v>
      </c>
      <c r="D44" s="90">
        <f t="shared" ref="D44:D46" si="5">+B44*C44</f>
        <v>156</v>
      </c>
      <c r="E44" s="22">
        <f>+B44</f>
        <v>10000</v>
      </c>
      <c r="F44" s="23">
        <f>+C13</f>
        <v>1.5800000000000002E-2</v>
      </c>
      <c r="G44" s="90">
        <f t="shared" si="1"/>
        <v>158.00000000000003</v>
      </c>
      <c r="H44" s="92">
        <f t="shared" ref="H44:H46" si="6">+G44-D44</f>
        <v>2.0000000000000284</v>
      </c>
      <c r="I44" s="97">
        <f t="shared" si="3"/>
        <v>1.2820512820513002E-2</v>
      </c>
      <c r="J44" s="107">
        <f t="shared" si="2"/>
        <v>0.11558337029212191</v>
      </c>
      <c r="K44" s="103">
        <f t="shared" si="4"/>
        <v>0.12184829222070033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10000</v>
      </c>
      <c r="C45" s="23"/>
      <c r="D45" s="90">
        <f t="shared" si="5"/>
        <v>0</v>
      </c>
      <c r="E45" s="22">
        <f>+B45</f>
        <v>10000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10000</v>
      </c>
      <c r="C46" s="23">
        <f>+B14</f>
        <v>0</v>
      </c>
      <c r="D46" s="90">
        <f t="shared" si="5"/>
        <v>0</v>
      </c>
      <c r="E46" s="22">
        <f>+B46</f>
        <v>10000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173.77</v>
      </c>
      <c r="E47" s="124"/>
      <c r="F47" s="91"/>
      <c r="G47" s="125">
        <f t="shared" ref="G47:H47" si="7">SUM(G42:G46)</f>
        <v>200.08817046319234</v>
      </c>
      <c r="H47" s="125">
        <f t="shared" si="7"/>
        <v>26.318170463192349</v>
      </c>
      <c r="I47" s="46">
        <f t="shared" si="3"/>
        <v>0.15145405112040253</v>
      </c>
      <c r="J47" s="109">
        <f t="shared" si="2"/>
        <v>0.14637256390962258</v>
      </c>
      <c r="K47" s="137">
        <f>IFERROR(+G47/$G$68,0)</f>
        <v>0.15430634091458453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10349</v>
      </c>
      <c r="C48" s="142">
        <f>+B16</f>
        <v>6.7000000000000002E-3</v>
      </c>
      <c r="D48" s="127">
        <f>+B48*C48</f>
        <v>69.338300000000004</v>
      </c>
      <c r="E48" s="127">
        <f>+B48</f>
        <v>10349</v>
      </c>
      <c r="F48" s="142">
        <f>+C16</f>
        <v>6.7000000000000002E-3</v>
      </c>
      <c r="G48" s="127">
        <f>+E48*F48</f>
        <v>69.338300000000004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5.0723762052697699E-2</v>
      </c>
      <c r="K48" s="138">
        <f t="shared" ref="K48:K56" si="9">IFERROR(+G48/$G$68,0)</f>
        <v>5.3473123041054338E-2</v>
      </c>
    </row>
    <row r="49" spans="1:11" ht="25.5">
      <c r="A49" s="129" t="s">
        <v>29</v>
      </c>
      <c r="B49" s="130">
        <f>+B48</f>
        <v>10349</v>
      </c>
      <c r="C49" s="141">
        <f>+B17</f>
        <v>4.7000000000000002E-3</v>
      </c>
      <c r="D49" s="130">
        <f>+B49*C49</f>
        <v>48.640300000000003</v>
      </c>
      <c r="E49" s="130">
        <f>+B49</f>
        <v>10349</v>
      </c>
      <c r="F49" s="141">
        <f>+C17</f>
        <v>4.7000000000000002E-3</v>
      </c>
      <c r="G49" s="130">
        <f>+E49*F49</f>
        <v>48.640300000000003</v>
      </c>
      <c r="H49" s="130">
        <f t="shared" si="8"/>
        <v>0</v>
      </c>
      <c r="I49" s="131">
        <f t="shared" si="3"/>
        <v>0</v>
      </c>
      <c r="J49" s="131">
        <f t="shared" si="2"/>
        <v>3.5582340544429727E-2</v>
      </c>
      <c r="K49" s="139">
        <f t="shared" si="9"/>
        <v>3.7510996760142593E-2</v>
      </c>
    </row>
    <row r="50" spans="1:11">
      <c r="A50" s="100" t="s">
        <v>30</v>
      </c>
      <c r="B50" s="101"/>
      <c r="C50" s="101"/>
      <c r="D50" s="122">
        <f>+D48+D49</f>
        <v>117.9786</v>
      </c>
      <c r="E50" s="101"/>
      <c r="F50" s="101"/>
      <c r="G50" s="122">
        <f>+G48+G49</f>
        <v>117.9786</v>
      </c>
      <c r="H50" s="122">
        <f t="shared" si="8"/>
        <v>0</v>
      </c>
      <c r="I50" s="65">
        <f t="shared" si="3"/>
        <v>0</v>
      </c>
      <c r="J50" s="110">
        <f t="shared" si="2"/>
        <v>8.6306102597127426E-2</v>
      </c>
      <c r="K50" s="140">
        <f t="shared" si="9"/>
        <v>9.098411980119693E-2</v>
      </c>
    </row>
    <row r="51" spans="1:11" ht="25.5">
      <c r="A51" s="47" t="s">
        <v>31</v>
      </c>
      <c r="B51" s="91"/>
      <c r="C51" s="91"/>
      <c r="D51" s="48">
        <f>+D47+D50</f>
        <v>291.74860000000001</v>
      </c>
      <c r="E51" s="91"/>
      <c r="F51" s="91"/>
      <c r="G51" s="48">
        <f>+G47+G50</f>
        <v>318.06677046319237</v>
      </c>
      <c r="H51" s="121">
        <f t="shared" si="8"/>
        <v>26.318170463192359</v>
      </c>
      <c r="I51" s="64">
        <f t="shared" si="3"/>
        <v>9.0208386477920913E-2</v>
      </c>
      <c r="J51" s="109">
        <f t="shared" si="2"/>
        <v>0.23267866650675001</v>
      </c>
      <c r="K51" s="137">
        <f t="shared" si="9"/>
        <v>0.24529046071578148</v>
      </c>
    </row>
    <row r="52" spans="1:11">
      <c r="A52" s="160" t="s">
        <v>32</v>
      </c>
      <c r="B52" s="161">
        <f>+B27*B30</f>
        <v>10349</v>
      </c>
      <c r="C52" s="162">
        <f>+B18</f>
        <v>5.1999999999999998E-3</v>
      </c>
      <c r="D52" s="19">
        <f>+B52*C52</f>
        <v>53.814799999999998</v>
      </c>
      <c r="E52" s="161">
        <f>+B52</f>
        <v>10349</v>
      </c>
      <c r="F52" s="162">
        <f>+C18</f>
        <v>5.1999999999999998E-3</v>
      </c>
      <c r="G52" s="19">
        <f>+E52*F52</f>
        <v>53.814799999999998</v>
      </c>
      <c r="H52" s="118">
        <f t="shared" si="8"/>
        <v>0</v>
      </c>
      <c r="I52" s="20">
        <f t="shared" si="3"/>
        <v>0</v>
      </c>
      <c r="J52" s="107">
        <f t="shared" si="2"/>
        <v>3.9367695921496713E-2</v>
      </c>
      <c r="K52" s="113">
        <f t="shared" si="9"/>
        <v>4.1501528330370525E-2</v>
      </c>
    </row>
    <row r="53" spans="1:11">
      <c r="A53" s="160" t="s">
        <v>33</v>
      </c>
      <c r="B53" s="161">
        <f>+B52</f>
        <v>10349</v>
      </c>
      <c r="C53" s="162">
        <f>+B19</f>
        <v>1.1000000000000001E-3</v>
      </c>
      <c r="D53" s="19">
        <f>+B53*C53</f>
        <v>11.383900000000001</v>
      </c>
      <c r="E53" s="161">
        <f>+B53</f>
        <v>10349</v>
      </c>
      <c r="F53" s="162">
        <f>+C19</f>
        <v>1.1000000000000001E-3</v>
      </c>
      <c r="G53" s="19">
        <f>+E53*F53</f>
        <v>11.383900000000001</v>
      </c>
      <c r="H53" s="118">
        <f t="shared" si="8"/>
        <v>0</v>
      </c>
      <c r="I53" s="20">
        <f t="shared" si="3"/>
        <v>0</v>
      </c>
      <c r="J53" s="107">
        <f t="shared" si="2"/>
        <v>8.3277818295473833E-3</v>
      </c>
      <c r="K53" s="113">
        <f t="shared" si="9"/>
        <v>8.7791694545014572E-3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1.8288507957614223E-4</v>
      </c>
      <c r="K54" s="113">
        <f t="shared" si="9"/>
        <v>1.927979307289562E-4</v>
      </c>
    </row>
    <row r="55" spans="1:11">
      <c r="A55" s="47" t="s">
        <v>35</v>
      </c>
      <c r="B55" s="91"/>
      <c r="C55" s="91"/>
      <c r="D55" s="48">
        <f>SUM(D52:D54)</f>
        <v>65.448700000000002</v>
      </c>
      <c r="E55" s="91"/>
      <c r="F55" s="91"/>
      <c r="G55" s="48">
        <f>SUM(G52:G54)</f>
        <v>65.448700000000002</v>
      </c>
      <c r="H55" s="121">
        <f t="shared" si="8"/>
        <v>0</v>
      </c>
      <c r="I55" s="49">
        <f t="shared" si="3"/>
        <v>0</v>
      </c>
      <c r="J55" s="109">
        <f t="shared" si="2"/>
        <v>4.7878362830620247E-2</v>
      </c>
      <c r="K55" s="114">
        <f t="shared" si="9"/>
        <v>5.047349571560094E-2</v>
      </c>
    </row>
    <row r="56" spans="1:11">
      <c r="A56" s="27" t="s">
        <v>36</v>
      </c>
      <c r="B56" s="161">
        <f>+B27</f>
        <v>10000</v>
      </c>
      <c r="C56" s="24">
        <f>+B21</f>
        <v>7.0000000000000001E-3</v>
      </c>
      <c r="D56" s="19">
        <f>+B56*C56</f>
        <v>70</v>
      </c>
      <c r="E56" s="161">
        <f>+B56</f>
        <v>10000</v>
      </c>
      <c r="F56" s="24">
        <f>+C21</f>
        <v>7.0000000000000001E-3</v>
      </c>
      <c r="G56" s="19">
        <f>+E56*F56</f>
        <v>70</v>
      </c>
      <c r="H56" s="118">
        <f t="shared" si="8"/>
        <v>0</v>
      </c>
      <c r="I56" s="20">
        <f t="shared" si="3"/>
        <v>0</v>
      </c>
      <c r="J56" s="111">
        <f t="shared" si="2"/>
        <v>5.1207822281319829E-2</v>
      </c>
      <c r="K56" s="115">
        <f t="shared" si="9"/>
        <v>5.3983420604107733E-2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1317.8102999999999</v>
      </c>
      <c r="E58" s="78"/>
      <c r="F58" s="78"/>
      <c r="G58" s="21">
        <f>+G35+G36+G51+G55+G56</f>
        <v>1344.1284704631921</v>
      </c>
      <c r="H58" s="118">
        <f t="shared" ref="H58:H62" si="10">+G58-D58</f>
        <v>26.318170463192246</v>
      </c>
      <c r="I58" s="20">
        <f t="shared" ref="I58:I62" si="11">IFERROR(+H58/D58,0)</f>
        <v>1.9971137320137996E-2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171.31533899999999</v>
      </c>
      <c r="E59" s="25"/>
      <c r="F59" s="26">
        <v>0.13</v>
      </c>
      <c r="G59" s="21">
        <f>+G58*F59</f>
        <v>174.73670116021498</v>
      </c>
      <c r="H59" s="118">
        <f t="shared" si="10"/>
        <v>3.4213621602149829</v>
      </c>
      <c r="I59" s="20">
        <f t="shared" si="11"/>
        <v>1.997113732013794E-2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1489.1256389999999</v>
      </c>
      <c r="E60" s="67"/>
      <c r="F60" s="67"/>
      <c r="G60" s="118">
        <f>+G58+G59</f>
        <v>1518.8651716234072</v>
      </c>
      <c r="H60" s="118">
        <f t="shared" si="10"/>
        <v>29.739532623407285</v>
      </c>
      <c r="I60" s="20">
        <f t="shared" si="11"/>
        <v>1.9971137320138027E-2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-148.91256389999998</v>
      </c>
      <c r="E61" s="78"/>
      <c r="F61" s="31">
        <v>-0.1</v>
      </c>
      <c r="G61" s="117">
        <f>+G60*F61</f>
        <v>-151.88651716234071</v>
      </c>
      <c r="H61" s="118">
        <f t="shared" si="10"/>
        <v>-2.9739532623407285</v>
      </c>
      <c r="I61" s="20">
        <f t="shared" si="11"/>
        <v>1.9971137320138027E-2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1340.2130751</v>
      </c>
      <c r="E62" s="87"/>
      <c r="F62" s="87"/>
      <c r="G62" s="44">
        <f>+G60+G61</f>
        <v>1366.9786544610665</v>
      </c>
      <c r="H62" s="119">
        <f t="shared" si="10"/>
        <v>26.765579361066557</v>
      </c>
      <c r="I62" s="45">
        <f t="shared" si="11"/>
        <v>1.9971137320138027E-2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1248.7009199999998</v>
      </c>
      <c r="E64" s="78"/>
      <c r="F64" s="78"/>
      <c r="G64" s="21">
        <f>+G38+G39+G40+G51+G55+G56</f>
        <v>1275.0190904631922</v>
      </c>
      <c r="H64" s="118">
        <f t="shared" ref="H64:H68" si="12">+G64-D64</f>
        <v>26.318170463192473</v>
      </c>
      <c r="I64" s="20">
        <f t="shared" ref="I64:I68" si="13">IFERROR(+H64/D64,0)</f>
        <v>2.1076440356264395E-2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162.33111959999997</v>
      </c>
      <c r="E65" s="25"/>
      <c r="F65" s="26">
        <v>0.13</v>
      </c>
      <c r="G65" s="21">
        <f>+G64*F65</f>
        <v>165.75248176021501</v>
      </c>
      <c r="H65" s="118">
        <f t="shared" si="12"/>
        <v>3.4213621602150397</v>
      </c>
      <c r="I65" s="20">
        <f t="shared" si="13"/>
        <v>2.1076440356264509E-2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1411.0320395999997</v>
      </c>
      <c r="E66" s="67"/>
      <c r="F66" s="67"/>
      <c r="G66" s="21">
        <f>+G64+G65</f>
        <v>1440.7715722234072</v>
      </c>
      <c r="H66" s="118">
        <f t="shared" si="12"/>
        <v>29.739532623407513</v>
      </c>
      <c r="I66" s="20">
        <f t="shared" si="13"/>
        <v>2.1076440356264409E-2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-141.10320395999997</v>
      </c>
      <c r="E67" s="78"/>
      <c r="F67" s="31">
        <v>-0.1</v>
      </c>
      <c r="G67" s="117">
        <f>+G66*F67</f>
        <v>-144.07715722234073</v>
      </c>
      <c r="H67" s="118">
        <f t="shared" si="12"/>
        <v>-2.973953262340757</v>
      </c>
      <c r="I67" s="20">
        <f t="shared" si="13"/>
        <v>2.1076440356264447E-2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1269.9288356399998</v>
      </c>
      <c r="E68" s="87"/>
      <c r="F68" s="87"/>
      <c r="G68" s="44">
        <f>+G66+G67</f>
        <v>1296.6944150010665</v>
      </c>
      <c r="H68" s="119">
        <f t="shared" si="12"/>
        <v>26.765579361066784</v>
      </c>
      <c r="I68" s="45">
        <f t="shared" si="13"/>
        <v>2.1076440356264426E-2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zoomScale="90" zoomScaleNormal="90" workbookViewId="0">
      <selection sqref="A1:K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26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2" width="9.5703125" style="144" bestFit="1" customWidth="1"/>
    <col min="13" max="16384" width="9.140625" style="144"/>
  </cols>
  <sheetData>
    <row r="1" spans="1:28" ht="23.25">
      <c r="A1" s="206" t="s">
        <v>69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+'GS &lt; 50 kW (10000 kWh)'!B5</f>
        <v>7.3999999999999996E-2</v>
      </c>
      <c r="C5" s="153">
        <f>+'GS &lt; 50 kW (10000 kWh)'!C5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+'GS &lt; 50 kW (10000 kWh)'!B6</f>
        <v>8.6999999999999994E-2</v>
      </c>
      <c r="C6" s="153">
        <f>+'GS &lt; 50 kW (10000 kWh)'!C6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v>6.3E-2</v>
      </c>
      <c r="C7" s="153">
        <v>6.3E-2</v>
      </c>
      <c r="D7" s="7"/>
      <c r="E7" s="7"/>
      <c r="F7" s="144" t="s">
        <v>53</v>
      </c>
      <c r="I7" s="158">
        <v>0.02</v>
      </c>
      <c r="J7" s="158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v>9.9000000000000005E-2</v>
      </c>
      <c r="C8" s="153">
        <v>9.9000000000000005E-2</v>
      </c>
      <c r="D8" s="7"/>
      <c r="E8" s="7"/>
      <c r="F8" s="144" t="s">
        <v>54</v>
      </c>
      <c r="I8" s="158"/>
      <c r="J8" s="158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v>0.11799999999999999</v>
      </c>
      <c r="C9" s="153">
        <v>0.11799999999999999</v>
      </c>
      <c r="D9" s="7"/>
      <c r="E9" s="7"/>
      <c r="F9" s="144" t="s">
        <v>55</v>
      </c>
      <c r="J9" s="158">
        <f>'[3]T18 SMDR Requests for Approval'!$H$7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48">
        <v>108.32</v>
      </c>
      <c r="C10" s="148">
        <v>109.71</v>
      </c>
      <c r="D10" s="7"/>
      <c r="E10" s="7"/>
      <c r="F10" s="144" t="s">
        <v>56</v>
      </c>
      <c r="J10" s="158">
        <f>'[3]T21 Cal. of SMIRR'!$D$6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48">
        <v>0</v>
      </c>
      <c r="C11" s="148"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33.103654555715757</v>
      </c>
      <c r="K11" s="198"/>
      <c r="L11" s="199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49">
        <f>+I11</f>
        <v>0.02</v>
      </c>
      <c r="C12" s="149">
        <f>+J11</f>
        <v>33.103654555715757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1">
        <v>2.4380999999999999</v>
      </c>
      <c r="C13" s="202">
        <v>2.4693000000000001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2">
        <f>+I22</f>
        <v>0</v>
      </c>
      <c r="C14" s="203">
        <f>+J22</f>
        <v>0</v>
      </c>
      <c r="D14" s="7"/>
      <c r="E14" s="7"/>
      <c r="F14" s="144" t="s">
        <v>58</v>
      </c>
      <c r="I14" s="164"/>
      <c r="J14" s="158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1">
        <v>0</v>
      </c>
      <c r="C15" s="202">
        <v>0</v>
      </c>
      <c r="D15" s="7"/>
      <c r="E15" s="7"/>
      <c r="F15" s="144" t="s">
        <v>59</v>
      </c>
      <c r="I15" s="164"/>
      <c r="J15" s="158"/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2">
        <v>2.6053000000000002</v>
      </c>
      <c r="C16" s="203">
        <v>2.5994999999999999</v>
      </c>
      <c r="D16" s="7"/>
      <c r="E16" s="7"/>
      <c r="F16" s="144" t="s">
        <v>60</v>
      </c>
      <c r="I16" s="164"/>
      <c r="J16" s="158"/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2">
        <v>1.8307</v>
      </c>
      <c r="C17" s="203">
        <v>1.8270999999999999</v>
      </c>
      <c r="D17" s="7"/>
      <c r="E17" s="7"/>
      <c r="F17" s="144" t="s">
        <v>61</v>
      </c>
      <c r="I17" s="164"/>
      <c r="J17" s="15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v>5.1999999999999998E-3</v>
      </c>
      <c r="C18" s="204">
        <v>5.1999999999999998E-3</v>
      </c>
      <c r="D18" s="7"/>
      <c r="E18" s="7"/>
      <c r="F18" s="144" t="s">
        <v>62</v>
      </c>
      <c r="I18" s="164"/>
      <c r="J18" s="15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v>1.1000000000000001E-3</v>
      </c>
      <c r="C19" s="153">
        <v>1.1000000000000001E-3</v>
      </c>
      <c r="D19" s="7"/>
      <c r="E19" s="7"/>
      <c r="F19" s="144" t="s">
        <v>63</v>
      </c>
      <c r="I19" s="164"/>
      <c r="J19" s="16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49">
        <v>0.25</v>
      </c>
      <c r="C20" s="149">
        <v>0.25</v>
      </c>
      <c r="D20" s="7"/>
      <c r="E20" s="7"/>
      <c r="F20" s="144" t="s">
        <v>64</v>
      </c>
      <c r="I20" s="164"/>
      <c r="J20" s="16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4">
        <v>7.0000000000000001E-3</v>
      </c>
      <c r="C21" s="154">
        <v>7.0000000000000001E-3</v>
      </c>
      <c r="D21" s="7"/>
      <c r="E21" s="7"/>
      <c r="F21" s="144" t="s">
        <v>65</v>
      </c>
      <c r="I21" s="164">
        <v>0</v>
      </c>
      <c r="J21" s="158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6">
        <v>1.0348999999999999</v>
      </c>
      <c r="C22" s="156"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3"/>
      <c r="B25" s="213"/>
      <c r="C25" s="213"/>
      <c r="D25" s="170"/>
      <c r="E25" s="171"/>
      <c r="F25" s="34" t="s">
        <v>1</v>
      </c>
      <c r="G25" s="75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0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2" t="s">
        <v>2</v>
      </c>
      <c r="B27" s="76">
        <f>+D27*730*B29</f>
        <v>36500</v>
      </c>
      <c r="C27" s="173" t="s">
        <v>0</v>
      </c>
      <c r="D27" s="175">
        <v>100</v>
      </c>
      <c r="E27" s="170" t="s">
        <v>68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2" t="s">
        <v>3</v>
      </c>
      <c r="B28" s="175">
        <v>750</v>
      </c>
      <c r="C28" s="173" t="s">
        <v>0</v>
      </c>
      <c r="D28" s="57"/>
      <c r="E28" s="170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2" t="s">
        <v>4</v>
      </c>
      <c r="B29" s="176">
        <v>0.5</v>
      </c>
      <c r="C29" s="57"/>
      <c r="D29" s="57"/>
      <c r="E29" s="170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7" t="s">
        <v>5</v>
      </c>
      <c r="B30" s="178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4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4"/>
      <c r="B32" s="212" t="s">
        <v>87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37773.85</v>
      </c>
      <c r="C35" s="94">
        <f>+B5</f>
        <v>7.3999999999999996E-2</v>
      </c>
      <c r="D35" s="95">
        <f>+B35*C35</f>
        <v>2795.2648999999997</v>
      </c>
      <c r="E35" s="93">
        <f>+B35</f>
        <v>37773.85</v>
      </c>
      <c r="F35" s="94">
        <f>+C5</f>
        <v>7.3999999999999996E-2</v>
      </c>
      <c r="G35" s="95">
        <f>+E35*F35</f>
        <v>2795.2648999999997</v>
      </c>
      <c r="H35" s="96">
        <f>+G35-D35</f>
        <v>0</v>
      </c>
      <c r="I35" s="97">
        <f>IFERROR(+H35/D35,0)</f>
        <v>0</v>
      </c>
      <c r="J35" s="105">
        <f>IFERROR(+G35/$G$62,0)</f>
        <v>0.66689567939558858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v>0</v>
      </c>
      <c r="C36" s="66">
        <f>+B6</f>
        <v>8.6999999999999994E-2</v>
      </c>
      <c r="D36" s="19">
        <f>+B36*C36</f>
        <v>0</v>
      </c>
      <c r="E36" s="161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+B27*B30*I27</f>
        <v>24175.263999999999</v>
      </c>
      <c r="C38" s="162">
        <f>+B7</f>
        <v>6.3E-2</v>
      </c>
      <c r="D38" s="19">
        <f>+B38*C38</f>
        <v>1523.0416319999999</v>
      </c>
      <c r="E38" s="161">
        <f>+B38</f>
        <v>24175.263999999999</v>
      </c>
      <c r="F38" s="162">
        <f>+C7</f>
        <v>6.3E-2</v>
      </c>
      <c r="G38" s="19">
        <f>+E38*F38</f>
        <v>1523.0416319999999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0.34629255798226394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+B27*B30*I28</f>
        <v>6799.2929999999997</v>
      </c>
      <c r="C39" s="162">
        <f>+B8</f>
        <v>9.9000000000000005E-2</v>
      </c>
      <c r="D39" s="19">
        <f>+B39*C39</f>
        <v>673.13000699999998</v>
      </c>
      <c r="E39" s="161">
        <f>+B39</f>
        <v>6799.2929999999997</v>
      </c>
      <c r="F39" s="162">
        <f>+C8</f>
        <v>9.9000000000000005E-2</v>
      </c>
      <c r="G39" s="19">
        <f>+E39*F39</f>
        <v>673.13000699999998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0.15304894303680416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+B27*B30*I29</f>
        <v>6799.2929999999997</v>
      </c>
      <c r="C40" s="162">
        <f>+B9</f>
        <v>0.11799999999999999</v>
      </c>
      <c r="D40" s="19">
        <f>+B40*C40</f>
        <v>802.31657399999995</v>
      </c>
      <c r="E40" s="161">
        <f>+B40</f>
        <v>6799.2929999999997</v>
      </c>
      <c r="F40" s="162">
        <f>+C9</f>
        <v>0.11799999999999999</v>
      </c>
      <c r="G40" s="19">
        <f>+E40*F40</f>
        <v>802.31657399999995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0.18242197250851402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108.32</v>
      </c>
      <c r="D42" s="68">
        <f>+B42*C42</f>
        <v>108.32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1.3900000000000006</v>
      </c>
      <c r="I42" s="97">
        <f>IFERROR(+H42/D42,0)</f>
        <v>1.2832348596750375E-2</v>
      </c>
      <c r="J42" s="107">
        <f t="shared" ref="J42:J56" si="2">IFERROR(+G42/$G$62,0)</f>
        <v>2.6174665945431518E-2</v>
      </c>
      <c r="K42" s="103">
        <f>IFERROR(+G42/$G$68,0)</f>
        <v>2.4944660564757415E-2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 t="shared" ref="I43:I56" si="3">IFERROR(+H43/D43,0)</f>
        <v>1654.1827277857876</v>
      </c>
      <c r="J43" s="108">
        <f t="shared" si="2"/>
        <v>7.8978862416263073E-3</v>
      </c>
      <c r="K43" s="103">
        <f t="shared" ref="K43:K46" si="4">IFERROR(+G43/$G$68,0)</f>
        <v>7.5267471182692107E-3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100</v>
      </c>
      <c r="C44" s="23">
        <f>+B13</f>
        <v>2.4380999999999999</v>
      </c>
      <c r="D44" s="90">
        <f t="shared" ref="D44:D46" si="5">+B44*C44</f>
        <v>243.81</v>
      </c>
      <c r="E44" s="22">
        <f>+B44</f>
        <v>100</v>
      </c>
      <c r="F44" s="23">
        <f>+C13</f>
        <v>2.4693000000000001</v>
      </c>
      <c r="G44" s="90">
        <f t="shared" si="1"/>
        <v>246.93</v>
      </c>
      <c r="H44" s="92">
        <f t="shared" ref="H44:H46" si="6">+G44-D44</f>
        <v>3.1200000000000045</v>
      </c>
      <c r="I44" s="97">
        <f t="shared" si="3"/>
        <v>1.279685000615235E-2</v>
      </c>
      <c r="J44" s="107">
        <f t="shared" si="2"/>
        <v>5.8912681267937334E-2</v>
      </c>
      <c r="K44" s="103">
        <f t="shared" si="4"/>
        <v>5.6144244218900276E-2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100</v>
      </c>
      <c r="C45" s="23"/>
      <c r="D45" s="90">
        <f t="shared" si="5"/>
        <v>0</v>
      </c>
      <c r="E45" s="22">
        <f>+B45</f>
        <v>100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100</v>
      </c>
      <c r="C46" s="23">
        <f>+B14</f>
        <v>0</v>
      </c>
      <c r="D46" s="90">
        <f t="shared" si="5"/>
        <v>0</v>
      </c>
      <c r="E46" s="22">
        <f>+B46</f>
        <v>100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352.15</v>
      </c>
      <c r="E47" s="124"/>
      <c r="F47" s="91"/>
      <c r="G47" s="125">
        <f t="shared" ref="G47:H47" si="7">SUM(G42:G46)</f>
        <v>389.74365455571575</v>
      </c>
      <c r="H47" s="125">
        <f t="shared" si="7"/>
        <v>37.593654555715759</v>
      </c>
      <c r="I47" s="46">
        <f t="shared" si="3"/>
        <v>0.1067546629439607</v>
      </c>
      <c r="J47" s="109">
        <f t="shared" si="2"/>
        <v>9.2985233454995153E-2</v>
      </c>
      <c r="K47" s="137">
        <f>IFERROR(+G47/$G$68,0)</f>
        <v>8.8615651901926898E-2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100</v>
      </c>
      <c r="C48" s="142">
        <f>+B16</f>
        <v>2.6053000000000002</v>
      </c>
      <c r="D48" s="127">
        <f>+B48*C48</f>
        <v>260.53000000000003</v>
      </c>
      <c r="E48" s="127">
        <f>+B48</f>
        <v>100</v>
      </c>
      <c r="F48" s="142">
        <f>+C16</f>
        <v>2.5994999999999999</v>
      </c>
      <c r="G48" s="127">
        <f>+E48*F48</f>
        <v>259.95</v>
      </c>
      <c r="H48" s="127">
        <f t="shared" ref="H48:H56" si="8">+G48-D48</f>
        <v>-0.58000000000004093</v>
      </c>
      <c r="I48" s="128">
        <f t="shared" si="3"/>
        <v>-2.2262311442061982E-3</v>
      </c>
      <c r="J48" s="128">
        <f t="shared" si="2"/>
        <v>6.2018999293728214E-2</v>
      </c>
      <c r="K48" s="138">
        <f t="shared" ref="K48:K56" si="9">IFERROR(+G48/$G$68,0)</f>
        <v>5.9104589497846055E-2</v>
      </c>
    </row>
    <row r="49" spans="1:11" ht="25.5">
      <c r="A49" s="129" t="s">
        <v>29</v>
      </c>
      <c r="B49" s="130">
        <f>+B48</f>
        <v>100</v>
      </c>
      <c r="C49" s="141">
        <f>+B17</f>
        <v>1.8307</v>
      </c>
      <c r="D49" s="130">
        <f>+B49*C49</f>
        <v>183.07</v>
      </c>
      <c r="E49" s="130">
        <f>+B49</f>
        <v>100</v>
      </c>
      <c r="F49" s="141">
        <f>+C17</f>
        <v>1.8270999999999999</v>
      </c>
      <c r="G49" s="130">
        <f>+E49*F49</f>
        <v>182.71</v>
      </c>
      <c r="H49" s="130">
        <f t="shared" si="8"/>
        <v>-0.35999999999998522</v>
      </c>
      <c r="I49" s="131">
        <f t="shared" si="3"/>
        <v>-1.9664609165892023E-3</v>
      </c>
      <c r="J49" s="131">
        <f t="shared" si="2"/>
        <v>4.359104197329134E-2</v>
      </c>
      <c r="K49" s="139">
        <f t="shared" si="9"/>
        <v>4.1542602604929611E-2</v>
      </c>
    </row>
    <row r="50" spans="1:11">
      <c r="A50" s="100" t="s">
        <v>30</v>
      </c>
      <c r="B50" s="101"/>
      <c r="C50" s="101"/>
      <c r="D50" s="122">
        <f>+D48+D49</f>
        <v>443.6</v>
      </c>
      <c r="E50" s="101"/>
      <c r="F50" s="101"/>
      <c r="G50" s="122">
        <f>+G48+G49</f>
        <v>442.65999999999997</v>
      </c>
      <c r="H50" s="122">
        <f t="shared" si="8"/>
        <v>-0.94000000000005457</v>
      </c>
      <c r="I50" s="65">
        <f t="shared" si="3"/>
        <v>-2.1190261496845234E-3</v>
      </c>
      <c r="J50" s="110">
        <f t="shared" si="2"/>
        <v>0.10561004126701955</v>
      </c>
      <c r="K50" s="140">
        <f t="shared" si="9"/>
        <v>0.10064719210277566</v>
      </c>
    </row>
    <row r="51" spans="1:11" ht="25.5">
      <c r="A51" s="47" t="s">
        <v>31</v>
      </c>
      <c r="B51" s="91"/>
      <c r="C51" s="91"/>
      <c r="D51" s="48">
        <f>+D47+D50</f>
        <v>795.75</v>
      </c>
      <c r="E51" s="91"/>
      <c r="F51" s="91"/>
      <c r="G51" s="48">
        <f>+G47+G50</f>
        <v>832.40365455571578</v>
      </c>
      <c r="H51" s="121">
        <f t="shared" si="8"/>
        <v>36.653654555715775</v>
      </c>
      <c r="I51" s="64">
        <f t="shared" si="3"/>
        <v>4.6061771354967987E-2</v>
      </c>
      <c r="J51" s="109">
        <f t="shared" si="2"/>
        <v>0.19859527472201471</v>
      </c>
      <c r="K51" s="137">
        <f t="shared" si="9"/>
        <v>0.18926284400470259</v>
      </c>
    </row>
    <row r="52" spans="1:11">
      <c r="A52" s="160" t="s">
        <v>32</v>
      </c>
      <c r="B52" s="161">
        <f>+B27*B30</f>
        <v>37773.85</v>
      </c>
      <c r="C52" s="162">
        <f>+B18</f>
        <v>5.1999999999999998E-3</v>
      </c>
      <c r="D52" s="19">
        <f>+B52*C52</f>
        <v>196.42401999999998</v>
      </c>
      <c r="E52" s="161">
        <f>+B52</f>
        <v>37773.85</v>
      </c>
      <c r="F52" s="162">
        <f>+C18</f>
        <v>5.1999999999999998E-3</v>
      </c>
      <c r="G52" s="19">
        <f>+E52*F52</f>
        <v>196.42401999999998</v>
      </c>
      <c r="H52" s="118">
        <f t="shared" si="8"/>
        <v>0</v>
      </c>
      <c r="I52" s="20">
        <f t="shared" si="3"/>
        <v>0</v>
      </c>
      <c r="J52" s="107">
        <f t="shared" si="2"/>
        <v>4.6862939633203524E-2</v>
      </c>
      <c r="K52" s="113">
        <f t="shared" si="9"/>
        <v>4.466074656517293E-2</v>
      </c>
    </row>
    <row r="53" spans="1:11">
      <c r="A53" s="160" t="s">
        <v>33</v>
      </c>
      <c r="B53" s="161">
        <f>+B52</f>
        <v>37773.85</v>
      </c>
      <c r="C53" s="162">
        <f>+B19</f>
        <v>1.1000000000000001E-3</v>
      </c>
      <c r="D53" s="19">
        <f>+B53*C53</f>
        <v>41.551234999999998</v>
      </c>
      <c r="E53" s="161">
        <f>+B53</f>
        <v>37773.85</v>
      </c>
      <c r="F53" s="162">
        <f>+C19</f>
        <v>1.1000000000000001E-3</v>
      </c>
      <c r="G53" s="19">
        <f>+E53*F53</f>
        <v>41.551234999999998</v>
      </c>
      <c r="H53" s="118">
        <f t="shared" si="8"/>
        <v>0</v>
      </c>
      <c r="I53" s="20">
        <f t="shared" si="3"/>
        <v>0</v>
      </c>
      <c r="J53" s="107">
        <f t="shared" si="2"/>
        <v>9.9133141531776697E-3</v>
      </c>
      <c r="K53" s="113">
        <f t="shared" si="9"/>
        <v>9.4474656195558115E-3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5.9645123383081573E-5</v>
      </c>
      <c r="K54" s="113">
        <f t="shared" si="9"/>
        <v>5.6842267260863677E-5</v>
      </c>
    </row>
    <row r="55" spans="1:11">
      <c r="A55" s="47" t="s">
        <v>35</v>
      </c>
      <c r="B55" s="91"/>
      <c r="C55" s="91"/>
      <c r="D55" s="48">
        <f>SUM(D52:D54)</f>
        <v>238.22525499999998</v>
      </c>
      <c r="E55" s="91"/>
      <c r="F55" s="91"/>
      <c r="G55" s="48">
        <f>SUM(G52:G54)</f>
        <v>238.22525499999998</v>
      </c>
      <c r="H55" s="121">
        <f t="shared" si="8"/>
        <v>0</v>
      </c>
      <c r="I55" s="49">
        <f t="shared" si="3"/>
        <v>0</v>
      </c>
      <c r="J55" s="109">
        <f t="shared" si="2"/>
        <v>5.6835898909764274E-2</v>
      </c>
      <c r="K55" s="114">
        <f t="shared" si="9"/>
        <v>5.4165054451989603E-2</v>
      </c>
    </row>
    <row r="56" spans="1:11">
      <c r="A56" s="27" t="s">
        <v>36</v>
      </c>
      <c r="B56" s="161">
        <f>+B27</f>
        <v>36500</v>
      </c>
      <c r="C56" s="24">
        <f>+B21</f>
        <v>7.0000000000000001E-3</v>
      </c>
      <c r="D56" s="19">
        <f>+B56*C56</f>
        <v>255.5</v>
      </c>
      <c r="E56" s="161">
        <f>+B56</f>
        <v>36500</v>
      </c>
      <c r="F56" s="24">
        <f>+C21</f>
        <v>7.0000000000000001E-3</v>
      </c>
      <c r="G56" s="19">
        <f>+E56*F56</f>
        <v>255.5</v>
      </c>
      <c r="H56" s="118">
        <f t="shared" si="8"/>
        <v>0</v>
      </c>
      <c r="I56" s="20">
        <f t="shared" si="3"/>
        <v>0</v>
      </c>
      <c r="J56" s="111">
        <f t="shared" si="2"/>
        <v>6.0957316097509366E-2</v>
      </c>
      <c r="K56" s="115">
        <f t="shared" si="9"/>
        <v>5.8092797140602684E-2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4084.7401549999995</v>
      </c>
      <c r="E58" s="78"/>
      <c r="F58" s="78"/>
      <c r="G58" s="21">
        <f>+G35+G36+G51+G55+G56</f>
        <v>4121.3938095557151</v>
      </c>
      <c r="H58" s="118">
        <f t="shared" ref="H58:H62" si="10">+G58-D58</f>
        <v>36.653654555715548</v>
      </c>
      <c r="I58" s="20">
        <f t="shared" ref="I58:I62" si="11">IFERROR(+H58/D58,0)</f>
        <v>8.9733136417132885E-3</v>
      </c>
      <c r="J58" s="107">
        <f>IFERROR(+G58/$G$62,0)</f>
        <v>0.98328416912487693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531.01622014999998</v>
      </c>
      <c r="E59" s="25"/>
      <c r="F59" s="26">
        <v>0.13</v>
      </c>
      <c r="G59" s="21">
        <f>+G58*F59</f>
        <v>535.78119524224303</v>
      </c>
      <c r="H59" s="118">
        <f t="shared" si="10"/>
        <v>4.7649750922430485</v>
      </c>
      <c r="I59" s="20">
        <f t="shared" si="11"/>
        <v>8.9733136417133388E-3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4615.7563751499993</v>
      </c>
      <c r="E60" s="67"/>
      <c r="F60" s="67"/>
      <c r="G60" s="118">
        <f>+G58+G59</f>
        <v>4657.1750047979585</v>
      </c>
      <c r="H60" s="118">
        <f t="shared" si="10"/>
        <v>41.418629647959278</v>
      </c>
      <c r="I60" s="20">
        <f t="shared" si="11"/>
        <v>8.9733136417134429E-3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-461.57563751499993</v>
      </c>
      <c r="E61" s="78"/>
      <c r="F61" s="31">
        <f>-0.1</f>
        <v>-0.1</v>
      </c>
      <c r="G61" s="117">
        <f>+G60*F61</f>
        <v>-465.71750047979589</v>
      </c>
      <c r="H61" s="118">
        <f t="shared" si="10"/>
        <v>-4.1418629647959619</v>
      </c>
      <c r="I61" s="20">
        <f t="shared" si="11"/>
        <v>8.9733136417135158E-3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4154.1807376349989</v>
      </c>
      <c r="E62" s="87"/>
      <c r="F62" s="87"/>
      <c r="G62" s="44">
        <f>+G60+G61</f>
        <v>4191.457504318163</v>
      </c>
      <c r="H62" s="119">
        <f t="shared" si="10"/>
        <v>37.276766683164169</v>
      </c>
      <c r="I62" s="45">
        <f t="shared" si="11"/>
        <v>8.9733136417136407E-3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4287.9634679999999</v>
      </c>
      <c r="E64" s="78"/>
      <c r="F64" s="78"/>
      <c r="G64" s="21">
        <f>+G38+G39+G40+G51+G55+G56</f>
        <v>4324.6171225557155</v>
      </c>
      <c r="H64" s="118">
        <f t="shared" ref="H64:H68" si="12">+G64-D64</f>
        <v>36.653654555715548</v>
      </c>
      <c r="I64" s="20">
        <f t="shared" ref="I64:I68" si="13">IFERROR(+H64/D64,0)</f>
        <v>8.5480333098107326E-3</v>
      </c>
      <c r="J64" s="20"/>
      <c r="K64" s="113">
        <f t="shared" ref="K64:K68" si="14">IFERROR(+G64/$G$68,0)</f>
        <v>0.98328416912487693</v>
      </c>
    </row>
    <row r="65" spans="1:11">
      <c r="A65" s="39" t="s">
        <v>38</v>
      </c>
      <c r="B65" s="25"/>
      <c r="C65" s="26">
        <v>0.13</v>
      </c>
      <c r="D65" s="21">
        <f>+D64*C65</f>
        <v>557.43525083999998</v>
      </c>
      <c r="E65" s="25"/>
      <c r="F65" s="26">
        <v>0.13</v>
      </c>
      <c r="G65" s="21">
        <f>+G64*F65</f>
        <v>562.20022593224303</v>
      </c>
      <c r="H65" s="118">
        <f t="shared" si="12"/>
        <v>4.7649750922430485</v>
      </c>
      <c r="I65" s="20">
        <f t="shared" si="13"/>
        <v>8.5480333098107812E-3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4845.3987188399997</v>
      </c>
      <c r="E66" s="67"/>
      <c r="F66" s="67"/>
      <c r="G66" s="21">
        <f>+G64+G65</f>
        <v>4886.817348487959</v>
      </c>
      <c r="H66" s="118">
        <f t="shared" si="12"/>
        <v>41.418629647959278</v>
      </c>
      <c r="I66" s="20">
        <f t="shared" si="13"/>
        <v>8.5480333098108801E-3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-484.53987188399998</v>
      </c>
      <c r="E67" s="78"/>
      <c r="F67" s="31">
        <v>-0.1</v>
      </c>
      <c r="G67" s="117">
        <f>+G66*F67</f>
        <v>-488.68173484879594</v>
      </c>
      <c r="H67" s="118">
        <f t="shared" si="12"/>
        <v>-4.1418629647959619</v>
      </c>
      <c r="I67" s="20">
        <f t="shared" si="13"/>
        <v>8.5480333098109495E-3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4360.858846956</v>
      </c>
      <c r="E68" s="87"/>
      <c r="F68" s="87"/>
      <c r="G68" s="44">
        <f>+G66+G67</f>
        <v>4398.1356136391632</v>
      </c>
      <c r="H68" s="119">
        <f t="shared" si="12"/>
        <v>37.27676668316326</v>
      </c>
      <c r="I68" s="45">
        <f t="shared" si="13"/>
        <v>8.5480333098108575E-3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5"/>
  <sheetViews>
    <sheetView topLeftCell="A51" zoomScale="90" zoomScaleNormal="90" workbookViewId="0">
      <selection activeCell="K69" sqref="A1:K6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4.85546875" style="144" customWidth="1"/>
    <col min="6" max="6" width="16.28515625" style="144" customWidth="1"/>
    <col min="7" max="7" width="22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6384" width="9.140625" style="144"/>
  </cols>
  <sheetData>
    <row r="1" spans="1:28" ht="23.25">
      <c r="A1" s="206" t="s">
        <v>69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16.5" thickBot="1">
      <c r="A4" s="145" t="s">
        <v>45</v>
      </c>
      <c r="B4" s="146" t="s">
        <v>46</v>
      </c>
      <c r="C4" s="146" t="s">
        <v>47</v>
      </c>
      <c r="D4" s="7"/>
      <c r="F4" s="168" t="s">
        <v>51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>
      <c r="A5" s="147" t="s">
        <v>17</v>
      </c>
      <c r="B5" s="153">
        <f>'GS &gt; 50 - 699 kW (100 kW)'!B5</f>
        <v>7.3999999999999996E-2</v>
      </c>
      <c r="C5" s="153">
        <f>'GS &gt; 50 - 699 kW (100 kW)'!C5</f>
        <v>7.3999999999999996E-2</v>
      </c>
      <c r="D5" s="7"/>
      <c r="E5" s="7"/>
      <c r="I5" s="169">
        <v>2012</v>
      </c>
      <c r="J5" s="169">
        <v>2013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7" t="s">
        <v>18</v>
      </c>
      <c r="B6" s="153">
        <f>'GS &gt; 50 - 699 kW (100 kW)'!B6</f>
        <v>8.6999999999999994E-2</v>
      </c>
      <c r="C6" s="153">
        <f>'GS &gt; 50 - 699 kW (100 kW)'!C6</f>
        <v>8.6999999999999994E-2</v>
      </c>
      <c r="D6" s="7"/>
      <c r="E6" s="7"/>
      <c r="F6" s="166" t="s">
        <v>52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7" t="s">
        <v>19</v>
      </c>
      <c r="B7" s="153">
        <f>'GS &gt; 50 - 699 kW (100 kW)'!B7</f>
        <v>6.3E-2</v>
      </c>
      <c r="C7" s="153">
        <f>'GS &gt; 50 - 699 kW (100 kW)'!C7</f>
        <v>6.3E-2</v>
      </c>
      <c r="D7" s="7"/>
      <c r="E7" s="7"/>
      <c r="F7" s="144" t="s">
        <v>53</v>
      </c>
      <c r="I7" s="158">
        <f>'GS &gt; 50 - 699 kW (100 kW)'!I7</f>
        <v>0.02</v>
      </c>
      <c r="J7" s="158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7" t="s">
        <v>20</v>
      </c>
      <c r="B8" s="153">
        <f>'GS &gt; 50 - 699 kW (100 kW)'!B8</f>
        <v>9.9000000000000005E-2</v>
      </c>
      <c r="C8" s="153">
        <f>'GS &gt; 50 - 699 kW (100 kW)'!C8</f>
        <v>9.9000000000000005E-2</v>
      </c>
      <c r="D8" s="7"/>
      <c r="E8" s="7"/>
      <c r="F8" s="144" t="s">
        <v>54</v>
      </c>
      <c r="I8" s="158">
        <f>'GS &gt; 50 - 699 kW (100 kW)'!I8</f>
        <v>0</v>
      </c>
      <c r="J8" s="158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7" t="s">
        <v>21</v>
      </c>
      <c r="B9" s="153">
        <f>'GS &gt; 50 - 699 kW (100 kW)'!B9</f>
        <v>0.11799999999999999</v>
      </c>
      <c r="C9" s="153">
        <f>'GS &gt; 50 - 699 kW (100 kW)'!C9</f>
        <v>0.11799999999999999</v>
      </c>
      <c r="D9" s="7"/>
      <c r="E9" s="7"/>
      <c r="F9" s="144" t="s">
        <v>55</v>
      </c>
      <c r="I9" s="158">
        <f>'GS &gt; 50 - 699 kW (100 kW)'!I9</f>
        <v>0</v>
      </c>
      <c r="J9" s="158">
        <f>'GS &gt; 50 - 699 kW (100 kW)'!J9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7" t="s">
        <v>22</v>
      </c>
      <c r="B10" s="148">
        <f>'GS &gt; 50 - 699 kW (100 kW)'!B10</f>
        <v>108.32</v>
      </c>
      <c r="C10" s="148">
        <f>'GS &gt; 50 - 699 kW (100 kW)'!C10</f>
        <v>109.71</v>
      </c>
      <c r="D10" s="7"/>
      <c r="E10" s="7"/>
      <c r="F10" s="144" t="s">
        <v>56</v>
      </c>
      <c r="I10" s="158">
        <f>'GS &gt; 50 - 699 kW (100 kW)'!I10</f>
        <v>0</v>
      </c>
      <c r="J10" s="158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7" t="s">
        <v>48</v>
      </c>
      <c r="B11" s="153">
        <f>'GS &gt; 50 - 699 kW (100 kW)'!B11</f>
        <v>0</v>
      </c>
      <c r="C11" s="153">
        <f>'GS &gt; 50 - 699 kW (100 kW)'!C11</f>
        <v>0</v>
      </c>
      <c r="D11" s="7"/>
      <c r="E11" s="7"/>
      <c r="F11" s="144" t="s">
        <v>23</v>
      </c>
      <c r="I11" s="163">
        <f>SUM(I6:I10)</f>
        <v>0.02</v>
      </c>
      <c r="J11" s="163">
        <f>SUM(J6:J10)</f>
        <v>33.103654555715757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7" t="s">
        <v>23</v>
      </c>
      <c r="B12" s="148">
        <f>'GS &gt; 50 - 699 kW (100 kW)'!B12</f>
        <v>0.02</v>
      </c>
      <c r="C12" s="148">
        <f>'GS &gt; 50 - 699 kW (100 kW)'!C12</f>
        <v>33.103654555715757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50" t="s">
        <v>24</v>
      </c>
      <c r="B13" s="153">
        <f>'GS &gt; 50 - 699 kW (100 kW)'!B13</f>
        <v>2.4380999999999999</v>
      </c>
      <c r="C13" s="153">
        <f>'GS &gt; 50 - 699 kW (100 kW)'!C13</f>
        <v>2.4693000000000001</v>
      </c>
      <c r="D13" s="7"/>
      <c r="E13" s="7"/>
      <c r="F13" s="166" t="s">
        <v>57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7" t="s">
        <v>26</v>
      </c>
      <c r="B14" s="153">
        <f>'GS &gt; 50 - 699 kW (100 kW)'!B14</f>
        <v>0</v>
      </c>
      <c r="C14" s="153">
        <f>'GS &gt; 50 - 699 kW (100 kW)'!C14</f>
        <v>0</v>
      </c>
      <c r="D14" s="7"/>
      <c r="E14" s="7"/>
      <c r="F14" s="144" t="s">
        <v>58</v>
      </c>
      <c r="I14" s="158">
        <f>'GS &gt; 50 - 699 kW (100 kW)'!I14</f>
        <v>0</v>
      </c>
      <c r="J14" s="158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50" t="s">
        <v>25</v>
      </c>
      <c r="B15" s="153">
        <f>'GS &gt; 50 - 699 kW (100 kW)'!B15</f>
        <v>0</v>
      </c>
      <c r="C15" s="153">
        <f>'GS &gt; 50 - 699 kW (100 kW)'!C15</f>
        <v>0</v>
      </c>
      <c r="D15" s="7"/>
      <c r="E15" s="7"/>
      <c r="F15" s="144" t="s">
        <v>59</v>
      </c>
      <c r="I15" s="158">
        <f>'GS &gt; 50 - 699 kW (100 kW)'!I15</f>
        <v>0</v>
      </c>
      <c r="J15" s="158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50" t="s">
        <v>49</v>
      </c>
      <c r="B16" s="153">
        <f>'GS &gt; 50 - 699 kW (100 kW)'!B16</f>
        <v>2.6053000000000002</v>
      </c>
      <c r="C16" s="153">
        <f>'GS &gt; 50 - 699 kW (100 kW)'!C16</f>
        <v>2.5994999999999999</v>
      </c>
      <c r="D16" s="7"/>
      <c r="E16" s="7"/>
      <c r="F16" s="144" t="s">
        <v>60</v>
      </c>
      <c r="I16" s="158">
        <f>'GS &gt; 50 - 699 kW (100 kW)'!I16</f>
        <v>0</v>
      </c>
      <c r="J16" s="158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50" t="s">
        <v>50</v>
      </c>
      <c r="B17" s="153">
        <f>'GS &gt; 50 - 699 kW (100 kW)'!B17</f>
        <v>1.8307</v>
      </c>
      <c r="C17" s="153">
        <f>'GS &gt; 50 - 699 kW (100 kW)'!C17</f>
        <v>1.8270999999999999</v>
      </c>
      <c r="D17" s="7"/>
      <c r="E17" s="7"/>
      <c r="F17" s="144" t="s">
        <v>61</v>
      </c>
      <c r="I17" s="158">
        <f>'GS &gt; 50 - 699 kW (100 kW)'!I17</f>
        <v>0</v>
      </c>
      <c r="J17" s="158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50" t="s">
        <v>32</v>
      </c>
      <c r="B18" s="153">
        <f>'GS &gt; 50 - 699 kW (100 kW)'!B18</f>
        <v>5.1999999999999998E-3</v>
      </c>
      <c r="C18" s="153">
        <f>'GS &gt; 50 - 699 kW (100 kW)'!C18</f>
        <v>5.1999999999999998E-3</v>
      </c>
      <c r="D18" s="7"/>
      <c r="E18" s="7"/>
      <c r="F18" s="144" t="s">
        <v>62</v>
      </c>
      <c r="I18" s="158">
        <f>'GS &gt; 50 - 699 kW (100 kW)'!I18</f>
        <v>0</v>
      </c>
      <c r="J18" s="158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50" t="s">
        <v>33</v>
      </c>
      <c r="B19" s="153">
        <f>'GS &gt; 50 - 699 kW (100 kW)'!B19</f>
        <v>1.1000000000000001E-3</v>
      </c>
      <c r="C19" s="153">
        <f>'GS &gt; 50 - 699 kW (100 kW)'!C19</f>
        <v>1.1000000000000001E-3</v>
      </c>
      <c r="D19" s="7"/>
      <c r="E19" s="7"/>
      <c r="F19" s="144" t="s">
        <v>63</v>
      </c>
      <c r="I19" s="158">
        <f>'GS &gt; 50 - 699 kW (100 kW)'!I19</f>
        <v>0</v>
      </c>
      <c r="J19" s="158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50" t="s">
        <v>34</v>
      </c>
      <c r="B20" s="148">
        <f>'GS &gt; 50 - 699 kW (100 kW)'!B20</f>
        <v>0.25</v>
      </c>
      <c r="C20" s="148">
        <f>'GS &gt; 50 - 699 kW (100 kW)'!C20</f>
        <v>0.25</v>
      </c>
      <c r="D20" s="7"/>
      <c r="E20" s="7"/>
      <c r="F20" s="144" t="s">
        <v>64</v>
      </c>
      <c r="I20" s="158">
        <f>'GS &gt; 50 - 699 kW (100 kW)'!I20</f>
        <v>0</v>
      </c>
      <c r="J20" s="158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50" t="s">
        <v>36</v>
      </c>
      <c r="B21" s="153">
        <f>'GS &gt; 50 - 699 kW (100 kW)'!B21</f>
        <v>7.0000000000000001E-3</v>
      </c>
      <c r="C21" s="153">
        <f>'GS &gt; 50 - 699 kW (100 kW)'!C21</f>
        <v>7.0000000000000001E-3</v>
      </c>
      <c r="D21" s="7"/>
      <c r="E21" s="7"/>
      <c r="F21" s="144" t="s">
        <v>65</v>
      </c>
      <c r="I21" s="158">
        <f>'GS &gt; 50 - 699 kW (100 kW)'!I21</f>
        <v>0</v>
      </c>
      <c r="J21" s="158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5" t="s">
        <v>5</v>
      </c>
      <c r="B22" s="153">
        <f>'GS &gt; 50 - 699 kW (100 kW)'!B22</f>
        <v>1.0348999999999999</v>
      </c>
      <c r="C22" s="153">
        <f>'GS &gt; 50 - 699 kW (100 kW)'!C22</f>
        <v>1.0348999999999999</v>
      </c>
      <c r="D22" s="7"/>
      <c r="E22" s="7"/>
      <c r="F22" s="144" t="s">
        <v>26</v>
      </c>
      <c r="I22" s="165">
        <f>SUM(I14:I21)</f>
        <v>0</v>
      </c>
      <c r="J22" s="165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3"/>
      <c r="B25" s="213"/>
      <c r="C25" s="213"/>
      <c r="D25" s="170"/>
      <c r="E25" s="171"/>
      <c r="F25" s="34" t="s">
        <v>1</v>
      </c>
      <c r="G25" s="75"/>
      <c r="H25" s="71"/>
      <c r="I25" s="7"/>
      <c r="J25" s="69"/>
      <c r="K25" s="69"/>
      <c r="L25" s="16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70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72" t="s">
        <v>2</v>
      </c>
      <c r="B27" s="76">
        <f>+D27*730*B29</f>
        <v>91250</v>
      </c>
      <c r="C27" s="173" t="s">
        <v>0</v>
      </c>
      <c r="D27" s="175">
        <v>250</v>
      </c>
      <c r="E27" s="170" t="s">
        <v>68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72" t="s">
        <v>3</v>
      </c>
      <c r="B28" s="175">
        <v>750</v>
      </c>
      <c r="C28" s="173" t="s">
        <v>0</v>
      </c>
      <c r="D28" s="57"/>
      <c r="E28" s="170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72" t="s">
        <v>4</v>
      </c>
      <c r="B29" s="176">
        <v>0.5</v>
      </c>
      <c r="C29" s="57"/>
      <c r="D29" s="57"/>
      <c r="E29" s="170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7" t="s">
        <v>5</v>
      </c>
      <c r="B30" s="178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4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customHeight="1" thickBot="1">
      <c r="A32" s="174"/>
      <c r="B32" s="212" t="s">
        <v>92</v>
      </c>
      <c r="C32" s="212"/>
      <c r="D32" s="212"/>
      <c r="E32" s="212"/>
      <c r="F32" s="212"/>
      <c r="G32" s="212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7" t="s">
        <v>6</v>
      </c>
      <c r="C33" s="208"/>
      <c r="D33" s="209"/>
      <c r="E33" s="207" t="s">
        <v>7</v>
      </c>
      <c r="F33" s="208"/>
      <c r="G33" s="209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94434.625</v>
      </c>
      <c r="C35" s="94">
        <f>+B5</f>
        <v>7.3999999999999996E-2</v>
      </c>
      <c r="D35" s="95">
        <f>+B35*C35</f>
        <v>6988.1622499999994</v>
      </c>
      <c r="E35" s="93">
        <f>+B35</f>
        <v>94434.625</v>
      </c>
      <c r="F35" s="94">
        <f>+C5</f>
        <v>7.3999999999999996E-2</v>
      </c>
      <c r="G35" s="95">
        <f>+E35*F35</f>
        <v>6988.1622499999994</v>
      </c>
      <c r="H35" s="96">
        <f>+G35-D35</f>
        <v>0</v>
      </c>
      <c r="I35" s="97">
        <f>IFERROR(+H35/D35,0)</f>
        <v>0</v>
      </c>
      <c r="J35" s="105">
        <f>IFERROR(+G35/$G$62,0)</f>
        <v>0.68108086857311434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60" t="s">
        <v>18</v>
      </c>
      <c r="B36" s="161">
        <v>0</v>
      </c>
      <c r="C36" s="66">
        <f>+B6</f>
        <v>8.6999999999999994E-2</v>
      </c>
      <c r="D36" s="19">
        <f>+B36*C36</f>
        <v>0</v>
      </c>
      <c r="E36" s="161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60" t="s">
        <v>19</v>
      </c>
      <c r="B38" s="161">
        <f>+B27*B30*I27</f>
        <v>60438.16</v>
      </c>
      <c r="C38" s="162">
        <f>+B7</f>
        <v>6.3E-2</v>
      </c>
      <c r="D38" s="19">
        <f>+B38*C38</f>
        <v>3807.6040800000001</v>
      </c>
      <c r="E38" s="161">
        <f>+B38</f>
        <v>60438.16</v>
      </c>
      <c r="F38" s="162">
        <f>+C7</f>
        <v>6.3E-2</v>
      </c>
      <c r="G38" s="19">
        <f>+E38*F38</f>
        <v>3807.6040800000001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0.353305220785955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60" t="s">
        <v>20</v>
      </c>
      <c r="B39" s="161">
        <f>+B27*B30*I28</f>
        <v>16998.232499999998</v>
      </c>
      <c r="C39" s="162">
        <f>+B8</f>
        <v>9.9000000000000005E-2</v>
      </c>
      <c r="D39" s="19">
        <f>+B39*C39</f>
        <v>1682.8250174999998</v>
      </c>
      <c r="E39" s="161">
        <f>+B39</f>
        <v>16998.232499999998</v>
      </c>
      <c r="F39" s="162">
        <f>+C8</f>
        <v>9.9000000000000005E-2</v>
      </c>
      <c r="G39" s="19">
        <f>+E39*F39</f>
        <v>1682.8250174999998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0.15614828954379259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60" t="s">
        <v>21</v>
      </c>
      <c r="B40" s="161">
        <f>+B27*B30*I29</f>
        <v>16998.232499999998</v>
      </c>
      <c r="C40" s="162">
        <f>+B9</f>
        <v>0.11799999999999999</v>
      </c>
      <c r="D40" s="19">
        <f>+B40*C40</f>
        <v>2005.7914349999996</v>
      </c>
      <c r="E40" s="161">
        <f>+B40</f>
        <v>16998.232499999998</v>
      </c>
      <c r="F40" s="162">
        <f>+C9</f>
        <v>0.11799999999999999</v>
      </c>
      <c r="G40" s="19">
        <f>+E40*F40</f>
        <v>2005.7914349999996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0.18611614309260124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60" t="s">
        <v>22</v>
      </c>
      <c r="B42" s="67">
        <v>1</v>
      </c>
      <c r="C42" s="74">
        <f>+B10</f>
        <v>108.32</v>
      </c>
      <c r="D42" s="68">
        <f>+B42*C42</f>
        <v>108.32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1.3900000000000006</v>
      </c>
      <c r="I42" s="97">
        <f>IFERROR(+H42/D42,0)</f>
        <v>1.2832348596750375E-2</v>
      </c>
      <c r="J42" s="107">
        <f t="shared" ref="J42:J56" si="2">IFERROR(+G42/$G$62,0)</f>
        <v>1.0692565429653035E-2</v>
      </c>
      <c r="K42" s="103">
        <f>IFERROR(+G42/$G$68,0)</f>
        <v>1.0179922848603293E-2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 t="shared" ref="I43:I56" si="3">IFERROR(+H43/D43,0)</f>
        <v>1654.1827277857876</v>
      </c>
      <c r="J43" s="108">
        <f t="shared" si="2"/>
        <v>3.2263512195572193E-3</v>
      </c>
      <c r="K43" s="103">
        <f t="shared" ref="K43:K46" si="4">IFERROR(+G43/$G$68,0)</f>
        <v>3.0716675725458147E-3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250</v>
      </c>
      <c r="C44" s="23">
        <f>+B13</f>
        <v>2.4380999999999999</v>
      </c>
      <c r="D44" s="90">
        <f t="shared" ref="D44:D46" si="5">+B44*C44</f>
        <v>609.52499999999998</v>
      </c>
      <c r="E44" s="22">
        <f>+B44</f>
        <v>250</v>
      </c>
      <c r="F44" s="23">
        <f>+C13</f>
        <v>2.4693000000000001</v>
      </c>
      <c r="G44" s="90">
        <f t="shared" si="1"/>
        <v>617.32500000000005</v>
      </c>
      <c r="H44" s="92">
        <f t="shared" ref="H44:H46" si="6">+G44-D44</f>
        <v>7.8000000000000682</v>
      </c>
      <c r="I44" s="97">
        <f t="shared" si="3"/>
        <v>1.2796850006152443E-2</v>
      </c>
      <c r="J44" s="107">
        <f t="shared" si="2"/>
        <v>6.0165782096988064E-2</v>
      </c>
      <c r="K44" s="103">
        <f t="shared" si="4"/>
        <v>5.7281203832959884E-2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717.86500000000001</v>
      </c>
      <c r="E47" s="124"/>
      <c r="F47" s="91"/>
      <c r="G47" s="125">
        <f t="shared" ref="G47:H47" si="7">SUM(G42:G46)</f>
        <v>760.13865455571579</v>
      </c>
      <c r="H47" s="125">
        <f t="shared" si="7"/>
        <v>42.273654555715822</v>
      </c>
      <c r="I47" s="46">
        <f t="shared" si="3"/>
        <v>5.8888028467352249E-2</v>
      </c>
      <c r="J47" s="109">
        <f t="shared" si="2"/>
        <v>7.4084698746198316E-2</v>
      </c>
      <c r="K47" s="137">
        <f>IFERROR(+G47/$G$68,0)</f>
        <v>7.0532794254108994E-2</v>
      </c>
      <c r="L47" s="6"/>
      <c r="M47" s="9"/>
      <c r="N47" s="6"/>
      <c r="O47" s="15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250</v>
      </c>
      <c r="C48" s="142">
        <f>+B16</f>
        <v>2.6053000000000002</v>
      </c>
      <c r="D48" s="127">
        <f>+B48*C48</f>
        <v>651.32500000000005</v>
      </c>
      <c r="E48" s="127">
        <f>+B48</f>
        <v>250</v>
      </c>
      <c r="F48" s="142">
        <f>+C16</f>
        <v>2.5994999999999999</v>
      </c>
      <c r="G48" s="127">
        <f>+E48*F48</f>
        <v>649.875</v>
      </c>
      <c r="H48" s="127">
        <f t="shared" ref="H48:H56" si="8">+G48-D48</f>
        <v>-1.4500000000000455</v>
      </c>
      <c r="I48" s="128">
        <f t="shared" si="3"/>
        <v>-2.226231144206111E-3</v>
      </c>
      <c r="J48" s="128">
        <f t="shared" si="2"/>
        <v>6.3338172988750038E-2</v>
      </c>
      <c r="K48" s="138">
        <f t="shared" ref="K48:K56" si="9">IFERROR(+G48/$G$68,0)</f>
        <v>6.0301498142704087E-2</v>
      </c>
    </row>
    <row r="49" spans="1:11" ht="25.5">
      <c r="A49" s="129" t="s">
        <v>29</v>
      </c>
      <c r="B49" s="130">
        <f>+B48</f>
        <v>250</v>
      </c>
      <c r="C49" s="141">
        <f>+B17</f>
        <v>1.8307</v>
      </c>
      <c r="D49" s="130">
        <f>+B49*C49</f>
        <v>457.67500000000001</v>
      </c>
      <c r="E49" s="130">
        <f>+B49</f>
        <v>250</v>
      </c>
      <c r="F49" s="141">
        <f>+C17</f>
        <v>1.8270999999999999</v>
      </c>
      <c r="G49" s="130">
        <f>+E49*F49</f>
        <v>456.77499999999998</v>
      </c>
      <c r="H49" s="130">
        <f t="shared" si="8"/>
        <v>-0.90000000000003411</v>
      </c>
      <c r="I49" s="131">
        <f t="shared" si="3"/>
        <v>-1.9664609165893571E-3</v>
      </c>
      <c r="J49" s="131">
        <f t="shared" si="2"/>
        <v>4.4518244226868703E-2</v>
      </c>
      <c r="K49" s="139">
        <f t="shared" si="9"/>
        <v>4.2383868919613245E-2</v>
      </c>
    </row>
    <row r="50" spans="1:11">
      <c r="A50" s="100" t="s">
        <v>30</v>
      </c>
      <c r="B50" s="101"/>
      <c r="C50" s="101"/>
      <c r="D50" s="122">
        <f>+D48+D49</f>
        <v>1109</v>
      </c>
      <c r="E50" s="101"/>
      <c r="F50" s="101"/>
      <c r="G50" s="122">
        <f>+G48+G49</f>
        <v>1106.6500000000001</v>
      </c>
      <c r="H50" s="122">
        <f t="shared" si="8"/>
        <v>-2.3499999999999091</v>
      </c>
      <c r="I50" s="65">
        <f t="shared" si="3"/>
        <v>-2.1190261496843183E-3</v>
      </c>
      <c r="J50" s="110">
        <f t="shared" si="2"/>
        <v>0.10785641721561876</v>
      </c>
      <c r="K50" s="140">
        <f t="shared" si="9"/>
        <v>0.10268536706231735</v>
      </c>
    </row>
    <row r="51" spans="1:11" ht="25.5">
      <c r="A51" s="47" t="s">
        <v>31</v>
      </c>
      <c r="B51" s="91"/>
      <c r="C51" s="91"/>
      <c r="D51" s="48">
        <f>+D47+D50</f>
        <v>1826.865</v>
      </c>
      <c r="E51" s="91"/>
      <c r="F51" s="91"/>
      <c r="G51" s="48">
        <f>+G47+G50</f>
        <v>1866.7886545557158</v>
      </c>
      <c r="H51" s="121">
        <f t="shared" si="8"/>
        <v>39.923654555715757</v>
      </c>
      <c r="I51" s="64">
        <f t="shared" si="3"/>
        <v>2.1853642472605121E-2</v>
      </c>
      <c r="J51" s="109">
        <f t="shared" si="2"/>
        <v>0.18194111596181706</v>
      </c>
      <c r="K51" s="137">
        <f t="shared" si="9"/>
        <v>0.17321816131642631</v>
      </c>
    </row>
    <row r="52" spans="1:11">
      <c r="A52" s="160" t="s">
        <v>32</v>
      </c>
      <c r="B52" s="161">
        <f>+B27*B30</f>
        <v>94434.625</v>
      </c>
      <c r="C52" s="162">
        <f>+B18</f>
        <v>5.1999999999999998E-3</v>
      </c>
      <c r="D52" s="19">
        <f>+B52*C52</f>
        <v>491.06004999999999</v>
      </c>
      <c r="E52" s="161">
        <f>+B52</f>
        <v>94434.625</v>
      </c>
      <c r="F52" s="162">
        <f>+C18</f>
        <v>5.1999999999999998E-3</v>
      </c>
      <c r="G52" s="19">
        <f>+E52*F52</f>
        <v>491.06004999999999</v>
      </c>
      <c r="H52" s="118">
        <f t="shared" si="8"/>
        <v>0</v>
      </c>
      <c r="I52" s="20">
        <f t="shared" si="3"/>
        <v>0</v>
      </c>
      <c r="J52" s="107">
        <f t="shared" si="2"/>
        <v>4.7859736710543173E-2</v>
      </c>
      <c r="K52" s="113">
        <f t="shared" si="9"/>
        <v>4.5565157442633085E-2</v>
      </c>
    </row>
    <row r="53" spans="1:11">
      <c r="A53" s="160" t="s">
        <v>33</v>
      </c>
      <c r="B53" s="161">
        <f>+B52</f>
        <v>94434.625</v>
      </c>
      <c r="C53" s="162">
        <f>+B19</f>
        <v>1.1000000000000001E-3</v>
      </c>
      <c r="D53" s="19">
        <f>+B53*C53</f>
        <v>103.87808750000001</v>
      </c>
      <c r="E53" s="161">
        <f>+B53</f>
        <v>94434.625</v>
      </c>
      <c r="F53" s="162">
        <f>+C19</f>
        <v>1.1000000000000001E-3</v>
      </c>
      <c r="G53" s="19">
        <f>+E53*F53</f>
        <v>103.87808750000001</v>
      </c>
      <c r="H53" s="118">
        <f t="shared" si="8"/>
        <v>0</v>
      </c>
      <c r="I53" s="20">
        <f t="shared" si="3"/>
        <v>0</v>
      </c>
      <c r="J53" s="107">
        <f t="shared" si="2"/>
        <v>1.0124175073384133E-2</v>
      </c>
      <c r="K53" s="113">
        <f t="shared" si="9"/>
        <v>9.6387833051723836E-3</v>
      </c>
    </row>
    <row r="54" spans="1:11" ht="25.5">
      <c r="A54" s="160" t="s">
        <v>34</v>
      </c>
      <c r="B54" s="22">
        <v>1</v>
      </c>
      <c r="C54" s="161">
        <f>+B20</f>
        <v>0.25</v>
      </c>
      <c r="D54" s="19">
        <f>+B54*C54</f>
        <v>0.25</v>
      </c>
      <c r="E54" s="22">
        <f>+B54</f>
        <v>1</v>
      </c>
      <c r="F54" s="161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2.4365521442104266E-5</v>
      </c>
      <c r="K54" s="113">
        <f t="shared" si="9"/>
        <v>2.3197344928910976E-5</v>
      </c>
    </row>
    <row r="55" spans="1:11">
      <c r="A55" s="47" t="s">
        <v>35</v>
      </c>
      <c r="B55" s="91"/>
      <c r="C55" s="91"/>
      <c r="D55" s="48">
        <f>SUM(D52:D54)</f>
        <v>595.18813750000004</v>
      </c>
      <c r="E55" s="91"/>
      <c r="F55" s="91"/>
      <c r="G55" s="48">
        <f>SUM(G52:G54)</f>
        <v>595.18813750000004</v>
      </c>
      <c r="H55" s="121">
        <f t="shared" si="8"/>
        <v>0</v>
      </c>
      <c r="I55" s="49">
        <f t="shared" si="3"/>
        <v>0</v>
      </c>
      <c r="J55" s="109">
        <f t="shared" si="2"/>
        <v>5.8008277305369414E-2</v>
      </c>
      <c r="K55" s="114">
        <f t="shared" si="9"/>
        <v>5.5227138092734385E-2</v>
      </c>
    </row>
    <row r="56" spans="1:11">
      <c r="A56" s="27" t="s">
        <v>36</v>
      </c>
      <c r="B56" s="161">
        <f>+B27</f>
        <v>91250</v>
      </c>
      <c r="C56" s="24">
        <f>+B21</f>
        <v>7.0000000000000001E-3</v>
      </c>
      <c r="D56" s="19">
        <f>+B56*C56</f>
        <v>638.75</v>
      </c>
      <c r="E56" s="161">
        <f>+B56</f>
        <v>91250</v>
      </c>
      <c r="F56" s="24">
        <f>+C21</f>
        <v>7.0000000000000001E-3</v>
      </c>
      <c r="G56" s="19">
        <f>+E56*F56</f>
        <v>638.75</v>
      </c>
      <c r="H56" s="118">
        <f t="shared" si="8"/>
        <v>0</v>
      </c>
      <c r="I56" s="20">
        <f t="shared" si="3"/>
        <v>0</v>
      </c>
      <c r="J56" s="111">
        <f t="shared" si="2"/>
        <v>6.2253907284576401E-2</v>
      </c>
      <c r="K56" s="115">
        <f t="shared" si="9"/>
        <v>5.9269216293367545E-2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10048.965387499999</v>
      </c>
      <c r="E58" s="78"/>
      <c r="F58" s="78"/>
      <c r="G58" s="21">
        <f>+G35+G36+G51+G55+G56</f>
        <v>10088.889042055715</v>
      </c>
      <c r="H58" s="118">
        <f t="shared" ref="H58:H62" si="10">+G58-D58</f>
        <v>39.923654555715984</v>
      </c>
      <c r="I58" s="20">
        <f t="shared" ref="I58:I62" si="11">IFERROR(+H58/D58,0)</f>
        <v>3.9729119383153004E-3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1306.3655003749998</v>
      </c>
      <c r="E59" s="25"/>
      <c r="F59" s="26">
        <v>0.13</v>
      </c>
      <c r="G59" s="21">
        <f>+G58*F59</f>
        <v>1311.555575467243</v>
      </c>
      <c r="H59" s="118">
        <f t="shared" si="10"/>
        <v>5.1900750922432053</v>
      </c>
      <c r="I59" s="20">
        <f t="shared" si="11"/>
        <v>3.9729119383153984E-3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11355.330887874998</v>
      </c>
      <c r="E60" s="67"/>
      <c r="F60" s="67"/>
      <c r="G60" s="118">
        <f>+G58+G59</f>
        <v>11400.444617522957</v>
      </c>
      <c r="H60" s="118">
        <f t="shared" si="10"/>
        <v>45.11372964795919</v>
      </c>
      <c r="I60" s="20">
        <f t="shared" si="11"/>
        <v>3.9729119383153117E-3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-1135.5330887874998</v>
      </c>
      <c r="E61" s="78"/>
      <c r="F61" s="31">
        <v>-0.1</v>
      </c>
      <c r="G61" s="117">
        <f>+G60*F61</f>
        <v>-1140.0444617522958</v>
      </c>
      <c r="H61" s="118">
        <f t="shared" si="10"/>
        <v>-4.5113729647960099</v>
      </c>
      <c r="I61" s="20">
        <f t="shared" si="11"/>
        <v>3.9729119383153924E-3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10219.797799087497</v>
      </c>
      <c r="E62" s="87"/>
      <c r="F62" s="87"/>
      <c r="G62" s="44">
        <f>+G60+G61</f>
        <v>10260.400155770662</v>
      </c>
      <c r="H62" s="119">
        <f t="shared" si="10"/>
        <v>40.602356683164544</v>
      </c>
      <c r="I62" s="45">
        <f t="shared" si="11"/>
        <v>3.9729119383154366E-3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10557.023669999999</v>
      </c>
      <c r="E64" s="78"/>
      <c r="F64" s="78"/>
      <c r="G64" s="21">
        <f>+G38+G39+G40+G51+G55+G56</f>
        <v>10596.947324555715</v>
      </c>
      <c r="H64" s="118">
        <f t="shared" ref="H64:H68" si="12">+G64-D64</f>
        <v>39.923654555715984</v>
      </c>
      <c r="I64" s="20">
        <f t="shared" ref="I64:I68" si="13">IFERROR(+H64/D64,0)</f>
        <v>3.7817149798732986E-3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1372.4130770999998</v>
      </c>
      <c r="E65" s="25"/>
      <c r="F65" s="26">
        <v>0.13</v>
      </c>
      <c r="G65" s="21">
        <f>+G64*F65</f>
        <v>1377.603152192243</v>
      </c>
      <c r="H65" s="118">
        <f t="shared" si="12"/>
        <v>5.1900750922432053</v>
      </c>
      <c r="I65" s="20">
        <f t="shared" si="13"/>
        <v>3.7817149798733919E-3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11929.436747099999</v>
      </c>
      <c r="E66" s="67"/>
      <c r="F66" s="67"/>
      <c r="G66" s="21">
        <f>+G64+G65</f>
        <v>11974.550476747958</v>
      </c>
      <c r="H66" s="118">
        <f t="shared" si="12"/>
        <v>45.11372964795919</v>
      </c>
      <c r="I66" s="20">
        <f t="shared" si="13"/>
        <v>3.7817149798733095E-3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-1192.9436747099999</v>
      </c>
      <c r="E67" s="78"/>
      <c r="F67" s="31">
        <v>-0.1</v>
      </c>
      <c r="G67" s="117">
        <f>+G66*F67</f>
        <v>-1197.4550476747959</v>
      </c>
      <c r="H67" s="118">
        <f t="shared" si="12"/>
        <v>-4.5113729647960099</v>
      </c>
      <c r="I67" s="20">
        <f t="shared" si="13"/>
        <v>3.7817149798733858E-3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10736.49307239</v>
      </c>
      <c r="E68" s="87"/>
      <c r="F68" s="87"/>
      <c r="G68" s="44">
        <f>+G66+G67</f>
        <v>10777.095429073162</v>
      </c>
      <c r="H68" s="119">
        <f t="shared" si="12"/>
        <v>40.602356683162725</v>
      </c>
      <c r="I68" s="45">
        <f t="shared" si="13"/>
        <v>3.7817149798732583E-3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Rates Table 3</vt:lpstr>
      <vt:lpstr>Residential (250 kWh)</vt:lpstr>
      <vt:lpstr>Residential (800 kWh)</vt:lpstr>
      <vt:lpstr>Residential (1500 kWh)</vt:lpstr>
      <vt:lpstr>GS &lt; 50 kW (2000 kWh)</vt:lpstr>
      <vt:lpstr>GS &lt; 50 kW (5000 kWh)</vt:lpstr>
      <vt:lpstr>GS &lt; 50 kW (10000 kWh)</vt:lpstr>
      <vt:lpstr>GS &gt; 50 - 699 kW (100 kW)</vt:lpstr>
      <vt:lpstr>GS &gt; 50 - 699 kW (250 kW)</vt:lpstr>
      <vt:lpstr>GS &gt; 50 - 699 kW (500 kW)</vt:lpstr>
      <vt:lpstr>Sheet2</vt:lpstr>
      <vt:lpstr>'GS &lt; 50 kW (10000 kWh)'!Print_Area</vt:lpstr>
      <vt:lpstr>'GS &lt; 50 kW (2000 kWh)'!Print_Area</vt:lpstr>
      <vt:lpstr>'GS &lt; 50 kW (5000 kWh)'!Print_Area</vt:lpstr>
      <vt:lpstr>'GS &gt; 50 - 699 kW (100 kW)'!Print_Area</vt:lpstr>
      <vt:lpstr>'GS &gt; 50 - 699 kW (250 kW)'!Print_Area</vt:lpstr>
      <vt:lpstr>'GS &gt; 50 - 699 kW (500 kW)'!Print_Area</vt:lpstr>
      <vt:lpstr>'Residential (1500 kWh)'!Print_Area</vt:lpstr>
      <vt:lpstr>'Residential (250 kWh)'!Print_Area</vt:lpstr>
      <vt:lpstr>'Residential (800 kWh)'!Print_Area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dsullivan</cp:lastModifiedBy>
  <cp:lastPrinted>2013-02-21T20:22:06Z</cp:lastPrinted>
  <dcterms:created xsi:type="dcterms:W3CDTF">2012-07-10T21:21:23Z</dcterms:created>
  <dcterms:modified xsi:type="dcterms:W3CDTF">2013-02-21T20:23:31Z</dcterms:modified>
</cp:coreProperties>
</file>