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19320"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Q15" i="5" l="1"/>
  <c r="O15" i="5"/>
  <c r="M15" i="5"/>
  <c r="K15" i="5"/>
  <c r="I1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<sst xmlns="http://schemas.openxmlformats.org/spreadsheetml/2006/main" count="1155" uniqueCount="190">
  <si>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</si>
  <si>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</si>
  <si>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</si>
  <si>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</si>
  <si>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</si>
  <si>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</si>
  <si>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</si>
  <si>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</si>
  <si>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</si>
  <si>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</si>
  <si>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</si>
  <si>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</si>
  <si>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</si>
  <si>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</si>
  <si>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</si>
  <si>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</si>
  <si>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</si>
  <si>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</si>
  <si>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</si>
  <si>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</si>
  <si>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</si>
  <si>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</si>
  <si>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</si>
  <si>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</si>
  <si>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</si>
  <si>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</si>
  <si>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</si>
  <si>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</si>
  <si>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</si>
  <si>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</si>
  <si>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</si>
  <si>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</si>
  <si>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</si>
  <si>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</si>
  <si>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</si>
  <si>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</si>
  <si>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</si>
  <si>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</si>
  <si>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</si>
  <si>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</si>
  <si>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</si>
  <si>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</si>
  <si>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</si>
  <si>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</si>
  <si>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</si>
  <si>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</si>
  <si>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</si>
  <si>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</si>
  <si>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</si>
  <si>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</si>
  <si>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</si>
  <si>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</si>
  <si>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</si>
  <si>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</si>
  <si>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</si>
  <si>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</si>
  <si>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</si>
  <si>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</si>
  <si>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</si>
  <si>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</si>
  <si>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</si>
  <si>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</si>
  <si>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</si>
  <si>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</si>
  <si>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</si>
  <si>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</si>
  <si>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</si>
  <si>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</si>
  <si>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</si>
  <si>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</si>
  <si>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</si>
  <si>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</si>
  <si>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</si>
  <si>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</si>
  <si>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</si>
  <si>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</si>
  <si>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</si>
  <si>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</si>
  <si>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</si>
  <si>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</si>
  <si>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</si>
  <si>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</si>
  <si>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</si>
  <si>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</si>
  <si>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</si>
  <si>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</si>
  <si>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</si>
  <si>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</si>
  <si>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</si>
  <si>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</si>
  <si>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</si>
  <si>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</si>
  <si>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</si>
  <si>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</si>
  <si>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</si>
  <si>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</si>
  <si>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</si>
  <si>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</si>
  <si>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</si>
  <si>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</si>
  <si>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</si>
  <si>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</si>
  <si>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</si>
  <si>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</si>
  <si>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</si>
  <si>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</si>
  <si>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</si>
  <si>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</si>
  <si>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</si>
  <si>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</si>
  <si>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</si>
  <si>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</si>
  <si>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</si>
  <si>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</si>
  <si>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</si>
  <si>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</si>
  <si>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</si>
  <si>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</si>
  <si>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</si>
  <si>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</si>
  <si>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</si>
  <si>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</si>
  <si>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</si>
  <si>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</si>
  <si>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</si>
  <si>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</si>
  <si>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</si>
  <si>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</si>
  <si>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</si>
  <si>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</si>
  <si>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</si>
  <si>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</si>
  <si>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</si>
  <si>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</si>
  <si>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</si>
  <si>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</si>
  <si>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</si>
  <si>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</si>
  <si>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</si>
  <si>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</si>
  <si>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</si>
  <si>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</si>
  <si>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</si>
  <si>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</si>
  <si>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</si>
  <si>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</si>
  <si>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</si>
  <si>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</si>
  <si>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</si>
  <si>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</si>
  <si>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</si>
  <si>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</si>
  <si>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</si>
  <si>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</si>
  <si>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</si>
  <si>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</si>
  <si>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</si>
  <si>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</si>
  <si>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</si>
  <si>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</si>
  <si>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</si>
  <si>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</si>
  <si>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</si>
  <si>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</si>
  <si>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</si>
  <si>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</si>
  <si>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</si>
  <si>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</si>
  <si>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</si>
  <si>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</si>
  <si>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</si>
  <si>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</si>
  <si>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</si>
  <si>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</si>
  <si>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</si>
  <si>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</si>
  <si>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</si>
  <si>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</si>
  <si>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</si>
  <si>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</si>
  <si>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</si>
  <si>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</si>
  <si>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</si>
  <si>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</si>
  <si>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Jennifer Uchmanowicz, Rates and Regulatory Affairs Officer</t>
  </si>
  <si>
    <t>705-759-3009</t>
  </si>
  <si>
    <t>Jennifer.Uchmanowicz@ssmpuc.com</t>
  </si>
  <si>
    <t>EB-2012-0084</t>
  </si>
  <si>
    <t>Board decision date July 19, 2012 effective date Aug. 1, 2012</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</si>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</sst>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88</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selection activeCell="Q15" sqref="Q1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PUC Distribution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27671</v>
      </c>
      <c r="L5" s="90">
        <f>J5+K5</f>
        <v>27671</v>
      </c>
      <c r="M5" s="103">
        <v>4592</v>
      </c>
      <c r="N5" s="90">
        <f>L5+M5</f>
        <v>32263</v>
      </c>
      <c r="O5" s="103">
        <v>519</v>
      </c>
      <c r="P5" s="90">
        <f>N5+O5</f>
        <v>32782</v>
      </c>
      <c r="Q5" s="103">
        <v>183</v>
      </c>
      <c r="R5" s="91">
        <f>P5+Q5</f>
        <v>32965</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53653</v>
      </c>
      <c r="H7" s="92">
        <f t="shared" ref="H7:H12" si="1">F7+G7</f>
        <v>53653</v>
      </c>
      <c r="I7" s="104">
        <v>81756</v>
      </c>
      <c r="J7" s="92">
        <f t="shared" ref="J7:J12" si="2">H7+I7</f>
        <v>135409</v>
      </c>
      <c r="K7" s="104">
        <v>3587508</v>
      </c>
      <c r="L7" s="92">
        <f t="shared" ref="L7:L12" si="3">J7+K7</f>
        <v>3722917</v>
      </c>
      <c r="M7" s="104">
        <v>1810205</v>
      </c>
      <c r="N7" s="92">
        <f t="shared" ref="N7:N12" si="4">L7+M7</f>
        <v>5533122</v>
      </c>
      <c r="O7" s="104">
        <v>282895</v>
      </c>
      <c r="P7" s="92">
        <f t="shared" ref="P7:P12" si="5">N7+O7</f>
        <v>5816017</v>
      </c>
      <c r="Q7" s="104">
        <v>97650</v>
      </c>
      <c r="R7" s="93">
        <f t="shared" ref="R7:R12" si="6">P7+Q7</f>
        <v>5913667</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6750</v>
      </c>
      <c r="L9" s="92">
        <f t="shared" si="3"/>
        <v>6750</v>
      </c>
      <c r="M9" s="104">
        <v>0</v>
      </c>
      <c r="N9" s="92">
        <f t="shared" si="4"/>
        <v>6750</v>
      </c>
      <c r="O9" s="104">
        <v>0</v>
      </c>
      <c r="P9" s="92">
        <f t="shared" si="5"/>
        <v>6750</v>
      </c>
      <c r="Q9" s="104">
        <v>5000</v>
      </c>
      <c r="R9" s="93">
        <f t="shared" si="6"/>
        <v>11750</v>
      </c>
    </row>
    <row r="10" spans="2:19" x14ac:dyDescent="0.25">
      <c r="B10" s="29" t="s">
        <v>128</v>
      </c>
      <c r="C10" s="57">
        <v>1925</v>
      </c>
      <c r="D10" s="104">
        <v>0</v>
      </c>
      <c r="E10" s="104">
        <v>0</v>
      </c>
      <c r="F10" s="92">
        <f t="shared" si="0"/>
        <v>0</v>
      </c>
      <c r="G10" s="104">
        <v>0</v>
      </c>
      <c r="H10" s="92">
        <f t="shared" si="1"/>
        <v>0</v>
      </c>
      <c r="I10" s="104">
        <v>0</v>
      </c>
      <c r="J10" s="92">
        <f t="shared" si="2"/>
        <v>0</v>
      </c>
      <c r="K10" s="104">
        <v>189336</v>
      </c>
      <c r="L10" s="92">
        <f t="shared" si="3"/>
        <v>189336</v>
      </c>
      <c r="M10" s="104">
        <v>187013</v>
      </c>
      <c r="N10" s="92">
        <f t="shared" si="4"/>
        <v>376349</v>
      </c>
      <c r="O10" s="104">
        <v>95918</v>
      </c>
      <c r="P10" s="92">
        <f t="shared" si="5"/>
        <v>472267</v>
      </c>
      <c r="Q10" s="104">
        <v>20000</v>
      </c>
      <c r="R10" s="93">
        <f t="shared" si="6"/>
        <v>492267</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53653</v>
      </c>
      <c r="H13" s="96">
        <f t="shared" si="7"/>
        <v>53653</v>
      </c>
      <c r="I13" s="106">
        <f t="shared" si="7"/>
        <v>81756</v>
      </c>
      <c r="J13" s="96">
        <f t="shared" si="7"/>
        <v>135409</v>
      </c>
      <c r="K13" s="106">
        <f t="shared" si="7"/>
        <v>3783594</v>
      </c>
      <c r="L13" s="96">
        <f t="shared" si="7"/>
        <v>3919003</v>
      </c>
      <c r="M13" s="106">
        <f t="shared" si="7"/>
        <v>1997218</v>
      </c>
      <c r="N13" s="96">
        <f t="shared" si="7"/>
        <v>5916221</v>
      </c>
      <c r="O13" s="106">
        <f t="shared" si="7"/>
        <v>378813</v>
      </c>
      <c r="P13" s="96">
        <f t="shared" si="7"/>
        <v>6295034</v>
      </c>
      <c r="Q13" s="106">
        <f t="shared" si="7"/>
        <v>122650</v>
      </c>
      <c r="R13" s="97">
        <f t="shared" si="7"/>
        <v>6417684</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-1788</v>
      </c>
      <c r="H15" s="92">
        <f>F15+G15</f>
        <v>-1788</v>
      </c>
      <c r="I15" s="104">
        <f>-6302</f>
        <v>-6302</v>
      </c>
      <c r="J15" s="92">
        <f>H15+I15</f>
        <v>-8090</v>
      </c>
      <c r="K15" s="104">
        <f>-128611-676-18934</f>
        <v>-148221</v>
      </c>
      <c r="L15" s="92">
        <f>J15+K15</f>
        <v>-156311</v>
      </c>
      <c r="M15" s="104">
        <f>-308535-1352-56569</f>
        <v>-366456</v>
      </c>
      <c r="N15" s="92">
        <f>L15+M15</f>
        <v>-522767</v>
      </c>
      <c r="O15" s="104">
        <f>-378305-1352-84862</f>
        <v>-464519</v>
      </c>
      <c r="P15" s="92">
        <f>N15+O15</f>
        <v>-987286</v>
      </c>
      <c r="Q15" s="104">
        <f>-390989-1852-96453</f>
        <v>-489294</v>
      </c>
      <c r="R15" s="93">
        <f>P15+Q15</f>
        <v>-1476580</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-1788</v>
      </c>
      <c r="H19" s="96">
        <f t="shared" si="8"/>
        <v>-1788</v>
      </c>
      <c r="I19" s="106">
        <f t="shared" si="8"/>
        <v>-6302</v>
      </c>
      <c r="J19" s="96">
        <f t="shared" si="8"/>
        <v>-8090</v>
      </c>
      <c r="K19" s="106">
        <f t="shared" si="8"/>
        <v>-148221</v>
      </c>
      <c r="L19" s="96">
        <f t="shared" si="8"/>
        <v>-156311</v>
      </c>
      <c r="M19" s="106">
        <f t="shared" si="8"/>
        <v>-366456</v>
      </c>
      <c r="N19" s="96">
        <f t="shared" si="8"/>
        <v>-522767</v>
      </c>
      <c r="O19" s="106">
        <f t="shared" si="8"/>
        <v>-464519</v>
      </c>
      <c r="P19" s="96">
        <f t="shared" si="8"/>
        <v>-987286</v>
      </c>
      <c r="Q19" s="106">
        <f t="shared" si="8"/>
        <v>-489294</v>
      </c>
      <c r="R19" s="97">
        <f t="shared" si="8"/>
        <v>-1476580</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51865</v>
      </c>
      <c r="H21" s="98">
        <f t="shared" si="9"/>
        <v>51865</v>
      </c>
      <c r="I21" s="107">
        <f t="shared" si="9"/>
        <v>75454</v>
      </c>
      <c r="J21" s="98">
        <f t="shared" si="9"/>
        <v>127319</v>
      </c>
      <c r="K21" s="107">
        <f t="shared" si="9"/>
        <v>3635373</v>
      </c>
      <c r="L21" s="98">
        <f t="shared" si="9"/>
        <v>3762692</v>
      </c>
      <c r="M21" s="107">
        <f t="shared" si="9"/>
        <v>1630762</v>
      </c>
      <c r="N21" s="98">
        <f t="shared" si="9"/>
        <v>5393454</v>
      </c>
      <c r="O21" s="107">
        <f t="shared" si="9"/>
        <v>-85706</v>
      </c>
      <c r="P21" s="98">
        <f t="shared" si="9"/>
        <v>5307748</v>
      </c>
      <c r="Q21" s="107">
        <f t="shared" si="9"/>
        <v>-366644</v>
      </c>
      <c r="R21" s="99">
        <f t="shared" si="9"/>
        <v>4941104</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zoomScaleNormal="100" zoomScaleSheetLayoutView="130" workbookViewId="0">
      <pane xSplit="3" ySplit="4" topLeftCell="J5" activePane="bottomRight" state="frozen"/>
      <selection pane="topRight" activeCell="D1" sqref="D1"/>
      <selection pane="bottomLeft" activeCell="A5" sqref="A5"/>
      <selection pane="bottomRight" activeCell="M6" sqref="M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PUC Distribution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4433887.28</v>
      </c>
      <c r="E5" s="126">
        <f>IF(ISERR(DGET(BALANCES_IN_1815_TABLE,TS_Primary_Above_50,BALANCE2003)),0,DGET(BALANCES_IN_1815_TABLE,TS_Primary_Above_50,BALANCE2003))</f>
        <v>4433887.28</v>
      </c>
      <c r="F5" s="126">
        <f>IF(ISERR(DGET(BALANCES_IN_1815_TABLE,TS_Primary_Above_50,BALANCE2004)),0,DGET(BALANCES_IN_1815_TABLE,TS_Primary_Above_50,BALANCE2004))</f>
        <v>4433887</v>
      </c>
      <c r="G5" s="126">
        <f>IF(ISERR(DGET(BALANCES_IN_1815_TABLE,TS_Primary_Above_50,BALANCE2005)),0,DGET(BALANCES_IN_1815_TABLE,TS_Primary_Above_50,BALANCE2005))</f>
        <v>4678224.0199999996</v>
      </c>
      <c r="H5" s="126">
        <f>IF(ISERR(DGET(BALANCES_IN_1815_TABLE,TS_Primary_Above_50,BALANCE2006)),0,DGET(BALANCES_IN_1815_TABLE,TS_Primary_Above_50,BALANCE2006))</f>
        <v>4777953.6900000004</v>
      </c>
      <c r="I5" s="126">
        <f>IF(ISERR(DGET(BALANCES_IN_1815_TABLE,TS_Primary_Above_50,BALANCE2007)),0,DGET(BALANCES_IN_1815_TABLE,TS_Primary_Above_50,BALANCE2007))</f>
        <v>4871028.29</v>
      </c>
      <c r="J5" s="126">
        <f>IF(ISERR(DGET(BALANCES_IN_1815_TABLE,TS_Primary_Above_50,BALANCE2008)),0,DGET(BALANCES_IN_1815_TABLE,TS_Primary_Above_50,BALANCE2008))</f>
        <v>5535412</v>
      </c>
      <c r="K5" s="126">
        <f>IF(ISERR(DGET(BALANCES_IN_1815_TABLE,TS_Primary_Above_50,BALANCE2009)),0,DGET(BALANCES_IN_1815_TABLE,TS_Primary_Above_50,BALANCE2009))</f>
        <v>5930619.3600000003</v>
      </c>
      <c r="L5" s="126">
        <f>IF(ISERR(DGET(BALANCES_IN_1815_TABLE,TS_Primary_Above_50,BALANCE2010)),0,DGET(BALANCES_IN_1815_TABLE,TS_Primary_Above_50,BALANCE2010))</f>
        <v>6085082.8399999999</v>
      </c>
      <c r="M5" s="139">
        <f>IF(ISERR(DGET(BALANCES_IN_1815_TABLE,TS_Primary_Above_50,BALANCE2011)),0,DGET(BALANCES_IN_1815_TABLE,TS_Primary_Above_50,BALANCE2011))</f>
        <v>8312486</v>
      </c>
    </row>
    <row r="6" spans="1:13" s="44" customFormat="1" ht="45" x14ac:dyDescent="0.25">
      <c r="A6" s="36"/>
      <c r="B6" s="115" t="s">
        <v>182</v>
      </c>
      <c r="C6" s="116"/>
      <c r="D6" s="117" t="s">
        <v>189</v>
      </c>
      <c r="E6" s="117" t="s">
        <v>189</v>
      </c>
      <c r="F6" s="117" t="s">
        <v>189</v>
      </c>
      <c r="G6" s="117" t="s">
        <v>189</v>
      </c>
      <c r="H6" s="117" t="s">
        <v>189</v>
      </c>
      <c r="I6" s="117" t="s">
        <v>189</v>
      </c>
      <c r="J6" s="117" t="s">
        <v>189</v>
      </c>
      <c r="K6" s="117" t="s">
        <v>189</v>
      </c>
      <c r="L6" s="117" t="s">
        <v>189</v>
      </c>
      <c r="M6" s="118" t="s">
        <v>189</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505" right="0.70866141732283505" top="0.74803149606299202" bottom="0.74803149606299202" header="0.31496062992126" footer="0.31496062992126"/>
  <pageSetup paperSize="17" scale="75"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PUC Distribution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=PUC Distribution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=PUC Distribution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=PUC Distribution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=PUC Distribution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=PUC Distribution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=PUC Distribution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=PUC Distribution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=PUC Distribution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=PUC Distribution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=PUC Distribution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=PUC Distribution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Jennifer Uchmanowicz</cp:lastModifiedBy>
  <cp:lastPrinted>2013-02-28T14:35:23Z</cp:lastPrinted>
  <dcterms:created xsi:type="dcterms:W3CDTF">2013-02-20T13:45:42Z</dcterms:created>
  <dcterms:modified xsi:type="dcterms:W3CDTF">2013-02-28T18:38:28Z</dcterms:modified>
</cp:coreProperties>
</file>