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3720" yWindow="1590" windowWidth="16080" windowHeight="4155" tabRatio="720" activeTab="1"/>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Q15" i="5" l="1"/>
  <c r="O15" i="5"/>
  <c r="M15" i="5"/>
  <c r="K15" i="5"/>
  <c r="I1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<sst xmlns="http://schemas.openxmlformats.org/spreadsheetml/2006/main" count="1155" uniqueCount="190">
  <si>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</si>
  <si>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</si>
  <si>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</si>
  <si>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</si>
  <si>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</si>
  <si>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</si>
  <si>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</si>
  <si>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</si>
  <si>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</si>
  <si>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</si>
  <si>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</si>
  <si>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</si>
  <si>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</si>
  <si>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</si>
  <si>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</si>
  <si>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</si>
  <si>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</si>
  <si>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</si>
  <si>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</si>
  <si>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</si>
  <si>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</si>
  <si>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</si>
  <si>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</si>
  <si>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</si>
  <si>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</si>
  <si>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</si>
  <si>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</si>
  <si>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</si>
  <si>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</si>
  <si>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</si>
  <si>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</si>
  <si>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</si>
  <si>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</si>
  <si>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</si>
  <si>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</si>
  <si>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</si>
  <si>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</si>
  <si>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</si>
  <si>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</si>
  <si>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</si>
  <si>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</si>
  <si>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</si>
  <si>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</si>
  <si>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</si>
  <si>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</si>
  <si>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</si>
  <si>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</si>
  <si>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</si>
  <si>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</si>
  <si>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</si>
  <si>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</si>
  <si>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</si>
  <si>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</si>
  <si>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</si>
  <si>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</si>
  <si>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</si>
  <si>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</si>
  <si>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</si>
  <si>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</si>
  <si>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</si>
  <si>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</si>
  <si>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</si>
  <si>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</si>
  <si>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</si>
  <si>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</si>
  <si>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</si>
  <si>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</si>
  <si>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</si>
  <si>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</si>
  <si>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</si>
  <si>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</si>
  <si>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</si>
  <si>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</si>
  <si>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</si>
  <si>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</si>
  <si>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</si>
  <si>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</si>
  <si>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</si>
  <si>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</si>
  <si>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</si>
  <si>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</si>
  <si>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</si>
  <si>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</si>
  <si>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</si>
  <si>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</si>
  <si>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</si>
  <si>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</si>
  <si>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</si>
  <si>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</si>
  <si>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</si>
  <si>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</si>
  <si>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</si>
  <si>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</si>
  <si>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</si>
  <si>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</si>
  <si>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</si>
  <si>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</si>
  <si>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</si>
  <si>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</si>
  <si>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</si>
  <si>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</si>
  <si>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</si>
  <si>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</si>
  <si>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</si>
  <si>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</si>
  <si>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</si>
  <si>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</si>
  <si>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</si>
  <si>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</si>
  <si>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</si>
  <si>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</si>
  <si>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</si>
  <si>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</si>
  <si>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</si>
  <si>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</si>
  <si>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</si>
  <si>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</si>
  <si>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</si>
  <si>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</si>
  <si>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</si>
  <si>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</si>
  <si>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</si>
  <si>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</si>
  <si>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</si>
  <si>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</si>
  <si>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</si>
  <si>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</si>
  <si>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</si>
  <si>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</si>
  <si>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</si>
  <si>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</si>
  <si>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</si>
  <si>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</si>
  <si>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</si>
  <si>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</si>
  <si>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</si>
  <si>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</si>
  <si>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</si>
  <si>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</si>
  <si>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</si>
  <si>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</si>
  <si>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</si>
  <si>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</si>
  <si>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</si>
  <si>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</si>
  <si>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</si>
  <si>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</si>
  <si>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</si>
  <si>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</si>
  <si>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</si>
  <si>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</si>
  <si>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</si>
  <si>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</si>
  <si>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</si>
  <si>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</si>
  <si>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</si>
  <si>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</si>
  <si>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</si>
  <si>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</si>
  <si>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</si>
  <si>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</si>
  <si>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</si>
  <si>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</si>
  <si>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</si>
  <si>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</si>
  <si>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</si>
  <si>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</si>
  <si>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</si>
  <si>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</si>
  <si>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</si>
  <si>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</si>
  <si>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</si>
  <si>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</si>
  <si>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</si>
  <si>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</si>
  <si>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</si>
  <si>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</si>
  <si>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</si>
  <si>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</si>
  <si>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</si>
  <si>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</si>
  <si>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</si>
  <si>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</si>
  <si>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</si>
  <si>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Brittany Ashby Regulatory &amp; Financial Analyst</t>
  </si>
  <si>
    <t>9053722193 X5256</t>
  </si>
  <si>
    <t>Bashby@lusi.on.ca</t>
  </si>
  <si>
    <t xml:space="preserve">Lakfefront was approved disposal in its EB-2011-0250 Cost of Service Rate Application </t>
  </si>
  <si>
    <t>EB 2011-0250</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</si>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</sst>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A7"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63</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tabSelected="1" zoomScaleNormal="100" zoomScaleSheetLayoutView="100" workbookViewId="0">
      <pane xSplit="3" ySplit="4" topLeftCell="N14" activePane="bottomRight" state="frozen"/>
      <selection pane="topRight" activeCell="D1" sqref="D1"/>
      <selection pane="bottomLeft" activeCell="A4" sqref="A4"/>
      <selection pane="bottomRight" activeCell="M12" sqref="M12"/>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Lakefront Utilities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5884</v>
      </c>
      <c r="L5" s="90">
        <f>J5+K5</f>
        <v>5884</v>
      </c>
      <c r="M5" s="103">
        <v>2934</v>
      </c>
      <c r="N5" s="90">
        <f>L5+M5</f>
        <v>8818</v>
      </c>
      <c r="O5" s="103">
        <v>685</v>
      </c>
      <c r="P5" s="90">
        <f>N5+O5</f>
        <v>9503</v>
      </c>
      <c r="Q5" s="103">
        <v>0</v>
      </c>
      <c r="R5" s="91">
        <f>P5+Q5</f>
        <v>9503</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1178454</v>
      </c>
      <c r="L7" s="92">
        <f t="shared" ref="L7:L12" si="3">J7+K7</f>
        <v>1178454</v>
      </c>
      <c r="M7" s="104">
        <v>388370</v>
      </c>
      <c r="N7" s="92">
        <f t="shared" ref="N7:N12" si="4">L7+M7</f>
        <v>1566824</v>
      </c>
      <c r="O7" s="104">
        <v>255355</v>
      </c>
      <c r="P7" s="92">
        <f t="shared" ref="P7:P12" si="5">N7+O7</f>
        <v>1822179</v>
      </c>
      <c r="Q7" s="104">
        <v>0</v>
      </c>
      <c r="R7" s="93">
        <f t="shared" ref="R7:R12" si="6">P7+Q7</f>
        <v>1822179</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c r="L9" s="92">
        <f t="shared" si="3"/>
        <v>0</v>
      </c>
      <c r="M9" s="104"/>
      <c r="N9" s="92">
        <f t="shared" si="4"/>
        <v>0</v>
      </c>
      <c r="O9" s="104">
        <v>0</v>
      </c>
      <c r="P9" s="92">
        <f t="shared" si="5"/>
        <v>0</v>
      </c>
      <c r="Q9" s="104">
        <v>0</v>
      </c>
      <c r="R9" s="93">
        <f t="shared" si="6"/>
        <v>0</v>
      </c>
    </row>
    <row r="10" spans="2:19" x14ac:dyDescent="0.25">
      <c r="B10" s="29" t="s">
        <v>128</v>
      </c>
      <c r="C10" s="57">
        <v>1925</v>
      </c>
      <c r="D10" s="104">
        <v>0</v>
      </c>
      <c r="E10" s="104">
        <v>0</v>
      </c>
      <c r="F10" s="92">
        <f t="shared" si="0"/>
        <v>0</v>
      </c>
      <c r="G10" s="104">
        <v>0</v>
      </c>
      <c r="H10" s="92">
        <f t="shared" si="1"/>
        <v>0</v>
      </c>
      <c r="I10" s="104">
        <v>20974</v>
      </c>
      <c r="J10" s="92">
        <f t="shared" si="2"/>
        <v>20974</v>
      </c>
      <c r="K10" s="104">
        <v>43415</v>
      </c>
      <c r="L10" s="92">
        <f t="shared" si="3"/>
        <v>64389</v>
      </c>
      <c r="M10" s="104">
        <v>56876</v>
      </c>
      <c r="N10" s="92">
        <f t="shared" si="4"/>
        <v>121265</v>
      </c>
      <c r="O10" s="104">
        <v>8546</v>
      </c>
      <c r="P10" s="92">
        <f t="shared" si="5"/>
        <v>129811</v>
      </c>
      <c r="Q10" s="104">
        <v>0</v>
      </c>
      <c r="R10" s="93">
        <f t="shared" si="6"/>
        <v>129811</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6105</v>
      </c>
      <c r="N12" s="94">
        <f t="shared" si="4"/>
        <v>6105</v>
      </c>
      <c r="O12" s="105">
        <v>0</v>
      </c>
      <c r="P12" s="94">
        <f t="shared" si="5"/>
        <v>6105</v>
      </c>
      <c r="Q12" s="105">
        <v>0</v>
      </c>
      <c r="R12" s="95">
        <f t="shared" si="6"/>
        <v>6105</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20974</v>
      </c>
      <c r="J13" s="96">
        <f t="shared" si="7"/>
        <v>20974</v>
      </c>
      <c r="K13" s="106">
        <f t="shared" si="7"/>
        <v>1221869</v>
      </c>
      <c r="L13" s="96">
        <f t="shared" si="7"/>
        <v>1242843</v>
      </c>
      <c r="M13" s="106">
        <f t="shared" si="7"/>
        <v>451351</v>
      </c>
      <c r="N13" s="96">
        <f t="shared" si="7"/>
        <v>1694194</v>
      </c>
      <c r="O13" s="106">
        <f t="shared" si="7"/>
        <v>263901</v>
      </c>
      <c r="P13" s="96">
        <f t="shared" si="7"/>
        <v>1958095</v>
      </c>
      <c r="Q13" s="106">
        <f t="shared" si="7"/>
        <v>0</v>
      </c>
      <c r="R13" s="97">
        <f t="shared" si="7"/>
        <v>1958095</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f>-2097</f>
        <v>-2097</v>
      </c>
      <c r="J15" s="92">
        <f>H15+I15</f>
        <v>-2097</v>
      </c>
      <c r="K15" s="104">
        <f>-8536-39282</f>
        <v>-47818</v>
      </c>
      <c r="L15" s="92">
        <f>J15+K15</f>
        <v>-49915</v>
      </c>
      <c r="M15" s="104">
        <f>-18565-91509</f>
        <v>-110074</v>
      </c>
      <c r="N15" s="92">
        <f>L15+M15</f>
        <v>-159989</v>
      </c>
      <c r="O15" s="104">
        <f>-112967-25108</f>
        <v>-138075</v>
      </c>
      <c r="P15" s="92">
        <f>N15+O15</f>
        <v>-298064</v>
      </c>
      <c r="Q15" s="104">
        <f>-25962-121479</f>
        <v>-147441</v>
      </c>
      <c r="R15" s="93">
        <f>P15+Q15</f>
        <v>-445505</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-2097</v>
      </c>
      <c r="J19" s="96">
        <f t="shared" si="8"/>
        <v>-2097</v>
      </c>
      <c r="K19" s="106">
        <f t="shared" si="8"/>
        <v>-47818</v>
      </c>
      <c r="L19" s="96">
        <f t="shared" si="8"/>
        <v>-49915</v>
      </c>
      <c r="M19" s="106">
        <f t="shared" si="8"/>
        <v>-110074</v>
      </c>
      <c r="N19" s="96">
        <f t="shared" si="8"/>
        <v>-159989</v>
      </c>
      <c r="O19" s="106">
        <f t="shared" si="8"/>
        <v>-138075</v>
      </c>
      <c r="P19" s="96">
        <f t="shared" si="8"/>
        <v>-298064</v>
      </c>
      <c r="Q19" s="106">
        <f t="shared" si="8"/>
        <v>-147441</v>
      </c>
      <c r="R19" s="97">
        <f t="shared" si="8"/>
        <v>-445505</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18877</v>
      </c>
      <c r="J21" s="98">
        <f t="shared" si="9"/>
        <v>18877</v>
      </c>
      <c r="K21" s="107">
        <f t="shared" si="9"/>
        <v>1174051</v>
      </c>
      <c r="L21" s="98">
        <f t="shared" si="9"/>
        <v>1192928</v>
      </c>
      <c r="M21" s="107">
        <f t="shared" si="9"/>
        <v>341277</v>
      </c>
      <c r="N21" s="98">
        <f t="shared" si="9"/>
        <v>1534205</v>
      </c>
      <c r="O21" s="107">
        <f t="shared" si="9"/>
        <v>125826</v>
      </c>
      <c r="P21" s="98">
        <f t="shared" si="9"/>
        <v>1660031</v>
      </c>
      <c r="Q21" s="107">
        <f t="shared" si="9"/>
        <v>-147441</v>
      </c>
      <c r="R21" s="99">
        <f t="shared" si="9"/>
        <v>1512590</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187</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188</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E6" sqref="E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Lakefront Utilities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21400.799999999999</v>
      </c>
      <c r="E5" s="126">
        <f>IF(ISERR(DGET(BALANCES_IN_1815_TABLE,TS_Primary_Above_50,BALANCE2003)),0,DGET(BALANCES_IN_1815_TABLE,TS_Primary_Above_50,BALANCE2003))</f>
        <v>21400.799999999999</v>
      </c>
      <c r="F5" s="126">
        <f>IF(ISERR(DGET(BALANCES_IN_1815_TABLE,TS_Primary_Above_50,BALANCE2004)),0,DGET(BALANCES_IN_1815_TABLE,TS_Primary_Above_50,BALANCE2004))</f>
        <v>21400.799999999999</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t="s">
        <v>189</v>
      </c>
      <c r="E6" s="117" t="s">
        <v>189</v>
      </c>
      <c r="F6" s="117" t="s">
        <v>189</v>
      </c>
      <c r="G6" s="117" t="s">
        <v>189</v>
      </c>
      <c r="H6" s="117" t="s">
        <v>189</v>
      </c>
      <c r="I6" s="117" t="s">
        <v>189</v>
      </c>
      <c r="J6" s="117" t="s">
        <v>189</v>
      </c>
      <c r="K6" s="117" t="s">
        <v>189</v>
      </c>
      <c r="L6" s="117" t="s">
        <v>189</v>
      </c>
      <c r="M6" s="118" t="s">
        <v>189</v>
      </c>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Lakefront Utilities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=Lakefront Utilities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=Lakefront Utilities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=Lakefront Utilities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=Lakefront Utilities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=Lakefront Utilities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=Lakefront Utilities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=Lakefront Utilities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=Lakefront Utilities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=Lakefront Utilities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=Lakefront Utilities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=Lakefront Utilities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Brittany Ashby</cp:lastModifiedBy>
  <cp:lastPrinted>2013-03-06T21:31:09Z</cp:lastPrinted>
  <dcterms:created xsi:type="dcterms:W3CDTF">2013-02-20T13:45:42Z</dcterms:created>
  <dcterms:modified xsi:type="dcterms:W3CDTF">2013-03-07T19:35:41Z</dcterms:modified>
</cp:coreProperties>
</file>