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21075" windowHeight="1042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10" i="5" l="1"/>
  <c r="M12" i="5"/>
  <c r="O12" i="5"/>
  <c r="O10" i="5"/>
  <c r="K10" i="5"/>
  <c r="I10" i="5"/>
  <c r="O7" i="5"/>
  <c r="M7" i="5"/>
  <c r="K7" i="5"/>
  <c r="M9" i="5"/>
  <c r="O5" i="5" l="1"/>
  <c r="M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<sst xmlns="http://schemas.openxmlformats.org/spreadsheetml/2006/main" count="1145" uniqueCount="189">
  <si>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</si>
  <si>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</si>
  <si>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</si>
  <si>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</si>
  <si>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</si>
  <si>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</si>
  <si>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</si>
  <si>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</si>
  <si>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</si>
  <si>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</si>
  <si>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</si>
  <si>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</si>
  <si>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</si>
  <si>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</si>
  <si>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</si>
  <si>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</si>
  <si>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</si>
  <si>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</si>
  <si>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</si>
  <si>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</si>
  <si>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</si>
  <si>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</si>
  <si>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</si>
  <si>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</si>
  <si>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</si>
  <si>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</si>
  <si>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</si>
  <si>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</si>
  <si>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</si>
  <si>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</si>
  <si>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</si>
  <si>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</si>
  <si>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</si>
  <si>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</si>
  <si>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</si>
  <si>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</si>
  <si>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</si>
  <si>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</si>
  <si>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</si>
  <si>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</si>
  <si>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</si>
  <si>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</si>
  <si>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</si>
  <si>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</si>
  <si>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</si>
  <si>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</si>
  <si>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</si>
  <si>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</si>
  <si>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</si>
  <si>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</si>
  <si>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</si>
  <si>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</si>
  <si>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</si>
  <si>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</si>
  <si>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</si>
  <si>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</si>
  <si>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</si>
  <si>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</si>
  <si>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</si>
  <si>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</si>
  <si>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</si>
  <si>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</si>
  <si>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</si>
  <si>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</si>
  <si>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</si>
  <si>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</si>
  <si>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</si>
  <si>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</si>
  <si>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</si>
  <si>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</si>
  <si>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</si>
  <si>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</si>
  <si>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</si>
  <si>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</si>
  <si>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</si>
  <si>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</si>
  <si>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</si>
  <si>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</si>
  <si>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</si>
  <si>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</si>
  <si>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</si>
  <si>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</si>
  <si>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</si>
  <si>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</si>
  <si>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</si>
  <si>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</si>
  <si>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</si>
  <si>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</si>
  <si>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</si>
  <si>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</si>
  <si>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</si>
  <si>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</si>
  <si>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</si>
  <si>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</si>
  <si>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</si>
  <si>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</si>
  <si>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</si>
  <si>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</si>
  <si>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</si>
  <si>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</si>
  <si>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</si>
  <si>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</si>
  <si>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</si>
  <si>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</si>
  <si>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</si>
  <si>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</si>
  <si>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</si>
  <si>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</si>
  <si>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</si>
  <si>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</si>
  <si>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</si>
  <si>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</si>
  <si>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</si>
  <si>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</si>
  <si>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</si>
  <si>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</si>
  <si>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</si>
  <si>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</si>
  <si>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</si>
  <si>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</si>
  <si>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</si>
  <si>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</si>
  <si>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</si>
  <si>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</si>
  <si>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</si>
  <si>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</si>
  <si>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</si>
  <si>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</si>
  <si>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</si>
  <si>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</si>
  <si>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</si>
  <si>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</si>
  <si>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</si>
  <si>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</si>
  <si>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</si>
  <si>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</si>
  <si>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</si>
  <si>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</si>
  <si>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</si>
  <si>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</si>
  <si>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</si>
  <si>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</si>
  <si>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</si>
  <si>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</si>
  <si>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</si>
  <si>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</si>
  <si>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</si>
  <si>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</si>
  <si>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</si>
  <si>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</si>
  <si>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</si>
  <si>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</si>
  <si>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</si>
  <si>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</si>
  <si>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</si>
  <si>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</si>
  <si>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</si>
  <si>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</si>
  <si>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</si>
  <si>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</si>
  <si>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</si>
  <si>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</si>
  <si>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</si>
  <si>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</si>
  <si>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</si>
  <si>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</si>
  <si>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</si>
  <si>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</si>
  <si>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</si>
  <si>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</si>
  <si>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</si>
  <si>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</si>
  <si>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</si>
  <si>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</si>
  <si>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</si>
  <si>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</si>
  <si>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</si>
  <si>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</si>
  <si>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</si>
  <si>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</si>
  <si>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</si>
  <si>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</si>
  <si>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</si>
  <si>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</si>
  <si>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Jan Howard Manager of Finance and Rates</t>
  </si>
  <si>
    <t>519-942-8000</t>
  </si>
  <si>
    <t>jhoward@orangevillehydro.on.ca</t>
  </si>
  <si>
    <t>Yes. May 24, 2012</t>
  </si>
  <si>
    <t>EB-2012-0039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</si>
</sst>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79</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5" activePane="bottomRight" state="frozen"/>
      <selection pane="topRight" activeCell="D1" sqref="D1"/>
      <selection pane="bottomLeft" activeCell="A4" sqref="A4"/>
      <selection pane="bottomRight" activeCell="D5" sqref="D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Orangeville Hydro Limited</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287</v>
      </c>
      <c r="L5" s="90">
        <f>J5+K5</f>
        <v>287</v>
      </c>
      <c r="M5" s="103">
        <f>9640+447</f>
        <v>10087</v>
      </c>
      <c r="N5" s="90">
        <f>L5+M5</f>
        <v>10374</v>
      </c>
      <c r="O5" s="103">
        <f>94+634</f>
        <v>728</v>
      </c>
      <c r="P5" s="90">
        <f>N5+O5</f>
        <v>11102</v>
      </c>
      <c r="Q5" s="103">
        <v>147</v>
      </c>
      <c r="R5" s="91">
        <f>P5+Q5</f>
        <v>11249</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f>107218+12138+129508+9072</f>
        <v>257936</v>
      </c>
      <c r="L7" s="92">
        <f t="shared" ref="L7:L12" si="3">J7+K7</f>
        <v>257936</v>
      </c>
      <c r="M7" s="104">
        <f>869733+94661+6519+40673</f>
        <v>1011586</v>
      </c>
      <c r="N7" s="92">
        <f t="shared" ref="N7:N12" si="4">L7+M7</f>
        <v>1269522</v>
      </c>
      <c r="O7" s="104">
        <f>303466+17111+51515+16609</f>
        <v>388701</v>
      </c>
      <c r="P7" s="92">
        <f t="shared" ref="P7:P12" si="5">N7+O7</f>
        <v>1658223</v>
      </c>
      <c r="Q7" s="104">
        <v>11187.8</v>
      </c>
      <c r="R7" s="93">
        <f t="shared" ref="R7:R12" si="6">P7+Q7</f>
        <v>1669410.8</v>
      </c>
    </row>
    <row r="8" spans="2:19" x14ac:dyDescent="0.25">
      <c r="B8" s="29" t="s">
        <v>126</v>
      </c>
      <c r="C8" s="57">
        <v>1865</v>
      </c>
      <c r="D8" s="104">
        <v>0</v>
      </c>
      <c r="E8" s="104">
        <v>0</v>
      </c>
      <c r="F8" s="92">
        <f t="shared" si="0"/>
        <v>0</v>
      </c>
      <c r="G8" s="104">
        <v>0</v>
      </c>
      <c r="H8" s="92">
        <f t="shared" si="1"/>
        <v>0</v>
      </c>
      <c r="I8" s="104">
        <v>0</v>
      </c>
      <c r="J8" s="92">
        <f t="shared" si="2"/>
        <v>0</v>
      </c>
      <c r="K8" s="104"/>
      <c r="L8" s="92">
        <f t="shared" si="3"/>
        <v>0</v>
      </c>
      <c r="M8" s="104"/>
      <c r="N8" s="92">
        <f t="shared" si="4"/>
        <v>0</v>
      </c>
      <c r="O8" s="104"/>
      <c r="P8" s="92">
        <f t="shared" si="5"/>
        <v>0</v>
      </c>
      <c r="Q8" s="104"/>
      <c r="R8" s="93">
        <f t="shared" si="6"/>
        <v>0</v>
      </c>
    </row>
    <row r="9" spans="2:19" x14ac:dyDescent="0.25">
      <c r="B9" s="29" t="s">
        <v>127</v>
      </c>
      <c r="C9" s="57">
        <v>1920</v>
      </c>
      <c r="D9" s="104">
        <v>0</v>
      </c>
      <c r="E9" s="104">
        <v>0</v>
      </c>
      <c r="F9" s="92">
        <f t="shared" si="0"/>
        <v>0</v>
      </c>
      <c r="G9" s="104">
        <v>0</v>
      </c>
      <c r="H9" s="92">
        <f t="shared" si="1"/>
        <v>0</v>
      </c>
      <c r="I9" s="104">
        <v>0</v>
      </c>
      <c r="J9" s="92">
        <f t="shared" si="2"/>
        <v>0</v>
      </c>
      <c r="K9" s="104"/>
      <c r="L9" s="92">
        <f t="shared" si="3"/>
        <v>0</v>
      </c>
      <c r="M9" s="104">
        <f>8595</f>
        <v>8595</v>
      </c>
      <c r="N9" s="92">
        <f t="shared" si="4"/>
        <v>8595</v>
      </c>
      <c r="O9" s="104"/>
      <c r="P9" s="92">
        <f t="shared" si="5"/>
        <v>8595</v>
      </c>
      <c r="Q9" s="104"/>
      <c r="R9" s="93">
        <f t="shared" si="6"/>
        <v>8595</v>
      </c>
    </row>
    <row r="10" spans="2:19" x14ac:dyDescent="0.25">
      <c r="B10" s="29" t="s">
        <v>128</v>
      </c>
      <c r="C10" s="57">
        <v>1925</v>
      </c>
      <c r="D10" s="104">
        <v>0</v>
      </c>
      <c r="E10" s="104">
        <v>0</v>
      </c>
      <c r="F10" s="92">
        <f t="shared" si="0"/>
        <v>0</v>
      </c>
      <c r="G10" s="104">
        <v>0</v>
      </c>
      <c r="H10" s="92">
        <f t="shared" si="1"/>
        <v>0</v>
      </c>
      <c r="I10" s="104">
        <f>1070</f>
        <v>1070</v>
      </c>
      <c r="J10" s="92">
        <f t="shared" si="2"/>
        <v>1070</v>
      </c>
      <c r="K10" s="104">
        <f>30457</f>
        <v>30457</v>
      </c>
      <c r="L10" s="92">
        <f t="shared" si="3"/>
        <v>31527</v>
      </c>
      <c r="M10" s="104">
        <f>5060+3340+1625</f>
        <v>10025</v>
      </c>
      <c r="N10" s="92">
        <f t="shared" si="4"/>
        <v>41552</v>
      </c>
      <c r="O10" s="104">
        <f>48+28451</f>
        <v>28499</v>
      </c>
      <c r="P10" s="92">
        <f t="shared" si="5"/>
        <v>70051</v>
      </c>
      <c r="Q10" s="104"/>
      <c r="R10" s="93">
        <f t="shared" si="6"/>
        <v>70051</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2796.74</v>
      </c>
      <c r="R11" s="93">
        <f t="shared" si="6"/>
        <v>2796.74</v>
      </c>
    </row>
    <row r="12" spans="2:19" x14ac:dyDescent="0.25">
      <c r="B12" s="29" t="s">
        <v>129</v>
      </c>
      <c r="C12" s="89">
        <v>1960</v>
      </c>
      <c r="D12" s="105">
        <v>0</v>
      </c>
      <c r="E12" s="105">
        <v>0</v>
      </c>
      <c r="F12" s="94">
        <f t="shared" si="0"/>
        <v>0</v>
      </c>
      <c r="G12" s="105">
        <v>16476</v>
      </c>
      <c r="H12" s="94">
        <f t="shared" si="1"/>
        <v>16476</v>
      </c>
      <c r="I12" s="105">
        <v>15971</v>
      </c>
      <c r="J12" s="94">
        <f t="shared" si="2"/>
        <v>32447</v>
      </c>
      <c r="K12" s="105">
        <v>30304</v>
      </c>
      <c r="L12" s="94">
        <f t="shared" si="3"/>
        <v>62751</v>
      </c>
      <c r="M12" s="105">
        <f>28513+20923</f>
        <v>49436</v>
      </c>
      <c r="N12" s="94">
        <f t="shared" si="4"/>
        <v>112187</v>
      </c>
      <c r="O12" s="105">
        <f>51310+18068</f>
        <v>69378</v>
      </c>
      <c r="P12" s="94">
        <f t="shared" si="5"/>
        <v>181565</v>
      </c>
      <c r="Q12" s="105">
        <v>0</v>
      </c>
      <c r="R12" s="95">
        <f t="shared" si="6"/>
        <v>181565</v>
      </c>
    </row>
    <row r="13" spans="2:19" s="31" customFormat="1" x14ac:dyDescent="0.25">
      <c r="B13" s="30" t="s">
        <v>130</v>
      </c>
      <c r="C13" s="58"/>
      <c r="D13" s="106">
        <f t="shared" ref="D13:R13" si="7">SUM(D7:D12)</f>
        <v>0</v>
      </c>
      <c r="E13" s="106">
        <f t="shared" si="7"/>
        <v>0</v>
      </c>
      <c r="F13" s="96">
        <f t="shared" si="7"/>
        <v>0</v>
      </c>
      <c r="G13" s="106">
        <f t="shared" si="7"/>
        <v>16476</v>
      </c>
      <c r="H13" s="96">
        <f t="shared" si="7"/>
        <v>16476</v>
      </c>
      <c r="I13" s="106">
        <f t="shared" si="7"/>
        <v>17041</v>
      </c>
      <c r="J13" s="96">
        <f t="shared" si="7"/>
        <v>33517</v>
      </c>
      <c r="K13" s="106">
        <f t="shared" si="7"/>
        <v>318697</v>
      </c>
      <c r="L13" s="96">
        <f t="shared" si="7"/>
        <v>352214</v>
      </c>
      <c r="M13" s="106">
        <f t="shared" si="7"/>
        <v>1079642</v>
      </c>
      <c r="N13" s="96">
        <f t="shared" si="7"/>
        <v>1431856</v>
      </c>
      <c r="O13" s="106">
        <f t="shared" si="7"/>
        <v>486578</v>
      </c>
      <c r="P13" s="96">
        <f t="shared" si="7"/>
        <v>1918434</v>
      </c>
      <c r="Q13" s="106">
        <f t="shared" si="7"/>
        <v>13984.539999999999</v>
      </c>
      <c r="R13" s="97">
        <f t="shared" si="7"/>
        <v>1932418.54</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-11879</v>
      </c>
      <c r="L15" s="92">
        <f>J15+K15</f>
        <v>-11879</v>
      </c>
      <c r="M15" s="104">
        <v>-59608</v>
      </c>
      <c r="N15" s="92">
        <f>L15+M15</f>
        <v>-71487</v>
      </c>
      <c r="O15" s="104">
        <v>-139782</v>
      </c>
      <c r="P15" s="92">
        <f>N15+O15</f>
        <v>-211269</v>
      </c>
      <c r="Q15" s="104">
        <v>-112249</v>
      </c>
      <c r="R15" s="93">
        <f>P15+Q15</f>
        <v>-323518</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-1752</v>
      </c>
      <c r="R17" s="93">
        <f>P17+Q17</f>
        <v>-1752</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-11879</v>
      </c>
      <c r="L19" s="96">
        <f t="shared" si="8"/>
        <v>-11879</v>
      </c>
      <c r="M19" s="106">
        <f t="shared" si="8"/>
        <v>-59608</v>
      </c>
      <c r="N19" s="96">
        <f t="shared" si="8"/>
        <v>-71487</v>
      </c>
      <c r="O19" s="106">
        <f t="shared" si="8"/>
        <v>-139782</v>
      </c>
      <c r="P19" s="96">
        <f t="shared" si="8"/>
        <v>-211269</v>
      </c>
      <c r="Q19" s="106">
        <f t="shared" si="8"/>
        <v>-114001</v>
      </c>
      <c r="R19" s="97">
        <f t="shared" si="8"/>
        <v>-325270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16476</v>
      </c>
      <c r="H21" s="98">
        <f t="shared" si="9"/>
        <v>16476</v>
      </c>
      <c r="I21" s="107">
        <f t="shared" si="9"/>
        <v>17041</v>
      </c>
      <c r="J21" s="98">
        <f t="shared" si="9"/>
        <v>33517</v>
      </c>
      <c r="K21" s="107">
        <f t="shared" si="9"/>
        <v>306818</v>
      </c>
      <c r="L21" s="98">
        <f t="shared" si="9"/>
        <v>340335</v>
      </c>
      <c r="M21" s="107">
        <f t="shared" si="9"/>
        <v>1020034</v>
      </c>
      <c r="N21" s="98">
        <f t="shared" si="9"/>
        <v>1360369</v>
      </c>
      <c r="O21" s="107">
        <f t="shared" si="9"/>
        <v>346796</v>
      </c>
      <c r="P21" s="98">
        <f t="shared" si="9"/>
        <v>1707165</v>
      </c>
      <c r="Q21" s="107">
        <f t="shared" si="9"/>
        <v>-100016.46</v>
      </c>
      <c r="R21" s="99">
        <f t="shared" si="9"/>
        <v>1607148.54</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Orangeville Hydro Limited</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Orangeville Hydro Limited</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=Orangeville Hydro Limited</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=Orangeville Hydro Limited</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=Orangeville Hydro Limited</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=Orangeville Hydro Limited</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=Orangeville Hydro Limited</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=Orangeville Hydro Limited</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=Orangeville Hydro Limited</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=Orangeville Hydro Limited</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=Orangeville Hydro Limited</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=Orangeville Hydro Limited</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=Orangeville Hydro Limited</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kbrooks</cp:lastModifiedBy>
  <cp:lastPrinted>2013-02-25T16:20:03Z</cp:lastPrinted>
  <dcterms:created xsi:type="dcterms:W3CDTF">2013-02-20T13:45:42Z</dcterms:created>
  <dcterms:modified xsi:type="dcterms:W3CDTF">2013-03-08T19:52:52Z</dcterms:modified>
</cp:coreProperties>
</file>