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4915" windowHeight="11820"/>
  </bookViews>
  <sheets>
    <sheet name="H5.BillImpacts" sheetId="1" r:id="rId1"/>
  </sheets>
  <externalReferences>
    <externalReference r:id="rId2"/>
    <externalReference r:id="rId3"/>
    <externalReference r:id="rId4"/>
  </externalReferences>
  <definedNames>
    <definedName name="ApprovedYr">[1]Z1.ModelVariables!$C$12</definedName>
    <definedName name="compound_period">INDEX({1;2;4;6;12;24;26;52},MATCH([2]Schedule!$D$10,period_names,0))</definedName>
    <definedName name="CRLF">[1]Z1.ModelVariables!$C$10</definedName>
    <definedName name="CRLF2">[1]Z1.ModelVariables!$C$11</definedName>
    <definedName name="DeferralApprov">[1]A1.Admin!$C$23</definedName>
    <definedName name="FakeBlank">[1]Z1.ModelVariables!$C$14</definedName>
    <definedName name="FolderPath">[1]Z1.ModelVariables!$C$15</definedName>
    <definedName name="fpdate">'[3]2.2M debenture'!$D$8</definedName>
    <definedName name="HistYrs">[1]A1.Admin!$C$21</definedName>
    <definedName name="loan_amount">'[3]2.2M debenture'!$D$5</definedName>
    <definedName name="Mon">#REF!</definedName>
    <definedName name="Month">#REF!</definedName>
    <definedName name="MonthEND">#REF!</definedName>
    <definedName name="months_per_period">12/periods_per_year</definedName>
    <definedName name="nper">term*periods_per_year</definedName>
    <definedName name="payment">'[3]2.2M debenture'!$D$13</definedName>
    <definedName name="period_names">[2]Schedule!$K$5:$K$12</definedName>
    <definedName name="periods_per_year">INDEX({1;2;4;6;12;24;26;52},MATCH([2]Schedule!$D$9,period_names,0))</definedName>
    <definedName name="PILsModel">[1]E4.PILsResults!$D$9</definedName>
    <definedName name="pmtType">IF('[3]2.2M debenture'!$D$11="End of Period",0,1)</definedName>
    <definedName name="rate">'[3]2.2M debenture'!$H$5</definedName>
    <definedName name="RMrelease">[1]Z1.ModelVariables!$C$13</definedName>
    <definedName name="roundOpt">'[3]2.2M debenture'!$H$15</definedName>
    <definedName name="term">'[3]2.2M debenture'!$D$7</definedName>
    <definedName name="TestYr">[1]A1.Admin!$C$13</definedName>
  </definedNames>
  <calcPr calcId="125725"/>
</workbook>
</file>

<file path=xl/calcChain.xml><?xml version="1.0" encoding="utf-8"?>
<calcChain xmlns="http://schemas.openxmlformats.org/spreadsheetml/2006/main">
  <c r="K265" i="1"/>
  <c r="L265" s="1"/>
  <c r="G265"/>
  <c r="H265" s="1"/>
  <c r="L264"/>
  <c r="H264"/>
  <c r="K263"/>
  <c r="L263" s="1"/>
  <c r="G263"/>
  <c r="H263" s="1"/>
  <c r="K262"/>
  <c r="L262" s="1"/>
  <c r="G262"/>
  <c r="H262" s="1"/>
  <c r="K259"/>
  <c r="K260" s="1"/>
  <c r="L260" s="1"/>
  <c r="G259"/>
  <c r="G260" s="1"/>
  <c r="H260" s="1"/>
  <c r="K257"/>
  <c r="L257" s="1"/>
  <c r="N257" s="1"/>
  <c r="K256"/>
  <c r="L256" s="1"/>
  <c r="G256"/>
  <c r="H256" s="1"/>
  <c r="K255"/>
  <c r="L255" s="1"/>
  <c r="G255"/>
  <c r="H255" s="1"/>
  <c r="L253"/>
  <c r="H253"/>
  <c r="K252"/>
  <c r="L252" s="1"/>
  <c r="G252"/>
  <c r="H252" s="1"/>
  <c r="K251"/>
  <c r="L251" s="1"/>
  <c r="G251"/>
  <c r="H251" s="1"/>
  <c r="L250"/>
  <c r="H250"/>
  <c r="K249"/>
  <c r="L249" s="1"/>
  <c r="G249"/>
  <c r="H249" s="1"/>
  <c r="L248"/>
  <c r="H248"/>
  <c r="O248" s="1"/>
  <c r="L247"/>
  <c r="H247"/>
  <c r="O247" s="1"/>
  <c r="L246"/>
  <c r="H246"/>
  <c r="K40"/>
  <c r="L40" s="1"/>
  <c r="G40"/>
  <c r="H40" s="1"/>
  <c r="L39"/>
  <c r="H39"/>
  <c r="K38"/>
  <c r="L38" s="1"/>
  <c r="G38"/>
  <c r="H38" s="1"/>
  <c r="K37"/>
  <c r="L37" s="1"/>
  <c r="G37"/>
  <c r="H37" s="1"/>
  <c r="K34"/>
  <c r="K35" s="1"/>
  <c r="L35" s="1"/>
  <c r="G34"/>
  <c r="H34" s="1"/>
  <c r="K32"/>
  <c r="L32" s="1"/>
  <c r="N32" s="1"/>
  <c r="L31"/>
  <c r="K31"/>
  <c r="G31"/>
  <c r="H31" s="1"/>
  <c r="K30"/>
  <c r="L30" s="1"/>
  <c r="H30"/>
  <c r="G30"/>
  <c r="L28"/>
  <c r="H28"/>
  <c r="O28" s="1"/>
  <c r="L27"/>
  <c r="K27"/>
  <c r="G27"/>
  <c r="H27" s="1"/>
  <c r="K26"/>
  <c r="L26" s="1"/>
  <c r="H26"/>
  <c r="G26"/>
  <c r="L25"/>
  <c r="H25"/>
  <c r="O25" s="1"/>
  <c r="L24"/>
  <c r="K24"/>
  <c r="G24"/>
  <c r="H24" s="1"/>
  <c r="L23"/>
  <c r="H23"/>
  <c r="O23" s="1"/>
  <c r="L22"/>
  <c r="H22"/>
  <c r="O22" s="1"/>
  <c r="L21"/>
  <c r="H21"/>
  <c r="K565"/>
  <c r="L565" s="1"/>
  <c r="G565"/>
  <c r="H565" s="1"/>
  <c r="L564"/>
  <c r="H564"/>
  <c r="K563"/>
  <c r="L563" s="1"/>
  <c r="G563"/>
  <c r="H563" s="1"/>
  <c r="K562"/>
  <c r="K569" s="1"/>
  <c r="L569" s="1"/>
  <c r="G562"/>
  <c r="G569" s="1"/>
  <c r="H569" s="1"/>
  <c r="K559"/>
  <c r="L559" s="1"/>
  <c r="G559"/>
  <c r="H559" s="1"/>
  <c r="K557"/>
  <c r="L557" s="1"/>
  <c r="N557" s="1"/>
  <c r="L556"/>
  <c r="H556"/>
  <c r="L555"/>
  <c r="H555"/>
  <c r="L553"/>
  <c r="H553"/>
  <c r="O553" s="1"/>
  <c r="L552"/>
  <c r="H552"/>
  <c r="L551"/>
  <c r="H551"/>
  <c r="O551" s="1"/>
  <c r="L550"/>
  <c r="H550"/>
  <c r="O550" s="1"/>
  <c r="L549"/>
  <c r="H549"/>
  <c r="L548"/>
  <c r="H548"/>
  <c r="O548" s="1"/>
  <c r="L547"/>
  <c r="H547"/>
  <c r="O547" s="1"/>
  <c r="L546"/>
  <c r="H546"/>
  <c r="K490"/>
  <c r="L490" s="1"/>
  <c r="G490"/>
  <c r="H490" s="1"/>
  <c r="L489"/>
  <c r="H489"/>
  <c r="K488"/>
  <c r="L488" s="1"/>
  <c r="G488"/>
  <c r="H488" s="1"/>
  <c r="K487"/>
  <c r="K494" s="1"/>
  <c r="L494" s="1"/>
  <c r="G487"/>
  <c r="G494" s="1"/>
  <c r="H494" s="1"/>
  <c r="K484"/>
  <c r="L484" s="1"/>
  <c r="G484"/>
  <c r="H484" s="1"/>
  <c r="K482"/>
  <c r="L482" s="1"/>
  <c r="N482" s="1"/>
  <c r="L481"/>
  <c r="H481"/>
  <c r="L480"/>
  <c r="H480"/>
  <c r="L478"/>
  <c r="H478"/>
  <c r="O478" s="1"/>
  <c r="L477"/>
  <c r="H477"/>
  <c r="L476"/>
  <c r="N476" s="1"/>
  <c r="H476"/>
  <c r="O476" s="1"/>
  <c r="L475"/>
  <c r="H475"/>
  <c r="O475" s="1"/>
  <c r="L474"/>
  <c r="H474"/>
  <c r="L473"/>
  <c r="H473"/>
  <c r="L472"/>
  <c r="H472"/>
  <c r="L471"/>
  <c r="H471"/>
  <c r="K415"/>
  <c r="L415" s="1"/>
  <c r="G415"/>
  <c r="H415" s="1"/>
  <c r="L414"/>
  <c r="H414"/>
  <c r="K413"/>
  <c r="L413" s="1"/>
  <c r="G413"/>
  <c r="H413" s="1"/>
  <c r="K412"/>
  <c r="K419" s="1"/>
  <c r="L419" s="1"/>
  <c r="G412"/>
  <c r="G419" s="1"/>
  <c r="H419" s="1"/>
  <c r="K409"/>
  <c r="L409" s="1"/>
  <c r="G409"/>
  <c r="H409" s="1"/>
  <c r="K407"/>
  <c r="L407" s="1"/>
  <c r="N407" s="1"/>
  <c r="K406"/>
  <c r="L406" s="1"/>
  <c r="G406"/>
  <c r="H406" s="1"/>
  <c r="K405"/>
  <c r="L405" s="1"/>
  <c r="G405"/>
  <c r="H405" s="1"/>
  <c r="L403"/>
  <c r="H403"/>
  <c r="O403" s="1"/>
  <c r="K402"/>
  <c r="L402" s="1"/>
  <c r="G402"/>
  <c r="H402" s="1"/>
  <c r="K401"/>
  <c r="L401" s="1"/>
  <c r="N401" s="1"/>
  <c r="G401"/>
  <c r="H401" s="1"/>
  <c r="O401" s="1"/>
  <c r="L400"/>
  <c r="H400"/>
  <c r="O400" s="1"/>
  <c r="K399"/>
  <c r="L399" s="1"/>
  <c r="G399"/>
  <c r="H399" s="1"/>
  <c r="L398"/>
  <c r="H398"/>
  <c r="O398" s="1"/>
  <c r="L397"/>
  <c r="H397"/>
  <c r="O397" s="1"/>
  <c r="L396"/>
  <c r="H396"/>
  <c r="K340"/>
  <c r="L340" s="1"/>
  <c r="G340"/>
  <c r="H340" s="1"/>
  <c r="L339"/>
  <c r="H339"/>
  <c r="K338"/>
  <c r="L338" s="1"/>
  <c r="G338"/>
  <c r="H338" s="1"/>
  <c r="K337"/>
  <c r="K344" s="1"/>
  <c r="L344" s="1"/>
  <c r="G337"/>
  <c r="G345" s="1"/>
  <c r="H345" s="1"/>
  <c r="K334"/>
  <c r="L334" s="1"/>
  <c r="G334"/>
  <c r="G335" s="1"/>
  <c r="H335" s="1"/>
  <c r="K332"/>
  <c r="L332" s="1"/>
  <c r="N332" s="1"/>
  <c r="L331"/>
  <c r="H331"/>
  <c r="L330"/>
  <c r="H330"/>
  <c r="L328"/>
  <c r="H328"/>
  <c r="O328" s="1"/>
  <c r="L327"/>
  <c r="H327"/>
  <c r="L326"/>
  <c r="H326"/>
  <c r="L325"/>
  <c r="H325"/>
  <c r="O325" s="1"/>
  <c r="L324"/>
  <c r="H324"/>
  <c r="L323"/>
  <c r="H323"/>
  <c r="O323" s="1"/>
  <c r="L322"/>
  <c r="H322"/>
  <c r="O322" s="1"/>
  <c r="L321"/>
  <c r="H321"/>
  <c r="K190"/>
  <c r="L190" s="1"/>
  <c r="G190"/>
  <c r="H190" s="1"/>
  <c r="L189"/>
  <c r="H189"/>
  <c r="K188"/>
  <c r="L188" s="1"/>
  <c r="G188"/>
  <c r="H188" s="1"/>
  <c r="K187"/>
  <c r="K195" s="1"/>
  <c r="L195" s="1"/>
  <c r="G187"/>
  <c r="G194" s="1"/>
  <c r="H194" s="1"/>
  <c r="K184"/>
  <c r="K185" s="1"/>
  <c r="L185" s="1"/>
  <c r="G184"/>
  <c r="H184" s="1"/>
  <c r="K182"/>
  <c r="L182" s="1"/>
  <c r="N182" s="1"/>
  <c r="K181"/>
  <c r="L181" s="1"/>
  <c r="G181"/>
  <c r="H181" s="1"/>
  <c r="K180"/>
  <c r="L180" s="1"/>
  <c r="G180"/>
  <c r="H180" s="1"/>
  <c r="L178"/>
  <c r="H178"/>
  <c r="O178" s="1"/>
  <c r="K177"/>
  <c r="L177" s="1"/>
  <c r="G177"/>
  <c r="H177" s="1"/>
  <c r="K176"/>
  <c r="L176" s="1"/>
  <c r="G176"/>
  <c r="H176" s="1"/>
  <c r="L175"/>
  <c r="H175"/>
  <c r="O175" s="1"/>
  <c r="K174"/>
  <c r="L174" s="1"/>
  <c r="G174"/>
  <c r="H174" s="1"/>
  <c r="L173"/>
  <c r="H173"/>
  <c r="O173" s="1"/>
  <c r="L172"/>
  <c r="H172"/>
  <c r="O172" s="1"/>
  <c r="L171"/>
  <c r="H171"/>
  <c r="K115"/>
  <c r="L115" s="1"/>
  <c r="G115"/>
  <c r="H115" s="1"/>
  <c r="L114"/>
  <c r="H114"/>
  <c r="K113"/>
  <c r="L113" s="1"/>
  <c r="G113"/>
  <c r="H113" s="1"/>
  <c r="K112"/>
  <c r="L112" s="1"/>
  <c r="G112"/>
  <c r="G119" s="1"/>
  <c r="H119" s="1"/>
  <c r="K109"/>
  <c r="L109" s="1"/>
  <c r="G109"/>
  <c r="H109" s="1"/>
  <c r="K107"/>
  <c r="L107" s="1"/>
  <c r="N107" s="1"/>
  <c r="K106"/>
  <c r="L106" s="1"/>
  <c r="G106"/>
  <c r="H106" s="1"/>
  <c r="K105"/>
  <c r="L105" s="1"/>
  <c r="G105"/>
  <c r="H105" s="1"/>
  <c r="L103"/>
  <c r="H103"/>
  <c r="O103" s="1"/>
  <c r="K102"/>
  <c r="L102" s="1"/>
  <c r="G102"/>
  <c r="H102" s="1"/>
  <c r="K101"/>
  <c r="L101" s="1"/>
  <c r="G101"/>
  <c r="H101" s="1"/>
  <c r="L100"/>
  <c r="H100"/>
  <c r="O100" s="1"/>
  <c r="K99"/>
  <c r="L99" s="1"/>
  <c r="G99"/>
  <c r="H99" s="1"/>
  <c r="L98"/>
  <c r="H98"/>
  <c r="O98" s="1"/>
  <c r="L97"/>
  <c r="H97"/>
  <c r="O97" s="1"/>
  <c r="L96"/>
  <c r="H96"/>
  <c r="O564" l="1"/>
  <c r="N322"/>
  <c r="N324"/>
  <c r="N326"/>
  <c r="O326" s="1"/>
  <c r="N328"/>
  <c r="N331"/>
  <c r="O331" s="1"/>
  <c r="N247"/>
  <c r="N564"/>
  <c r="N21"/>
  <c r="O21" s="1"/>
  <c r="G410"/>
  <c r="H410" s="1"/>
  <c r="N22"/>
  <c r="N330"/>
  <c r="N480"/>
  <c r="O480" s="1"/>
  <c r="K485"/>
  <c r="L485" s="1"/>
  <c r="N559"/>
  <c r="O559" s="1"/>
  <c r="N475"/>
  <c r="N477"/>
  <c r="O477" s="1"/>
  <c r="N478"/>
  <c r="L487"/>
  <c r="K491"/>
  <c r="L491" s="1"/>
  <c r="N23"/>
  <c r="N248"/>
  <c r="N100"/>
  <c r="N102"/>
  <c r="O102" s="1"/>
  <c r="N105"/>
  <c r="O105" s="1"/>
  <c r="H337"/>
  <c r="N550"/>
  <c r="N246"/>
  <c r="H259"/>
  <c r="N259" s="1"/>
  <c r="O259" s="1"/>
  <c r="N264"/>
  <c r="O264" s="1"/>
  <c r="K43"/>
  <c r="L43" s="1"/>
  <c r="N103"/>
  <c r="N403"/>
  <c r="N414"/>
  <c r="O414" s="1"/>
  <c r="N471"/>
  <c r="O471" s="1"/>
  <c r="N549"/>
  <c r="O549" s="1"/>
  <c r="N250"/>
  <c r="N253"/>
  <c r="L259"/>
  <c r="N175"/>
  <c r="N323"/>
  <c r="N325"/>
  <c r="N327"/>
  <c r="O327" s="1"/>
  <c r="N99"/>
  <c r="O99" s="1"/>
  <c r="N180"/>
  <c r="O180" s="1"/>
  <c r="L329"/>
  <c r="K45"/>
  <c r="L45" s="1"/>
  <c r="N262"/>
  <c r="O262" s="1"/>
  <c r="N97"/>
  <c r="N109"/>
  <c r="N113"/>
  <c r="N115"/>
  <c r="O115" s="1"/>
  <c r="N181"/>
  <c r="O181" s="1"/>
  <c r="H329"/>
  <c r="H333" s="1"/>
  <c r="N398"/>
  <c r="N400"/>
  <c r="N473"/>
  <c r="N481"/>
  <c r="O481" s="1"/>
  <c r="K495"/>
  <c r="L495" s="1"/>
  <c r="N547"/>
  <c r="N552"/>
  <c r="O552" s="1"/>
  <c r="N553"/>
  <c r="K570"/>
  <c r="L570" s="1"/>
  <c r="N26"/>
  <c r="O26" s="1"/>
  <c r="N30"/>
  <c r="O30" s="1"/>
  <c r="G35"/>
  <c r="H35" s="1"/>
  <c r="N35" s="1"/>
  <c r="O35" s="1"/>
  <c r="N39"/>
  <c r="O39" s="1"/>
  <c r="K41"/>
  <c r="L41" s="1"/>
  <c r="K44"/>
  <c r="L44" s="1"/>
  <c r="K266"/>
  <c r="L266" s="1"/>
  <c r="K267"/>
  <c r="L267" s="1"/>
  <c r="K268"/>
  <c r="L268" s="1"/>
  <c r="K269"/>
  <c r="L269" s="1"/>
  <c r="K270"/>
  <c r="L270" s="1"/>
  <c r="N37"/>
  <c r="O37" s="1"/>
  <c r="O246"/>
  <c r="H334"/>
  <c r="N334" s="1"/>
  <c r="O334" s="1"/>
  <c r="N340"/>
  <c r="O340" s="1"/>
  <c r="N402"/>
  <c r="O402" s="1"/>
  <c r="N405"/>
  <c r="O405" s="1"/>
  <c r="N472"/>
  <c r="N474"/>
  <c r="O474" s="1"/>
  <c r="N489"/>
  <c r="O489" s="1"/>
  <c r="L554"/>
  <c r="N554" s="1"/>
  <c r="O554" s="1"/>
  <c r="N555"/>
  <c r="O555" s="1"/>
  <c r="K42"/>
  <c r="L42" s="1"/>
  <c r="N249"/>
  <c r="O249" s="1"/>
  <c r="N252"/>
  <c r="O252" s="1"/>
  <c r="N256"/>
  <c r="O256" s="1"/>
  <c r="G266"/>
  <c r="H266" s="1"/>
  <c r="G267"/>
  <c r="H267" s="1"/>
  <c r="G268"/>
  <c r="H268" s="1"/>
  <c r="G269"/>
  <c r="H269" s="1"/>
  <c r="G270"/>
  <c r="H270" s="1"/>
  <c r="N263"/>
  <c r="O263" s="1"/>
  <c r="N265"/>
  <c r="O265" s="1"/>
  <c r="L254"/>
  <c r="N251"/>
  <c r="O251" s="1"/>
  <c r="N255"/>
  <c r="O255" s="1"/>
  <c r="N260"/>
  <c r="O260" s="1"/>
  <c r="H254"/>
  <c r="O250"/>
  <c r="O253"/>
  <c r="N174"/>
  <c r="O174" s="1"/>
  <c r="N172"/>
  <c r="N177"/>
  <c r="G420"/>
  <c r="H420" s="1"/>
  <c r="G42"/>
  <c r="H42" s="1"/>
  <c r="N42" s="1"/>
  <c r="L404"/>
  <c r="L408" s="1"/>
  <c r="G418"/>
  <c r="H418" s="1"/>
  <c r="O472"/>
  <c r="O473"/>
  <c r="H554"/>
  <c r="H558" s="1"/>
  <c r="K568"/>
  <c r="L568" s="1"/>
  <c r="G43"/>
  <c r="H43" s="1"/>
  <c r="N43" s="1"/>
  <c r="O43" s="1"/>
  <c r="N399"/>
  <c r="O399" s="1"/>
  <c r="G416"/>
  <c r="H416" s="1"/>
  <c r="L479"/>
  <c r="L483" s="1"/>
  <c r="K566"/>
  <c r="L566" s="1"/>
  <c r="G44"/>
  <c r="H44" s="1"/>
  <c r="N96"/>
  <c r="O96" s="1"/>
  <c r="N98"/>
  <c r="N114"/>
  <c r="O114" s="1"/>
  <c r="N173"/>
  <c r="N178"/>
  <c r="O324"/>
  <c r="O330"/>
  <c r="N339"/>
  <c r="O339" s="1"/>
  <c r="G341"/>
  <c r="H341" s="1"/>
  <c r="N397"/>
  <c r="H479"/>
  <c r="N488"/>
  <c r="O488" s="1"/>
  <c r="K493"/>
  <c r="L493" s="1"/>
  <c r="N548"/>
  <c r="N551"/>
  <c r="N556"/>
  <c r="O556" s="1"/>
  <c r="K560"/>
  <c r="L560" s="1"/>
  <c r="N25"/>
  <c r="N28"/>
  <c r="G41"/>
  <c r="H41" s="1"/>
  <c r="G45"/>
  <c r="H45" s="1"/>
  <c r="N189"/>
  <c r="O189" s="1"/>
  <c r="N40"/>
  <c r="O40" s="1"/>
  <c r="H29"/>
  <c r="N38"/>
  <c r="O38" s="1"/>
  <c r="N24"/>
  <c r="O24" s="1"/>
  <c r="N27"/>
  <c r="O27" s="1"/>
  <c r="N31"/>
  <c r="O31" s="1"/>
  <c r="L29"/>
  <c r="L34"/>
  <c r="N34" s="1"/>
  <c r="O34" s="1"/>
  <c r="O109"/>
  <c r="O113"/>
  <c r="N338"/>
  <c r="O338" s="1"/>
  <c r="N413"/>
  <c r="O413" s="1"/>
  <c r="N490"/>
  <c r="O490" s="1"/>
  <c r="N569"/>
  <c r="O569" s="1"/>
  <c r="L179"/>
  <c r="O177"/>
  <c r="N188"/>
  <c r="O188" s="1"/>
  <c r="N190"/>
  <c r="O190" s="1"/>
  <c r="N406"/>
  <c r="N409"/>
  <c r="O409" s="1"/>
  <c r="N484"/>
  <c r="O484" s="1"/>
  <c r="O406"/>
  <c r="H104"/>
  <c r="N101"/>
  <c r="O101" s="1"/>
  <c r="N106"/>
  <c r="O106" s="1"/>
  <c r="N176"/>
  <c r="O176" s="1"/>
  <c r="N419"/>
  <c r="O419" s="1"/>
  <c r="N415"/>
  <c r="O415" s="1"/>
  <c r="N494"/>
  <c r="O494" s="1"/>
  <c r="N563"/>
  <c r="O563" s="1"/>
  <c r="N565"/>
  <c r="O565" s="1"/>
  <c r="L104"/>
  <c r="G110"/>
  <c r="H110" s="1"/>
  <c r="G116"/>
  <c r="H116" s="1"/>
  <c r="K117"/>
  <c r="L117" s="1"/>
  <c r="G118"/>
  <c r="H118" s="1"/>
  <c r="K119"/>
  <c r="L119" s="1"/>
  <c r="N119" s="1"/>
  <c r="O119" s="1"/>
  <c r="G120"/>
  <c r="H120" s="1"/>
  <c r="N171"/>
  <c r="O171" s="1"/>
  <c r="L184"/>
  <c r="N184" s="1"/>
  <c r="O184" s="1"/>
  <c r="L187"/>
  <c r="K335"/>
  <c r="L335" s="1"/>
  <c r="N335" s="1"/>
  <c r="O335" s="1"/>
  <c r="K341"/>
  <c r="L341" s="1"/>
  <c r="G342"/>
  <c r="H342" s="1"/>
  <c r="K343"/>
  <c r="L343" s="1"/>
  <c r="G344"/>
  <c r="H344" s="1"/>
  <c r="N344" s="1"/>
  <c r="K345"/>
  <c r="L345" s="1"/>
  <c r="N345" s="1"/>
  <c r="O345" s="1"/>
  <c r="H404"/>
  <c r="H412"/>
  <c r="G485"/>
  <c r="H485" s="1"/>
  <c r="G491"/>
  <c r="H491" s="1"/>
  <c r="N491" s="1"/>
  <c r="K492"/>
  <c r="L492" s="1"/>
  <c r="G493"/>
  <c r="H493" s="1"/>
  <c r="G495"/>
  <c r="H495" s="1"/>
  <c r="N546"/>
  <c r="O546" s="1"/>
  <c r="L562"/>
  <c r="H112"/>
  <c r="N112" s="1"/>
  <c r="G185"/>
  <c r="H185" s="1"/>
  <c r="G191"/>
  <c r="H191" s="1"/>
  <c r="K192"/>
  <c r="L192" s="1"/>
  <c r="G193"/>
  <c r="H193" s="1"/>
  <c r="K194"/>
  <c r="L194" s="1"/>
  <c r="N194" s="1"/>
  <c r="O194" s="1"/>
  <c r="G195"/>
  <c r="H195" s="1"/>
  <c r="N195" s="1"/>
  <c r="N321"/>
  <c r="O321" s="1"/>
  <c r="L337"/>
  <c r="K410"/>
  <c r="L410" s="1"/>
  <c r="K416"/>
  <c r="L416" s="1"/>
  <c r="G417"/>
  <c r="H417" s="1"/>
  <c r="O417" s="1"/>
  <c r="K418"/>
  <c r="L418" s="1"/>
  <c r="N418" s="1"/>
  <c r="O418" s="1"/>
  <c r="K420"/>
  <c r="L420" s="1"/>
  <c r="H487"/>
  <c r="G560"/>
  <c r="H560" s="1"/>
  <c r="G566"/>
  <c r="H566" s="1"/>
  <c r="K567"/>
  <c r="L567" s="1"/>
  <c r="G568"/>
  <c r="H568" s="1"/>
  <c r="G570"/>
  <c r="H570" s="1"/>
  <c r="K110"/>
  <c r="L110" s="1"/>
  <c r="N110" s="1"/>
  <c r="K116"/>
  <c r="L116" s="1"/>
  <c r="N116" s="1"/>
  <c r="G117"/>
  <c r="H117" s="1"/>
  <c r="K118"/>
  <c r="L118" s="1"/>
  <c r="K120"/>
  <c r="L120" s="1"/>
  <c r="H179"/>
  <c r="H187"/>
  <c r="K342"/>
  <c r="L342" s="1"/>
  <c r="N342" s="1"/>
  <c r="G343"/>
  <c r="H343" s="1"/>
  <c r="N396"/>
  <c r="O396" s="1"/>
  <c r="L412"/>
  <c r="G492"/>
  <c r="H492" s="1"/>
  <c r="O492" s="1"/>
  <c r="H562"/>
  <c r="K191"/>
  <c r="L191" s="1"/>
  <c r="G192"/>
  <c r="H192" s="1"/>
  <c r="K193"/>
  <c r="L193" s="1"/>
  <c r="K417"/>
  <c r="L417" s="1"/>
  <c r="G567"/>
  <c r="H567" s="1"/>
  <c r="O567" s="1"/>
  <c r="N44" l="1"/>
  <c r="O44" s="1"/>
  <c r="N410"/>
  <c r="O410" s="1"/>
  <c r="L558"/>
  <c r="L561" s="1"/>
  <c r="N269"/>
  <c r="O42"/>
  <c r="N41"/>
  <c r="O41" s="1"/>
  <c r="N329"/>
  <c r="O329" s="1"/>
  <c r="L333"/>
  <c r="N333" s="1"/>
  <c r="O333" s="1"/>
  <c r="N417"/>
  <c r="N420"/>
  <c r="O420" s="1"/>
  <c r="N337"/>
  <c r="O337" s="1"/>
  <c r="N416"/>
  <c r="O416" s="1"/>
  <c r="N270"/>
  <c r="O270" s="1"/>
  <c r="N266"/>
  <c r="O266" s="1"/>
  <c r="N45"/>
  <c r="O45" s="1"/>
  <c r="N495"/>
  <c r="N412"/>
  <c r="O412" s="1"/>
  <c r="N341"/>
  <c r="O341" s="1"/>
  <c r="O269"/>
  <c r="N267"/>
  <c r="O267" s="1"/>
  <c r="N268"/>
  <c r="N193"/>
  <c r="O193" s="1"/>
  <c r="N404"/>
  <c r="O404" s="1"/>
  <c r="O268"/>
  <c r="H258"/>
  <c r="N254"/>
  <c r="O254" s="1"/>
  <c r="L258"/>
  <c r="N560"/>
  <c r="O560" s="1"/>
  <c r="H483"/>
  <c r="H486" s="1"/>
  <c r="N479"/>
  <c r="O479" s="1"/>
  <c r="N120"/>
  <c r="O120" s="1"/>
  <c r="N29"/>
  <c r="O29" s="1"/>
  <c r="L33"/>
  <c r="H33"/>
  <c r="N104"/>
  <c r="O104" s="1"/>
  <c r="L108"/>
  <c r="H408"/>
  <c r="L411"/>
  <c r="N118"/>
  <c r="O118" s="1"/>
  <c r="N192"/>
  <c r="O192" s="1"/>
  <c r="N562"/>
  <c r="O562" s="1"/>
  <c r="N492"/>
  <c r="O342"/>
  <c r="N187"/>
  <c r="O187" s="1"/>
  <c r="O110"/>
  <c r="N558"/>
  <c r="O558" s="1"/>
  <c r="H108"/>
  <c r="L183"/>
  <c r="N179"/>
  <c r="O179" s="1"/>
  <c r="H561"/>
  <c r="H336"/>
  <c r="O491"/>
  <c r="O112"/>
  <c r="N343"/>
  <c r="O343" s="1"/>
  <c r="O116"/>
  <c r="N566"/>
  <c r="O566" s="1"/>
  <c r="H183"/>
  <c r="L486"/>
  <c r="N483"/>
  <c r="O483" s="1"/>
  <c r="O195"/>
  <c r="N191"/>
  <c r="O191" s="1"/>
  <c r="N567"/>
  <c r="O495"/>
  <c r="O344"/>
  <c r="N117"/>
  <c r="O117" s="1"/>
  <c r="N493"/>
  <c r="O493" s="1"/>
  <c r="N487"/>
  <c r="O487" s="1"/>
  <c r="N185"/>
  <c r="O185" s="1"/>
  <c r="N568"/>
  <c r="O568" s="1"/>
  <c r="N485"/>
  <c r="O485" s="1"/>
  <c r="N570"/>
  <c r="O570" s="1"/>
  <c r="L336" l="1"/>
  <c r="N336" s="1"/>
  <c r="O336" s="1"/>
  <c r="H261"/>
  <c r="N258"/>
  <c r="O258" s="1"/>
  <c r="L261"/>
  <c r="L36"/>
  <c r="N33"/>
  <c r="O33" s="1"/>
  <c r="H36"/>
  <c r="H111"/>
  <c r="L503"/>
  <c r="L497"/>
  <c r="N486"/>
  <c r="O486" s="1"/>
  <c r="H186"/>
  <c r="H353"/>
  <c r="H347"/>
  <c r="H411"/>
  <c r="N411" s="1"/>
  <c r="H578"/>
  <c r="H572"/>
  <c r="L111"/>
  <c r="N108"/>
  <c r="O108" s="1"/>
  <c r="L353"/>
  <c r="L347"/>
  <c r="N408"/>
  <c r="O408" s="1"/>
  <c r="H503"/>
  <c r="H497"/>
  <c r="L186"/>
  <c r="N183"/>
  <c r="O183" s="1"/>
  <c r="L578"/>
  <c r="L572"/>
  <c r="N561"/>
  <c r="O561" s="1"/>
  <c r="L428"/>
  <c r="L422"/>
  <c r="H278" l="1"/>
  <c r="H272"/>
  <c r="N261"/>
  <c r="O261" s="1"/>
  <c r="L278"/>
  <c r="L272"/>
  <c r="L53"/>
  <c r="L47"/>
  <c r="N36"/>
  <c r="O36" s="1"/>
  <c r="H53"/>
  <c r="H47"/>
  <c r="H348"/>
  <c r="H349" s="1"/>
  <c r="L203"/>
  <c r="L197"/>
  <c r="N186"/>
  <c r="O186" s="1"/>
  <c r="H579"/>
  <c r="H580" s="1"/>
  <c r="H354"/>
  <c r="H355" s="1"/>
  <c r="L354"/>
  <c r="N353"/>
  <c r="O353" s="1"/>
  <c r="H128"/>
  <c r="H122"/>
  <c r="L429"/>
  <c r="L579"/>
  <c r="L580" s="1"/>
  <c r="N578"/>
  <c r="O578" s="1"/>
  <c r="H504"/>
  <c r="H505" s="1"/>
  <c r="L348"/>
  <c r="N347"/>
  <c r="O347" s="1"/>
  <c r="L504"/>
  <c r="N503"/>
  <c r="O503" s="1"/>
  <c r="H573"/>
  <c r="H574" s="1"/>
  <c r="H203"/>
  <c r="H197"/>
  <c r="L423"/>
  <c r="L424" s="1"/>
  <c r="L573"/>
  <c r="L574" s="1"/>
  <c r="N572"/>
  <c r="O572" s="1"/>
  <c r="H498"/>
  <c r="H499" s="1"/>
  <c r="L128"/>
  <c r="L122"/>
  <c r="N111"/>
  <c r="O111" s="1"/>
  <c r="O411"/>
  <c r="H428"/>
  <c r="H422"/>
  <c r="L498"/>
  <c r="N498" s="1"/>
  <c r="N497"/>
  <c r="O497" s="1"/>
  <c r="L499" l="1"/>
  <c r="N504"/>
  <c r="L505"/>
  <c r="L506" s="1"/>
  <c r="L507" s="1"/>
  <c r="N354"/>
  <c r="O354" s="1"/>
  <c r="N348"/>
  <c r="O348" s="1"/>
  <c r="H279"/>
  <c r="H280" s="1"/>
  <c r="H273"/>
  <c r="H274" s="1"/>
  <c r="N278"/>
  <c r="O278" s="1"/>
  <c r="L279"/>
  <c r="N272"/>
  <c r="O272" s="1"/>
  <c r="L273"/>
  <c r="L274" s="1"/>
  <c r="N573"/>
  <c r="O573" s="1"/>
  <c r="N579"/>
  <c r="O579" s="1"/>
  <c r="O504"/>
  <c r="H54"/>
  <c r="H55" s="1"/>
  <c r="H48"/>
  <c r="H49" s="1"/>
  <c r="N53"/>
  <c r="O53" s="1"/>
  <c r="L54"/>
  <c r="N54" s="1"/>
  <c r="L48"/>
  <c r="L49" s="1"/>
  <c r="N47"/>
  <c r="O47" s="1"/>
  <c r="L425"/>
  <c r="L426" s="1"/>
  <c r="H356"/>
  <c r="H357" s="1"/>
  <c r="L123"/>
  <c r="L124" s="1"/>
  <c r="N122"/>
  <c r="O122" s="1"/>
  <c r="H575"/>
  <c r="H576" s="1"/>
  <c r="H429"/>
  <c r="H430" s="1"/>
  <c r="L129"/>
  <c r="N128"/>
  <c r="O128" s="1"/>
  <c r="H204"/>
  <c r="H205" s="1"/>
  <c r="H129"/>
  <c r="H130" s="1"/>
  <c r="L198"/>
  <c r="N197"/>
  <c r="O197" s="1"/>
  <c r="L355"/>
  <c r="L581"/>
  <c r="L582" s="1"/>
  <c r="N580"/>
  <c r="O580" s="1"/>
  <c r="L500"/>
  <c r="L501" s="1"/>
  <c r="N499"/>
  <c r="O499" s="1"/>
  <c r="H500"/>
  <c r="H501" s="1"/>
  <c r="L575"/>
  <c r="L576" s="1"/>
  <c r="N574"/>
  <c r="O574" s="1"/>
  <c r="H581"/>
  <c r="N428"/>
  <c r="O428" s="1"/>
  <c r="H423"/>
  <c r="H424" s="1"/>
  <c r="H198"/>
  <c r="H199" s="1"/>
  <c r="H506"/>
  <c r="H507" s="1"/>
  <c r="H123"/>
  <c r="H124" s="1"/>
  <c r="H350"/>
  <c r="H351" s="1"/>
  <c r="L204"/>
  <c r="L205" s="1"/>
  <c r="N203"/>
  <c r="O203" s="1"/>
  <c r="O498"/>
  <c r="N422"/>
  <c r="O422" s="1"/>
  <c r="L349"/>
  <c r="L430"/>
  <c r="N505" l="1"/>
  <c r="O505" s="1"/>
  <c r="N129"/>
  <c r="O129" s="1"/>
  <c r="N279"/>
  <c r="O279" s="1"/>
  <c r="N274"/>
  <c r="O274" s="1"/>
  <c r="L275"/>
  <c r="L276" s="1"/>
  <c r="H275"/>
  <c r="H276" s="1"/>
  <c r="H281"/>
  <c r="H282" s="1"/>
  <c r="N273"/>
  <c r="O273" s="1"/>
  <c r="L280"/>
  <c r="N507"/>
  <c r="O507" s="1"/>
  <c r="N506"/>
  <c r="O506" s="1"/>
  <c r="N198"/>
  <c r="O198" s="1"/>
  <c r="N204"/>
  <c r="O204" s="1"/>
  <c r="H50"/>
  <c r="H51" s="1"/>
  <c r="H56"/>
  <c r="H57" s="1"/>
  <c r="L50"/>
  <c r="L51" s="1"/>
  <c r="N49"/>
  <c r="O49" s="1"/>
  <c r="O54"/>
  <c r="N48"/>
  <c r="O48" s="1"/>
  <c r="L55"/>
  <c r="H425"/>
  <c r="N425" s="1"/>
  <c r="N424"/>
  <c r="O424" s="1"/>
  <c r="N501"/>
  <c r="O501" s="1"/>
  <c r="N430"/>
  <c r="O430" s="1"/>
  <c r="L431"/>
  <c r="L432" s="1"/>
  <c r="L356"/>
  <c r="N356" s="1"/>
  <c r="O356" s="1"/>
  <c r="N355"/>
  <c r="O355" s="1"/>
  <c r="H582"/>
  <c r="L199"/>
  <c r="L206"/>
  <c r="N205"/>
  <c r="O205" s="1"/>
  <c r="H200"/>
  <c r="H201" s="1"/>
  <c r="H131"/>
  <c r="H132" s="1"/>
  <c r="H206"/>
  <c r="H207" s="1"/>
  <c r="L125"/>
  <c r="N124"/>
  <c r="O124" s="1"/>
  <c r="N576"/>
  <c r="O576" s="1"/>
  <c r="N581"/>
  <c r="O581" s="1"/>
  <c r="H125"/>
  <c r="H126" s="1"/>
  <c r="H431"/>
  <c r="H432" s="1"/>
  <c r="L350"/>
  <c r="N350" s="1"/>
  <c r="O350" s="1"/>
  <c r="N349"/>
  <c r="O349" s="1"/>
  <c r="N500"/>
  <c r="O500" s="1"/>
  <c r="N423"/>
  <c r="O423" s="1"/>
  <c r="N575"/>
  <c r="O575" s="1"/>
  <c r="N429"/>
  <c r="O429" s="1"/>
  <c r="L130"/>
  <c r="N123"/>
  <c r="O123" s="1"/>
  <c r="N276" l="1"/>
  <c r="O276" s="1"/>
  <c r="N275"/>
  <c r="O275" s="1"/>
  <c r="N280"/>
  <c r="O280" s="1"/>
  <c r="L281"/>
  <c r="N281" s="1"/>
  <c r="O281" s="1"/>
  <c r="N51"/>
  <c r="O51" s="1"/>
  <c r="N55"/>
  <c r="O55" s="1"/>
  <c r="L56"/>
  <c r="N56" s="1"/>
  <c r="O56" s="1"/>
  <c r="N50"/>
  <c r="O50" s="1"/>
  <c r="N125"/>
  <c r="O125" s="1"/>
  <c r="N206"/>
  <c r="O206" s="1"/>
  <c r="O425"/>
  <c r="L200"/>
  <c r="N200" s="1"/>
  <c r="O200" s="1"/>
  <c r="N199"/>
  <c r="O199" s="1"/>
  <c r="N431"/>
  <c r="O431" s="1"/>
  <c r="L131"/>
  <c r="N131" s="1"/>
  <c r="O131" s="1"/>
  <c r="N130"/>
  <c r="O130" s="1"/>
  <c r="N432"/>
  <c r="O432" s="1"/>
  <c r="L351"/>
  <c r="N351" s="1"/>
  <c r="O351" s="1"/>
  <c r="L126"/>
  <c r="N126" s="1"/>
  <c r="O126" s="1"/>
  <c r="L207"/>
  <c r="N207" s="1"/>
  <c r="O207" s="1"/>
  <c r="N582"/>
  <c r="O582" s="1"/>
  <c r="L357"/>
  <c r="N357" s="1"/>
  <c r="O357" s="1"/>
  <c r="H426"/>
  <c r="L282" l="1"/>
  <c r="N282" s="1"/>
  <c r="O282" s="1"/>
  <c r="L57"/>
  <c r="N57" s="1"/>
  <c r="O57" s="1"/>
  <c r="L201"/>
  <c r="N201" s="1"/>
  <c r="O201" s="1"/>
  <c r="L132"/>
  <c r="N132" s="1"/>
  <c r="O132" s="1"/>
  <c r="N426"/>
  <c r="O426" s="1"/>
</calcChain>
</file>

<file path=xl/sharedStrings.xml><?xml version="1.0" encoding="utf-8"?>
<sst xmlns="http://schemas.openxmlformats.org/spreadsheetml/2006/main" count="773" uniqueCount="83">
  <si>
    <t>File Number:</t>
  </si>
  <si>
    <t>EB-2012-0126</t>
  </si>
  <si>
    <t>Exhibit:</t>
  </si>
  <si>
    <t>Tab:</t>
  </si>
  <si>
    <t>Schedule:</t>
  </si>
  <si>
    <t>Page:</t>
  </si>
  <si>
    <t>Date:</t>
  </si>
  <si>
    <t>Appendix 2-W</t>
  </si>
  <si>
    <t>Bill Impacts</t>
  </si>
  <si>
    <t>Customer Class:</t>
  </si>
  <si>
    <t>Residential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</si>
  <si>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</si>
  <si>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</si>
  <si>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</si>
  <si>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</si>
  <si>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</si>
  <si>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</si>
  <si>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</si>
  <si>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</si>
  <si>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</si>
  <si>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</si>
  <si>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</si>
  <si>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</si>
  <si>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</si>
  <si>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</si>
  <si>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Smart Meter Rate Adder</t>
  </si>
  <si>
    <t>Rate Rider for Late Payment Penalty Litigation Costs</t>
  </si>
  <si>
    <t>Distribution Volumetric Rate</t>
  </si>
  <si>
    <t>kWh</t>
  </si>
  <si>
    <t>Smart Meter Disposition Rider</t>
  </si>
  <si>
    <t>Rate Rider for Loss Revenue Adjustment Mechanism Recovery</t>
  </si>
  <si>
    <t>kW</t>
  </si>
  <si>
    <t>Rate Rider for Tax Change</t>
  </si>
  <si>
    <t>Stranded Assets Disposition</t>
  </si>
  <si>
    <t>Sub-Total A</t>
  </si>
  <si>
    <t>Rate Rider for Deferral/Variance Account Disposition</t>
  </si>
  <si>
    <t>Low Voltage Service Charge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</si>
  <si>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</si>
  <si>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</si>
  <si>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</si>
  <si>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</si>
  <si>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</si>
  <si>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</si>
  <si>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</si>
  <si>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</si>
  <si>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</si>
  <si>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Energy - RPP - Tier 1</t>
  </si>
  <si>
    <t>Energy - RPP - Tier 2</t>
  </si>
  <si>
    <t>TOU - Off Peak</t>
  </si>
  <si>
    <t>TOU - Mid Peak</t>
  </si>
  <si>
    <t>TOU - On Peak</t>
  </si>
  <si>
    <t>Total Bill on RPP (before Taxes)</t>
  </si>
  <si>
    <t>HST</t>
  </si>
  <si>
    <t>Total Bill (including HST)</t>
  </si>
  <si>
    <t>Ontario Clean Energy Benefit 1</t>
  </si>
  <si>
    <t>Total Bill on RPP (including OCEB)</t>
  </si>
  <si>
    <t>Total Bill on TOU (before Taxes)</t>
  </si>
  <si>
    <t>Total Bill on TOU (including OCEB)</t>
  </si>
  <si>
    <t>Loss Factor (%)</t>
  </si>
  <si>
    <t>1 Applicable to eligible customers only.  Refer to the Ontario Clean Energy Benefit Act, 2010.</t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</si>
  <si>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</si>
  <si>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</si>
  <si>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should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</si>
  <si>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</si>
  <si>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</si>
  <si>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</si>
  <si>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</si>
  <si>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</si>
  <si>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</si>
  <si>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General Service &lt; 50 kW</t>
  </si>
  <si>
    <t>General Service &gt; 50 to 4999 kW</t>
  </si>
  <si>
    <t>Unmetered Scattered Load</t>
  </si>
  <si>
    <t>Street Lighting</t>
  </si>
  <si>
    <t>Sentinel Lighting</t>
  </si>
  <si>
    <t>Attachment 22</t>
  </si>
  <si>
    <t>1 of 8</t>
  </si>
  <si>
    <t>2 of 8</t>
  </si>
  <si>
    <t>3 of 8</t>
  </si>
  <si>
    <t>4 of 8</t>
  </si>
  <si>
    <t>5 of 8</t>
  </si>
  <si>
    <t>6 of 8</t>
  </si>
  <si>
    <t>7 of 8</t>
  </si>
  <si>
    <t>8 of 8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</si>
</sst>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&quot;$&quot;* #,##0.0000_-;\-&quot;$&quot;* #,##0.0000_-;_-&quot;$&quot;* &quot;-&quot;??_-;_-@_-"/>
    <numFmt numFmtId="166" formatCode="_(* #,##0.00_);_(* \(#,##0.00\);_(* &quot;-&quot;??_);_(@_)"/>
    <numFmt numFmtId="167" formatCode="&quot;$&quot;#,##0_);\(&quot;$&quot;#,##0\)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Courier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Down">
        <bgColor theme="0" tint="-0.249977111117893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</borders>
  <cellStyleXfs count="8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6" borderId="0" applyNumberFormat="0" applyBorder="0" applyAlignment="0" applyProtection="0"/>
    <xf numFmtId="0" fontId="14" fillId="10" borderId="0" applyNumberFormat="0" applyBorder="0" applyAlignment="0" applyProtection="0"/>
    <xf numFmtId="0" fontId="15" fillId="27" borderId="22" applyNumberFormat="0" applyAlignment="0" applyProtection="0"/>
    <xf numFmtId="0" fontId="16" fillId="28" borderId="23" applyNumberFormat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18" fillId="11" borderId="0" applyNumberFormat="0" applyBorder="0" applyAlignment="0" applyProtection="0"/>
    <xf numFmtId="0" fontId="19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14" borderId="22" applyNumberFormat="0" applyAlignment="0" applyProtection="0"/>
    <xf numFmtId="0" fontId="22" fillId="0" borderId="25" applyNumberFormat="0" applyFill="0" applyAlignment="0" applyProtection="0"/>
    <xf numFmtId="0" fontId="23" fillId="29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24" fillId="0" borderId="0"/>
    <xf numFmtId="0" fontId="1" fillId="0" borderId="0"/>
    <xf numFmtId="0" fontId="8" fillId="0" borderId="0"/>
    <xf numFmtId="0" fontId="8" fillId="0" borderId="0"/>
    <xf numFmtId="0" fontId="8" fillId="30" borderId="26" applyNumberFormat="0" applyFont="0" applyAlignment="0" applyProtection="0"/>
    <xf numFmtId="0" fontId="8" fillId="30" borderId="26" applyNumberFormat="0" applyFont="0" applyAlignment="0" applyProtection="0"/>
    <xf numFmtId="0" fontId="25" fillId="27" borderId="27" applyNumberFormat="0" applyAlignment="0" applyProtection="0"/>
    <xf numFmtId="9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6" fillId="0" borderId="0" applyNumberFormat="0" applyFont="0" applyFill="0" applyBorder="0" applyAlignment="0" applyProtection="0">
      <alignment horizontal="left"/>
    </xf>
    <xf numFmtId="0" fontId="27" fillId="0" borderId="0" applyNumberFormat="0" applyFill="0" applyBorder="0" applyAlignment="0" applyProtection="0"/>
    <xf numFmtId="0" fontId="8" fillId="0" borderId="28" applyNumberFormat="0" applyFont="0" applyBorder="0" applyAlignment="0" applyProtection="0"/>
    <xf numFmtId="0" fontId="8" fillId="0" borderId="28" applyNumberFormat="0" applyFont="0" applyBorder="0" applyAlignment="0" applyProtection="0"/>
    <xf numFmtId="0" fontId="28" fillId="0" borderId="0" applyNumberFormat="0" applyFill="0" applyBorder="0" applyAlignment="0" applyProtection="0"/>
  </cellStyleXfs>
  <cellXfs count="157">
    <xf numFmtId="0" fontId="0" fillId="0" borderId="0" xfId="0"/>
    <xf numFmtId="0" fontId="2" fillId="2" borderId="0" xfId="0" applyFont="1" applyFill="1" applyAlignment="1" applyProtection="1">
      <alignment vertical="top" wrapText="1"/>
    </xf>
    <xf numFmtId="0" fontId="0" fillId="2" borderId="0" xfId="0" applyFill="1" applyBorder="1" applyProtection="1"/>
    <xf numFmtId="0" fontId="3" fillId="0" borderId="0" xfId="0" applyFont="1"/>
    <xf numFmtId="0" fontId="4" fillId="0" borderId="0" xfId="0" applyFont="1" applyAlignment="1">
      <alignment horizontal="right" vertical="top"/>
    </xf>
    <xf numFmtId="0" fontId="5" fillId="2" borderId="0" xfId="0" applyFont="1" applyFill="1" applyBorder="1" applyAlignment="1" applyProtection="1"/>
    <xf numFmtId="0" fontId="4" fillId="3" borderId="1" xfId="0" applyFont="1" applyFill="1" applyBorder="1" applyAlignment="1">
      <alignment horizontal="right" vertical="top"/>
    </xf>
    <xf numFmtId="0" fontId="0" fillId="2" borderId="0" xfId="0" applyFill="1" applyBorder="1" applyAlignment="1" applyProtection="1">
      <alignment horizontal="left" indent="1"/>
    </xf>
    <xf numFmtId="0" fontId="6" fillId="2" borderId="0" xfId="0" applyFont="1" applyFill="1" applyBorder="1" applyAlignment="1" applyProtection="1"/>
    <xf numFmtId="0" fontId="4" fillId="3" borderId="0" xfId="0" applyFont="1" applyFill="1" applyAlignment="1">
      <alignment horizontal="right" vertical="top"/>
    </xf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8" fillId="0" borderId="0" xfId="0" applyFont="1" applyProtection="1"/>
    <xf numFmtId="0" fontId="3" fillId="0" borderId="0" xfId="0" applyFont="1" applyProtection="1"/>
    <xf numFmtId="0" fontId="3" fillId="3" borderId="2" xfId="0" applyFont="1" applyFill="1" applyBorder="1" applyProtection="1">
      <protection locked="0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10" xfId="0" quotePrefix="1" applyFont="1" applyBorder="1" applyAlignment="1" applyProtection="1">
      <alignment horizontal="center"/>
    </xf>
    <xf numFmtId="0" fontId="3" fillId="0" borderId="11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4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5" fontId="8" fillId="3" borderId="9" xfId="1" applyNumberFormat="1" applyFont="1" applyFill="1" applyBorder="1" applyAlignment="1" applyProtection="1">
      <alignment vertical="top"/>
      <protection locked="0"/>
    </xf>
    <xf numFmtId="0" fontId="0" fillId="0" borderId="9" xfId="0" applyFill="1" applyBorder="1" applyAlignment="1" applyProtection="1">
      <alignment vertical="center"/>
    </xf>
    <xf numFmtId="44" fontId="0" fillId="0" borderId="7" xfId="1" applyNumberFormat="1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5" fontId="8" fillId="3" borderId="9" xfId="1" applyNumberFormat="1" applyFon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</xf>
    <xf numFmtId="44" fontId="0" fillId="0" borderId="9" xfId="0" applyNumberFormat="1" applyBorder="1" applyAlignment="1" applyProtection="1">
      <alignment vertical="center"/>
    </xf>
    <xf numFmtId="10" fontId="0" fillId="0" borderId="7" xfId="2" applyNumberFormat="1" applyFont="1" applyBorder="1" applyAlignment="1" applyProtection="1">
      <alignment vertical="center"/>
    </xf>
    <xf numFmtId="0" fontId="0" fillId="3" borderId="0" xfId="0" applyFill="1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0" fillId="0" borderId="0" xfId="0" applyFill="1" applyProtection="1"/>
    <xf numFmtId="0" fontId="3" fillId="5" borderId="3" xfId="0" applyFont="1" applyFill="1" applyBorder="1" applyAlignment="1" applyProtection="1">
      <alignment vertical="top"/>
      <protection locked="0"/>
    </xf>
    <xf numFmtId="0" fontId="0" fillId="5" borderId="4" xfId="0" applyFill="1" applyBorder="1" applyAlignment="1" applyProtection="1">
      <alignment vertical="top"/>
    </xf>
    <xf numFmtId="0" fontId="0" fillId="5" borderId="4" xfId="0" applyFill="1" applyBorder="1" applyAlignment="1" applyProtection="1">
      <alignment vertical="top"/>
      <protection locked="0"/>
    </xf>
    <xf numFmtId="165" fontId="8" fillId="5" borderId="2" xfId="1" applyNumberFormat="1" applyFont="1" applyFill="1" applyBorder="1" applyAlignment="1" applyProtection="1">
      <alignment vertical="top"/>
      <protection locked="0"/>
    </xf>
    <xf numFmtId="0" fontId="0" fillId="5" borderId="2" xfId="0" applyFill="1" applyBorder="1" applyAlignment="1" applyProtection="1">
      <alignment vertical="center"/>
      <protection locked="0"/>
    </xf>
    <xf numFmtId="44" fontId="8" fillId="5" borderId="5" xfId="1" applyNumberFormat="1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165" fontId="8" fillId="5" borderId="2" xfId="1" applyNumberFormat="1" applyFont="1" applyFill="1" applyBorder="1" applyAlignment="1" applyProtection="1">
      <alignment vertical="center"/>
      <protection locked="0"/>
    </xf>
    <xf numFmtId="0" fontId="0" fillId="5" borderId="5" xfId="0" applyFill="1" applyBorder="1" applyAlignment="1" applyProtection="1">
      <alignment vertical="center"/>
      <protection locked="0"/>
    </xf>
    <xf numFmtId="44" fontId="3" fillId="5" borderId="2" xfId="0" applyNumberFormat="1" applyFont="1" applyFill="1" applyBorder="1" applyAlignment="1" applyProtection="1">
      <alignment vertical="center"/>
    </xf>
    <xf numFmtId="10" fontId="3" fillId="5" borderId="5" xfId="2" applyNumberFormat="1" applyFont="1" applyFill="1" applyBorder="1" applyAlignment="1" applyProtection="1">
      <alignment vertical="center"/>
    </xf>
    <xf numFmtId="0" fontId="8" fillId="3" borderId="0" xfId="0" applyFont="1" applyFill="1" applyAlignment="1" applyProtection="1">
      <alignment vertical="top" wrapText="1"/>
    </xf>
    <xf numFmtId="0" fontId="8" fillId="0" borderId="0" xfId="0" applyFont="1" applyAlignment="1" applyProtection="1">
      <alignment vertical="top"/>
    </xf>
    <xf numFmtId="0" fontId="0" fillId="6" borderId="2" xfId="0" applyFill="1" applyBorder="1" applyAlignment="1" applyProtection="1">
      <alignment vertical="top"/>
    </xf>
    <xf numFmtId="0" fontId="0" fillId="6" borderId="2" xfId="0" applyFill="1" applyBorder="1" applyAlignment="1" applyProtection="1">
      <alignment vertical="center"/>
    </xf>
    <xf numFmtId="44" fontId="8" fillId="6" borderId="5" xfId="1" applyNumberFormat="1" applyFont="1" applyFill="1" applyBorder="1" applyAlignment="1" applyProtection="1">
      <alignment vertical="center"/>
    </xf>
    <xf numFmtId="0" fontId="3" fillId="5" borderId="3" xfId="0" applyFont="1" applyFill="1" applyBorder="1" applyAlignment="1" applyProtection="1">
      <alignment vertical="top" wrapText="1"/>
    </xf>
    <xf numFmtId="0" fontId="0" fillId="5" borderId="4" xfId="0" applyFill="1" applyBorder="1" applyProtection="1"/>
    <xf numFmtId="0" fontId="0" fillId="5" borderId="2" xfId="0" applyFill="1" applyBorder="1" applyProtection="1"/>
    <xf numFmtId="0" fontId="0" fillId="5" borderId="2" xfId="0" applyFill="1" applyBorder="1" applyAlignment="1" applyProtection="1">
      <alignment vertical="center"/>
    </xf>
    <xf numFmtId="44" fontId="3" fillId="5" borderId="5" xfId="0" applyNumberFormat="1" applyFont="1" applyFill="1" applyBorder="1" applyAlignment="1" applyProtection="1">
      <alignment vertical="center"/>
    </xf>
    <xf numFmtId="0" fontId="0" fillId="5" borderId="5" xfId="0" applyFill="1" applyBorder="1" applyAlignment="1" applyProtection="1">
      <alignment vertical="center"/>
    </xf>
    <xf numFmtId="0" fontId="0" fillId="4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0" borderId="9" xfId="0" applyNumberFormat="1" applyFill="1" applyBorder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5" borderId="2" xfId="0" applyFill="1" applyBorder="1" applyAlignment="1" applyProtection="1">
      <alignment vertical="top"/>
    </xf>
    <xf numFmtId="0" fontId="3" fillId="5" borderId="0" xfId="0" applyFont="1" applyFill="1" applyAlignment="1" applyProtection="1">
      <alignment vertical="center"/>
    </xf>
    <xf numFmtId="0" fontId="3" fillId="5" borderId="2" xfId="0" applyFont="1" applyFill="1" applyBorder="1" applyAlignment="1" applyProtection="1">
      <alignment vertical="center"/>
    </xf>
    <xf numFmtId="0" fontId="3" fillId="5" borderId="5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5" fontId="8" fillId="3" borderId="9" xfId="1" applyNumberFormat="1" applyFill="1" applyBorder="1" applyAlignment="1" applyProtection="1">
      <alignment vertical="top"/>
      <protection locked="0"/>
    </xf>
    <xf numFmtId="44" fontId="8" fillId="0" borderId="7" xfId="1" applyNumberFormat="1" applyBorder="1" applyAlignment="1" applyProtection="1">
      <alignment vertical="center"/>
    </xf>
    <xf numFmtId="165" fontId="8" fillId="3" borderId="9" xfId="1" applyNumberFormat="1" applyFill="1" applyBorder="1" applyAlignment="1" applyProtection="1">
      <alignment vertical="center"/>
      <protection locked="0"/>
    </xf>
    <xf numFmtId="10" fontId="8" fillId="0" borderId="7" xfId="2" applyNumberFormat="1" applyBorder="1" applyAlignment="1" applyProtection="1">
      <alignment vertical="center"/>
    </xf>
    <xf numFmtId="165" fontId="8" fillId="0" borderId="9" xfId="1" applyNumberFormat="1" applyFill="1" applyBorder="1" applyAlignment="1" applyProtection="1">
      <alignment vertical="top"/>
      <protection locked="0"/>
    </xf>
    <xf numFmtId="1" fontId="8" fillId="0" borderId="9" xfId="0" applyNumberFormat="1" applyFont="1" applyFill="1" applyBorder="1" applyAlignment="1" applyProtection="1">
      <alignment vertical="center"/>
    </xf>
    <xf numFmtId="1" fontId="8" fillId="3" borderId="9" xfId="0" applyNumberFormat="1" applyFont="1" applyFill="1" applyBorder="1" applyAlignment="1" applyProtection="1">
      <alignment vertical="center"/>
    </xf>
    <xf numFmtId="0" fontId="8" fillId="7" borderId="12" xfId="0" applyFont="1" applyFill="1" applyBorder="1" applyProtection="1"/>
    <xf numFmtId="0" fontId="0" fillId="7" borderId="13" xfId="0" applyFill="1" applyBorder="1" applyAlignment="1" applyProtection="1">
      <alignment vertical="top"/>
    </xf>
    <xf numFmtId="0" fontId="0" fillId="7" borderId="13" xfId="0" applyFill="1" applyBorder="1" applyAlignment="1" applyProtection="1">
      <alignment vertical="top"/>
      <protection locked="0"/>
    </xf>
    <xf numFmtId="165" fontId="8" fillId="7" borderId="14" xfId="1" applyNumberFormat="1" applyFill="1" applyBorder="1" applyAlignment="1" applyProtection="1">
      <alignment vertical="top"/>
      <protection locked="0"/>
    </xf>
    <xf numFmtId="0" fontId="0" fillId="7" borderId="15" xfId="0" applyFill="1" applyBorder="1" applyAlignment="1" applyProtection="1">
      <alignment vertical="center"/>
      <protection locked="0"/>
    </xf>
    <xf numFmtId="44" fontId="8" fillId="7" borderId="13" xfId="1" applyNumberFormat="1" applyFill="1" applyBorder="1" applyAlignment="1" applyProtection="1">
      <alignment vertical="center"/>
    </xf>
    <xf numFmtId="0" fontId="0" fillId="7" borderId="13" xfId="0" applyFill="1" applyBorder="1" applyAlignment="1" applyProtection="1">
      <alignment vertical="center"/>
    </xf>
    <xf numFmtId="0" fontId="0" fillId="7" borderId="14" xfId="0" applyFill="1" applyBorder="1" applyAlignment="1" applyProtection="1">
      <alignment vertical="center"/>
      <protection locked="0"/>
    </xf>
    <xf numFmtId="44" fontId="0" fillId="7" borderId="14" xfId="0" applyNumberFormat="1" applyFill="1" applyBorder="1" applyAlignment="1" applyProtection="1">
      <alignment vertical="center"/>
    </xf>
    <xf numFmtId="10" fontId="8" fillId="7" borderId="16" xfId="2" applyNumberForma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top"/>
    </xf>
    <xf numFmtId="9" fontId="0" fillId="0" borderId="9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44" fontId="3" fillId="0" borderId="17" xfId="0" applyNumberFormat="1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9" fontId="3" fillId="0" borderId="9" xfId="0" applyNumberFormat="1" applyFont="1" applyFill="1" applyBorder="1" applyAlignment="1" applyProtection="1">
      <alignment vertical="center"/>
    </xf>
    <xf numFmtId="44" fontId="3" fillId="0" borderId="7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4" fontId="3" fillId="0" borderId="9" xfId="0" applyNumberFormat="1" applyFont="1" applyFill="1" applyBorder="1" applyAlignment="1" applyProtection="1">
      <alignment vertical="center"/>
    </xf>
    <xf numFmtId="10" fontId="3" fillId="0" borderId="7" xfId="2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horizontal="left" vertical="top" indent="1"/>
    </xf>
    <xf numFmtId="9" fontId="0" fillId="0" borderId="9" xfId="0" applyNumberFormat="1" applyFill="1" applyBorder="1" applyAlignment="1" applyProtection="1">
      <alignment vertical="top"/>
      <protection locked="0"/>
    </xf>
    <xf numFmtId="44" fontId="8" fillId="0" borderId="17" xfId="0" applyNumberFormat="1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vertical="center"/>
    </xf>
    <xf numFmtId="9" fontId="8" fillId="0" borderId="9" xfId="0" applyNumberFormat="1" applyFont="1" applyFill="1" applyBorder="1" applyAlignment="1" applyProtection="1">
      <alignment vertical="top"/>
      <protection locked="0"/>
    </xf>
    <xf numFmtId="9" fontId="8" fillId="0" borderId="9" xfId="0" applyNumberFormat="1" applyFont="1" applyFill="1" applyBorder="1" applyAlignment="1" applyProtection="1">
      <alignment vertical="center"/>
    </xf>
    <xf numFmtId="44" fontId="8" fillId="0" borderId="7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44" fontId="8" fillId="0" borderId="9" xfId="0" applyNumberFormat="1" applyFont="1" applyFill="1" applyBorder="1" applyAlignment="1" applyProtection="1">
      <alignment vertical="center"/>
    </xf>
    <xf numFmtId="10" fontId="8" fillId="0" borderId="7" xfId="2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top" wrapText="1" indent="1"/>
    </xf>
    <xf numFmtId="0" fontId="0" fillId="0" borderId="9" xfId="0" applyFill="1" applyBorder="1" applyAlignment="1" applyProtection="1">
      <alignment vertical="top"/>
    </xf>
    <xf numFmtId="0" fontId="0" fillId="0" borderId="0" xfId="0" applyFill="1" applyBorder="1" applyAlignment="1" applyProtection="1">
      <alignment vertical="center"/>
    </xf>
    <xf numFmtId="44" fontId="10" fillId="0" borderId="17" xfId="0" applyNumberFormat="1" applyFont="1" applyFill="1" applyBorder="1" applyAlignment="1" applyProtection="1">
      <alignment vertical="center"/>
    </xf>
    <xf numFmtId="44" fontId="10" fillId="0" borderId="7" xfId="0" applyNumberFormat="1" applyFont="1" applyFill="1" applyBorder="1" applyAlignment="1" applyProtection="1">
      <alignment vertical="center"/>
    </xf>
    <xf numFmtId="44" fontId="10" fillId="0" borderId="9" xfId="0" applyNumberFormat="1" applyFont="1" applyFill="1" applyBorder="1" applyAlignment="1" applyProtection="1">
      <alignment vertical="center"/>
    </xf>
    <xf numFmtId="10" fontId="10" fillId="0" borderId="7" xfId="2" applyNumberFormat="1" applyFont="1" applyFill="1" applyBorder="1" applyAlignment="1" applyProtection="1">
      <alignment vertical="center"/>
    </xf>
    <xf numFmtId="0" fontId="0" fillId="8" borderId="0" xfId="0" applyFill="1" applyAlignment="1" applyProtection="1">
      <alignment vertical="top"/>
    </xf>
    <xf numFmtId="0" fontId="0" fillId="8" borderId="9" xfId="0" applyFill="1" applyBorder="1" applyAlignment="1" applyProtection="1">
      <alignment vertical="top"/>
    </xf>
    <xf numFmtId="0" fontId="0" fillId="8" borderId="0" xfId="0" applyFill="1" applyBorder="1" applyAlignment="1" applyProtection="1">
      <alignment vertical="center"/>
    </xf>
    <xf numFmtId="44" fontId="3" fillId="8" borderId="17" xfId="0" applyNumberFormat="1" applyFont="1" applyFill="1" applyBorder="1" applyAlignment="1" applyProtection="1">
      <alignment vertical="center"/>
    </xf>
    <xf numFmtId="0" fontId="3" fillId="8" borderId="9" xfId="0" applyFont="1" applyFill="1" applyBorder="1" applyAlignment="1" applyProtection="1">
      <alignment vertical="center"/>
    </xf>
    <xf numFmtId="44" fontId="3" fillId="8" borderId="7" xfId="0" applyNumberFormat="1" applyFont="1" applyFill="1" applyBorder="1" applyAlignment="1" applyProtection="1">
      <alignment vertical="center"/>
    </xf>
    <xf numFmtId="0" fontId="3" fillId="8" borderId="0" xfId="0" applyFont="1" applyFill="1" applyBorder="1" applyAlignment="1" applyProtection="1">
      <alignment vertical="center"/>
    </xf>
    <xf numFmtId="44" fontId="3" fillId="8" borderId="9" xfId="0" applyNumberFormat="1" applyFont="1" applyFill="1" applyBorder="1" applyAlignment="1" applyProtection="1">
      <alignment vertical="center"/>
    </xf>
    <xf numFmtId="10" fontId="3" fillId="8" borderId="7" xfId="2" applyNumberFormat="1" applyFont="1" applyFill="1" applyBorder="1" applyAlignment="1" applyProtection="1">
      <alignment vertical="center"/>
    </xf>
    <xf numFmtId="165" fontId="8" fillId="7" borderId="15" xfId="1" applyNumberFormat="1" applyFill="1" applyBorder="1" applyAlignment="1" applyProtection="1">
      <alignment vertical="top"/>
      <protection locked="0"/>
    </xf>
    <xf numFmtId="0" fontId="0" fillId="7" borderId="13" xfId="0" applyFill="1" applyBorder="1" applyAlignment="1" applyProtection="1">
      <alignment vertical="center"/>
      <protection locked="0"/>
    </xf>
    <xf numFmtId="44" fontId="8" fillId="7" borderId="18" xfId="1" applyNumberFormat="1" applyFill="1" applyBorder="1" applyAlignment="1" applyProtection="1">
      <alignment vertical="center"/>
    </xf>
    <xf numFmtId="0" fontId="0" fillId="7" borderId="15" xfId="0" applyFill="1" applyBorder="1" applyAlignment="1" applyProtection="1">
      <alignment vertical="center"/>
    </xf>
    <xf numFmtId="44" fontId="8" fillId="7" borderId="14" xfId="1" applyNumberFormat="1" applyFill="1" applyBorder="1" applyAlignment="1" applyProtection="1">
      <alignment vertical="center"/>
    </xf>
    <xf numFmtId="44" fontId="0" fillId="7" borderId="15" xfId="0" applyNumberFormat="1" applyFill="1" applyBorder="1" applyAlignment="1" applyProtection="1">
      <alignment vertical="center"/>
    </xf>
    <xf numFmtId="44" fontId="3" fillId="0" borderId="19" xfId="0" applyNumberFormat="1" applyFont="1" applyFill="1" applyBorder="1" applyAlignment="1" applyProtection="1">
      <alignment vertical="center"/>
    </xf>
    <xf numFmtId="9" fontId="8" fillId="0" borderId="9" xfId="0" applyNumberFormat="1" applyFont="1" applyFill="1" applyBorder="1" applyAlignment="1" applyProtection="1">
      <alignment vertical="center"/>
      <protection locked="0"/>
    </xf>
    <xf numFmtId="0" fontId="0" fillId="8" borderId="10" xfId="0" applyFill="1" applyBorder="1" applyAlignment="1" applyProtection="1">
      <alignment vertical="top"/>
    </xf>
    <xf numFmtId="0" fontId="0" fillId="8" borderId="20" xfId="0" applyFill="1" applyBorder="1" applyAlignment="1" applyProtection="1">
      <alignment vertical="center"/>
    </xf>
    <xf numFmtId="44" fontId="3" fillId="8" borderId="21" xfId="0" applyNumberFormat="1" applyFont="1" applyFill="1" applyBorder="1" applyAlignment="1" applyProtection="1">
      <alignment vertical="center"/>
    </xf>
    <xf numFmtId="0" fontId="3" fillId="8" borderId="10" xfId="0" applyFont="1" applyFill="1" applyBorder="1" applyAlignment="1" applyProtection="1">
      <alignment vertical="center"/>
    </xf>
    <xf numFmtId="44" fontId="3" fillId="8" borderId="11" xfId="0" applyNumberFormat="1" applyFont="1" applyFill="1" applyBorder="1" applyAlignment="1" applyProtection="1">
      <alignment vertical="center"/>
    </xf>
    <xf numFmtId="0" fontId="3" fillId="8" borderId="20" xfId="0" applyFont="1" applyFill="1" applyBorder="1" applyAlignment="1" applyProtection="1">
      <alignment vertical="center"/>
    </xf>
    <xf numFmtId="44" fontId="3" fillId="8" borderId="10" xfId="0" applyNumberFormat="1" applyFont="1" applyFill="1" applyBorder="1" applyAlignment="1" applyProtection="1">
      <alignment vertical="center"/>
    </xf>
    <xf numFmtId="10" fontId="3" fillId="8" borderId="11" xfId="2" applyNumberFormat="1" applyFont="1" applyFill="1" applyBorder="1" applyAlignment="1" applyProtection="1">
      <alignment vertical="center"/>
    </xf>
    <xf numFmtId="44" fontId="0" fillId="0" borderId="0" xfId="0" applyNumberFormat="1" applyProtection="1"/>
    <xf numFmtId="10" fontId="8" fillId="3" borderId="2" xfId="2" applyNumberFormat="1" applyFill="1" applyBorder="1" applyProtection="1">
      <protection locked="0"/>
    </xf>
    <xf numFmtId="0" fontId="11" fillId="0" borderId="0" xfId="0" applyFont="1" applyProtection="1"/>
    <xf numFmtId="0" fontId="9" fillId="0" borderId="0" xfId="0" applyFont="1" applyAlignment="1" applyProtection="1">
      <alignment horizontal="left" vertical="top" wrapText="1" indent="1"/>
    </xf>
    <xf numFmtId="0" fontId="3" fillId="8" borderId="0" xfId="0" applyFont="1" applyFill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left" indent="7"/>
    </xf>
    <xf numFmtId="0" fontId="7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3" fillId="0" borderId="9" xfId="0" applyFont="1" applyFill="1" applyBorder="1" applyAlignment="1" applyProtection="1">
      <alignment horizontal="center" wrapText="1"/>
    </xf>
    <xf numFmtId="0" fontId="0" fillId="0" borderId="10" xfId="0" applyBorder="1" applyAlignment="1">
      <alignment wrapText="1"/>
    </xf>
    <xf numFmtId="0" fontId="3" fillId="0" borderId="7" xfId="0" applyFont="1" applyFill="1" applyBorder="1" applyAlignment="1" applyProtection="1">
      <alignment horizontal="center" wrapText="1"/>
    </xf>
    <xf numFmtId="0" fontId="0" fillId="0" borderId="11" xfId="0" applyBorder="1" applyAlignment="1">
      <alignment wrapText="1"/>
    </xf>
    <xf numFmtId="0" fontId="6" fillId="3" borderId="0" xfId="0" applyFont="1" applyFill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7" fillId="2" borderId="0" xfId="0" applyFont="1" applyFill="1" applyAlignment="1" applyProtection="1">
      <alignment vertical="top"/>
    </xf>
  </cellXfs>
  <cellStyles count="83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2 2" xfId="31"/>
    <cellStyle name="Comma 3" xfId="32"/>
    <cellStyle name="Comma 3 2" xfId="33"/>
    <cellStyle name="Comma 4" xfId="34"/>
    <cellStyle name="Comma 5" xfId="35"/>
    <cellStyle name="Comma 6" xfId="36"/>
    <cellStyle name="Comma 7" xfId="37"/>
    <cellStyle name="Comma0" xfId="38"/>
    <cellStyle name="Comma0 2" xfId="39"/>
    <cellStyle name="Comma0 3" xfId="40"/>
    <cellStyle name="Currency" xfId="1" builtinId="4"/>
    <cellStyle name="Currency 2" xfId="41"/>
    <cellStyle name="Currency 2 2" xfId="42"/>
    <cellStyle name="Currency 3" xfId="43"/>
    <cellStyle name="Currency 4" xfId="44"/>
    <cellStyle name="Currency0" xfId="45"/>
    <cellStyle name="Currency0 2" xfId="46"/>
    <cellStyle name="Currency0 3" xfId="47"/>
    <cellStyle name="Date" xfId="48"/>
    <cellStyle name="Date 2" xfId="49"/>
    <cellStyle name="Date 3" xfId="50"/>
    <cellStyle name="Explanatory Text 2" xfId="51"/>
    <cellStyle name="Fixed" xfId="52"/>
    <cellStyle name="Fixed 2" xfId="53"/>
    <cellStyle name="Fixed 3" xfId="54"/>
    <cellStyle name="Good 2" xfId="55"/>
    <cellStyle name="Heading 3 2" xfId="56"/>
    <cellStyle name="Heading 4 2" xfId="57"/>
    <cellStyle name="Hyperlink_RateMaker.2011EDR.07June2010" xfId="58"/>
    <cellStyle name="Input 2" xfId="59"/>
    <cellStyle name="Linked Cell 2" xfId="60"/>
    <cellStyle name="Neutral 2" xfId="61"/>
    <cellStyle name="Normal" xfId="0" builtinId="0"/>
    <cellStyle name="Normal 2" xfId="62"/>
    <cellStyle name="Normal 2 2" xfId="63"/>
    <cellStyle name="Normal 3" xfId="64"/>
    <cellStyle name="Normal 3 2" xfId="65"/>
    <cellStyle name="Normal 4" xfId="66"/>
    <cellStyle name="Normal 4 2" xfId="67"/>
    <cellStyle name="Normal 7" xfId="68"/>
    <cellStyle name="Note 2" xfId="69"/>
    <cellStyle name="Note 3" xfId="70"/>
    <cellStyle name="Output 2" xfId="71"/>
    <cellStyle name="Percent" xfId="2" builtinId="5"/>
    <cellStyle name="Percent 2" xfId="72"/>
    <cellStyle name="Percent 3" xfId="73"/>
    <cellStyle name="Percent 4" xfId="74"/>
    <cellStyle name="Percent 4 2" xfId="75"/>
    <cellStyle name="Percent 5" xfId="76"/>
    <cellStyle name="Percent 6" xfId="77"/>
    <cellStyle name="PSChar" xfId="78"/>
    <cellStyle name="Title 2" xfId="79"/>
    <cellStyle name="Total 2" xfId="80"/>
    <cellStyle name="Total 3" xfId="81"/>
    <cellStyle name="Warning Text 2" xfId="8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%20Rates/3%20-%20Interrogatories%20-%20Round%202/Models/Sudbury_2013EDR_RateMaker_v2-ACF%2020130316%20NW%20TL%20FI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3%20Rate%20Application\loan-amortization-schedule%20for%20IO%20debenture%20of%202.2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ilities\Bluewater\2013%20RateMaker\Bluewater_APPL_2013EDR_RateMaker_v1.bwp2.A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A4.DistRates"/>
      <sheetName val="A5.RateRiders"/>
      <sheetName val="B1.GrossCapital"/>
      <sheetName val="B2.DepreciationCalcs"/>
      <sheetName val="B3.CapitalAmortization"/>
      <sheetName val="B4.NetCapital"/>
      <sheetName val="B5.OMA"/>
      <sheetName val="C1.LossFactors"/>
      <sheetName val="C1.1 Large Customer Loss Factor"/>
      <sheetName val="C2.LoadForecast"/>
      <sheetName val="NetDistrRev"/>
      <sheetName val="C4.TransmissionCharges"/>
      <sheetName val="C4.1 Transmission Revs"/>
      <sheetName val="C4.2 Transmission Chgs"/>
      <sheetName val="C4.3 Transmission Variance"/>
      <sheetName val="C3.DistRevenue"/>
      <sheetName val="C5.TransmissionRates"/>
      <sheetName val="C6.LowVoltage"/>
      <sheetName val="C6.1 Worksheet Low Voltage"/>
      <sheetName val="C7.CommodityPrice"/>
      <sheetName val="Sheet1"/>
      <sheetName val="C8.PassthruRates"/>
      <sheetName val="C9.ServiceRevenues"/>
      <sheetName val="C10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CostAllocation"/>
      <sheetName val="F3.RevenueAllocation"/>
      <sheetName val="F4.RateDesign"/>
      <sheetName val="F5.FixedVarRevenue"/>
      <sheetName val="G1.DeferralBalances"/>
      <sheetName val="G2.ApprovedRecoveries"/>
      <sheetName val="G3.ProposedRecoveries"/>
      <sheetName val="G4.RateRiders"/>
      <sheetName val="G5.GlobalAdjustment"/>
      <sheetName val="Stranded Meter Rate Rider"/>
      <sheetName val="H1.RatesCheck"/>
      <sheetName val="H2.FinalRates"/>
      <sheetName val="H3.FinalRateRiders"/>
      <sheetName val="H3.1 LRAM"/>
      <sheetName val="H4.ImpactSummary"/>
      <sheetName val="BlankImpact"/>
      <sheetName val="H5.BillImpacts"/>
      <sheetName val="S1.BridgeYrProForma"/>
      <sheetName val="S2.TestYrProForma"/>
      <sheetName val="S3.TestYrNewRates"/>
      <sheetName val="S4.VarBS"/>
      <sheetName val="S5.VarPL"/>
      <sheetName val="S6.VarRateBase"/>
      <sheetName val="S7.VarSuffDef"/>
      <sheetName val="X11.PLtrend"/>
      <sheetName val="X12.PLvariances"/>
      <sheetName val="X13.BStrend"/>
      <sheetName val="X14.BSvariances"/>
      <sheetName val="X21.CapitalCont"/>
      <sheetName val="X22.RBtrend"/>
      <sheetName val="X23.RBvariances"/>
      <sheetName val="X31.RevSuffDef"/>
      <sheetName val="X32.RevenueReq"/>
      <sheetName val="X91.RatesSched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>
        <row r="13">
          <cell r="C13">
            <v>2013</v>
          </cell>
        </row>
        <row r="21">
          <cell r="C21">
            <v>4</v>
          </cell>
        </row>
        <row r="23">
          <cell r="C23">
            <v>39813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10">
          <cell r="C10" t="str">
            <v xml:space="preserve">_x000D_
</v>
          </cell>
        </row>
        <row r="11">
          <cell r="C11" t="str">
            <v xml:space="preserve">_x000D_
_x000D_
</v>
          </cell>
        </row>
        <row r="12">
          <cell r="C12" t="str">
            <v>2009 Approved</v>
          </cell>
        </row>
        <row r="13">
          <cell r="C13" t="str">
            <v>1.0</v>
          </cell>
        </row>
        <row r="14">
          <cell r="C14" t="str">
            <v> </v>
          </cell>
        </row>
        <row r="15">
          <cell r="C15" t="str">
            <v>F:\2013 Rates\3 - Interrogatories - Round 2\Models\</v>
          </cell>
        </row>
      </sheetData>
      <sheetData sheetId="79"/>
      <sheetData sheetId="8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chedule"/>
    </sheetNames>
    <sheetDataSet>
      <sheetData sheetId="0">
        <row r="5">
          <cell r="K5" t="str">
            <v>Annual</v>
          </cell>
        </row>
        <row r="6">
          <cell r="K6" t="str">
            <v>Semi-Annual</v>
          </cell>
        </row>
        <row r="7">
          <cell r="K7" t="str">
            <v>Quarterly</v>
          </cell>
        </row>
        <row r="8">
          <cell r="K8" t="str">
            <v>Bi-Monthly</v>
          </cell>
        </row>
        <row r="9">
          <cell r="D9" t="str">
            <v>Semi-Annual</v>
          </cell>
          <cell r="K9" t="str">
            <v>Monthly</v>
          </cell>
        </row>
        <row r="10">
          <cell r="D10" t="str">
            <v>Semi-Annual</v>
          </cell>
          <cell r="K10" t="str">
            <v>Semi-Monthly</v>
          </cell>
        </row>
        <row r="11">
          <cell r="K11" t="str">
            <v>Bi-Weekly</v>
          </cell>
        </row>
        <row r="12">
          <cell r="K12" t="str">
            <v>Weekly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A4.DistRates"/>
      <sheetName val="A5.RateRiders"/>
      <sheetName val="B1.GrossCapital"/>
      <sheetName val="B2.DepreciationCalcs"/>
      <sheetName val="B3.CapitalAmortization"/>
      <sheetName val="B4.NetCapital"/>
      <sheetName val="B5.OMA"/>
      <sheetName val="C1.LossFactors"/>
      <sheetName val="C1.1 Large Customer Loss Factor"/>
      <sheetName val="C2.LoadForecast"/>
      <sheetName val="NetDistrRev"/>
      <sheetName val="C4.TransmissionCharges"/>
      <sheetName val="C4.1 Transmission Revs"/>
      <sheetName val="C4.2 Transmission Chgs"/>
      <sheetName val="C4.3 Transmission Variance"/>
      <sheetName val="forecast variances"/>
      <sheetName val="C3.DistRevenue"/>
      <sheetName val="C5.TransmissionRates"/>
      <sheetName val="C6.LowVoltage"/>
      <sheetName val="C6.1 Worksheet Low Voltage"/>
      <sheetName val="C7.CommodityPrice"/>
      <sheetName val="Sheet1"/>
      <sheetName val="C8.PassthruRates"/>
      <sheetName val="WMP Data"/>
      <sheetName val="C9.ServiceRevenues"/>
      <sheetName val="C10.RevenueOffsets"/>
      <sheetName val="D1.RateBase"/>
      <sheetName val="D2.Debt"/>
      <sheetName val="2.2M debenture"/>
      <sheetName val="D3.CapitalStructure"/>
      <sheetName val="E1.BridgeYrPL"/>
      <sheetName val="E2.TestYrPL"/>
      <sheetName val="E3.CapitalInfo"/>
      <sheetName val="E4.PILsResults"/>
      <sheetName val="F1.RevRequirement"/>
      <sheetName val="F2.CostAllocation"/>
      <sheetName val="F3.RevenueAllocation"/>
      <sheetName val="F4.RateDesign"/>
      <sheetName val="FixedVarRevenue"/>
      <sheetName val="G1.DeferralBalances"/>
      <sheetName val="G2.ApprovedRecoveries"/>
      <sheetName val="G3.ProposedRecoveries"/>
      <sheetName val="G4.RateRiders"/>
      <sheetName val="G5.GlobalAdjustment"/>
      <sheetName val="H1.RatesCheck"/>
      <sheetName val="H2.FinalRates"/>
      <sheetName val="H3.FinalRateRiders"/>
      <sheetName val="H3.1 LRAM"/>
      <sheetName val="H4.ImpactSummary"/>
      <sheetName val="BlankImpact"/>
      <sheetName val="H5.BillImpacts"/>
      <sheetName val="S1.BridgeYrProForma"/>
      <sheetName val="S2.TestYrProForma"/>
      <sheetName val="S3.TestYrNewRates"/>
      <sheetName val="S4.VarBS"/>
      <sheetName val="S5.VarPL"/>
      <sheetName val="S6.VarRateBase"/>
      <sheetName val="S7.VarSuffDef"/>
      <sheetName val="X11.PLtrend"/>
      <sheetName val="X12.PLvariances"/>
      <sheetName val="X13.BStrend"/>
      <sheetName val="X14.BSvariances"/>
      <sheetName val="X21.CapitalCont"/>
      <sheetName val="X22.RBtrend"/>
      <sheetName val="X23.RBvariances"/>
      <sheetName val="X31.RevSuffDef"/>
      <sheetName val="X32.RevenueReq"/>
      <sheetName val="X91.RatesSched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5">
          <cell r="D5">
            <v>2200000</v>
          </cell>
          <cell r="H5">
            <v>1.4499999999999957E-2</v>
          </cell>
        </row>
        <row r="7">
          <cell r="D7">
            <v>10</v>
          </cell>
        </row>
        <row r="8">
          <cell r="D8">
            <v>41348</v>
          </cell>
        </row>
        <row r="11">
          <cell r="D11" t="str">
            <v>End of Period</v>
          </cell>
        </row>
        <row r="13">
          <cell r="D13">
            <v>127509.91</v>
          </cell>
        </row>
        <row r="15">
          <cell r="H15" t="b">
            <v>1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2">
    <tabColor indexed="40"/>
  </sheetPr>
  <dimension ref="A1:P599"/>
  <sheetViews>
    <sheetView tabSelected="1" topLeftCell="A571" zoomScaleNormal="100" workbookViewId="0">
      <selection activeCell="O531" sqref="O531"/>
    </sheetView>
  </sheetViews>
  <sheetFormatPr defaultRowHeight="12.75"/>
  <cols>
    <col min="1" max="1" width="1.28515625" customWidth="1"/>
    <col min="2" max="2" width="26.5703125" customWidth="1"/>
    <col min="3" max="3" width="1.28515625" customWidth="1"/>
    <col min="4" max="4" width="11.28515625" customWidth="1"/>
    <col min="5" max="5" width="1.28515625" customWidth="1"/>
    <col min="6" max="6" width="12.28515625" customWidth="1"/>
    <col min="7" max="7" width="8.5703125" customWidth="1"/>
    <col min="8" max="8" width="11.5703125" customWidth="1"/>
    <col min="9" max="9" width="2.85546875" customWidth="1"/>
    <col min="10" max="10" width="12.140625" customWidth="1"/>
    <col min="11" max="11" width="8.5703125" customWidth="1"/>
    <col min="12" max="12" width="11.5703125" customWidth="1"/>
    <col min="13" max="13" width="2.85546875" customWidth="1"/>
    <col min="14" max="14" width="12.7109375" customWidth="1"/>
    <col min="15" max="15" width="10.85546875" customWidth="1"/>
    <col min="16" max="16" width="3.85546875" customWidth="1"/>
  </cols>
  <sheetData>
    <row r="1" spans="1:16" ht="21.75">
      <c r="A1" s="156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3" t="s">
        <v>0</v>
      </c>
      <c r="O1" s="4" t="s">
        <v>1</v>
      </c>
    </row>
    <row r="2" spans="1:16" ht="18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"/>
      <c r="M2" s="2"/>
      <c r="N2" s="3" t="s">
        <v>2</v>
      </c>
      <c r="O2" s="6"/>
    </row>
    <row r="3" spans="1:16" ht="18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2"/>
      <c r="M3" s="2"/>
      <c r="N3" s="3" t="s">
        <v>3</v>
      </c>
      <c r="O3" s="6"/>
    </row>
    <row r="4" spans="1:16" ht="18">
      <c r="A4" s="5"/>
      <c r="B4" s="5"/>
      <c r="C4" s="5"/>
      <c r="D4" s="5"/>
      <c r="E4" s="5"/>
      <c r="F4" s="5"/>
      <c r="G4" s="5"/>
      <c r="H4" s="5"/>
      <c r="I4" s="7"/>
      <c r="J4" s="7"/>
      <c r="K4" s="7"/>
      <c r="L4" s="2"/>
      <c r="M4" s="2"/>
      <c r="N4" s="3" t="s">
        <v>4</v>
      </c>
      <c r="O4" s="6"/>
    </row>
    <row r="5" spans="1:16" ht="15.75">
      <c r="A5" s="2"/>
      <c r="B5" s="2"/>
      <c r="C5" s="8"/>
      <c r="D5" s="8"/>
      <c r="E5" s="8"/>
      <c r="F5" s="2"/>
      <c r="G5" s="2"/>
      <c r="H5" s="2"/>
      <c r="I5" s="2"/>
      <c r="J5" s="2"/>
      <c r="K5" s="2"/>
      <c r="L5" s="2"/>
      <c r="M5" s="2"/>
      <c r="N5" s="3" t="s">
        <v>5</v>
      </c>
      <c r="O5" s="9" t="s">
        <v>75</v>
      </c>
    </row>
    <row r="6" spans="1:1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4"/>
    </row>
    <row r="7" spans="1:16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 t="s">
        <v>6</v>
      </c>
      <c r="O7" s="9"/>
    </row>
    <row r="8" spans="1:16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0"/>
    </row>
    <row r="9" spans="1:1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6" ht="18">
      <c r="A10" s="10"/>
      <c r="B10" s="145" t="s">
        <v>7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</row>
    <row r="11" spans="1:16" ht="18">
      <c r="A11" s="10"/>
      <c r="B11" s="145" t="s">
        <v>8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</row>
    <row r="12" spans="1:1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6" ht="15.75">
      <c r="A14" s="10"/>
      <c r="B14" s="11" t="s">
        <v>9</v>
      </c>
      <c r="C14" s="10"/>
      <c r="D14" s="152" t="s">
        <v>10</v>
      </c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0"/>
    </row>
    <row r="15" spans="1:16" ht="15.75">
      <c r="A15" s="10"/>
      <c r="B15" s="12"/>
      <c r="C15" s="10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0"/>
    </row>
    <row r="16" spans="1:16">
      <c r="A16" s="10"/>
      <c r="B16" s="14"/>
      <c r="C16" s="10"/>
      <c r="D16" s="15" t="s">
        <v>11</v>
      </c>
      <c r="E16" s="15"/>
      <c r="F16" s="16">
        <v>500</v>
      </c>
      <c r="G16" s="15" t="s">
        <v>12</v>
      </c>
      <c r="H16" s="10"/>
      <c r="I16" s="10"/>
      <c r="J16" s="10"/>
      <c r="K16" s="10"/>
      <c r="L16" s="10"/>
      <c r="M16" s="10"/>
      <c r="N16" s="10"/>
      <c r="O16" s="10"/>
      <c r="P16" s="10"/>
    </row>
    <row r="17" spans="1:16">
      <c r="A17" s="10"/>
      <c r="B17" s="14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>
      <c r="A18" s="10"/>
      <c r="B18" s="14"/>
      <c r="C18" s="10"/>
      <c r="D18" s="17"/>
      <c r="E18" s="17"/>
      <c r="F18" s="153" t="s">
        <v>13</v>
      </c>
      <c r="G18" s="154"/>
      <c r="H18" s="155"/>
      <c r="I18" s="10"/>
      <c r="J18" s="153" t="s">
        <v>14</v>
      </c>
      <c r="K18" s="154"/>
      <c r="L18" s="155"/>
      <c r="M18" s="10"/>
      <c r="N18" s="153" t="s">
        <v>15</v>
      </c>
      <c r="O18" s="155"/>
      <c r="P18" s="10"/>
    </row>
    <row r="19" spans="1:16" ht="12.75" customHeight="1">
      <c r="A19" s="10"/>
      <c r="B19" s="14"/>
      <c r="C19" s="10"/>
      <c r="D19" s="146" t="s">
        <v>16</v>
      </c>
      <c r="E19" s="18"/>
      <c r="F19" s="19" t="s">
        <v>17</v>
      </c>
      <c r="G19" s="19" t="s">
        <v>18</v>
      </c>
      <c r="H19" s="20" t="s">
        <v>19</v>
      </c>
      <c r="I19" s="10"/>
      <c r="J19" s="19" t="s">
        <v>17</v>
      </c>
      <c r="K19" s="21" t="s">
        <v>18</v>
      </c>
      <c r="L19" s="20" t="s">
        <v>19</v>
      </c>
      <c r="M19" s="10"/>
      <c r="N19" s="148" t="s">
        <v>20</v>
      </c>
      <c r="O19" s="150" t="s">
        <v>21</v>
      </c>
      <c r="P19" s="10"/>
    </row>
    <row r="20" spans="1:16">
      <c r="A20" s="10"/>
      <c r="B20" s="14"/>
      <c r="C20" s="10"/>
      <c r="D20" s="147"/>
      <c r="E20" s="18"/>
      <c r="F20" s="22" t="s">
        <v>22</v>
      </c>
      <c r="G20" s="22"/>
      <c r="H20" s="23" t="s">
        <v>22</v>
      </c>
      <c r="I20" s="10"/>
      <c r="J20" s="22" t="s">
        <v>22</v>
      </c>
      <c r="K20" s="23"/>
      <c r="L20" s="23" t="s">
        <v>22</v>
      </c>
      <c r="M20" s="10"/>
      <c r="N20" s="149"/>
      <c r="O20" s="151"/>
      <c r="P20" s="10"/>
    </row>
    <row r="21" spans="1:16">
      <c r="A21" s="10"/>
      <c r="B21" s="24" t="s">
        <v>23</v>
      </c>
      <c r="C21" s="24"/>
      <c r="D21" s="25" t="s">
        <v>24</v>
      </c>
      <c r="E21" s="26"/>
      <c r="F21" s="27">
        <v>16.14</v>
      </c>
      <c r="G21" s="28">
        <v>1</v>
      </c>
      <c r="H21" s="29">
        <f>G21*F21</f>
        <v>16.14</v>
      </c>
      <c r="I21" s="30"/>
      <c r="J21" s="31">
        <v>16.850000000000001</v>
      </c>
      <c r="K21" s="32">
        <v>1</v>
      </c>
      <c r="L21" s="29">
        <f>K21*J21</f>
        <v>16.850000000000001</v>
      </c>
      <c r="M21" s="30"/>
      <c r="N21" s="33">
        <f>L21-H21</f>
        <v>0.71000000000000085</v>
      </c>
      <c r="O21" s="34">
        <f>IF((H21)=0,"",(N21/H21))</f>
        <v>4.3990086741016163E-2</v>
      </c>
      <c r="P21" s="10"/>
    </row>
    <row r="22" spans="1:16">
      <c r="A22" s="10"/>
      <c r="B22" s="24" t="s">
        <v>25</v>
      </c>
      <c r="C22" s="24"/>
      <c r="D22" s="25" t="s">
        <v>24</v>
      </c>
      <c r="E22" s="26"/>
      <c r="F22" s="27">
        <v>0</v>
      </c>
      <c r="G22" s="28">
        <v>1</v>
      </c>
      <c r="H22" s="29">
        <f t="shared" ref="H22:H28" si="0">G22*F22</f>
        <v>0</v>
      </c>
      <c r="I22" s="30"/>
      <c r="J22" s="31">
        <v>0</v>
      </c>
      <c r="K22" s="32">
        <v>1</v>
      </c>
      <c r="L22" s="29">
        <f>K22*J22</f>
        <v>0</v>
      </c>
      <c r="M22" s="30"/>
      <c r="N22" s="33">
        <f>L22-H22</f>
        <v>0</v>
      </c>
      <c r="O22" s="34" t="str">
        <f>IF((H22)=0,"",(N22/H22))</f>
        <v/>
      </c>
      <c r="P22" s="10"/>
    </row>
    <row r="23" spans="1:16">
      <c r="A23" s="10"/>
      <c r="B23" s="35" t="s">
        <v>26</v>
      </c>
      <c r="C23" s="24"/>
      <c r="D23" s="25" t="s">
        <v>24</v>
      </c>
      <c r="E23" s="26"/>
      <c r="F23" s="27">
        <v>0</v>
      </c>
      <c r="G23" s="28">
        <v>1</v>
      </c>
      <c r="H23" s="29">
        <f t="shared" si="0"/>
        <v>0</v>
      </c>
      <c r="I23" s="30"/>
      <c r="J23" s="31">
        <v>0</v>
      </c>
      <c r="K23" s="32">
        <v>1</v>
      </c>
      <c r="L23" s="29">
        <f t="shared" ref="L23:L28" si="1">K23*J23</f>
        <v>0</v>
      </c>
      <c r="M23" s="30"/>
      <c r="N23" s="33">
        <f t="shared" ref="N23:N45" si="2">L23-H23</f>
        <v>0</v>
      </c>
      <c r="O23" s="34" t="str">
        <f t="shared" ref="O23:O29" si="3">IF((H23)=0,"",(N23/H23))</f>
        <v/>
      </c>
      <c r="P23" s="10"/>
    </row>
    <row r="24" spans="1:16">
      <c r="A24" s="10"/>
      <c r="B24" s="24" t="s">
        <v>27</v>
      </c>
      <c r="C24" s="24"/>
      <c r="D24" s="25" t="s">
        <v>28</v>
      </c>
      <c r="E24" s="26"/>
      <c r="F24" s="27">
        <v>1.24E-2</v>
      </c>
      <c r="G24" s="28">
        <f>F16</f>
        <v>500</v>
      </c>
      <c r="H24" s="29">
        <f t="shared" si="0"/>
        <v>6.2</v>
      </c>
      <c r="I24" s="30"/>
      <c r="J24" s="31">
        <v>1.29E-2</v>
      </c>
      <c r="K24" s="28">
        <f>F16</f>
        <v>500</v>
      </c>
      <c r="L24" s="29">
        <f t="shared" si="1"/>
        <v>6.45</v>
      </c>
      <c r="M24" s="30"/>
      <c r="N24" s="33">
        <f t="shared" si="2"/>
        <v>0.25</v>
      </c>
      <c r="O24" s="34">
        <f t="shared" si="3"/>
        <v>4.0322580645161289E-2</v>
      </c>
      <c r="P24" s="10"/>
    </row>
    <row r="25" spans="1:16">
      <c r="A25" s="10"/>
      <c r="B25" s="24" t="s">
        <v>29</v>
      </c>
      <c r="C25" s="24"/>
      <c r="D25" s="25" t="s">
        <v>24</v>
      </c>
      <c r="E25" s="26"/>
      <c r="F25" s="27">
        <v>0</v>
      </c>
      <c r="G25" s="28">
        <v>1</v>
      </c>
      <c r="H25" s="29">
        <f t="shared" si="0"/>
        <v>0</v>
      </c>
      <c r="I25" s="30"/>
      <c r="J25" s="31">
        <v>0.28999999999999998</v>
      </c>
      <c r="K25" s="28">
        <v>1</v>
      </c>
      <c r="L25" s="29">
        <f t="shared" si="1"/>
        <v>0.28999999999999998</v>
      </c>
      <c r="M25" s="30"/>
      <c r="N25" s="33">
        <f t="shared" si="2"/>
        <v>0.28999999999999998</v>
      </c>
      <c r="O25" s="34" t="str">
        <f t="shared" si="3"/>
        <v/>
      </c>
      <c r="P25" s="10"/>
    </row>
    <row r="26" spans="1:16">
      <c r="A26" s="10"/>
      <c r="B26" s="24" t="s">
        <v>30</v>
      </c>
      <c r="C26" s="24"/>
      <c r="D26" s="25" t="s">
        <v>31</v>
      </c>
      <c r="E26" s="26"/>
      <c r="F26" s="27">
        <v>2.0000000000000001E-4</v>
      </c>
      <c r="G26" s="28">
        <f>F16</f>
        <v>500</v>
      </c>
      <c r="H26" s="29">
        <f t="shared" si="0"/>
        <v>0.1</v>
      </c>
      <c r="I26" s="30"/>
      <c r="J26" s="31">
        <v>0</v>
      </c>
      <c r="K26" s="28">
        <f>F16</f>
        <v>500</v>
      </c>
      <c r="L26" s="29">
        <f t="shared" si="1"/>
        <v>0</v>
      </c>
      <c r="M26" s="30"/>
      <c r="N26" s="33">
        <f t="shared" si="2"/>
        <v>-0.1</v>
      </c>
      <c r="O26" s="34">
        <f t="shared" si="3"/>
        <v>-1</v>
      </c>
      <c r="P26" s="10"/>
    </row>
    <row r="27" spans="1:16">
      <c r="A27" s="10"/>
      <c r="B27" s="36" t="s">
        <v>32</v>
      </c>
      <c r="C27" s="24"/>
      <c r="D27" s="25" t="s">
        <v>31</v>
      </c>
      <c r="E27" s="26"/>
      <c r="F27" s="27">
        <v>-5.0000000000000001E-4</v>
      </c>
      <c r="G27" s="28">
        <f>F16</f>
        <v>500</v>
      </c>
      <c r="H27" s="29">
        <f t="shared" si="0"/>
        <v>-0.25</v>
      </c>
      <c r="I27" s="30"/>
      <c r="J27" s="31">
        <v>0</v>
      </c>
      <c r="K27" s="28">
        <f>F16</f>
        <v>500</v>
      </c>
      <c r="L27" s="29">
        <f t="shared" si="1"/>
        <v>0</v>
      </c>
      <c r="M27" s="30"/>
      <c r="N27" s="33">
        <f t="shared" si="2"/>
        <v>0.25</v>
      </c>
      <c r="O27" s="34">
        <f t="shared" si="3"/>
        <v>-1</v>
      </c>
      <c r="P27" s="10"/>
    </row>
    <row r="28" spans="1:16">
      <c r="A28" s="10"/>
      <c r="B28" s="36" t="s">
        <v>33</v>
      </c>
      <c r="C28" s="24"/>
      <c r="D28" s="25" t="s">
        <v>24</v>
      </c>
      <c r="E28" s="26"/>
      <c r="F28" s="27">
        <v>0</v>
      </c>
      <c r="G28" s="28">
        <v>1</v>
      </c>
      <c r="H28" s="29">
        <f t="shared" si="0"/>
        <v>0</v>
      </c>
      <c r="I28" s="30"/>
      <c r="J28" s="31">
        <v>0.41</v>
      </c>
      <c r="K28" s="28">
        <v>1</v>
      </c>
      <c r="L28" s="29">
        <f t="shared" si="1"/>
        <v>0.41</v>
      </c>
      <c r="M28" s="30"/>
      <c r="N28" s="33">
        <f t="shared" si="2"/>
        <v>0.41</v>
      </c>
      <c r="O28" s="34" t="str">
        <f t="shared" si="3"/>
        <v/>
      </c>
      <c r="P28" s="10"/>
    </row>
    <row r="29" spans="1:16">
      <c r="A29" s="37"/>
      <c r="B29" s="38" t="s">
        <v>34</v>
      </c>
      <c r="C29" s="39"/>
      <c r="D29" s="40"/>
      <c r="E29" s="39"/>
      <c r="F29" s="41"/>
      <c r="G29" s="42"/>
      <c r="H29" s="43">
        <f>SUM(H21:H28)</f>
        <v>22.19</v>
      </c>
      <c r="I29" s="44"/>
      <c r="J29" s="45"/>
      <c r="K29" s="46"/>
      <c r="L29" s="43">
        <f>SUM(L21:L28)</f>
        <v>24</v>
      </c>
      <c r="M29" s="44"/>
      <c r="N29" s="47">
        <f t="shared" si="2"/>
        <v>1.8099999999999987</v>
      </c>
      <c r="O29" s="48">
        <f t="shared" si="3"/>
        <v>8.156827399729602E-2</v>
      </c>
      <c r="P29" s="37"/>
    </row>
    <row r="30" spans="1:16" ht="38.25">
      <c r="A30" s="10"/>
      <c r="B30" s="49" t="s">
        <v>35</v>
      </c>
      <c r="C30" s="24"/>
      <c r="D30" s="25" t="s">
        <v>31</v>
      </c>
      <c r="E30" s="26"/>
      <c r="F30" s="27">
        <v>-2.0000000000000001E-4</v>
      </c>
      <c r="G30" s="28">
        <f>F16</f>
        <v>500</v>
      </c>
      <c r="H30" s="29">
        <f>G30*F30</f>
        <v>-0.1</v>
      </c>
      <c r="I30" s="30"/>
      <c r="J30" s="31">
        <v>-1.4E-3</v>
      </c>
      <c r="K30" s="28">
        <f>F16</f>
        <v>500</v>
      </c>
      <c r="L30" s="29">
        <f t="shared" ref="L30:L32" si="4">K30*J30</f>
        <v>-0.7</v>
      </c>
      <c r="M30" s="30"/>
      <c r="N30" s="33">
        <f t="shared" si="2"/>
        <v>-0.6</v>
      </c>
      <c r="O30" s="34">
        <f>IF((H30)=0,"",(N30/H30))</f>
        <v>5.9999999999999991</v>
      </c>
      <c r="P30" s="10"/>
    </row>
    <row r="31" spans="1:16">
      <c r="A31" s="10"/>
      <c r="B31" s="50" t="s">
        <v>36</v>
      </c>
      <c r="C31" s="24"/>
      <c r="D31" s="25" t="s">
        <v>28</v>
      </c>
      <c r="E31" s="26"/>
      <c r="F31" s="27">
        <v>2.0000000000000001E-4</v>
      </c>
      <c r="G31" s="28">
        <f>F16</f>
        <v>500</v>
      </c>
      <c r="H31" s="29">
        <f>G31*F31</f>
        <v>0.1</v>
      </c>
      <c r="I31" s="30"/>
      <c r="J31" s="31">
        <v>2.0000000000000001E-4</v>
      </c>
      <c r="K31" s="28">
        <f>F16</f>
        <v>500</v>
      </c>
      <c r="L31" s="29">
        <f t="shared" si="4"/>
        <v>0.1</v>
      </c>
      <c r="M31" s="30"/>
      <c r="N31" s="33">
        <f t="shared" si="2"/>
        <v>0</v>
      </c>
      <c r="O31" s="34">
        <f>IF((H31)=0,"",(N31/H31))</f>
        <v>0</v>
      </c>
      <c r="P31" s="10"/>
    </row>
    <row r="32" spans="1:16">
      <c r="A32" s="10"/>
      <c r="B32" s="50" t="s">
        <v>37</v>
      </c>
      <c r="C32" s="24"/>
      <c r="D32" s="25"/>
      <c r="E32" s="26"/>
      <c r="F32" s="51"/>
      <c r="G32" s="52"/>
      <c r="H32" s="53"/>
      <c r="I32" s="30"/>
      <c r="J32" s="31"/>
      <c r="K32" s="28">
        <f>F16</f>
        <v>500</v>
      </c>
      <c r="L32" s="29">
        <f t="shared" si="4"/>
        <v>0</v>
      </c>
      <c r="M32" s="30"/>
      <c r="N32" s="33">
        <f t="shared" si="2"/>
        <v>0</v>
      </c>
      <c r="O32" s="34"/>
      <c r="P32" s="10"/>
    </row>
    <row r="33" spans="1:16" ht="25.5">
      <c r="A33" s="10"/>
      <c r="B33" s="54" t="s">
        <v>38</v>
      </c>
      <c r="C33" s="55"/>
      <c r="D33" s="55"/>
      <c r="E33" s="55"/>
      <c r="F33" s="56"/>
      <c r="G33" s="57"/>
      <c r="H33" s="58">
        <f>SUM(H29:H32)</f>
        <v>22.19</v>
      </c>
      <c r="I33" s="44"/>
      <c r="J33" s="57"/>
      <c r="K33" s="59"/>
      <c r="L33" s="58">
        <f>SUM(L29:L32)</f>
        <v>23.400000000000002</v>
      </c>
      <c r="M33" s="44"/>
      <c r="N33" s="47">
        <f t="shared" si="2"/>
        <v>1.2100000000000009</v>
      </c>
      <c r="O33" s="48">
        <f t="shared" ref="O33:O45" si="5">IF((H33)=0,"",(N33/H33))</f>
        <v>5.4529067147363712E-2</v>
      </c>
      <c r="P33" s="10"/>
    </row>
    <row r="34" spans="1:16">
      <c r="A34" s="10"/>
      <c r="B34" s="30" t="s">
        <v>39</v>
      </c>
      <c r="C34" s="30"/>
      <c r="D34" s="60" t="s">
        <v>28</v>
      </c>
      <c r="E34" s="61"/>
      <c r="F34" s="31">
        <v>5.8999999999999999E-3</v>
      </c>
      <c r="G34" s="62">
        <f>F16*(1+F60)</f>
        <v>526.35</v>
      </c>
      <c r="H34" s="29">
        <f>G34*F34</f>
        <v>3.1054650000000001</v>
      </c>
      <c r="I34" s="30"/>
      <c r="J34" s="31">
        <v>5.8999999999999999E-3</v>
      </c>
      <c r="K34" s="63">
        <f>F16*(1+J60)</f>
        <v>526.98583149862668</v>
      </c>
      <c r="L34" s="29">
        <f>K34*J34</f>
        <v>3.1092164058418974</v>
      </c>
      <c r="M34" s="30"/>
      <c r="N34" s="33">
        <f t="shared" si="2"/>
        <v>3.7514058418972596E-3</v>
      </c>
      <c r="O34" s="34">
        <f t="shared" si="5"/>
        <v>1.2080013273043681E-3</v>
      </c>
      <c r="P34" s="10"/>
    </row>
    <row r="35" spans="1:16" ht="25.5">
      <c r="A35" s="10"/>
      <c r="B35" s="64" t="s">
        <v>40</v>
      </c>
      <c r="C35" s="30"/>
      <c r="D35" s="60" t="s">
        <v>28</v>
      </c>
      <c r="E35" s="61"/>
      <c r="F35" s="31">
        <v>3.7000000000000002E-3</v>
      </c>
      <c r="G35" s="62">
        <f>G34</f>
        <v>526.35</v>
      </c>
      <c r="H35" s="29">
        <f>G35*F35</f>
        <v>1.9474950000000002</v>
      </c>
      <c r="I35" s="30"/>
      <c r="J35" s="31">
        <v>3.5999999999999999E-3</v>
      </c>
      <c r="K35" s="63">
        <f>K34</f>
        <v>526.98583149862668</v>
      </c>
      <c r="L35" s="29">
        <f>K35*J35</f>
        <v>1.897148993395056</v>
      </c>
      <c r="M35" s="30"/>
      <c r="N35" s="33">
        <f t="shared" si="2"/>
        <v>-5.0346006604944149E-2</v>
      </c>
      <c r="O35" s="34">
        <f t="shared" si="5"/>
        <v>-2.585167438424445E-2</v>
      </c>
      <c r="P35" s="10"/>
    </row>
    <row r="36" spans="1:16" ht="25.5">
      <c r="A36" s="10"/>
      <c r="B36" s="54" t="s">
        <v>41</v>
      </c>
      <c r="C36" s="39"/>
      <c r="D36" s="39"/>
      <c r="E36" s="39"/>
      <c r="F36" s="65"/>
      <c r="G36" s="57"/>
      <c r="H36" s="58">
        <f>SUM(H33:H35)</f>
        <v>27.24296</v>
      </c>
      <c r="I36" s="66"/>
      <c r="J36" s="67"/>
      <c r="K36" s="68"/>
      <c r="L36" s="58">
        <f>SUM(L33:L35)</f>
        <v>28.406365399236957</v>
      </c>
      <c r="M36" s="66"/>
      <c r="N36" s="47">
        <f t="shared" si="2"/>
        <v>1.1634053992369573</v>
      </c>
      <c r="O36" s="48">
        <f t="shared" si="5"/>
        <v>4.2704808847385062E-2</v>
      </c>
      <c r="P36" s="10"/>
    </row>
    <row r="37" spans="1:16" ht="25.5">
      <c r="A37" s="10"/>
      <c r="B37" s="69" t="s">
        <v>42</v>
      </c>
      <c r="C37" s="24"/>
      <c r="D37" s="25" t="s">
        <v>28</v>
      </c>
      <c r="E37" s="26"/>
      <c r="F37" s="70">
        <v>5.1999999999999998E-3</v>
      </c>
      <c r="G37" s="62">
        <f>F16*(1+F60)</f>
        <v>526.35</v>
      </c>
      <c r="H37" s="71">
        <f t="shared" ref="H37:H40" si="6">G37*F37</f>
        <v>2.7370199999999998</v>
      </c>
      <c r="I37" s="30"/>
      <c r="J37" s="72">
        <v>5.1999999999999998E-3</v>
      </c>
      <c r="K37" s="63">
        <f>F16*(1+J60)</f>
        <v>526.98583149862668</v>
      </c>
      <c r="L37" s="71">
        <f t="shared" ref="L37:L40" si="7">K37*J37</f>
        <v>2.7403263237928588</v>
      </c>
      <c r="M37" s="30"/>
      <c r="N37" s="33">
        <f t="shared" si="2"/>
        <v>3.3063237928590006E-3</v>
      </c>
      <c r="O37" s="73">
        <f t="shared" si="5"/>
        <v>1.208001327304514E-3</v>
      </c>
      <c r="P37" s="10"/>
    </row>
    <row r="38" spans="1:16" ht="25.5">
      <c r="A38" s="10"/>
      <c r="B38" s="69" t="s">
        <v>43</v>
      </c>
      <c r="C38" s="24"/>
      <c r="D38" s="25" t="s">
        <v>28</v>
      </c>
      <c r="E38" s="26"/>
      <c r="F38" s="70">
        <v>1.1000000000000001E-3</v>
      </c>
      <c r="G38" s="62">
        <f>F16*(1+F60)</f>
        <v>526.35</v>
      </c>
      <c r="H38" s="71">
        <f t="shared" si="6"/>
        <v>0.57898500000000008</v>
      </c>
      <c r="I38" s="30"/>
      <c r="J38" s="72">
        <v>1.1000000000000001E-3</v>
      </c>
      <c r="K38" s="63">
        <f>F16*(1+J60)</f>
        <v>526.98583149862668</v>
      </c>
      <c r="L38" s="71">
        <f t="shared" si="7"/>
        <v>0.57968441464848941</v>
      </c>
      <c r="M38" s="30"/>
      <c r="N38" s="33">
        <f t="shared" si="2"/>
        <v>6.9941464848932711E-4</v>
      </c>
      <c r="O38" s="73">
        <f t="shared" si="5"/>
        <v>1.2080013273043809E-3</v>
      </c>
      <c r="P38" s="10"/>
    </row>
    <row r="39" spans="1:16">
      <c r="A39" s="10"/>
      <c r="B39" s="24" t="s">
        <v>44</v>
      </c>
      <c r="C39" s="24"/>
      <c r="D39" s="25"/>
      <c r="E39" s="26"/>
      <c r="F39" s="70">
        <v>0.25</v>
      </c>
      <c r="G39" s="28">
        <v>1</v>
      </c>
      <c r="H39" s="71">
        <f t="shared" si="6"/>
        <v>0.25</v>
      </c>
      <c r="I39" s="30"/>
      <c r="J39" s="72">
        <v>0.25</v>
      </c>
      <c r="K39" s="32">
        <v>1</v>
      </c>
      <c r="L39" s="71">
        <f t="shared" si="7"/>
        <v>0.25</v>
      </c>
      <c r="M39" s="30"/>
      <c r="N39" s="33">
        <f t="shared" si="2"/>
        <v>0</v>
      </c>
      <c r="O39" s="73">
        <f t="shared" si="5"/>
        <v>0</v>
      </c>
      <c r="P39" s="10"/>
    </row>
    <row r="40" spans="1:16">
      <c r="A40" s="10"/>
      <c r="B40" s="24" t="s">
        <v>45</v>
      </c>
      <c r="C40" s="24"/>
      <c r="D40" s="25" t="s">
        <v>28</v>
      </c>
      <c r="E40" s="26"/>
      <c r="F40" s="70">
        <v>7.0000000000000001E-3</v>
      </c>
      <c r="G40" s="62">
        <f>F16</f>
        <v>500</v>
      </c>
      <c r="H40" s="71">
        <f t="shared" si="6"/>
        <v>3.5</v>
      </c>
      <c r="I40" s="30"/>
      <c r="J40" s="72">
        <v>7.0000000000000001E-3</v>
      </c>
      <c r="K40" s="63">
        <f>F16</f>
        <v>500</v>
      </c>
      <c r="L40" s="71">
        <f t="shared" si="7"/>
        <v>3.5</v>
      </c>
      <c r="M40" s="30"/>
      <c r="N40" s="33">
        <f t="shared" si="2"/>
        <v>0</v>
      </c>
      <c r="O40" s="73">
        <f t="shared" si="5"/>
        <v>0</v>
      </c>
      <c r="P40" s="10"/>
    </row>
    <row r="41" spans="1:16">
      <c r="A41" s="10"/>
      <c r="B41" s="50" t="s">
        <v>46</v>
      </c>
      <c r="C41" s="24"/>
      <c r="D41" s="25" t="s">
        <v>28</v>
      </c>
      <c r="E41" s="26"/>
      <c r="F41" s="74">
        <v>6.5000000000000002E-2</v>
      </c>
      <c r="G41" s="62">
        <f>IF($G$112&gt;=600,600,$G$112)</f>
        <v>600</v>
      </c>
      <c r="H41" s="71">
        <f>G41*F41</f>
        <v>39</v>
      </c>
      <c r="I41" s="30"/>
      <c r="J41" s="70">
        <v>6.5000000000000002E-2</v>
      </c>
      <c r="K41" s="62">
        <f>IF($K$112&gt;=600,600,$K$112)</f>
        <v>600</v>
      </c>
      <c r="L41" s="71">
        <f>K41*J41</f>
        <v>39</v>
      </c>
      <c r="M41" s="30"/>
      <c r="N41" s="33">
        <f t="shared" si="2"/>
        <v>0</v>
      </c>
      <c r="O41" s="73">
        <f t="shared" si="5"/>
        <v>0</v>
      </c>
      <c r="P41" s="10"/>
    </row>
    <row r="42" spans="1:16">
      <c r="A42" s="10"/>
      <c r="B42" s="50" t="s">
        <v>47</v>
      </c>
      <c r="C42" s="24"/>
      <c r="D42" s="25" t="s">
        <v>28</v>
      </c>
      <c r="E42" s="26"/>
      <c r="F42" s="74">
        <v>7.4999999999999997E-2</v>
      </c>
      <c r="G42" s="62">
        <f>IF($G$112&gt;=600,$G$112-600,0)</f>
        <v>242.15999999999997</v>
      </c>
      <c r="H42" s="71">
        <f>G42*F42</f>
        <v>18.161999999999995</v>
      </c>
      <c r="I42" s="30"/>
      <c r="J42" s="70">
        <v>7.4999999999999997E-2</v>
      </c>
      <c r="K42" s="62">
        <f>IF($K$112&gt;=600,$K$112-600,0)</f>
        <v>243.17733039780262</v>
      </c>
      <c r="L42" s="71">
        <f>K42*J42</f>
        <v>18.238299779835195</v>
      </c>
      <c r="M42" s="30"/>
      <c r="N42" s="33">
        <f t="shared" si="2"/>
        <v>7.6299779835199644E-2</v>
      </c>
      <c r="O42" s="73">
        <f t="shared" si="5"/>
        <v>4.2010670540248689E-3</v>
      </c>
      <c r="P42" s="10"/>
    </row>
    <row r="43" spans="1:16">
      <c r="A43" s="10"/>
      <c r="B43" s="50" t="s">
        <v>48</v>
      </c>
      <c r="C43" s="24"/>
      <c r="D43" s="25" t="s">
        <v>28</v>
      </c>
      <c r="E43" s="26"/>
      <c r="F43" s="74">
        <v>6.5000000000000002E-2</v>
      </c>
      <c r="G43" s="75">
        <f>0.64*$G$112</f>
        <v>538.98239999999998</v>
      </c>
      <c r="H43" s="71">
        <f t="shared" ref="H43:H45" si="8">G43*F43</f>
        <v>35.033856</v>
      </c>
      <c r="I43" s="30"/>
      <c r="J43" s="70">
        <v>6.5000000000000002E-2</v>
      </c>
      <c r="K43" s="76">
        <f>0.64*$K$112</f>
        <v>539.6334914545937</v>
      </c>
      <c r="L43" s="71">
        <f t="shared" ref="L43:L45" si="9">K43*J43</f>
        <v>35.076176944548592</v>
      </c>
      <c r="M43" s="30"/>
      <c r="N43" s="33">
        <f t="shared" si="2"/>
        <v>4.2320944548592365E-2</v>
      </c>
      <c r="O43" s="73">
        <f t="shared" si="5"/>
        <v>1.2080013273044327E-3</v>
      </c>
      <c r="P43" s="10"/>
    </row>
    <row r="44" spans="1:16">
      <c r="A44" s="10"/>
      <c r="B44" s="50" t="s">
        <v>49</v>
      </c>
      <c r="C44" s="24"/>
      <c r="D44" s="25" t="s">
        <v>28</v>
      </c>
      <c r="E44" s="26"/>
      <c r="F44" s="74">
        <v>0.1</v>
      </c>
      <c r="G44" s="75">
        <f>0.18*$G$112</f>
        <v>151.58879999999999</v>
      </c>
      <c r="H44" s="71">
        <f t="shared" si="8"/>
        <v>15.15888</v>
      </c>
      <c r="I44" s="30"/>
      <c r="J44" s="70">
        <v>0.1</v>
      </c>
      <c r="K44" s="76">
        <f>0.18*$K$112</f>
        <v>151.77191947160446</v>
      </c>
      <c r="L44" s="71">
        <f t="shared" si="9"/>
        <v>15.177191947160447</v>
      </c>
      <c r="M44" s="30"/>
      <c r="N44" s="33">
        <f t="shared" si="2"/>
        <v>1.8311947160446707E-2</v>
      </c>
      <c r="O44" s="73">
        <f t="shared" si="5"/>
        <v>1.2080013273043065E-3</v>
      </c>
      <c r="P44" s="10"/>
    </row>
    <row r="45" spans="1:16" ht="13.5" thickBot="1">
      <c r="A45" s="10"/>
      <c r="B45" s="14" t="s">
        <v>50</v>
      </c>
      <c r="C45" s="24"/>
      <c r="D45" s="25" t="s">
        <v>28</v>
      </c>
      <c r="E45" s="26"/>
      <c r="F45" s="74">
        <v>0.11700000000000001</v>
      </c>
      <c r="G45" s="75">
        <f>0.18*$G$112</f>
        <v>151.58879999999999</v>
      </c>
      <c r="H45" s="71">
        <f t="shared" si="8"/>
        <v>17.7358896</v>
      </c>
      <c r="I45" s="30"/>
      <c r="J45" s="70">
        <v>0.11700000000000001</v>
      </c>
      <c r="K45" s="76">
        <f>0.18*$K$112</f>
        <v>151.77191947160446</v>
      </c>
      <c r="L45" s="71">
        <f t="shared" si="9"/>
        <v>17.757314578177724</v>
      </c>
      <c r="M45" s="30"/>
      <c r="N45" s="33">
        <f t="shared" si="2"/>
        <v>2.1424978177723375E-2</v>
      </c>
      <c r="O45" s="73">
        <f t="shared" si="5"/>
        <v>1.2080013273043477E-3</v>
      </c>
      <c r="P45" s="10"/>
    </row>
    <row r="46" spans="1:16" ht="13.5" thickBot="1">
      <c r="A46" s="10"/>
      <c r="B46" s="77"/>
      <c r="C46" s="78"/>
      <c r="D46" s="79"/>
      <c r="E46" s="78"/>
      <c r="F46" s="80"/>
      <c r="G46" s="81"/>
      <c r="H46" s="82"/>
      <c r="I46" s="83"/>
      <c r="J46" s="80"/>
      <c r="K46" s="84"/>
      <c r="L46" s="82"/>
      <c r="M46" s="83"/>
      <c r="N46" s="85"/>
      <c r="O46" s="86"/>
      <c r="P46" s="10"/>
    </row>
    <row r="47" spans="1:16">
      <c r="A47" s="10"/>
      <c r="B47" s="87" t="s">
        <v>51</v>
      </c>
      <c r="C47" s="24"/>
      <c r="D47" s="24"/>
      <c r="E47" s="24"/>
      <c r="F47" s="88"/>
      <c r="G47" s="89"/>
      <c r="H47" s="90">
        <f>SUM(H36:H42)</f>
        <v>91.470964999999993</v>
      </c>
      <c r="I47" s="91"/>
      <c r="J47" s="92"/>
      <c r="K47" s="92"/>
      <c r="L47" s="93">
        <f>SUM(L36:L42)</f>
        <v>92.714675917513489</v>
      </c>
      <c r="M47" s="94"/>
      <c r="N47" s="95">
        <f t="shared" ref="N47:N51" si="10">L47-H47</f>
        <v>1.2437109175134964</v>
      </c>
      <c r="O47" s="96">
        <f t="shared" ref="O47:O51" si="11">IF((H47)=0,"",(N47/H47))</f>
        <v>1.3596783607929538E-2</v>
      </c>
      <c r="P47" s="10"/>
    </row>
    <row r="48" spans="1:16">
      <c r="A48" s="10"/>
      <c r="B48" s="97" t="s">
        <v>52</v>
      </c>
      <c r="C48" s="24"/>
      <c r="D48" s="24"/>
      <c r="E48" s="24"/>
      <c r="F48" s="98">
        <v>0.13</v>
      </c>
      <c r="G48" s="89"/>
      <c r="H48" s="99">
        <f>H47*F48</f>
        <v>11.89122545</v>
      </c>
      <c r="I48" s="100"/>
      <c r="J48" s="101">
        <v>0.13</v>
      </c>
      <c r="K48" s="102"/>
      <c r="L48" s="103">
        <f>L47*J48</f>
        <v>12.052907869276755</v>
      </c>
      <c r="M48" s="104"/>
      <c r="N48" s="105">
        <f t="shared" si="10"/>
        <v>0.16168241927675453</v>
      </c>
      <c r="O48" s="106">
        <f t="shared" si="11"/>
        <v>1.3596783607929536E-2</v>
      </c>
      <c r="P48" s="10"/>
    </row>
    <row r="49" spans="1:16">
      <c r="A49" s="10"/>
      <c r="B49" s="107" t="s">
        <v>53</v>
      </c>
      <c r="C49" s="24"/>
      <c r="D49" s="24"/>
      <c r="E49" s="24"/>
      <c r="F49" s="108"/>
      <c r="G49" s="109"/>
      <c r="H49" s="99">
        <f>H47+H48</f>
        <v>103.36219044999999</v>
      </c>
      <c r="I49" s="100"/>
      <c r="J49" s="100"/>
      <c r="K49" s="100"/>
      <c r="L49" s="103">
        <f>L47+L48</f>
        <v>104.76758378679024</v>
      </c>
      <c r="M49" s="104"/>
      <c r="N49" s="105">
        <f t="shared" si="10"/>
        <v>1.4053933367902545</v>
      </c>
      <c r="O49" s="106">
        <f t="shared" si="11"/>
        <v>1.3596783607929572E-2</v>
      </c>
      <c r="P49" s="10"/>
    </row>
    <row r="50" spans="1:16" ht="12.75" customHeight="1">
      <c r="A50" s="10"/>
      <c r="B50" s="142" t="s">
        <v>54</v>
      </c>
      <c r="C50" s="142"/>
      <c r="D50" s="142"/>
      <c r="E50" s="24"/>
      <c r="F50" s="108"/>
      <c r="G50" s="109"/>
      <c r="H50" s="110">
        <f>ROUND(-H49*10%,2)</f>
        <v>-10.34</v>
      </c>
      <c r="I50" s="100"/>
      <c r="J50" s="100"/>
      <c r="K50" s="100"/>
      <c r="L50" s="111">
        <f>ROUND(-L49*10%,2)</f>
        <v>-10.48</v>
      </c>
      <c r="M50" s="104"/>
      <c r="N50" s="112">
        <f t="shared" si="10"/>
        <v>-0.14000000000000057</v>
      </c>
      <c r="O50" s="113">
        <f t="shared" si="11"/>
        <v>1.3539651837524234E-2</v>
      </c>
      <c r="P50" s="10"/>
    </row>
    <row r="51" spans="1:16" ht="13.5" customHeight="1" thickBot="1">
      <c r="A51" s="10"/>
      <c r="B51" s="143" t="s">
        <v>55</v>
      </c>
      <c r="C51" s="143"/>
      <c r="D51" s="143"/>
      <c r="E51" s="114"/>
      <c r="F51" s="115"/>
      <c r="G51" s="116"/>
      <c r="H51" s="117">
        <f>SUM(H49:H50)</f>
        <v>93.022190449999982</v>
      </c>
      <c r="I51" s="118"/>
      <c r="J51" s="118"/>
      <c r="K51" s="118"/>
      <c r="L51" s="119">
        <f>SUM(L49:L50)</f>
        <v>94.287583786790236</v>
      </c>
      <c r="M51" s="120"/>
      <c r="N51" s="121">
        <f t="shared" si="10"/>
        <v>1.2653933367902539</v>
      </c>
      <c r="O51" s="122">
        <f t="shared" si="11"/>
        <v>1.3603134162599739E-2</v>
      </c>
      <c r="P51" s="10"/>
    </row>
    <row r="52" spans="1:16" ht="13.5" thickBot="1">
      <c r="A52" s="10"/>
      <c r="B52" s="77"/>
      <c r="C52" s="78"/>
      <c r="D52" s="79"/>
      <c r="E52" s="78"/>
      <c r="F52" s="123"/>
      <c r="G52" s="124"/>
      <c r="H52" s="125"/>
      <c r="I52" s="126"/>
      <c r="J52" s="123"/>
      <c r="K52" s="81"/>
      <c r="L52" s="127"/>
      <c r="M52" s="83"/>
      <c r="N52" s="128"/>
      <c r="O52" s="86"/>
      <c r="P52" s="10"/>
    </row>
    <row r="53" spans="1:16">
      <c r="A53" s="10"/>
      <c r="B53" s="87" t="s">
        <v>56</v>
      </c>
      <c r="C53" s="24"/>
      <c r="D53" s="24"/>
      <c r="E53" s="24"/>
      <c r="F53" s="88"/>
      <c r="G53" s="89"/>
      <c r="H53" s="90">
        <f>SUM(H36:H40,H43:H45)</f>
        <v>102.2375906</v>
      </c>
      <c r="I53" s="91"/>
      <c r="J53" s="92"/>
      <c r="K53" s="92"/>
      <c r="L53" s="129">
        <f>SUM(L36:L40,L43:L45)</f>
        <v>103.48705960756507</v>
      </c>
      <c r="M53" s="94"/>
      <c r="N53" s="95">
        <f>L53-H53</f>
        <v>1.2494690075650681</v>
      </c>
      <c r="O53" s="96">
        <f>IF((H53)=0,"",(N53/H53))</f>
        <v>1.2221229004247172E-2</v>
      </c>
      <c r="P53" s="10"/>
    </row>
    <row r="54" spans="1:16">
      <c r="A54" s="10"/>
      <c r="B54" s="97" t="s">
        <v>52</v>
      </c>
      <c r="C54" s="24"/>
      <c r="D54" s="24"/>
      <c r="E54" s="24"/>
      <c r="F54" s="98">
        <v>0.13</v>
      </c>
      <c r="G54" s="109"/>
      <c r="H54" s="99">
        <f>H53*F54</f>
        <v>13.290886778000001</v>
      </c>
      <c r="I54" s="100"/>
      <c r="J54" s="130">
        <v>0.13</v>
      </c>
      <c r="K54" s="100"/>
      <c r="L54" s="103">
        <f>L53*J54</f>
        <v>13.45331774898346</v>
      </c>
      <c r="M54" s="104"/>
      <c r="N54" s="105">
        <f t="shared" ref="N54:N57" si="12">L54-H54</f>
        <v>0.16243097098345949</v>
      </c>
      <c r="O54" s="106">
        <f t="shared" ref="O54:O57" si="13">IF((H54)=0,"",(N54/H54))</f>
        <v>1.2221229004247219E-2</v>
      </c>
      <c r="P54" s="10"/>
    </row>
    <row r="55" spans="1:16">
      <c r="A55" s="10"/>
      <c r="B55" s="107" t="s">
        <v>53</v>
      </c>
      <c r="C55" s="24"/>
      <c r="D55" s="24"/>
      <c r="E55" s="24"/>
      <c r="F55" s="108"/>
      <c r="G55" s="109"/>
      <c r="H55" s="99">
        <f>H53+H54</f>
        <v>115.52847737800001</v>
      </c>
      <c r="I55" s="100"/>
      <c r="J55" s="100"/>
      <c r="K55" s="100"/>
      <c r="L55" s="103">
        <f>L53+L54</f>
        <v>116.94037735654854</v>
      </c>
      <c r="M55" s="104"/>
      <c r="N55" s="105">
        <f t="shared" si="12"/>
        <v>1.4118999785485329</v>
      </c>
      <c r="O55" s="106">
        <f t="shared" si="13"/>
        <v>1.2221229004247224E-2</v>
      </c>
      <c r="P55" s="10"/>
    </row>
    <row r="56" spans="1:16" ht="12.75" customHeight="1">
      <c r="A56" s="10"/>
      <c r="B56" s="142" t="s">
        <v>54</v>
      </c>
      <c r="C56" s="142"/>
      <c r="D56" s="142"/>
      <c r="E56" s="24"/>
      <c r="F56" s="108"/>
      <c r="G56" s="109"/>
      <c r="H56" s="110">
        <f>ROUND(-H55*10%,2)</f>
        <v>-11.55</v>
      </c>
      <c r="I56" s="100"/>
      <c r="J56" s="100"/>
      <c r="K56" s="100"/>
      <c r="L56" s="111">
        <f>ROUND(-L55*10%,2)</f>
        <v>-11.69</v>
      </c>
      <c r="M56" s="104"/>
      <c r="N56" s="112">
        <f t="shared" si="12"/>
        <v>-0.13999999999999879</v>
      </c>
      <c r="O56" s="113">
        <f t="shared" si="13"/>
        <v>1.2121212121212015E-2</v>
      </c>
      <c r="P56" s="10"/>
    </row>
    <row r="57" spans="1:16" ht="13.5" customHeight="1" thickBot="1">
      <c r="A57" s="10"/>
      <c r="B57" s="143" t="s">
        <v>57</v>
      </c>
      <c r="C57" s="143"/>
      <c r="D57" s="143"/>
      <c r="E57" s="114"/>
      <c r="F57" s="131"/>
      <c r="G57" s="132"/>
      <c r="H57" s="133">
        <f>H55+H56</f>
        <v>103.97847737800001</v>
      </c>
      <c r="I57" s="134"/>
      <c r="J57" s="134"/>
      <c r="K57" s="134"/>
      <c r="L57" s="135">
        <f>L55+L56</f>
        <v>105.25037735654854</v>
      </c>
      <c r="M57" s="136"/>
      <c r="N57" s="137">
        <f t="shared" si="12"/>
        <v>1.2718999785485323</v>
      </c>
      <c r="O57" s="138">
        <f t="shared" si="13"/>
        <v>1.2232338947652677E-2</v>
      </c>
      <c r="P57" s="10"/>
    </row>
    <row r="58" spans="1:16" ht="13.5" thickBot="1">
      <c r="A58" s="10"/>
      <c r="B58" s="77"/>
      <c r="C58" s="78"/>
      <c r="D58" s="79"/>
      <c r="E58" s="78"/>
      <c r="F58" s="123"/>
      <c r="G58" s="124"/>
      <c r="H58" s="125"/>
      <c r="I58" s="126"/>
      <c r="J58" s="123"/>
      <c r="K58" s="81"/>
      <c r="L58" s="127"/>
      <c r="M58" s="83"/>
      <c r="N58" s="128"/>
      <c r="O58" s="86"/>
      <c r="P58" s="10"/>
    </row>
    <row r="59" spans="1:1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39"/>
      <c r="M59" s="10"/>
      <c r="N59" s="10"/>
      <c r="O59" s="10"/>
      <c r="P59" s="10"/>
    </row>
    <row r="60" spans="1:16">
      <c r="A60" s="10"/>
      <c r="B60" s="15" t="s">
        <v>58</v>
      </c>
      <c r="C60" s="10"/>
      <c r="D60" s="10"/>
      <c r="E60" s="10"/>
      <c r="F60" s="140">
        <v>5.2699999999999969E-2</v>
      </c>
      <c r="G60" s="10"/>
      <c r="H60" s="10"/>
      <c r="I60" s="10"/>
      <c r="J60" s="140">
        <v>5.3971662997253311E-2</v>
      </c>
      <c r="K60" s="10"/>
      <c r="L60" s="10"/>
      <c r="M60" s="10"/>
      <c r="N60" s="10"/>
      <c r="O60" s="10"/>
      <c r="P60" s="10"/>
    </row>
    <row r="61" spans="1:16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</row>
    <row r="62" spans="1:16" ht="14.25">
      <c r="A62" s="141" t="s">
        <v>59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</row>
    <row r="63" spans="1:16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1:16">
      <c r="A64" s="10" t="s">
        <v>60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spans="1:16">
      <c r="A65" s="10" t="s">
        <v>61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</row>
    <row r="66" spans="1:1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spans="1:16">
      <c r="A67" s="10" t="s">
        <v>62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spans="1:16">
      <c r="A68" s="10" t="s">
        <v>63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6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6">
      <c r="A70" s="10" t="s">
        <v>64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6">
      <c r="A71" s="10" t="s">
        <v>65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spans="1:16">
      <c r="A72" s="10" t="s">
        <v>66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</row>
    <row r="73" spans="1:16">
      <c r="A73" s="10" t="s">
        <v>67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</row>
    <row r="74" spans="1:16">
      <c r="A74" s="10" t="s">
        <v>68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6" spans="1:16" ht="21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"/>
      <c r="M76" s="2"/>
      <c r="N76" s="3" t="s">
        <v>0</v>
      </c>
      <c r="O76" s="4" t="s">
        <v>1</v>
      </c>
    </row>
    <row r="77" spans="1:16" ht="18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2"/>
      <c r="M77" s="2"/>
      <c r="N77" s="3" t="s">
        <v>2</v>
      </c>
      <c r="O77" s="6"/>
    </row>
    <row r="78" spans="1:16" ht="18">
      <c r="A78" s="144"/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2"/>
      <c r="M78" s="2"/>
      <c r="N78" s="3" t="s">
        <v>3</v>
      </c>
      <c r="O78" s="6"/>
    </row>
    <row r="79" spans="1:16" ht="18">
      <c r="A79" s="5"/>
      <c r="B79" s="5"/>
      <c r="C79" s="5"/>
      <c r="D79" s="5"/>
      <c r="E79" s="5"/>
      <c r="F79" s="5"/>
      <c r="G79" s="5"/>
      <c r="H79" s="5"/>
      <c r="I79" s="7"/>
      <c r="J79" s="7"/>
      <c r="K79" s="7"/>
      <c r="L79" s="2"/>
      <c r="M79" s="2"/>
      <c r="N79" s="3" t="s">
        <v>4</v>
      </c>
      <c r="O79" s="6"/>
    </row>
    <row r="80" spans="1:16" ht="15.75">
      <c r="A80" s="2"/>
      <c r="B80" s="2"/>
      <c r="C80" s="8"/>
      <c r="D80" s="8"/>
      <c r="E80" s="8"/>
      <c r="F80" s="2"/>
      <c r="G80" s="2"/>
      <c r="H80" s="2"/>
      <c r="I80" s="2"/>
      <c r="J80" s="2"/>
      <c r="K80" s="2"/>
      <c r="L80" s="2"/>
      <c r="M80" s="2"/>
      <c r="N80" s="3" t="s">
        <v>5</v>
      </c>
      <c r="O80" s="9" t="s">
        <v>76</v>
      </c>
    </row>
    <row r="81" spans="1:1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4"/>
    </row>
    <row r="82" spans="1:1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 t="s">
        <v>6</v>
      </c>
      <c r="O82" s="9"/>
    </row>
    <row r="83" spans="1:1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10"/>
    </row>
    <row r="84" spans="1:16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 spans="1:16" ht="18">
      <c r="A85" s="10"/>
      <c r="B85" s="145" t="s">
        <v>7</v>
      </c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</row>
    <row r="86" spans="1:16" ht="18">
      <c r="A86" s="10"/>
      <c r="B86" s="145" t="s">
        <v>8</v>
      </c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</row>
    <row r="87" spans="1:16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</row>
    <row r="88" spans="1:16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</row>
    <row r="89" spans="1:16" ht="15.75">
      <c r="A89" s="10"/>
      <c r="B89" s="11" t="s">
        <v>9</v>
      </c>
      <c r="C89" s="10"/>
      <c r="D89" s="152" t="s">
        <v>10</v>
      </c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0"/>
    </row>
    <row r="90" spans="1:16" ht="15.75">
      <c r="A90" s="10"/>
      <c r="B90" s="12"/>
      <c r="C90" s="10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0"/>
    </row>
    <row r="91" spans="1:16">
      <c r="A91" s="10"/>
      <c r="B91" s="14"/>
      <c r="C91" s="10"/>
      <c r="D91" s="15" t="s">
        <v>11</v>
      </c>
      <c r="E91" s="15"/>
      <c r="F91" s="16">
        <v>800</v>
      </c>
      <c r="G91" s="15" t="s">
        <v>12</v>
      </c>
      <c r="H91" s="10"/>
      <c r="I91" s="10"/>
      <c r="J91" s="10"/>
      <c r="K91" s="10"/>
      <c r="L91" s="10"/>
      <c r="M91" s="10"/>
      <c r="N91" s="10"/>
      <c r="O91" s="10"/>
      <c r="P91" s="10"/>
    </row>
    <row r="92" spans="1:16">
      <c r="A92" s="10"/>
      <c r="B92" s="14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1:16">
      <c r="A93" s="10"/>
      <c r="B93" s="14"/>
      <c r="C93" s="10"/>
      <c r="D93" s="17"/>
      <c r="E93" s="17"/>
      <c r="F93" s="153" t="s">
        <v>13</v>
      </c>
      <c r="G93" s="154"/>
      <c r="H93" s="155"/>
      <c r="I93" s="10"/>
      <c r="J93" s="153" t="s">
        <v>14</v>
      </c>
      <c r="K93" s="154"/>
      <c r="L93" s="155"/>
      <c r="M93" s="10"/>
      <c r="N93" s="153" t="s">
        <v>15</v>
      </c>
      <c r="O93" s="155"/>
      <c r="P93" s="10"/>
    </row>
    <row r="94" spans="1:16" ht="12.75" customHeight="1">
      <c r="A94" s="10"/>
      <c r="B94" s="14"/>
      <c r="C94" s="10"/>
      <c r="D94" s="146" t="s">
        <v>16</v>
      </c>
      <c r="E94" s="18"/>
      <c r="F94" s="19" t="s">
        <v>17</v>
      </c>
      <c r="G94" s="19" t="s">
        <v>18</v>
      </c>
      <c r="H94" s="20" t="s">
        <v>19</v>
      </c>
      <c r="I94" s="10"/>
      <c r="J94" s="19" t="s">
        <v>17</v>
      </c>
      <c r="K94" s="21" t="s">
        <v>18</v>
      </c>
      <c r="L94" s="20" t="s">
        <v>19</v>
      </c>
      <c r="M94" s="10"/>
      <c r="N94" s="148" t="s">
        <v>20</v>
      </c>
      <c r="O94" s="150" t="s">
        <v>21</v>
      </c>
      <c r="P94" s="10"/>
    </row>
    <row r="95" spans="1:16">
      <c r="A95" s="10"/>
      <c r="B95" s="14"/>
      <c r="C95" s="10"/>
      <c r="D95" s="147"/>
      <c r="E95" s="18"/>
      <c r="F95" s="22" t="s">
        <v>22</v>
      </c>
      <c r="G95" s="22"/>
      <c r="H95" s="23" t="s">
        <v>22</v>
      </c>
      <c r="I95" s="10"/>
      <c r="J95" s="22" t="s">
        <v>22</v>
      </c>
      <c r="K95" s="23"/>
      <c r="L95" s="23" t="s">
        <v>22</v>
      </c>
      <c r="M95" s="10"/>
      <c r="N95" s="149"/>
      <c r="O95" s="151"/>
      <c r="P95" s="10"/>
    </row>
    <row r="96" spans="1:16">
      <c r="A96" s="10"/>
      <c r="B96" s="24" t="s">
        <v>23</v>
      </c>
      <c r="C96" s="24"/>
      <c r="D96" s="25" t="s">
        <v>24</v>
      </c>
      <c r="E96" s="26"/>
      <c r="F96" s="27">
        <v>16.14</v>
      </c>
      <c r="G96" s="28">
        <v>1</v>
      </c>
      <c r="H96" s="29">
        <f>G96*F96</f>
        <v>16.14</v>
      </c>
      <c r="I96" s="30"/>
      <c r="J96" s="31">
        <v>16.850000000000001</v>
      </c>
      <c r="K96" s="32">
        <v>1</v>
      </c>
      <c r="L96" s="29">
        <f>K96*J96</f>
        <v>16.850000000000001</v>
      </c>
      <c r="M96" s="30"/>
      <c r="N96" s="33">
        <f>L96-H96</f>
        <v>0.71000000000000085</v>
      </c>
      <c r="O96" s="34">
        <f>IF((H96)=0,"",(N96/H96))</f>
        <v>4.3990086741016163E-2</v>
      </c>
      <c r="P96" s="10"/>
    </row>
    <row r="97" spans="1:16">
      <c r="A97" s="10"/>
      <c r="B97" s="24" t="s">
        <v>25</v>
      </c>
      <c r="C97" s="24"/>
      <c r="D97" s="25" t="s">
        <v>24</v>
      </c>
      <c r="E97" s="26"/>
      <c r="F97" s="27">
        <v>0</v>
      </c>
      <c r="G97" s="28">
        <v>1</v>
      </c>
      <c r="H97" s="29">
        <f t="shared" ref="H97:H103" si="14">G97*F97</f>
        <v>0</v>
      </c>
      <c r="I97" s="30"/>
      <c r="J97" s="31">
        <v>0</v>
      </c>
      <c r="K97" s="32">
        <v>1</v>
      </c>
      <c r="L97" s="29">
        <f>K97*J97</f>
        <v>0</v>
      </c>
      <c r="M97" s="30"/>
      <c r="N97" s="33">
        <f>L97-H97</f>
        <v>0</v>
      </c>
      <c r="O97" s="34" t="str">
        <f>IF((H97)=0,"",(N97/H97))</f>
        <v/>
      </c>
      <c r="P97" s="10"/>
    </row>
    <row r="98" spans="1:16">
      <c r="A98" s="10"/>
      <c r="B98" s="35" t="s">
        <v>26</v>
      </c>
      <c r="C98" s="24"/>
      <c r="D98" s="25" t="s">
        <v>24</v>
      </c>
      <c r="E98" s="26"/>
      <c r="F98" s="27">
        <v>0</v>
      </c>
      <c r="G98" s="28">
        <v>1</v>
      </c>
      <c r="H98" s="29">
        <f t="shared" si="14"/>
        <v>0</v>
      </c>
      <c r="I98" s="30"/>
      <c r="J98" s="31">
        <v>0</v>
      </c>
      <c r="K98" s="32">
        <v>1</v>
      </c>
      <c r="L98" s="29">
        <f t="shared" ref="L98:L103" si="15">K98*J98</f>
        <v>0</v>
      </c>
      <c r="M98" s="30"/>
      <c r="N98" s="33">
        <f t="shared" ref="N98:N132" si="16">L98-H98</f>
        <v>0</v>
      </c>
      <c r="O98" s="34" t="str">
        <f t="shared" ref="O98:O104" si="17">IF((H98)=0,"",(N98/H98))</f>
        <v/>
      </c>
      <c r="P98" s="10"/>
    </row>
    <row r="99" spans="1:16">
      <c r="A99" s="10"/>
      <c r="B99" s="24" t="s">
        <v>27</v>
      </c>
      <c r="C99" s="24"/>
      <c r="D99" s="25" t="s">
        <v>28</v>
      </c>
      <c r="E99" s="26"/>
      <c r="F99" s="27">
        <v>1.24E-2</v>
      </c>
      <c r="G99" s="28">
        <f>F91</f>
        <v>800</v>
      </c>
      <c r="H99" s="29">
        <f t="shared" si="14"/>
        <v>9.92</v>
      </c>
      <c r="I99" s="30"/>
      <c r="J99" s="31">
        <v>1.29E-2</v>
      </c>
      <c r="K99" s="28">
        <f>F91</f>
        <v>800</v>
      </c>
      <c r="L99" s="29">
        <f t="shared" si="15"/>
        <v>10.32</v>
      </c>
      <c r="M99" s="30"/>
      <c r="N99" s="33">
        <f t="shared" si="16"/>
        <v>0.40000000000000036</v>
      </c>
      <c r="O99" s="34">
        <f t="shared" si="17"/>
        <v>4.0322580645161324E-2</v>
      </c>
      <c r="P99" s="10"/>
    </row>
    <row r="100" spans="1:16">
      <c r="A100" s="10"/>
      <c r="B100" s="24" t="s">
        <v>29</v>
      </c>
      <c r="C100" s="24"/>
      <c r="D100" s="25" t="s">
        <v>24</v>
      </c>
      <c r="E100" s="26"/>
      <c r="F100" s="27">
        <v>0</v>
      </c>
      <c r="G100" s="28">
        <v>1</v>
      </c>
      <c r="H100" s="29">
        <f t="shared" si="14"/>
        <v>0</v>
      </c>
      <c r="I100" s="30"/>
      <c r="J100" s="31">
        <v>0.28999999999999998</v>
      </c>
      <c r="K100" s="28">
        <v>1</v>
      </c>
      <c r="L100" s="29">
        <f t="shared" si="15"/>
        <v>0.28999999999999998</v>
      </c>
      <c r="M100" s="30"/>
      <c r="N100" s="33">
        <f t="shared" si="16"/>
        <v>0.28999999999999998</v>
      </c>
      <c r="O100" s="34" t="str">
        <f t="shared" si="17"/>
        <v/>
      </c>
      <c r="P100" s="10"/>
    </row>
    <row r="101" spans="1:16">
      <c r="A101" s="10"/>
      <c r="B101" s="24" t="s">
        <v>30</v>
      </c>
      <c r="C101" s="24"/>
      <c r="D101" s="25" t="s">
        <v>31</v>
      </c>
      <c r="E101" s="26"/>
      <c r="F101" s="27">
        <v>2.0000000000000001E-4</v>
      </c>
      <c r="G101" s="28">
        <f>F91</f>
        <v>800</v>
      </c>
      <c r="H101" s="29">
        <f t="shared" si="14"/>
        <v>0.16</v>
      </c>
      <c r="I101" s="30"/>
      <c r="J101" s="31">
        <v>0</v>
      </c>
      <c r="K101" s="28">
        <f>F91</f>
        <v>800</v>
      </c>
      <c r="L101" s="29">
        <f t="shared" si="15"/>
        <v>0</v>
      </c>
      <c r="M101" s="30"/>
      <c r="N101" s="33">
        <f t="shared" si="16"/>
        <v>-0.16</v>
      </c>
      <c r="O101" s="34">
        <f t="shared" si="17"/>
        <v>-1</v>
      </c>
      <c r="P101" s="10"/>
    </row>
    <row r="102" spans="1:16">
      <c r="A102" s="10"/>
      <c r="B102" s="36" t="s">
        <v>32</v>
      </c>
      <c r="C102" s="24"/>
      <c r="D102" s="25" t="s">
        <v>31</v>
      </c>
      <c r="E102" s="26"/>
      <c r="F102" s="27">
        <v>-5.0000000000000001E-4</v>
      </c>
      <c r="G102" s="28">
        <f>F91</f>
        <v>800</v>
      </c>
      <c r="H102" s="29">
        <f t="shared" si="14"/>
        <v>-0.4</v>
      </c>
      <c r="I102" s="30"/>
      <c r="J102" s="31">
        <v>0</v>
      </c>
      <c r="K102" s="28">
        <f>F91</f>
        <v>800</v>
      </c>
      <c r="L102" s="29">
        <f t="shared" si="15"/>
        <v>0</v>
      </c>
      <c r="M102" s="30"/>
      <c r="N102" s="33">
        <f t="shared" si="16"/>
        <v>0.4</v>
      </c>
      <c r="O102" s="34">
        <f t="shared" si="17"/>
        <v>-1</v>
      </c>
      <c r="P102" s="10"/>
    </row>
    <row r="103" spans="1:16">
      <c r="A103" s="10"/>
      <c r="B103" s="36" t="s">
        <v>33</v>
      </c>
      <c r="C103" s="24"/>
      <c r="D103" s="25" t="s">
        <v>24</v>
      </c>
      <c r="E103" s="26"/>
      <c r="F103" s="27">
        <v>0</v>
      </c>
      <c r="G103" s="28">
        <v>1</v>
      </c>
      <c r="H103" s="29">
        <f t="shared" si="14"/>
        <v>0</v>
      </c>
      <c r="I103" s="30"/>
      <c r="J103" s="31">
        <v>0.41</v>
      </c>
      <c r="K103" s="28">
        <v>1</v>
      </c>
      <c r="L103" s="29">
        <f t="shared" si="15"/>
        <v>0.41</v>
      </c>
      <c r="M103" s="30"/>
      <c r="N103" s="33">
        <f t="shared" si="16"/>
        <v>0.41</v>
      </c>
      <c r="O103" s="34" t="str">
        <f t="shared" si="17"/>
        <v/>
      </c>
      <c r="P103" s="10"/>
    </row>
    <row r="104" spans="1:16">
      <c r="A104" s="37"/>
      <c r="B104" s="38" t="s">
        <v>34</v>
      </c>
      <c r="C104" s="39"/>
      <c r="D104" s="40"/>
      <c r="E104" s="39"/>
      <c r="F104" s="41"/>
      <c r="G104" s="42"/>
      <c r="H104" s="43">
        <f>SUM(H96:H103)</f>
        <v>25.820000000000004</v>
      </c>
      <c r="I104" s="44"/>
      <c r="J104" s="45"/>
      <c r="K104" s="46"/>
      <c r="L104" s="43">
        <f>SUM(L96:L103)</f>
        <v>27.87</v>
      </c>
      <c r="M104" s="44"/>
      <c r="N104" s="47">
        <f t="shared" si="16"/>
        <v>2.0499999999999972</v>
      </c>
      <c r="O104" s="48">
        <f t="shared" si="17"/>
        <v>7.9395817195971996E-2</v>
      </c>
      <c r="P104" s="37"/>
    </row>
    <row r="105" spans="1:16" ht="38.25">
      <c r="A105" s="10"/>
      <c r="B105" s="49" t="s">
        <v>35</v>
      </c>
      <c r="C105" s="24"/>
      <c r="D105" s="25" t="s">
        <v>31</v>
      </c>
      <c r="E105" s="26"/>
      <c r="F105" s="27">
        <v>-2.0000000000000001E-4</v>
      </c>
      <c r="G105" s="28">
        <f>F91</f>
        <v>800</v>
      </c>
      <c r="H105" s="29">
        <f>G105*F105</f>
        <v>-0.16</v>
      </c>
      <c r="I105" s="30"/>
      <c r="J105" s="31">
        <v>-1.4E-3</v>
      </c>
      <c r="K105" s="28">
        <f>F91</f>
        <v>800</v>
      </c>
      <c r="L105" s="29">
        <f t="shared" ref="L105:L107" si="18">K105*J105</f>
        <v>-1.1199999999999999</v>
      </c>
      <c r="M105" s="30"/>
      <c r="N105" s="33">
        <f t="shared" si="16"/>
        <v>-0.95999999999999985</v>
      </c>
      <c r="O105" s="34">
        <f>IF((H105)=0,"",(N105/H105))</f>
        <v>5.9999999999999991</v>
      </c>
      <c r="P105" s="10"/>
    </row>
    <row r="106" spans="1:16">
      <c r="A106" s="10"/>
      <c r="B106" s="50" t="s">
        <v>36</v>
      </c>
      <c r="C106" s="24"/>
      <c r="D106" s="25" t="s">
        <v>28</v>
      </c>
      <c r="E106" s="26"/>
      <c r="F106" s="27">
        <v>2.0000000000000001E-4</v>
      </c>
      <c r="G106" s="28">
        <f>F91</f>
        <v>800</v>
      </c>
      <c r="H106" s="29">
        <f>G106*F106</f>
        <v>0.16</v>
      </c>
      <c r="I106" s="30"/>
      <c r="J106" s="31">
        <v>2.0000000000000001E-4</v>
      </c>
      <c r="K106" s="28">
        <f>F91</f>
        <v>800</v>
      </c>
      <c r="L106" s="29">
        <f t="shared" si="18"/>
        <v>0.16</v>
      </c>
      <c r="M106" s="30"/>
      <c r="N106" s="33">
        <f t="shared" si="16"/>
        <v>0</v>
      </c>
      <c r="O106" s="34">
        <f>IF((H106)=0,"",(N106/H106))</f>
        <v>0</v>
      </c>
      <c r="P106" s="10"/>
    </row>
    <row r="107" spans="1:16">
      <c r="A107" s="10"/>
      <c r="B107" s="50" t="s">
        <v>37</v>
      </c>
      <c r="C107" s="24"/>
      <c r="D107" s="25"/>
      <c r="E107" s="26"/>
      <c r="F107" s="51"/>
      <c r="G107" s="52"/>
      <c r="H107" s="53"/>
      <c r="I107" s="30"/>
      <c r="J107" s="31"/>
      <c r="K107" s="28">
        <f>F91</f>
        <v>800</v>
      </c>
      <c r="L107" s="29">
        <f t="shared" si="18"/>
        <v>0</v>
      </c>
      <c r="M107" s="30"/>
      <c r="N107" s="33">
        <f t="shared" si="16"/>
        <v>0</v>
      </c>
      <c r="O107" s="34"/>
      <c r="P107" s="10"/>
    </row>
    <row r="108" spans="1:16" ht="25.5">
      <c r="A108" s="10"/>
      <c r="B108" s="54" t="s">
        <v>38</v>
      </c>
      <c r="C108" s="55"/>
      <c r="D108" s="55"/>
      <c r="E108" s="55"/>
      <c r="F108" s="56"/>
      <c r="G108" s="57"/>
      <c r="H108" s="58">
        <f>SUM(H104:H107)</f>
        <v>25.820000000000004</v>
      </c>
      <c r="I108" s="44"/>
      <c r="J108" s="57"/>
      <c r="K108" s="59"/>
      <c r="L108" s="58">
        <f>SUM(L104:L107)</f>
        <v>26.91</v>
      </c>
      <c r="M108" s="44"/>
      <c r="N108" s="47">
        <f t="shared" si="16"/>
        <v>1.0899999999999963</v>
      </c>
      <c r="O108" s="48">
        <f t="shared" ref="O108:O132" si="19">IF((H108)=0,"",(N108/H108))</f>
        <v>4.2215336948102096E-2</v>
      </c>
      <c r="P108" s="10"/>
    </row>
    <row r="109" spans="1:16">
      <c r="A109" s="10"/>
      <c r="B109" s="30" t="s">
        <v>39</v>
      </c>
      <c r="C109" s="30"/>
      <c r="D109" s="60" t="s">
        <v>28</v>
      </c>
      <c r="E109" s="61"/>
      <c r="F109" s="31">
        <v>5.8999999999999999E-3</v>
      </c>
      <c r="G109" s="62">
        <f>F91*(1+F135)</f>
        <v>842.16</v>
      </c>
      <c r="H109" s="29">
        <f>G109*F109</f>
        <v>4.968744</v>
      </c>
      <c r="I109" s="30"/>
      <c r="J109" s="31">
        <v>5.8999999999999999E-3</v>
      </c>
      <c r="K109" s="63">
        <f>F91*(1+J135)</f>
        <v>843.17733039780262</v>
      </c>
      <c r="L109" s="29">
        <f>K109*J109</f>
        <v>4.9747462493470351</v>
      </c>
      <c r="M109" s="30"/>
      <c r="N109" s="33">
        <f t="shared" si="16"/>
        <v>6.0022493470350824E-3</v>
      </c>
      <c r="O109" s="34">
        <f t="shared" si="19"/>
        <v>1.2080013273042609E-3</v>
      </c>
      <c r="P109" s="10"/>
    </row>
    <row r="110" spans="1:16" ht="25.5">
      <c r="A110" s="10"/>
      <c r="B110" s="64" t="s">
        <v>40</v>
      </c>
      <c r="C110" s="30"/>
      <c r="D110" s="60" t="s">
        <v>28</v>
      </c>
      <c r="E110" s="61"/>
      <c r="F110" s="31">
        <v>3.7000000000000002E-3</v>
      </c>
      <c r="G110" s="62">
        <f>G109</f>
        <v>842.16</v>
      </c>
      <c r="H110" s="29">
        <f>G110*F110</f>
        <v>3.1159919999999999</v>
      </c>
      <c r="I110" s="30"/>
      <c r="J110" s="31">
        <v>3.5999999999999999E-3</v>
      </c>
      <c r="K110" s="63">
        <f>K109</f>
        <v>843.17733039780262</v>
      </c>
      <c r="L110" s="29">
        <f>K110*J110</f>
        <v>3.0354383894320893</v>
      </c>
      <c r="M110" s="30"/>
      <c r="N110" s="33">
        <f t="shared" si="16"/>
        <v>-8.055361056791055E-2</v>
      </c>
      <c r="O110" s="34">
        <f t="shared" si="19"/>
        <v>-2.5851674384244426E-2</v>
      </c>
      <c r="P110" s="10"/>
    </row>
    <row r="111" spans="1:16" ht="25.5">
      <c r="A111" s="10"/>
      <c r="B111" s="54" t="s">
        <v>41</v>
      </c>
      <c r="C111" s="39"/>
      <c r="D111" s="39"/>
      <c r="E111" s="39"/>
      <c r="F111" s="65"/>
      <c r="G111" s="57"/>
      <c r="H111" s="58">
        <f>SUM(H108:H110)</f>
        <v>33.904736000000007</v>
      </c>
      <c r="I111" s="66"/>
      <c r="J111" s="67"/>
      <c r="K111" s="68"/>
      <c r="L111" s="58">
        <f>SUM(L108:L110)</f>
        <v>34.920184638779126</v>
      </c>
      <c r="M111" s="66"/>
      <c r="N111" s="47">
        <f t="shared" si="16"/>
        <v>1.0154486387791195</v>
      </c>
      <c r="O111" s="48">
        <f t="shared" si="19"/>
        <v>2.9950052959536958E-2</v>
      </c>
      <c r="P111" s="10"/>
    </row>
    <row r="112" spans="1:16" ht="25.5">
      <c r="A112" s="10"/>
      <c r="B112" s="69" t="s">
        <v>42</v>
      </c>
      <c r="C112" s="24"/>
      <c r="D112" s="25" t="s">
        <v>28</v>
      </c>
      <c r="E112" s="26"/>
      <c r="F112" s="70">
        <v>5.1999999999999998E-3</v>
      </c>
      <c r="G112" s="62">
        <f>F91*(1+F135)</f>
        <v>842.16</v>
      </c>
      <c r="H112" s="71">
        <f t="shared" ref="H112:H120" si="20">G112*F112</f>
        <v>4.379232</v>
      </c>
      <c r="I112" s="30"/>
      <c r="J112" s="72">
        <v>5.1999999999999998E-3</v>
      </c>
      <c r="K112" s="63">
        <f>F91*(1+J135)</f>
        <v>843.17733039780262</v>
      </c>
      <c r="L112" s="71">
        <f t="shared" ref="L112:L120" si="21">K112*J112</f>
        <v>4.3845221180685732</v>
      </c>
      <c r="M112" s="30"/>
      <c r="N112" s="33">
        <f t="shared" si="16"/>
        <v>5.2901180685731575E-3</v>
      </c>
      <c r="O112" s="73">
        <f t="shared" si="19"/>
        <v>1.2080013273042299E-3</v>
      </c>
      <c r="P112" s="10"/>
    </row>
    <row r="113" spans="1:16" ht="25.5">
      <c r="A113" s="10"/>
      <c r="B113" s="69" t="s">
        <v>43</v>
      </c>
      <c r="C113" s="24"/>
      <c r="D113" s="25" t="s">
        <v>28</v>
      </c>
      <c r="E113" s="26"/>
      <c r="F113" s="70">
        <v>1.1000000000000001E-3</v>
      </c>
      <c r="G113" s="62">
        <f>F91*(1+F135)</f>
        <v>842.16</v>
      </c>
      <c r="H113" s="71">
        <f t="shared" si="20"/>
        <v>0.92637599999999998</v>
      </c>
      <c r="I113" s="30"/>
      <c r="J113" s="72">
        <v>1.1000000000000001E-3</v>
      </c>
      <c r="K113" s="63">
        <f>F91*(1+J135)</f>
        <v>843.17733039780262</v>
      </c>
      <c r="L113" s="71">
        <f t="shared" si="21"/>
        <v>0.92749506343758292</v>
      </c>
      <c r="M113" s="30"/>
      <c r="N113" s="33">
        <f t="shared" si="16"/>
        <v>1.1190634375829456E-3</v>
      </c>
      <c r="O113" s="73">
        <f t="shared" si="19"/>
        <v>1.2080013273044051E-3</v>
      </c>
      <c r="P113" s="10"/>
    </row>
    <row r="114" spans="1:16">
      <c r="A114" s="10"/>
      <c r="B114" s="24" t="s">
        <v>44</v>
      </c>
      <c r="C114" s="24"/>
      <c r="D114" s="25"/>
      <c r="E114" s="26"/>
      <c r="F114" s="70">
        <v>0.25</v>
      </c>
      <c r="G114" s="28">
        <v>1</v>
      </c>
      <c r="H114" s="71">
        <f t="shared" si="20"/>
        <v>0.25</v>
      </c>
      <c r="I114" s="30"/>
      <c r="J114" s="72">
        <v>0.25</v>
      </c>
      <c r="K114" s="32">
        <v>1</v>
      </c>
      <c r="L114" s="71">
        <f t="shared" si="21"/>
        <v>0.25</v>
      </c>
      <c r="M114" s="30"/>
      <c r="N114" s="33">
        <f t="shared" si="16"/>
        <v>0</v>
      </c>
      <c r="O114" s="73">
        <f t="shared" si="19"/>
        <v>0</v>
      </c>
      <c r="P114" s="10"/>
    </row>
    <row r="115" spans="1:16">
      <c r="A115" s="10"/>
      <c r="B115" s="24" t="s">
        <v>45</v>
      </c>
      <c r="C115" s="24"/>
      <c r="D115" s="25" t="s">
        <v>28</v>
      </c>
      <c r="E115" s="26"/>
      <c r="F115" s="70">
        <v>7.0000000000000001E-3</v>
      </c>
      <c r="G115" s="62">
        <f>F91</f>
        <v>800</v>
      </c>
      <c r="H115" s="71">
        <f t="shared" si="20"/>
        <v>5.6000000000000005</v>
      </c>
      <c r="I115" s="30"/>
      <c r="J115" s="72">
        <v>7.0000000000000001E-3</v>
      </c>
      <c r="K115" s="63">
        <f>F91</f>
        <v>800</v>
      </c>
      <c r="L115" s="71">
        <f t="shared" si="21"/>
        <v>5.6000000000000005</v>
      </c>
      <c r="M115" s="30"/>
      <c r="N115" s="33">
        <f t="shared" si="16"/>
        <v>0</v>
      </c>
      <c r="O115" s="73">
        <f t="shared" si="19"/>
        <v>0</v>
      </c>
      <c r="P115" s="10"/>
    </row>
    <row r="116" spans="1:16">
      <c r="A116" s="10"/>
      <c r="B116" s="50" t="s">
        <v>46</v>
      </c>
      <c r="C116" s="24"/>
      <c r="D116" s="25" t="s">
        <v>28</v>
      </c>
      <c r="E116" s="26"/>
      <c r="F116" s="74">
        <v>6.5000000000000002E-2</v>
      </c>
      <c r="G116" s="62">
        <f>IF($G$112&gt;=600,600,$G$112)</f>
        <v>600</v>
      </c>
      <c r="H116" s="71">
        <f>G116*F116</f>
        <v>39</v>
      </c>
      <c r="I116" s="30"/>
      <c r="J116" s="70">
        <v>6.5000000000000002E-2</v>
      </c>
      <c r="K116" s="62">
        <f>IF($K$112&gt;=600,600,$K$112)</f>
        <v>600</v>
      </c>
      <c r="L116" s="71">
        <f>K116*J116</f>
        <v>39</v>
      </c>
      <c r="M116" s="30"/>
      <c r="N116" s="33">
        <f t="shared" si="16"/>
        <v>0</v>
      </c>
      <c r="O116" s="73">
        <f t="shared" si="19"/>
        <v>0</v>
      </c>
      <c r="P116" s="10"/>
    </row>
    <row r="117" spans="1:16">
      <c r="A117" s="10"/>
      <c r="B117" s="50" t="s">
        <v>47</v>
      </c>
      <c r="C117" s="24"/>
      <c r="D117" s="25" t="s">
        <v>28</v>
      </c>
      <c r="E117" s="26"/>
      <c r="F117" s="74">
        <v>7.4999999999999997E-2</v>
      </c>
      <c r="G117" s="62">
        <f>IF($G$112&gt;=600,$G$112-600,0)</f>
        <v>242.15999999999997</v>
      </c>
      <c r="H117" s="71">
        <f>G117*F117</f>
        <v>18.161999999999995</v>
      </c>
      <c r="I117" s="30"/>
      <c r="J117" s="70">
        <v>7.4999999999999997E-2</v>
      </c>
      <c r="K117" s="62">
        <f>IF($K$112&gt;=600,$K$112-600,0)</f>
        <v>243.17733039780262</v>
      </c>
      <c r="L117" s="71">
        <f>K117*J117</f>
        <v>18.238299779835195</v>
      </c>
      <c r="M117" s="30"/>
      <c r="N117" s="33">
        <f t="shared" si="16"/>
        <v>7.6299779835199644E-2</v>
      </c>
      <c r="O117" s="73">
        <f t="shared" si="19"/>
        <v>4.2010670540248689E-3</v>
      </c>
      <c r="P117" s="10"/>
    </row>
    <row r="118" spans="1:16">
      <c r="A118" s="10"/>
      <c r="B118" s="50" t="s">
        <v>48</v>
      </c>
      <c r="C118" s="24"/>
      <c r="D118" s="25" t="s">
        <v>28</v>
      </c>
      <c r="E118" s="26"/>
      <c r="F118" s="74">
        <v>6.5000000000000002E-2</v>
      </c>
      <c r="G118" s="75">
        <f>0.64*$G$112</f>
        <v>538.98239999999998</v>
      </c>
      <c r="H118" s="71">
        <f t="shared" si="20"/>
        <v>35.033856</v>
      </c>
      <c r="I118" s="30"/>
      <c r="J118" s="70">
        <v>6.5000000000000002E-2</v>
      </c>
      <c r="K118" s="76">
        <f>0.64*$K$112</f>
        <v>539.6334914545937</v>
      </c>
      <c r="L118" s="71">
        <f t="shared" si="21"/>
        <v>35.076176944548592</v>
      </c>
      <c r="M118" s="30"/>
      <c r="N118" s="33">
        <f t="shared" si="16"/>
        <v>4.2320944548592365E-2</v>
      </c>
      <c r="O118" s="73">
        <f t="shared" si="19"/>
        <v>1.2080013273044327E-3</v>
      </c>
      <c r="P118" s="10"/>
    </row>
    <row r="119" spans="1:16">
      <c r="A119" s="10"/>
      <c r="B119" s="50" t="s">
        <v>49</v>
      </c>
      <c r="C119" s="24"/>
      <c r="D119" s="25" t="s">
        <v>28</v>
      </c>
      <c r="E119" s="26"/>
      <c r="F119" s="74">
        <v>0.1</v>
      </c>
      <c r="G119" s="75">
        <f>0.18*$G$112</f>
        <v>151.58879999999999</v>
      </c>
      <c r="H119" s="71">
        <f t="shared" si="20"/>
        <v>15.15888</v>
      </c>
      <c r="I119" s="30"/>
      <c r="J119" s="70">
        <v>0.1</v>
      </c>
      <c r="K119" s="76">
        <f>0.18*$K$112</f>
        <v>151.77191947160446</v>
      </c>
      <c r="L119" s="71">
        <f t="shared" si="21"/>
        <v>15.177191947160447</v>
      </c>
      <c r="M119" s="30"/>
      <c r="N119" s="33">
        <f t="shared" si="16"/>
        <v>1.8311947160446707E-2</v>
      </c>
      <c r="O119" s="73">
        <f t="shared" si="19"/>
        <v>1.2080013273043065E-3</v>
      </c>
      <c r="P119" s="10"/>
    </row>
    <row r="120" spans="1:16" ht="13.5" thickBot="1">
      <c r="A120" s="10"/>
      <c r="B120" s="14" t="s">
        <v>50</v>
      </c>
      <c r="C120" s="24"/>
      <c r="D120" s="25" t="s">
        <v>28</v>
      </c>
      <c r="E120" s="26"/>
      <c r="F120" s="74">
        <v>0.11700000000000001</v>
      </c>
      <c r="G120" s="75">
        <f>0.18*$G$112</f>
        <v>151.58879999999999</v>
      </c>
      <c r="H120" s="71">
        <f t="shared" si="20"/>
        <v>17.7358896</v>
      </c>
      <c r="I120" s="30"/>
      <c r="J120" s="70">
        <v>0.11700000000000001</v>
      </c>
      <c r="K120" s="76">
        <f>0.18*$K$112</f>
        <v>151.77191947160446</v>
      </c>
      <c r="L120" s="71">
        <f t="shared" si="21"/>
        <v>17.757314578177724</v>
      </c>
      <c r="M120" s="30"/>
      <c r="N120" s="33">
        <f t="shared" si="16"/>
        <v>2.1424978177723375E-2</v>
      </c>
      <c r="O120" s="73">
        <f t="shared" si="19"/>
        <v>1.2080013273043477E-3</v>
      </c>
      <c r="P120" s="10"/>
    </row>
    <row r="121" spans="1:16" ht="13.5" thickBot="1">
      <c r="A121" s="10"/>
      <c r="B121" s="77"/>
      <c r="C121" s="78"/>
      <c r="D121" s="79"/>
      <c r="E121" s="78"/>
      <c r="F121" s="80"/>
      <c r="G121" s="81"/>
      <c r="H121" s="82"/>
      <c r="I121" s="83"/>
      <c r="J121" s="80"/>
      <c r="K121" s="84"/>
      <c r="L121" s="82"/>
      <c r="M121" s="83"/>
      <c r="N121" s="85"/>
      <c r="O121" s="86"/>
      <c r="P121" s="10"/>
    </row>
    <row r="122" spans="1:16">
      <c r="A122" s="10"/>
      <c r="B122" s="87" t="s">
        <v>51</v>
      </c>
      <c r="C122" s="24"/>
      <c r="D122" s="24"/>
      <c r="E122" s="24"/>
      <c r="F122" s="88"/>
      <c r="G122" s="89"/>
      <c r="H122" s="90">
        <f>SUM(H111:H117)</f>
        <v>102.22234400000001</v>
      </c>
      <c r="I122" s="91"/>
      <c r="J122" s="92"/>
      <c r="K122" s="92"/>
      <c r="L122" s="93">
        <f>SUM(L111:L117)</f>
        <v>103.32050160012048</v>
      </c>
      <c r="M122" s="94"/>
      <c r="N122" s="95">
        <f t="shared" si="16"/>
        <v>1.0981576001204729</v>
      </c>
      <c r="O122" s="96">
        <f t="shared" si="19"/>
        <v>1.0742833290151054E-2</v>
      </c>
      <c r="P122" s="10"/>
    </row>
    <row r="123" spans="1:16">
      <c r="A123" s="10"/>
      <c r="B123" s="97" t="s">
        <v>52</v>
      </c>
      <c r="C123" s="24"/>
      <c r="D123" s="24"/>
      <c r="E123" s="24"/>
      <c r="F123" s="98">
        <v>0.13</v>
      </c>
      <c r="G123" s="89"/>
      <c r="H123" s="99">
        <f>H122*F123</f>
        <v>13.288904720000001</v>
      </c>
      <c r="I123" s="100"/>
      <c r="J123" s="101">
        <v>0.13</v>
      </c>
      <c r="K123" s="102"/>
      <c r="L123" s="103">
        <f>L122*J123</f>
        <v>13.431665208015662</v>
      </c>
      <c r="M123" s="104"/>
      <c r="N123" s="105">
        <f t="shared" si="16"/>
        <v>0.14276048801566077</v>
      </c>
      <c r="O123" s="106">
        <f t="shared" si="19"/>
        <v>1.0742833290151001E-2</v>
      </c>
      <c r="P123" s="10"/>
    </row>
    <row r="124" spans="1:16">
      <c r="A124" s="10"/>
      <c r="B124" s="107" t="s">
        <v>53</v>
      </c>
      <c r="C124" s="24"/>
      <c r="D124" s="24"/>
      <c r="E124" s="24"/>
      <c r="F124" s="108"/>
      <c r="G124" s="109"/>
      <c r="H124" s="99">
        <f>H122+H123</f>
        <v>115.51124872000001</v>
      </c>
      <c r="I124" s="100"/>
      <c r="J124" s="100"/>
      <c r="K124" s="100"/>
      <c r="L124" s="103">
        <f>L122+L123</f>
        <v>116.75216680813614</v>
      </c>
      <c r="M124" s="104"/>
      <c r="N124" s="105">
        <f t="shared" si="16"/>
        <v>1.2409180881361266</v>
      </c>
      <c r="O124" s="106">
        <f t="shared" si="19"/>
        <v>1.0742833290150985E-2</v>
      </c>
      <c r="P124" s="10"/>
    </row>
    <row r="125" spans="1:16" ht="12.75" customHeight="1">
      <c r="A125" s="10"/>
      <c r="B125" s="142" t="s">
        <v>54</v>
      </c>
      <c r="C125" s="142"/>
      <c r="D125" s="142"/>
      <c r="E125" s="24"/>
      <c r="F125" s="108"/>
      <c r="G125" s="109"/>
      <c r="H125" s="110">
        <f>ROUND(-H124*10%,2)</f>
        <v>-11.55</v>
      </c>
      <c r="I125" s="100"/>
      <c r="J125" s="100"/>
      <c r="K125" s="100"/>
      <c r="L125" s="111">
        <f>ROUND(-L124*10%,2)</f>
        <v>-11.68</v>
      </c>
      <c r="M125" s="104"/>
      <c r="N125" s="112">
        <f t="shared" si="16"/>
        <v>-0.12999999999999901</v>
      </c>
      <c r="O125" s="113">
        <f t="shared" si="19"/>
        <v>1.1255411255411168E-2</v>
      </c>
      <c r="P125" s="10"/>
    </row>
    <row r="126" spans="1:16" ht="13.5" customHeight="1" thickBot="1">
      <c r="A126" s="10"/>
      <c r="B126" s="143" t="s">
        <v>55</v>
      </c>
      <c r="C126" s="143"/>
      <c r="D126" s="143"/>
      <c r="E126" s="114"/>
      <c r="F126" s="115"/>
      <c r="G126" s="116"/>
      <c r="H126" s="117">
        <f>SUM(H124:H125)</f>
        <v>103.96124872000001</v>
      </c>
      <c r="I126" s="118"/>
      <c r="J126" s="118"/>
      <c r="K126" s="118"/>
      <c r="L126" s="119">
        <f>SUM(L124:L125)</f>
        <v>105.07216680813613</v>
      </c>
      <c r="M126" s="120"/>
      <c r="N126" s="121">
        <f t="shared" si="16"/>
        <v>1.1109180881361169</v>
      </c>
      <c r="O126" s="122">
        <f t="shared" si="19"/>
        <v>1.06858863452878E-2</v>
      </c>
      <c r="P126" s="10"/>
    </row>
    <row r="127" spans="1:16" ht="13.5" thickBot="1">
      <c r="A127" s="10"/>
      <c r="B127" s="77"/>
      <c r="C127" s="78"/>
      <c r="D127" s="79"/>
      <c r="E127" s="78"/>
      <c r="F127" s="123"/>
      <c r="G127" s="124"/>
      <c r="H127" s="125"/>
      <c r="I127" s="126"/>
      <c r="J127" s="123"/>
      <c r="K127" s="81"/>
      <c r="L127" s="127"/>
      <c r="M127" s="83"/>
      <c r="N127" s="128"/>
      <c r="O127" s="86"/>
      <c r="P127" s="10"/>
    </row>
    <row r="128" spans="1:16">
      <c r="A128" s="10"/>
      <c r="B128" s="87" t="s">
        <v>56</v>
      </c>
      <c r="C128" s="24"/>
      <c r="D128" s="24"/>
      <c r="E128" s="24"/>
      <c r="F128" s="88"/>
      <c r="G128" s="89"/>
      <c r="H128" s="90">
        <f>SUM(H111:H115,H118:H120)</f>
        <v>112.98896959999999</v>
      </c>
      <c r="I128" s="91"/>
      <c r="J128" s="92"/>
      <c r="K128" s="92"/>
      <c r="L128" s="129">
        <f>SUM(L111:L115,L118:L120)</f>
        <v>114.09288529017206</v>
      </c>
      <c r="M128" s="94"/>
      <c r="N128" s="95">
        <f>L128-H128</f>
        <v>1.103915690172073</v>
      </c>
      <c r="O128" s="96">
        <f>IF((H128)=0,"",(N128/H128))</f>
        <v>9.7701191017151561E-3</v>
      </c>
      <c r="P128" s="10"/>
    </row>
    <row r="129" spans="1:16">
      <c r="A129" s="10"/>
      <c r="B129" s="97" t="s">
        <v>52</v>
      </c>
      <c r="C129" s="24"/>
      <c r="D129" s="24"/>
      <c r="E129" s="24"/>
      <c r="F129" s="98">
        <v>0.13</v>
      </c>
      <c r="G129" s="109"/>
      <c r="H129" s="99">
        <f>H128*F129</f>
        <v>14.688566047999998</v>
      </c>
      <c r="I129" s="100"/>
      <c r="J129" s="130">
        <v>0.13</v>
      </c>
      <c r="K129" s="100"/>
      <c r="L129" s="103">
        <f>L128*J129</f>
        <v>14.832075087722369</v>
      </c>
      <c r="M129" s="104"/>
      <c r="N129" s="105">
        <f t="shared" si="16"/>
        <v>0.14350903972237106</v>
      </c>
      <c r="O129" s="106">
        <f t="shared" si="19"/>
        <v>9.7701191017152637E-3</v>
      </c>
      <c r="P129" s="10"/>
    </row>
    <row r="130" spans="1:16">
      <c r="A130" s="10"/>
      <c r="B130" s="107" t="s">
        <v>53</v>
      </c>
      <c r="C130" s="24"/>
      <c r="D130" s="24"/>
      <c r="E130" s="24"/>
      <c r="F130" s="108"/>
      <c r="G130" s="109"/>
      <c r="H130" s="99">
        <f>H128+H129</f>
        <v>127.67753564799999</v>
      </c>
      <c r="I130" s="100"/>
      <c r="J130" s="100"/>
      <c r="K130" s="100"/>
      <c r="L130" s="103">
        <f>L128+L129</f>
        <v>128.92496037789442</v>
      </c>
      <c r="M130" s="104"/>
      <c r="N130" s="105">
        <f t="shared" si="16"/>
        <v>1.2474247298944334</v>
      </c>
      <c r="O130" s="106">
        <f t="shared" si="19"/>
        <v>9.770119101715085E-3</v>
      </c>
      <c r="P130" s="10"/>
    </row>
    <row r="131" spans="1:16" ht="12.75" customHeight="1">
      <c r="A131" s="10"/>
      <c r="B131" s="142" t="s">
        <v>54</v>
      </c>
      <c r="C131" s="142"/>
      <c r="D131" s="142"/>
      <c r="E131" s="24"/>
      <c r="F131" s="108"/>
      <c r="G131" s="109"/>
      <c r="H131" s="110">
        <f>ROUND(-H130*10%,2)</f>
        <v>-12.77</v>
      </c>
      <c r="I131" s="100"/>
      <c r="J131" s="100"/>
      <c r="K131" s="100"/>
      <c r="L131" s="111">
        <f>ROUND(-L130*10%,2)</f>
        <v>-12.89</v>
      </c>
      <c r="M131" s="104"/>
      <c r="N131" s="112">
        <f t="shared" si="16"/>
        <v>-0.12000000000000099</v>
      </c>
      <c r="O131" s="113">
        <f t="shared" si="19"/>
        <v>9.3970242756461243E-3</v>
      </c>
      <c r="P131" s="10"/>
    </row>
    <row r="132" spans="1:16" ht="13.5" customHeight="1" thickBot="1">
      <c r="A132" s="10"/>
      <c r="B132" s="143" t="s">
        <v>57</v>
      </c>
      <c r="C132" s="143"/>
      <c r="D132" s="143"/>
      <c r="E132" s="114"/>
      <c r="F132" s="131"/>
      <c r="G132" s="132"/>
      <c r="H132" s="133">
        <f>H130+H131</f>
        <v>114.90753564799999</v>
      </c>
      <c r="I132" s="134"/>
      <c r="J132" s="134"/>
      <c r="K132" s="134"/>
      <c r="L132" s="135">
        <f>L130+L131</f>
        <v>116.03496037789442</v>
      </c>
      <c r="M132" s="136"/>
      <c r="N132" s="137">
        <f t="shared" si="16"/>
        <v>1.1274247298944289</v>
      </c>
      <c r="O132" s="138">
        <f t="shared" si="19"/>
        <v>9.811582186812412E-3</v>
      </c>
      <c r="P132" s="10"/>
    </row>
    <row r="133" spans="1:16" ht="13.5" thickBot="1">
      <c r="A133" s="10"/>
      <c r="B133" s="77"/>
      <c r="C133" s="78"/>
      <c r="D133" s="79"/>
      <c r="E133" s="78"/>
      <c r="F133" s="123"/>
      <c r="G133" s="124"/>
      <c r="H133" s="125"/>
      <c r="I133" s="126"/>
      <c r="J133" s="123"/>
      <c r="K133" s="81"/>
      <c r="L133" s="127"/>
      <c r="M133" s="83"/>
      <c r="N133" s="128"/>
      <c r="O133" s="86"/>
      <c r="P133" s="10"/>
    </row>
    <row r="134" spans="1:16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39"/>
      <c r="M134" s="10"/>
      <c r="N134" s="10"/>
      <c r="O134" s="10"/>
      <c r="P134" s="10"/>
    </row>
    <row r="135" spans="1:16">
      <c r="A135" s="10"/>
      <c r="B135" s="15" t="s">
        <v>58</v>
      </c>
      <c r="C135" s="10"/>
      <c r="D135" s="10"/>
      <c r="E135" s="10"/>
      <c r="F135" s="140">
        <v>5.2699999999999969E-2</v>
      </c>
      <c r="G135" s="10"/>
      <c r="H135" s="10"/>
      <c r="I135" s="10"/>
      <c r="J135" s="140">
        <v>5.3971662997253311E-2</v>
      </c>
      <c r="K135" s="10"/>
      <c r="L135" s="10"/>
      <c r="M135" s="10"/>
      <c r="N135" s="10"/>
      <c r="O135" s="10"/>
      <c r="P135" s="10"/>
    </row>
    <row r="136" spans="1:1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</row>
    <row r="137" spans="1:16" ht="14.25">
      <c r="A137" s="141" t="s">
        <v>59</v>
      </c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</row>
    <row r="138" spans="1:16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</row>
    <row r="139" spans="1:16">
      <c r="A139" s="10" t="s">
        <v>60</v>
      </c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</row>
    <row r="140" spans="1:16">
      <c r="A140" s="10" t="s">
        <v>61</v>
      </c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</row>
    <row r="141" spans="1:16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</row>
    <row r="142" spans="1:16">
      <c r="A142" s="10" t="s">
        <v>62</v>
      </c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</row>
    <row r="143" spans="1:16">
      <c r="A143" s="10" t="s">
        <v>63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</row>
    <row r="144" spans="1:16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</row>
    <row r="145" spans="1:16">
      <c r="A145" s="10" t="s">
        <v>64</v>
      </c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</row>
    <row r="146" spans="1:16">
      <c r="A146" s="10" t="s">
        <v>65</v>
      </c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</row>
    <row r="147" spans="1:16">
      <c r="A147" s="10" t="s">
        <v>66</v>
      </c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</row>
    <row r="148" spans="1:16">
      <c r="A148" s="10" t="s">
        <v>67</v>
      </c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</row>
    <row r="149" spans="1:16">
      <c r="A149" s="10" t="s">
        <v>68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</row>
    <row r="151" spans="1:16" ht="21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"/>
      <c r="M151" s="2"/>
      <c r="N151" s="3" t="s">
        <v>0</v>
      </c>
      <c r="O151" s="4" t="s">
        <v>1</v>
      </c>
    </row>
    <row r="152" spans="1:16" ht="18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2"/>
      <c r="M152" s="2"/>
      <c r="N152" s="3" t="s">
        <v>2</v>
      </c>
      <c r="O152" s="6"/>
    </row>
    <row r="153" spans="1:16" ht="18">
      <c r="A153" s="144"/>
      <c r="B153" s="144"/>
      <c r="C153" s="144"/>
      <c r="D153" s="144"/>
      <c r="E153" s="144"/>
      <c r="F153" s="144"/>
      <c r="G153" s="144"/>
      <c r="H153" s="144"/>
      <c r="I153" s="144"/>
      <c r="J153" s="144"/>
      <c r="K153" s="144"/>
      <c r="L153" s="2"/>
      <c r="M153" s="2"/>
      <c r="N153" s="3" t="s">
        <v>3</v>
      </c>
      <c r="O153" s="6"/>
    </row>
    <row r="154" spans="1:16" ht="18">
      <c r="A154" s="5"/>
      <c r="B154" s="5"/>
      <c r="C154" s="5"/>
      <c r="D154" s="5"/>
      <c r="E154" s="5"/>
      <c r="F154" s="5"/>
      <c r="G154" s="5"/>
      <c r="H154" s="5"/>
      <c r="I154" s="7"/>
      <c r="J154" s="7"/>
      <c r="K154" s="7"/>
      <c r="L154" s="2"/>
      <c r="M154" s="2"/>
      <c r="N154" s="3" t="s">
        <v>4</v>
      </c>
      <c r="O154" s="6"/>
    </row>
    <row r="155" spans="1:16" ht="15.75">
      <c r="A155" s="2"/>
      <c r="B155" s="2"/>
      <c r="C155" s="8"/>
      <c r="D155" s="8"/>
      <c r="E155" s="8"/>
      <c r="F155" s="2"/>
      <c r="G155" s="2"/>
      <c r="H155" s="2"/>
      <c r="I155" s="2"/>
      <c r="J155" s="2"/>
      <c r="K155" s="2"/>
      <c r="L155" s="2"/>
      <c r="M155" s="2"/>
      <c r="N155" s="3" t="s">
        <v>5</v>
      </c>
      <c r="O155" s="9" t="s">
        <v>77</v>
      </c>
    </row>
    <row r="156" spans="1:1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4"/>
    </row>
    <row r="157" spans="1:1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 t="s">
        <v>6</v>
      </c>
      <c r="O157" s="9"/>
    </row>
    <row r="158" spans="1:1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10"/>
    </row>
    <row r="159" spans="1:16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</row>
    <row r="160" spans="1:16" ht="18">
      <c r="A160" s="10"/>
      <c r="B160" s="145" t="s">
        <v>7</v>
      </c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</row>
    <row r="161" spans="1:16" ht="18">
      <c r="A161" s="10"/>
      <c r="B161" s="145" t="s">
        <v>8</v>
      </c>
      <c r="C161" s="145"/>
      <c r="D161" s="145"/>
      <c r="E161" s="145"/>
      <c r="F161" s="145"/>
      <c r="G161" s="145"/>
      <c r="H161" s="145"/>
      <c r="I161" s="145"/>
      <c r="J161" s="145"/>
      <c r="K161" s="145"/>
      <c r="L161" s="145"/>
      <c r="M161" s="145"/>
      <c r="N161" s="145"/>
      <c r="O161" s="145"/>
    </row>
    <row r="162" spans="1:16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</row>
    <row r="163" spans="1:16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</row>
    <row r="164" spans="1:16" ht="15.75">
      <c r="A164" s="10"/>
      <c r="B164" s="11" t="s">
        <v>9</v>
      </c>
      <c r="C164" s="10"/>
      <c r="D164" s="152" t="s">
        <v>69</v>
      </c>
      <c r="E164" s="152"/>
      <c r="F164" s="152"/>
      <c r="G164" s="152"/>
      <c r="H164" s="152"/>
      <c r="I164" s="152"/>
      <c r="J164" s="152"/>
      <c r="K164" s="152"/>
      <c r="L164" s="152"/>
      <c r="M164" s="152"/>
      <c r="N164" s="152"/>
      <c r="O164" s="152"/>
      <c r="P164" s="10"/>
    </row>
    <row r="165" spans="1:16" ht="15.75">
      <c r="A165" s="10"/>
      <c r="B165" s="12"/>
      <c r="C165" s="10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0"/>
    </row>
    <row r="166" spans="1:16">
      <c r="A166" s="10"/>
      <c r="B166" s="14"/>
      <c r="C166" s="10"/>
      <c r="D166" s="15" t="s">
        <v>11</v>
      </c>
      <c r="E166" s="15"/>
      <c r="F166" s="16">
        <v>2000</v>
      </c>
      <c r="G166" s="15" t="s">
        <v>12</v>
      </c>
      <c r="H166" s="10"/>
      <c r="I166" s="10"/>
      <c r="J166" s="10"/>
      <c r="K166" s="10"/>
      <c r="L166" s="10"/>
      <c r="M166" s="10"/>
      <c r="N166" s="10"/>
      <c r="O166" s="10"/>
      <c r="P166" s="10"/>
    </row>
    <row r="167" spans="1:16">
      <c r="A167" s="10"/>
      <c r="B167" s="14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</row>
    <row r="168" spans="1:16">
      <c r="A168" s="10"/>
      <c r="B168" s="14"/>
      <c r="C168" s="10"/>
      <c r="D168" s="17"/>
      <c r="E168" s="17"/>
      <c r="F168" s="153" t="s">
        <v>13</v>
      </c>
      <c r="G168" s="154"/>
      <c r="H168" s="155"/>
      <c r="I168" s="10"/>
      <c r="J168" s="153" t="s">
        <v>14</v>
      </c>
      <c r="K168" s="154"/>
      <c r="L168" s="155"/>
      <c r="M168" s="10"/>
      <c r="N168" s="153" t="s">
        <v>15</v>
      </c>
      <c r="O168" s="155"/>
      <c r="P168" s="10"/>
    </row>
    <row r="169" spans="1:16" ht="12.75" customHeight="1">
      <c r="A169" s="10"/>
      <c r="B169" s="14"/>
      <c r="C169" s="10"/>
      <c r="D169" s="146" t="s">
        <v>16</v>
      </c>
      <c r="E169" s="18"/>
      <c r="F169" s="19" t="s">
        <v>17</v>
      </c>
      <c r="G169" s="19" t="s">
        <v>18</v>
      </c>
      <c r="H169" s="20" t="s">
        <v>19</v>
      </c>
      <c r="I169" s="10"/>
      <c r="J169" s="19" t="s">
        <v>17</v>
      </c>
      <c r="K169" s="21" t="s">
        <v>18</v>
      </c>
      <c r="L169" s="20" t="s">
        <v>19</v>
      </c>
      <c r="M169" s="10"/>
      <c r="N169" s="148" t="s">
        <v>20</v>
      </c>
      <c r="O169" s="150" t="s">
        <v>21</v>
      </c>
      <c r="P169" s="10"/>
    </row>
    <row r="170" spans="1:16">
      <c r="A170" s="10"/>
      <c r="B170" s="14"/>
      <c r="C170" s="10"/>
      <c r="D170" s="147"/>
      <c r="E170" s="18"/>
      <c r="F170" s="22" t="s">
        <v>22</v>
      </c>
      <c r="G170" s="22"/>
      <c r="H170" s="23" t="s">
        <v>22</v>
      </c>
      <c r="I170" s="10"/>
      <c r="J170" s="22" t="s">
        <v>22</v>
      </c>
      <c r="K170" s="23"/>
      <c r="L170" s="23" t="s">
        <v>22</v>
      </c>
      <c r="M170" s="10"/>
      <c r="N170" s="149"/>
      <c r="O170" s="151"/>
      <c r="P170" s="10"/>
    </row>
    <row r="171" spans="1:16">
      <c r="A171" s="10"/>
      <c r="B171" s="24" t="s">
        <v>23</v>
      </c>
      <c r="C171" s="24"/>
      <c r="D171" s="25" t="s">
        <v>24</v>
      </c>
      <c r="E171" s="26"/>
      <c r="F171" s="27">
        <v>21.55</v>
      </c>
      <c r="G171" s="28">
        <v>1</v>
      </c>
      <c r="H171" s="29">
        <f>G171*F171</f>
        <v>21.55</v>
      </c>
      <c r="I171" s="30"/>
      <c r="J171" s="31">
        <v>21.55</v>
      </c>
      <c r="K171" s="32">
        <v>1</v>
      </c>
      <c r="L171" s="29">
        <f>K171*J171</f>
        <v>21.55</v>
      </c>
      <c r="M171" s="30"/>
      <c r="N171" s="33">
        <f>L171-H171</f>
        <v>0</v>
      </c>
      <c r="O171" s="34">
        <f>IF((H171)=0,"",(N171/H171))</f>
        <v>0</v>
      </c>
      <c r="P171" s="10"/>
    </row>
    <row r="172" spans="1:16">
      <c r="A172" s="10"/>
      <c r="B172" s="24" t="s">
        <v>25</v>
      </c>
      <c r="C172" s="24"/>
      <c r="D172" s="25" t="s">
        <v>24</v>
      </c>
      <c r="E172" s="26"/>
      <c r="F172" s="27">
        <v>0</v>
      </c>
      <c r="G172" s="28">
        <v>1</v>
      </c>
      <c r="H172" s="29">
        <f t="shared" ref="H172:H178" si="22">G172*F172</f>
        <v>0</v>
      </c>
      <c r="I172" s="30"/>
      <c r="J172" s="31">
        <v>0</v>
      </c>
      <c r="K172" s="32">
        <v>1</v>
      </c>
      <c r="L172" s="29">
        <f>K172*J172</f>
        <v>0</v>
      </c>
      <c r="M172" s="30"/>
      <c r="N172" s="33">
        <f>L172-H172</f>
        <v>0</v>
      </c>
      <c r="O172" s="34" t="str">
        <f>IF((H172)=0,"",(N172/H172))</f>
        <v/>
      </c>
      <c r="P172" s="10"/>
    </row>
    <row r="173" spans="1:16">
      <c r="A173" s="10"/>
      <c r="B173" s="35" t="s">
        <v>26</v>
      </c>
      <c r="C173" s="24"/>
      <c r="D173" s="25" t="s">
        <v>24</v>
      </c>
      <c r="E173" s="26"/>
      <c r="F173" s="27">
        <v>0</v>
      </c>
      <c r="G173" s="28">
        <v>1</v>
      </c>
      <c r="H173" s="29">
        <f t="shared" si="22"/>
        <v>0</v>
      </c>
      <c r="I173" s="30"/>
      <c r="J173" s="31">
        <v>0</v>
      </c>
      <c r="K173" s="32">
        <v>1</v>
      </c>
      <c r="L173" s="29">
        <f t="shared" ref="L173:L178" si="23">K173*J173</f>
        <v>0</v>
      </c>
      <c r="M173" s="30"/>
      <c r="N173" s="33">
        <f t="shared" ref="N173:N207" si="24">L173-H173</f>
        <v>0</v>
      </c>
      <c r="O173" s="34" t="str">
        <f t="shared" ref="O173:O179" si="25">IF((H173)=0,"",(N173/H173))</f>
        <v/>
      </c>
      <c r="P173" s="10"/>
    </row>
    <row r="174" spans="1:16">
      <c r="A174" s="10"/>
      <c r="B174" s="24" t="s">
        <v>27</v>
      </c>
      <c r="C174" s="24"/>
      <c r="D174" s="25" t="s">
        <v>28</v>
      </c>
      <c r="E174" s="26"/>
      <c r="F174" s="27">
        <v>1.8599999999999998E-2</v>
      </c>
      <c r="G174" s="28">
        <f>F166</f>
        <v>2000</v>
      </c>
      <c r="H174" s="29">
        <f t="shared" si="22"/>
        <v>37.199999999999996</v>
      </c>
      <c r="I174" s="30"/>
      <c r="J174" s="31">
        <v>1.9699999999999999E-2</v>
      </c>
      <c r="K174" s="28">
        <f>F166</f>
        <v>2000</v>
      </c>
      <c r="L174" s="29">
        <f t="shared" si="23"/>
        <v>39.4</v>
      </c>
      <c r="M174" s="30"/>
      <c r="N174" s="33">
        <f t="shared" si="24"/>
        <v>2.2000000000000028</v>
      </c>
      <c r="O174" s="34">
        <f t="shared" si="25"/>
        <v>5.9139784946236645E-2</v>
      </c>
      <c r="P174" s="10"/>
    </row>
    <row r="175" spans="1:16">
      <c r="A175" s="10"/>
      <c r="B175" s="24" t="s">
        <v>29</v>
      </c>
      <c r="C175" s="24"/>
      <c r="D175" s="25" t="s">
        <v>24</v>
      </c>
      <c r="E175" s="26"/>
      <c r="F175" s="27">
        <v>0</v>
      </c>
      <c r="G175" s="28">
        <v>1</v>
      </c>
      <c r="H175" s="29">
        <f t="shared" si="22"/>
        <v>0</v>
      </c>
      <c r="I175" s="30"/>
      <c r="J175" s="31">
        <v>5.54</v>
      </c>
      <c r="K175" s="28">
        <v>1</v>
      </c>
      <c r="L175" s="29">
        <f t="shared" si="23"/>
        <v>5.54</v>
      </c>
      <c r="M175" s="30"/>
      <c r="N175" s="33">
        <f t="shared" si="24"/>
        <v>5.54</v>
      </c>
      <c r="O175" s="34" t="str">
        <f t="shared" si="25"/>
        <v/>
      </c>
      <c r="P175" s="10"/>
    </row>
    <row r="176" spans="1:16">
      <c r="A176" s="10"/>
      <c r="B176" s="24" t="s">
        <v>30</v>
      </c>
      <c r="C176" s="24"/>
      <c r="D176" s="25" t="s">
        <v>31</v>
      </c>
      <c r="E176" s="26"/>
      <c r="F176" s="27">
        <v>1E-4</v>
      </c>
      <c r="G176" s="28">
        <f>F166</f>
        <v>2000</v>
      </c>
      <c r="H176" s="29">
        <f t="shared" si="22"/>
        <v>0.2</v>
      </c>
      <c r="I176" s="30"/>
      <c r="J176" s="31">
        <v>0</v>
      </c>
      <c r="K176" s="28">
        <f>F166</f>
        <v>2000</v>
      </c>
      <c r="L176" s="29">
        <f t="shared" si="23"/>
        <v>0</v>
      </c>
      <c r="M176" s="30"/>
      <c r="N176" s="33">
        <f t="shared" si="24"/>
        <v>-0.2</v>
      </c>
      <c r="O176" s="34">
        <f t="shared" si="25"/>
        <v>-1</v>
      </c>
      <c r="P176" s="10"/>
    </row>
    <row r="177" spans="1:16">
      <c r="A177" s="10"/>
      <c r="B177" s="36" t="s">
        <v>32</v>
      </c>
      <c r="C177" s="24"/>
      <c r="D177" s="25" t="s">
        <v>31</v>
      </c>
      <c r="E177" s="26"/>
      <c r="F177" s="27">
        <v>-4.0000000000000002E-4</v>
      </c>
      <c r="G177" s="28">
        <f>F166</f>
        <v>2000</v>
      </c>
      <c r="H177" s="29">
        <f t="shared" si="22"/>
        <v>-0.8</v>
      </c>
      <c r="I177" s="30"/>
      <c r="J177" s="31">
        <v>0</v>
      </c>
      <c r="K177" s="28">
        <f>F166</f>
        <v>2000</v>
      </c>
      <c r="L177" s="29">
        <f t="shared" si="23"/>
        <v>0</v>
      </c>
      <c r="M177" s="30"/>
      <c r="N177" s="33">
        <f t="shared" si="24"/>
        <v>0.8</v>
      </c>
      <c r="O177" s="34">
        <f t="shared" si="25"/>
        <v>-1</v>
      </c>
      <c r="P177" s="10"/>
    </row>
    <row r="178" spans="1:16">
      <c r="A178" s="10"/>
      <c r="B178" s="36" t="s">
        <v>33</v>
      </c>
      <c r="C178" s="24"/>
      <c r="D178" s="25" t="s">
        <v>24</v>
      </c>
      <c r="E178" s="26"/>
      <c r="F178" s="27">
        <v>0</v>
      </c>
      <c r="G178" s="28">
        <v>1</v>
      </c>
      <c r="H178" s="29">
        <f t="shared" si="22"/>
        <v>0</v>
      </c>
      <c r="I178" s="30"/>
      <c r="J178" s="31">
        <v>1.81</v>
      </c>
      <c r="K178" s="28">
        <v>1</v>
      </c>
      <c r="L178" s="29">
        <f t="shared" si="23"/>
        <v>1.81</v>
      </c>
      <c r="M178" s="30"/>
      <c r="N178" s="33">
        <f t="shared" si="24"/>
        <v>1.81</v>
      </c>
      <c r="O178" s="34" t="str">
        <f t="shared" si="25"/>
        <v/>
      </c>
      <c r="P178" s="10"/>
    </row>
    <row r="179" spans="1:16">
      <c r="A179" s="37"/>
      <c r="B179" s="38" t="s">
        <v>34</v>
      </c>
      <c r="C179" s="39"/>
      <c r="D179" s="40"/>
      <c r="E179" s="39"/>
      <c r="F179" s="41"/>
      <c r="G179" s="42"/>
      <c r="H179" s="43">
        <f>SUM(H171:H178)</f>
        <v>58.150000000000006</v>
      </c>
      <c r="I179" s="44"/>
      <c r="J179" s="45"/>
      <c r="K179" s="46"/>
      <c r="L179" s="43">
        <f>SUM(L171:L178)</f>
        <v>68.300000000000011</v>
      </c>
      <c r="M179" s="44"/>
      <c r="N179" s="47">
        <f t="shared" si="24"/>
        <v>10.150000000000006</v>
      </c>
      <c r="O179" s="48">
        <f t="shared" si="25"/>
        <v>0.17454858125537412</v>
      </c>
      <c r="P179" s="37"/>
    </row>
    <row r="180" spans="1:16" ht="38.25">
      <c r="A180" s="10"/>
      <c r="B180" s="49" t="s">
        <v>35</v>
      </c>
      <c r="C180" s="24"/>
      <c r="D180" s="25" t="s">
        <v>31</v>
      </c>
      <c r="E180" s="26"/>
      <c r="F180" s="27">
        <v>-2.0000000000000001E-4</v>
      </c>
      <c r="G180" s="28">
        <f>F166</f>
        <v>2000</v>
      </c>
      <c r="H180" s="29">
        <f>G180*F180</f>
        <v>-0.4</v>
      </c>
      <c r="I180" s="30"/>
      <c r="J180" s="31">
        <v>-8.0000000000000004E-4</v>
      </c>
      <c r="K180" s="28">
        <f>F166</f>
        <v>2000</v>
      </c>
      <c r="L180" s="29">
        <f t="shared" ref="L180:L182" si="26">K180*J180</f>
        <v>-1.6</v>
      </c>
      <c r="M180" s="30"/>
      <c r="N180" s="33">
        <f t="shared" si="24"/>
        <v>-1.2000000000000002</v>
      </c>
      <c r="O180" s="34">
        <f>IF((H180)=0,"",(N180/H180))</f>
        <v>3.0000000000000004</v>
      </c>
      <c r="P180" s="10"/>
    </row>
    <row r="181" spans="1:16">
      <c r="A181" s="10"/>
      <c r="B181" s="50" t="s">
        <v>36</v>
      </c>
      <c r="C181" s="24"/>
      <c r="D181" s="25" t="s">
        <v>28</v>
      </c>
      <c r="E181" s="26"/>
      <c r="F181" s="27">
        <v>1E-4</v>
      </c>
      <c r="G181" s="28">
        <f>F166</f>
        <v>2000</v>
      </c>
      <c r="H181" s="29">
        <f>G181*F181</f>
        <v>0.2</v>
      </c>
      <c r="I181" s="30"/>
      <c r="J181" s="31">
        <v>1E-4</v>
      </c>
      <c r="K181" s="28">
        <f>F166</f>
        <v>2000</v>
      </c>
      <c r="L181" s="29">
        <f t="shared" si="26"/>
        <v>0.2</v>
      </c>
      <c r="M181" s="30"/>
      <c r="N181" s="33">
        <f t="shared" si="24"/>
        <v>0</v>
      </c>
      <c r="O181" s="34">
        <f>IF((H181)=0,"",(N181/H181))</f>
        <v>0</v>
      </c>
      <c r="P181" s="10"/>
    </row>
    <row r="182" spans="1:16">
      <c r="A182" s="10"/>
      <c r="B182" s="50" t="s">
        <v>37</v>
      </c>
      <c r="C182" s="24"/>
      <c r="D182" s="25"/>
      <c r="E182" s="26"/>
      <c r="F182" s="51"/>
      <c r="G182" s="52"/>
      <c r="H182" s="53"/>
      <c r="I182" s="30"/>
      <c r="J182" s="31"/>
      <c r="K182" s="28">
        <f>F166</f>
        <v>2000</v>
      </c>
      <c r="L182" s="29">
        <f t="shared" si="26"/>
        <v>0</v>
      </c>
      <c r="M182" s="30"/>
      <c r="N182" s="33">
        <f t="shared" si="24"/>
        <v>0</v>
      </c>
      <c r="O182" s="34"/>
      <c r="P182" s="10"/>
    </row>
    <row r="183" spans="1:16" ht="25.5">
      <c r="A183" s="10"/>
      <c r="B183" s="54" t="s">
        <v>38</v>
      </c>
      <c r="C183" s="55"/>
      <c r="D183" s="55"/>
      <c r="E183" s="55"/>
      <c r="F183" s="56"/>
      <c r="G183" s="57"/>
      <c r="H183" s="58">
        <f>SUM(H179:H182)</f>
        <v>57.95000000000001</v>
      </c>
      <c r="I183" s="44"/>
      <c r="J183" s="57"/>
      <c r="K183" s="59"/>
      <c r="L183" s="58">
        <f>SUM(L179:L182)</f>
        <v>66.90000000000002</v>
      </c>
      <c r="M183" s="44"/>
      <c r="N183" s="47">
        <f t="shared" si="24"/>
        <v>8.9500000000000099</v>
      </c>
      <c r="O183" s="48">
        <f t="shared" ref="O183:O207" si="27">IF((H183)=0,"",(N183/H183))</f>
        <v>0.15444348576358943</v>
      </c>
      <c r="P183" s="10"/>
    </row>
    <row r="184" spans="1:16">
      <c r="A184" s="10"/>
      <c r="B184" s="30" t="s">
        <v>39</v>
      </c>
      <c r="C184" s="30"/>
      <c r="D184" s="60" t="s">
        <v>28</v>
      </c>
      <c r="E184" s="61"/>
      <c r="F184" s="31">
        <v>4.3E-3</v>
      </c>
      <c r="G184" s="62">
        <f>F166*(1+F210)</f>
        <v>2105.4</v>
      </c>
      <c r="H184" s="29">
        <f>G184*F184</f>
        <v>9.0532199999999996</v>
      </c>
      <c r="I184" s="30"/>
      <c r="J184" s="31">
        <v>4.3E-3</v>
      </c>
      <c r="K184" s="63">
        <f>F166*(1+J210)</f>
        <v>2107.9433259945067</v>
      </c>
      <c r="L184" s="29">
        <f>K184*J184</f>
        <v>9.0641563017763787</v>
      </c>
      <c r="M184" s="30"/>
      <c r="N184" s="33">
        <f t="shared" si="24"/>
        <v>1.0936301776379054E-2</v>
      </c>
      <c r="O184" s="34">
        <f t="shared" si="27"/>
        <v>1.2080013273044346E-3</v>
      </c>
      <c r="P184" s="10"/>
    </row>
    <row r="185" spans="1:16" ht="25.5">
      <c r="A185" s="10"/>
      <c r="B185" s="64" t="s">
        <v>40</v>
      </c>
      <c r="C185" s="30"/>
      <c r="D185" s="60" t="s">
        <v>28</v>
      </c>
      <c r="E185" s="61"/>
      <c r="F185" s="31">
        <v>2.7000000000000001E-3</v>
      </c>
      <c r="G185" s="62">
        <f>G184</f>
        <v>2105.4</v>
      </c>
      <c r="H185" s="29">
        <f>G185*F185</f>
        <v>5.6845800000000004</v>
      </c>
      <c r="I185" s="30"/>
      <c r="J185" s="31">
        <v>2.5999999999999999E-3</v>
      </c>
      <c r="K185" s="63">
        <f>K184</f>
        <v>2107.9433259945067</v>
      </c>
      <c r="L185" s="29">
        <f>K185*J185</f>
        <v>5.4806526475857176</v>
      </c>
      <c r="M185" s="30"/>
      <c r="N185" s="33">
        <f t="shared" si="24"/>
        <v>-0.20392735241428284</v>
      </c>
      <c r="O185" s="34">
        <f t="shared" si="27"/>
        <v>-3.5873776499632838E-2</v>
      </c>
      <c r="P185" s="10"/>
    </row>
    <row r="186" spans="1:16" ht="25.5">
      <c r="A186" s="10"/>
      <c r="B186" s="54" t="s">
        <v>41</v>
      </c>
      <c r="C186" s="39"/>
      <c r="D186" s="39"/>
      <c r="E186" s="39"/>
      <c r="F186" s="65"/>
      <c r="G186" s="57"/>
      <c r="H186" s="58">
        <f>SUM(H183:H185)</f>
        <v>72.68780000000001</v>
      </c>
      <c r="I186" s="66"/>
      <c r="J186" s="67"/>
      <c r="K186" s="68"/>
      <c r="L186" s="58">
        <f>SUM(L183:L185)</f>
        <v>81.444808949362113</v>
      </c>
      <c r="M186" s="66"/>
      <c r="N186" s="47">
        <f t="shared" si="24"/>
        <v>8.7570089493621026</v>
      </c>
      <c r="O186" s="48">
        <f t="shared" si="27"/>
        <v>0.1204742604585928</v>
      </c>
      <c r="P186" s="10"/>
    </row>
    <row r="187" spans="1:16" ht="25.5">
      <c r="A187" s="10"/>
      <c r="B187" s="69" t="s">
        <v>42</v>
      </c>
      <c r="C187" s="24"/>
      <c r="D187" s="25" t="s">
        <v>28</v>
      </c>
      <c r="E187" s="26"/>
      <c r="F187" s="70">
        <v>5.1999999999999998E-3</v>
      </c>
      <c r="G187" s="62">
        <f>F166*(1+F210)</f>
        <v>2105.4</v>
      </c>
      <c r="H187" s="71">
        <f t="shared" ref="H187:H195" si="28">G187*F187</f>
        <v>10.948079999999999</v>
      </c>
      <c r="I187" s="30"/>
      <c r="J187" s="72">
        <v>5.1999999999999998E-3</v>
      </c>
      <c r="K187" s="63">
        <f>F166*(1+J210)</f>
        <v>2107.9433259945067</v>
      </c>
      <c r="L187" s="71">
        <f t="shared" ref="L187:L195" si="29">K187*J187</f>
        <v>10.961305295171435</v>
      </c>
      <c r="M187" s="30"/>
      <c r="N187" s="33">
        <f t="shared" si="24"/>
        <v>1.3225295171436002E-2</v>
      </c>
      <c r="O187" s="73">
        <f t="shared" si="27"/>
        <v>1.208001327304514E-3</v>
      </c>
      <c r="P187" s="10"/>
    </row>
    <row r="188" spans="1:16" ht="25.5">
      <c r="A188" s="10"/>
      <c r="B188" s="69" t="s">
        <v>43</v>
      </c>
      <c r="C188" s="24"/>
      <c r="D188" s="25" t="s">
        <v>28</v>
      </c>
      <c r="E188" s="26"/>
      <c r="F188" s="70">
        <v>1.1000000000000001E-3</v>
      </c>
      <c r="G188" s="62">
        <f>F166*(1+F210)</f>
        <v>2105.4</v>
      </c>
      <c r="H188" s="71">
        <f t="shared" si="28"/>
        <v>2.3159400000000003</v>
      </c>
      <c r="I188" s="30"/>
      <c r="J188" s="72">
        <v>1.1000000000000001E-3</v>
      </c>
      <c r="K188" s="63">
        <f>F166*(1+J210)</f>
        <v>2107.9433259945067</v>
      </c>
      <c r="L188" s="71">
        <f t="shared" si="29"/>
        <v>2.3187376585939576</v>
      </c>
      <c r="M188" s="30"/>
      <c r="N188" s="33">
        <f t="shared" si="24"/>
        <v>2.7976585939573084E-3</v>
      </c>
      <c r="O188" s="73">
        <f t="shared" si="27"/>
        <v>1.2080013273043809E-3</v>
      </c>
      <c r="P188" s="10"/>
    </row>
    <row r="189" spans="1:16">
      <c r="A189" s="10"/>
      <c r="B189" s="24" t="s">
        <v>44</v>
      </c>
      <c r="C189" s="24"/>
      <c r="D189" s="25"/>
      <c r="E189" s="26"/>
      <c r="F189" s="70">
        <v>0.25</v>
      </c>
      <c r="G189" s="28">
        <v>1</v>
      </c>
      <c r="H189" s="71">
        <f t="shared" si="28"/>
        <v>0.25</v>
      </c>
      <c r="I189" s="30"/>
      <c r="J189" s="72">
        <v>0.25</v>
      </c>
      <c r="K189" s="32">
        <v>1</v>
      </c>
      <c r="L189" s="71">
        <f t="shared" si="29"/>
        <v>0.25</v>
      </c>
      <c r="M189" s="30"/>
      <c r="N189" s="33">
        <f t="shared" si="24"/>
        <v>0</v>
      </c>
      <c r="O189" s="73">
        <f t="shared" si="27"/>
        <v>0</v>
      </c>
      <c r="P189" s="10"/>
    </row>
    <row r="190" spans="1:16">
      <c r="A190" s="10"/>
      <c r="B190" s="24" t="s">
        <v>45</v>
      </c>
      <c r="C190" s="24"/>
      <c r="D190" s="25" t="s">
        <v>28</v>
      </c>
      <c r="E190" s="26"/>
      <c r="F190" s="70">
        <v>7.0000000000000001E-3</v>
      </c>
      <c r="G190" s="62">
        <f>F166</f>
        <v>2000</v>
      </c>
      <c r="H190" s="71">
        <f t="shared" si="28"/>
        <v>14</v>
      </c>
      <c r="I190" s="30"/>
      <c r="J190" s="72">
        <v>7.0000000000000001E-3</v>
      </c>
      <c r="K190" s="63">
        <f>F166</f>
        <v>2000</v>
      </c>
      <c r="L190" s="71">
        <f t="shared" si="29"/>
        <v>14</v>
      </c>
      <c r="M190" s="30"/>
      <c r="N190" s="33">
        <f t="shared" si="24"/>
        <v>0</v>
      </c>
      <c r="O190" s="73">
        <f t="shared" si="27"/>
        <v>0</v>
      </c>
      <c r="P190" s="10"/>
    </row>
    <row r="191" spans="1:16">
      <c r="A191" s="10"/>
      <c r="B191" s="50" t="s">
        <v>46</v>
      </c>
      <c r="C191" s="24"/>
      <c r="D191" s="25" t="s">
        <v>28</v>
      </c>
      <c r="E191" s="26"/>
      <c r="F191" s="74">
        <v>6.5000000000000002E-2</v>
      </c>
      <c r="G191" s="62">
        <f>IF($G$187&gt;=750,750,$G$187)</f>
        <v>750</v>
      </c>
      <c r="H191" s="71">
        <f>G191*F191</f>
        <v>48.75</v>
      </c>
      <c r="I191" s="30"/>
      <c r="J191" s="70">
        <v>6.5000000000000002E-2</v>
      </c>
      <c r="K191" s="62">
        <f>IF($K$187&gt;=750,750,$K$187)</f>
        <v>750</v>
      </c>
      <c r="L191" s="71">
        <f>K191*J191</f>
        <v>48.75</v>
      </c>
      <c r="M191" s="30"/>
      <c r="N191" s="33">
        <f t="shared" si="24"/>
        <v>0</v>
      </c>
      <c r="O191" s="73">
        <f t="shared" si="27"/>
        <v>0</v>
      </c>
      <c r="P191" s="10"/>
    </row>
    <row r="192" spans="1:16">
      <c r="A192" s="10"/>
      <c r="B192" s="50" t="s">
        <v>47</v>
      </c>
      <c r="C192" s="24"/>
      <c r="D192" s="25" t="s">
        <v>28</v>
      </c>
      <c r="E192" s="26"/>
      <c r="F192" s="74">
        <v>7.4999999999999997E-2</v>
      </c>
      <c r="G192" s="62">
        <f>IF($G$187&gt;=750,$G$187-750,0)</f>
        <v>1355.4</v>
      </c>
      <c r="H192" s="71">
        <f>G192*F192</f>
        <v>101.655</v>
      </c>
      <c r="I192" s="30"/>
      <c r="J192" s="70">
        <v>7.4999999999999997E-2</v>
      </c>
      <c r="K192" s="62">
        <f>IF($K$187&gt;=750,$K$187-750,0)</f>
        <v>1357.9433259945067</v>
      </c>
      <c r="L192" s="71">
        <f>K192*J192</f>
        <v>101.845749449588</v>
      </c>
      <c r="M192" s="30"/>
      <c r="N192" s="33">
        <f t="shared" si="24"/>
        <v>0.19074944958799733</v>
      </c>
      <c r="O192" s="73">
        <f t="shared" si="27"/>
        <v>1.8764394234223336E-3</v>
      </c>
      <c r="P192" s="10"/>
    </row>
    <row r="193" spans="1:16">
      <c r="A193" s="10"/>
      <c r="B193" s="50" t="s">
        <v>48</v>
      </c>
      <c r="C193" s="24"/>
      <c r="D193" s="25" t="s">
        <v>28</v>
      </c>
      <c r="E193" s="26"/>
      <c r="F193" s="74">
        <v>6.5000000000000002E-2</v>
      </c>
      <c r="G193" s="75">
        <f>0.64*$G$187</f>
        <v>1347.4560000000001</v>
      </c>
      <c r="H193" s="71">
        <f t="shared" si="28"/>
        <v>87.584640000000007</v>
      </c>
      <c r="I193" s="30"/>
      <c r="J193" s="70">
        <v>6.5000000000000002E-2</v>
      </c>
      <c r="K193" s="76">
        <f>0.64*$K$187</f>
        <v>1349.0837286364842</v>
      </c>
      <c r="L193" s="71">
        <f t="shared" si="29"/>
        <v>87.690442361371481</v>
      </c>
      <c r="M193" s="30"/>
      <c r="N193" s="33">
        <f t="shared" si="24"/>
        <v>0.10580236137147381</v>
      </c>
      <c r="O193" s="73">
        <f t="shared" si="27"/>
        <v>1.2080013273043516E-3</v>
      </c>
      <c r="P193" s="10"/>
    </row>
    <row r="194" spans="1:16">
      <c r="A194" s="10"/>
      <c r="B194" s="50" t="s">
        <v>49</v>
      </c>
      <c r="C194" s="24"/>
      <c r="D194" s="25" t="s">
        <v>28</v>
      </c>
      <c r="E194" s="26"/>
      <c r="F194" s="74">
        <v>0.1</v>
      </c>
      <c r="G194" s="75">
        <f>0.18*$G$187</f>
        <v>378.97199999999998</v>
      </c>
      <c r="H194" s="71">
        <f t="shared" si="28"/>
        <v>37.897199999999998</v>
      </c>
      <c r="I194" s="30"/>
      <c r="J194" s="70">
        <v>0.1</v>
      </c>
      <c r="K194" s="76">
        <f>0.18*$K$187</f>
        <v>379.42979867901118</v>
      </c>
      <c r="L194" s="71">
        <f t="shared" si="29"/>
        <v>37.942979867901123</v>
      </c>
      <c r="M194" s="30"/>
      <c r="N194" s="33">
        <f t="shared" si="24"/>
        <v>4.577986790112476E-2</v>
      </c>
      <c r="O194" s="73">
        <f t="shared" si="27"/>
        <v>1.2080013273045175E-3</v>
      </c>
      <c r="P194" s="10"/>
    </row>
    <row r="195" spans="1:16" ht="13.5" thickBot="1">
      <c r="A195" s="10"/>
      <c r="B195" s="14" t="s">
        <v>50</v>
      </c>
      <c r="C195" s="24"/>
      <c r="D195" s="25" t="s">
        <v>28</v>
      </c>
      <c r="E195" s="26"/>
      <c r="F195" s="74">
        <v>0.11700000000000001</v>
      </c>
      <c r="G195" s="75">
        <f>0.18*$G$187</f>
        <v>378.97199999999998</v>
      </c>
      <c r="H195" s="71">
        <f t="shared" si="28"/>
        <v>44.339723999999997</v>
      </c>
      <c r="I195" s="30"/>
      <c r="J195" s="70">
        <v>0.11700000000000001</v>
      </c>
      <c r="K195" s="76">
        <f>0.18*$K$187</f>
        <v>379.42979867901118</v>
      </c>
      <c r="L195" s="71">
        <f t="shared" si="29"/>
        <v>44.393286445444311</v>
      </c>
      <c r="M195" s="30"/>
      <c r="N195" s="33">
        <f t="shared" si="24"/>
        <v>5.3562445444313767E-2</v>
      </c>
      <c r="O195" s="73">
        <f t="shared" si="27"/>
        <v>1.2080013273044678E-3</v>
      </c>
      <c r="P195" s="10"/>
    </row>
    <row r="196" spans="1:16" ht="13.5" thickBot="1">
      <c r="A196" s="10"/>
      <c r="B196" s="77"/>
      <c r="C196" s="78"/>
      <c r="D196" s="79"/>
      <c r="E196" s="78"/>
      <c r="F196" s="80"/>
      <c r="G196" s="81"/>
      <c r="H196" s="82"/>
      <c r="I196" s="83"/>
      <c r="J196" s="80"/>
      <c r="K196" s="84"/>
      <c r="L196" s="82"/>
      <c r="M196" s="83"/>
      <c r="N196" s="85"/>
      <c r="O196" s="86"/>
      <c r="P196" s="10"/>
    </row>
    <row r="197" spans="1:16">
      <c r="A197" s="10"/>
      <c r="B197" s="87" t="s">
        <v>51</v>
      </c>
      <c r="C197" s="24"/>
      <c r="D197" s="24"/>
      <c r="E197" s="24"/>
      <c r="F197" s="88"/>
      <c r="G197" s="89"/>
      <c r="H197" s="90">
        <f>SUM(H186:H192)</f>
        <v>250.60682</v>
      </c>
      <c r="I197" s="91"/>
      <c r="J197" s="92"/>
      <c r="K197" s="92"/>
      <c r="L197" s="93">
        <f>SUM(L186:L192)</f>
        <v>259.57060135271547</v>
      </c>
      <c r="M197" s="94"/>
      <c r="N197" s="95">
        <f t="shared" si="24"/>
        <v>8.9637813527154719</v>
      </c>
      <c r="O197" s="96">
        <f t="shared" si="27"/>
        <v>3.5768305717759283E-2</v>
      </c>
      <c r="P197" s="10"/>
    </row>
    <row r="198" spans="1:16">
      <c r="A198" s="10"/>
      <c r="B198" s="97" t="s">
        <v>52</v>
      </c>
      <c r="C198" s="24"/>
      <c r="D198" s="24"/>
      <c r="E198" s="24"/>
      <c r="F198" s="98">
        <v>0.13</v>
      </c>
      <c r="G198" s="89"/>
      <c r="H198" s="99">
        <f>H197*F198</f>
        <v>32.578886600000004</v>
      </c>
      <c r="I198" s="100"/>
      <c r="J198" s="101">
        <v>0.13</v>
      </c>
      <c r="K198" s="102"/>
      <c r="L198" s="103">
        <f>L197*J198</f>
        <v>33.744178175853015</v>
      </c>
      <c r="M198" s="104"/>
      <c r="N198" s="105">
        <f t="shared" si="24"/>
        <v>1.1652915758530114</v>
      </c>
      <c r="O198" s="106">
        <f t="shared" si="27"/>
        <v>3.5768305717759283E-2</v>
      </c>
      <c r="P198" s="10"/>
    </row>
    <row r="199" spans="1:16">
      <c r="A199" s="10"/>
      <c r="B199" s="107" t="s">
        <v>53</v>
      </c>
      <c r="C199" s="24"/>
      <c r="D199" s="24"/>
      <c r="E199" s="24"/>
      <c r="F199" s="108"/>
      <c r="G199" s="109"/>
      <c r="H199" s="99">
        <f>H197+H198</f>
        <v>283.1857066</v>
      </c>
      <c r="I199" s="100"/>
      <c r="J199" s="100"/>
      <c r="K199" s="100"/>
      <c r="L199" s="103">
        <f>L197+L198</f>
        <v>293.31477952856847</v>
      </c>
      <c r="M199" s="104"/>
      <c r="N199" s="105">
        <f t="shared" si="24"/>
        <v>10.129072928568462</v>
      </c>
      <c r="O199" s="106">
        <f t="shared" si="27"/>
        <v>3.5768305717759206E-2</v>
      </c>
      <c r="P199" s="10"/>
    </row>
    <row r="200" spans="1:16" ht="12.75" customHeight="1">
      <c r="A200" s="10"/>
      <c r="B200" s="142" t="s">
        <v>54</v>
      </c>
      <c r="C200" s="142"/>
      <c r="D200" s="142"/>
      <c r="E200" s="24"/>
      <c r="F200" s="108"/>
      <c r="G200" s="109"/>
      <c r="H200" s="110">
        <f>ROUND(-H199*10%,2)</f>
        <v>-28.32</v>
      </c>
      <c r="I200" s="100"/>
      <c r="J200" s="100"/>
      <c r="K200" s="100"/>
      <c r="L200" s="111">
        <f>ROUND(-L199*10%,2)</f>
        <v>-29.33</v>
      </c>
      <c r="M200" s="104"/>
      <c r="N200" s="112">
        <f t="shared" si="24"/>
        <v>-1.009999999999998</v>
      </c>
      <c r="O200" s="113">
        <f t="shared" si="27"/>
        <v>3.5663841807909533E-2</v>
      </c>
      <c r="P200" s="10"/>
    </row>
    <row r="201" spans="1:16" ht="13.5" customHeight="1" thickBot="1">
      <c r="A201" s="10"/>
      <c r="B201" s="143" t="s">
        <v>55</v>
      </c>
      <c r="C201" s="143"/>
      <c r="D201" s="143"/>
      <c r="E201" s="114"/>
      <c r="F201" s="115"/>
      <c r="G201" s="116"/>
      <c r="H201" s="117">
        <f>SUM(H199:H200)</f>
        <v>254.86570660000001</v>
      </c>
      <c r="I201" s="118"/>
      <c r="J201" s="118"/>
      <c r="K201" s="118"/>
      <c r="L201" s="119">
        <f>SUM(L199:L200)</f>
        <v>263.98477952856848</v>
      </c>
      <c r="M201" s="120"/>
      <c r="N201" s="121">
        <f t="shared" si="24"/>
        <v>9.1190729285684711</v>
      </c>
      <c r="O201" s="122">
        <f t="shared" si="27"/>
        <v>3.5779913469804067E-2</v>
      </c>
      <c r="P201" s="10"/>
    </row>
    <row r="202" spans="1:16" ht="13.5" thickBot="1">
      <c r="A202" s="10"/>
      <c r="B202" s="77"/>
      <c r="C202" s="78"/>
      <c r="D202" s="79"/>
      <c r="E202" s="78"/>
      <c r="F202" s="123"/>
      <c r="G202" s="124"/>
      <c r="H202" s="125"/>
      <c r="I202" s="126"/>
      <c r="J202" s="123"/>
      <c r="K202" s="81"/>
      <c r="L202" s="127"/>
      <c r="M202" s="83"/>
      <c r="N202" s="128"/>
      <c r="O202" s="86"/>
      <c r="P202" s="10"/>
    </row>
    <row r="203" spans="1:16">
      <c r="A203" s="10"/>
      <c r="B203" s="87" t="s">
        <v>56</v>
      </c>
      <c r="C203" s="24"/>
      <c r="D203" s="24"/>
      <c r="E203" s="24"/>
      <c r="F203" s="88"/>
      <c r="G203" s="89"/>
      <c r="H203" s="90">
        <f>SUM(H186:H190,H193:H195)</f>
        <v>270.02338400000002</v>
      </c>
      <c r="I203" s="91"/>
      <c r="J203" s="92"/>
      <c r="K203" s="92"/>
      <c r="L203" s="129">
        <f>SUM(L186:L190,L193:L195)</f>
        <v>279.00156057784443</v>
      </c>
      <c r="M203" s="94"/>
      <c r="N203" s="95">
        <f>L203-H203</f>
        <v>8.9781765778444083</v>
      </c>
      <c r="O203" s="96">
        <f>IF((H203)=0,"",(N203/H203))</f>
        <v>3.3249626179947464E-2</v>
      </c>
      <c r="P203" s="10"/>
    </row>
    <row r="204" spans="1:16">
      <c r="A204" s="10"/>
      <c r="B204" s="97" t="s">
        <v>52</v>
      </c>
      <c r="C204" s="24"/>
      <c r="D204" s="24"/>
      <c r="E204" s="24"/>
      <c r="F204" s="98">
        <v>0.13</v>
      </c>
      <c r="G204" s="109"/>
      <c r="H204" s="99">
        <f>H203*F204</f>
        <v>35.103039920000001</v>
      </c>
      <c r="I204" s="100"/>
      <c r="J204" s="130">
        <v>0.13</v>
      </c>
      <c r="K204" s="100"/>
      <c r="L204" s="103">
        <f>L203*J204</f>
        <v>36.270202875119779</v>
      </c>
      <c r="M204" s="104"/>
      <c r="N204" s="105">
        <f t="shared" si="24"/>
        <v>1.1671629551197782</v>
      </c>
      <c r="O204" s="106">
        <f t="shared" si="27"/>
        <v>3.3249626179947617E-2</v>
      </c>
      <c r="P204" s="10"/>
    </row>
    <row r="205" spans="1:16">
      <c r="A205" s="10"/>
      <c r="B205" s="107" t="s">
        <v>53</v>
      </c>
      <c r="C205" s="24"/>
      <c r="D205" s="24"/>
      <c r="E205" s="24"/>
      <c r="F205" s="108"/>
      <c r="G205" s="109"/>
      <c r="H205" s="99">
        <f>H203+H204</f>
        <v>305.12642392000004</v>
      </c>
      <c r="I205" s="100"/>
      <c r="J205" s="100"/>
      <c r="K205" s="100"/>
      <c r="L205" s="103">
        <f>L203+L204</f>
        <v>315.27176345296419</v>
      </c>
      <c r="M205" s="104"/>
      <c r="N205" s="105">
        <f t="shared" si="24"/>
        <v>10.145339532964158</v>
      </c>
      <c r="O205" s="106">
        <f t="shared" si="27"/>
        <v>3.3249626179947388E-2</v>
      </c>
      <c r="P205" s="10"/>
    </row>
    <row r="206" spans="1:16" ht="12.75" customHeight="1">
      <c r="A206" s="10"/>
      <c r="B206" s="142" t="s">
        <v>54</v>
      </c>
      <c r="C206" s="142"/>
      <c r="D206" s="142"/>
      <c r="E206" s="24"/>
      <c r="F206" s="108"/>
      <c r="G206" s="109"/>
      <c r="H206" s="110">
        <f>ROUND(-H205*10%,2)</f>
        <v>-30.51</v>
      </c>
      <c r="I206" s="100"/>
      <c r="J206" s="100"/>
      <c r="K206" s="100"/>
      <c r="L206" s="111">
        <f>ROUND(-L205*10%,2)</f>
        <v>-31.53</v>
      </c>
      <c r="M206" s="104"/>
      <c r="N206" s="112">
        <f t="shared" si="24"/>
        <v>-1.0199999999999996</v>
      </c>
      <c r="O206" s="113">
        <f t="shared" si="27"/>
        <v>3.3431661750245804E-2</v>
      </c>
      <c r="P206" s="10"/>
    </row>
    <row r="207" spans="1:16" ht="13.5" customHeight="1" thickBot="1">
      <c r="A207" s="10"/>
      <c r="B207" s="143" t="s">
        <v>57</v>
      </c>
      <c r="C207" s="143"/>
      <c r="D207" s="143"/>
      <c r="E207" s="114"/>
      <c r="F207" s="131"/>
      <c r="G207" s="132"/>
      <c r="H207" s="133">
        <f>H205+H206</f>
        <v>274.61642392000005</v>
      </c>
      <c r="I207" s="134"/>
      <c r="J207" s="134"/>
      <c r="K207" s="134"/>
      <c r="L207" s="135">
        <f>L205+L206</f>
        <v>283.74176345296416</v>
      </c>
      <c r="M207" s="136"/>
      <c r="N207" s="137">
        <f t="shared" si="24"/>
        <v>9.1253395329641194</v>
      </c>
      <c r="O207" s="138">
        <f t="shared" si="27"/>
        <v>3.3229401951656287E-2</v>
      </c>
      <c r="P207" s="10"/>
    </row>
    <row r="208" spans="1:16" ht="13.5" thickBot="1">
      <c r="A208" s="10"/>
      <c r="B208" s="77"/>
      <c r="C208" s="78"/>
      <c r="D208" s="79"/>
      <c r="E208" s="78"/>
      <c r="F208" s="123"/>
      <c r="G208" s="124"/>
      <c r="H208" s="125"/>
      <c r="I208" s="126"/>
      <c r="J208" s="123"/>
      <c r="K208" s="81"/>
      <c r="L208" s="127"/>
      <c r="M208" s="83"/>
      <c r="N208" s="128"/>
      <c r="O208" s="86"/>
      <c r="P208" s="10"/>
    </row>
    <row r="209" spans="1:16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39"/>
      <c r="M209" s="10"/>
      <c r="N209" s="10"/>
      <c r="O209" s="10"/>
      <c r="P209" s="10"/>
    </row>
    <row r="210" spans="1:16">
      <c r="A210" s="10"/>
      <c r="B210" s="15" t="s">
        <v>58</v>
      </c>
      <c r="C210" s="10"/>
      <c r="D210" s="10"/>
      <c r="E210" s="10"/>
      <c r="F210" s="140">
        <v>5.2699999999999969E-2</v>
      </c>
      <c r="G210" s="10"/>
      <c r="H210" s="10"/>
      <c r="I210" s="10"/>
      <c r="J210" s="140">
        <v>5.3971662997253311E-2</v>
      </c>
      <c r="K210" s="10"/>
      <c r="L210" s="10"/>
      <c r="M210" s="10"/>
      <c r="N210" s="10"/>
      <c r="O210" s="10"/>
      <c r="P210" s="10"/>
    </row>
    <row r="211" spans="1:16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</row>
    <row r="212" spans="1:16" ht="14.25">
      <c r="A212" s="141" t="s">
        <v>59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</row>
    <row r="213" spans="1:16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</row>
    <row r="214" spans="1:16">
      <c r="A214" s="10" t="s">
        <v>60</v>
      </c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</row>
    <row r="215" spans="1:16">
      <c r="A215" s="10" t="s">
        <v>61</v>
      </c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</row>
    <row r="216" spans="1:16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</row>
    <row r="217" spans="1:16">
      <c r="A217" s="10" t="s">
        <v>62</v>
      </c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</row>
    <row r="218" spans="1:16">
      <c r="A218" s="10" t="s">
        <v>63</v>
      </c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</row>
    <row r="219" spans="1:16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</row>
    <row r="220" spans="1:16">
      <c r="A220" s="10" t="s">
        <v>64</v>
      </c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</row>
    <row r="221" spans="1:16">
      <c r="A221" s="10" t="s">
        <v>65</v>
      </c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</row>
    <row r="222" spans="1:16">
      <c r="A222" s="10" t="s">
        <v>66</v>
      </c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</row>
    <row r="223" spans="1:16">
      <c r="A223" s="10" t="s">
        <v>67</v>
      </c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</row>
    <row r="224" spans="1:16">
      <c r="A224" s="10" t="s">
        <v>68</v>
      </c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</row>
    <row r="226" spans="1:16" ht="21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"/>
      <c r="M226" s="2"/>
      <c r="N226" s="3" t="s">
        <v>0</v>
      </c>
      <c r="O226" s="4" t="s">
        <v>1</v>
      </c>
    </row>
    <row r="227" spans="1:16" ht="18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2"/>
      <c r="M227" s="2"/>
      <c r="N227" s="3" t="s">
        <v>2</v>
      </c>
      <c r="O227" s="6"/>
    </row>
    <row r="228" spans="1:16" ht="18">
      <c r="A228" s="144"/>
      <c r="B228" s="144"/>
      <c r="C228" s="144"/>
      <c r="D228" s="144"/>
      <c r="E228" s="144"/>
      <c r="F228" s="144"/>
      <c r="G228" s="144"/>
      <c r="H228" s="144"/>
      <c r="I228" s="144"/>
      <c r="J228" s="144"/>
      <c r="K228" s="144"/>
      <c r="L228" s="2"/>
      <c r="M228" s="2"/>
      <c r="N228" s="3" t="s">
        <v>3</v>
      </c>
      <c r="O228" s="6"/>
    </row>
    <row r="229" spans="1:16" ht="18">
      <c r="A229" s="5"/>
      <c r="B229" s="5"/>
      <c r="C229" s="5"/>
      <c r="D229" s="5"/>
      <c r="E229" s="5"/>
      <c r="F229" s="5"/>
      <c r="G229" s="5"/>
      <c r="H229" s="5"/>
      <c r="I229" s="7"/>
      <c r="J229" s="7"/>
      <c r="K229" s="7"/>
      <c r="L229" s="2"/>
      <c r="M229" s="2"/>
      <c r="N229" s="3" t="s">
        <v>4</v>
      </c>
      <c r="O229" s="6"/>
    </row>
    <row r="230" spans="1:16" ht="15.75">
      <c r="A230" s="2"/>
      <c r="B230" s="2"/>
      <c r="C230" s="8"/>
      <c r="D230" s="8"/>
      <c r="E230" s="8"/>
      <c r="F230" s="2"/>
      <c r="G230" s="2"/>
      <c r="H230" s="2"/>
      <c r="I230" s="2"/>
      <c r="J230" s="2"/>
      <c r="K230" s="2"/>
      <c r="L230" s="2"/>
      <c r="M230" s="2"/>
      <c r="N230" s="3" t="s">
        <v>5</v>
      </c>
      <c r="O230" s="9" t="s">
        <v>78</v>
      </c>
    </row>
    <row r="231" spans="1:1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4"/>
    </row>
    <row r="232" spans="1:1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 t="s">
        <v>6</v>
      </c>
      <c r="O232" s="9"/>
    </row>
    <row r="233" spans="1:1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10"/>
    </row>
    <row r="234" spans="1:16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</row>
    <row r="235" spans="1:16" ht="18">
      <c r="A235" s="10"/>
      <c r="B235" s="145" t="s">
        <v>7</v>
      </c>
      <c r="C235" s="145"/>
      <c r="D235" s="145"/>
      <c r="E235" s="145"/>
      <c r="F235" s="145"/>
      <c r="G235" s="145"/>
      <c r="H235" s="145"/>
      <c r="I235" s="145"/>
      <c r="J235" s="145"/>
      <c r="K235" s="145"/>
      <c r="L235" s="145"/>
      <c r="M235" s="145"/>
      <c r="N235" s="145"/>
      <c r="O235" s="145"/>
    </row>
    <row r="236" spans="1:16" ht="18">
      <c r="A236" s="10"/>
      <c r="B236" s="145" t="s">
        <v>8</v>
      </c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5"/>
    </row>
    <row r="237" spans="1:16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</row>
    <row r="238" spans="1:16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</row>
    <row r="239" spans="1:16" ht="15.75">
      <c r="A239" s="10"/>
      <c r="B239" s="11" t="s">
        <v>9</v>
      </c>
      <c r="C239" s="10"/>
      <c r="D239" s="152" t="s">
        <v>69</v>
      </c>
      <c r="E239" s="152"/>
      <c r="F239" s="152"/>
      <c r="G239" s="152"/>
      <c r="H239" s="152"/>
      <c r="I239" s="152"/>
      <c r="J239" s="152"/>
      <c r="K239" s="152"/>
      <c r="L239" s="152"/>
      <c r="M239" s="152"/>
      <c r="N239" s="152"/>
      <c r="O239" s="152"/>
      <c r="P239" s="10"/>
    </row>
    <row r="240" spans="1:16" ht="15.75">
      <c r="A240" s="10"/>
      <c r="B240" s="12"/>
      <c r="C240" s="10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0"/>
    </row>
    <row r="241" spans="1:16">
      <c r="A241" s="10"/>
      <c r="B241" s="14"/>
      <c r="C241" s="10"/>
      <c r="D241" s="15" t="s">
        <v>11</v>
      </c>
      <c r="E241" s="15"/>
      <c r="F241" s="16">
        <v>5000</v>
      </c>
      <c r="G241" s="15" t="s">
        <v>12</v>
      </c>
      <c r="H241" s="10"/>
      <c r="I241" s="10"/>
      <c r="J241" s="10"/>
      <c r="K241" s="10"/>
      <c r="L241" s="10"/>
      <c r="M241" s="10"/>
      <c r="N241" s="10"/>
      <c r="O241" s="10"/>
      <c r="P241" s="10"/>
    </row>
    <row r="242" spans="1:16">
      <c r="A242" s="10"/>
      <c r="B242" s="14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</row>
    <row r="243" spans="1:16">
      <c r="A243" s="10"/>
      <c r="B243" s="14"/>
      <c r="C243" s="10"/>
      <c r="D243" s="17"/>
      <c r="E243" s="17"/>
      <c r="F243" s="153" t="s">
        <v>13</v>
      </c>
      <c r="G243" s="154"/>
      <c r="H243" s="155"/>
      <c r="I243" s="10"/>
      <c r="J243" s="153" t="s">
        <v>14</v>
      </c>
      <c r="K243" s="154"/>
      <c r="L243" s="155"/>
      <c r="M243" s="10"/>
      <c r="N243" s="153" t="s">
        <v>15</v>
      </c>
      <c r="O243" s="155"/>
      <c r="P243" s="10"/>
    </row>
    <row r="244" spans="1:16" ht="12.75" customHeight="1">
      <c r="A244" s="10"/>
      <c r="B244" s="14"/>
      <c r="C244" s="10"/>
      <c r="D244" s="146" t="s">
        <v>16</v>
      </c>
      <c r="E244" s="18"/>
      <c r="F244" s="19" t="s">
        <v>17</v>
      </c>
      <c r="G244" s="19" t="s">
        <v>18</v>
      </c>
      <c r="H244" s="20" t="s">
        <v>19</v>
      </c>
      <c r="I244" s="10"/>
      <c r="J244" s="19" t="s">
        <v>17</v>
      </c>
      <c r="K244" s="21" t="s">
        <v>18</v>
      </c>
      <c r="L244" s="20" t="s">
        <v>19</v>
      </c>
      <c r="M244" s="10"/>
      <c r="N244" s="148" t="s">
        <v>20</v>
      </c>
      <c r="O244" s="150" t="s">
        <v>21</v>
      </c>
      <c r="P244" s="10"/>
    </row>
    <row r="245" spans="1:16">
      <c r="A245" s="10"/>
      <c r="B245" s="14"/>
      <c r="C245" s="10"/>
      <c r="D245" s="147"/>
      <c r="E245" s="18"/>
      <c r="F245" s="22" t="s">
        <v>22</v>
      </c>
      <c r="G245" s="22"/>
      <c r="H245" s="23" t="s">
        <v>22</v>
      </c>
      <c r="I245" s="10"/>
      <c r="J245" s="22" t="s">
        <v>22</v>
      </c>
      <c r="K245" s="23"/>
      <c r="L245" s="23" t="s">
        <v>22</v>
      </c>
      <c r="M245" s="10"/>
      <c r="N245" s="149"/>
      <c r="O245" s="151"/>
      <c r="P245" s="10"/>
    </row>
    <row r="246" spans="1:16">
      <c r="A246" s="10"/>
      <c r="B246" s="24" t="s">
        <v>23</v>
      </c>
      <c r="C246" s="24"/>
      <c r="D246" s="25" t="s">
        <v>24</v>
      </c>
      <c r="E246" s="26"/>
      <c r="F246" s="27">
        <v>21.55</v>
      </c>
      <c r="G246" s="28">
        <v>1</v>
      </c>
      <c r="H246" s="29">
        <f>G246*F246</f>
        <v>21.55</v>
      </c>
      <c r="I246" s="30"/>
      <c r="J246" s="31">
        <v>21.55</v>
      </c>
      <c r="K246" s="32">
        <v>1</v>
      </c>
      <c r="L246" s="29">
        <f>K246*J246</f>
        <v>21.55</v>
      </c>
      <c r="M246" s="30"/>
      <c r="N246" s="33">
        <f>L246-H246</f>
        <v>0</v>
      </c>
      <c r="O246" s="34">
        <f>IF((H246)=0,"",(N246/H246))</f>
        <v>0</v>
      </c>
      <c r="P246" s="10"/>
    </row>
    <row r="247" spans="1:16">
      <c r="A247" s="10"/>
      <c r="B247" s="24" t="s">
        <v>25</v>
      </c>
      <c r="C247" s="24"/>
      <c r="D247" s="25" t="s">
        <v>24</v>
      </c>
      <c r="E247" s="26"/>
      <c r="F247" s="27">
        <v>0</v>
      </c>
      <c r="G247" s="28">
        <v>1</v>
      </c>
      <c r="H247" s="29">
        <f t="shared" ref="H247:H253" si="30">G247*F247</f>
        <v>0</v>
      </c>
      <c r="I247" s="30"/>
      <c r="J247" s="31">
        <v>0</v>
      </c>
      <c r="K247" s="32">
        <v>1</v>
      </c>
      <c r="L247" s="29">
        <f>K247*J247</f>
        <v>0</v>
      </c>
      <c r="M247" s="30"/>
      <c r="N247" s="33">
        <f>L247-H247</f>
        <v>0</v>
      </c>
      <c r="O247" s="34" t="str">
        <f>IF((H247)=0,"",(N247/H247))</f>
        <v/>
      </c>
      <c r="P247" s="10"/>
    </row>
    <row r="248" spans="1:16">
      <c r="A248" s="10"/>
      <c r="B248" s="35" t="s">
        <v>26</v>
      </c>
      <c r="C248" s="24"/>
      <c r="D248" s="25" t="s">
        <v>24</v>
      </c>
      <c r="E248" s="26"/>
      <c r="F248" s="27">
        <v>0</v>
      </c>
      <c r="G248" s="28">
        <v>1</v>
      </c>
      <c r="H248" s="29">
        <f t="shared" si="30"/>
        <v>0</v>
      </c>
      <c r="I248" s="30"/>
      <c r="J248" s="31">
        <v>0</v>
      </c>
      <c r="K248" s="32">
        <v>1</v>
      </c>
      <c r="L248" s="29">
        <f t="shared" ref="L248:L253" si="31">K248*J248</f>
        <v>0</v>
      </c>
      <c r="M248" s="30"/>
      <c r="N248" s="33">
        <f t="shared" ref="N248:N270" si="32">L248-H248</f>
        <v>0</v>
      </c>
      <c r="O248" s="34" t="str">
        <f t="shared" ref="O248:O254" si="33">IF((H248)=0,"",(N248/H248))</f>
        <v/>
      </c>
      <c r="P248" s="10"/>
    </row>
    <row r="249" spans="1:16">
      <c r="A249" s="10"/>
      <c r="B249" s="24" t="s">
        <v>27</v>
      </c>
      <c r="C249" s="24"/>
      <c r="D249" s="25" t="s">
        <v>28</v>
      </c>
      <c r="E249" s="26"/>
      <c r="F249" s="27">
        <v>1.8599999999999998E-2</v>
      </c>
      <c r="G249" s="28">
        <f>F241</f>
        <v>5000</v>
      </c>
      <c r="H249" s="29">
        <f t="shared" si="30"/>
        <v>92.999999999999986</v>
      </c>
      <c r="I249" s="30"/>
      <c r="J249" s="31">
        <v>1.9699999999999999E-2</v>
      </c>
      <c r="K249" s="28">
        <f>F241</f>
        <v>5000</v>
      </c>
      <c r="L249" s="29">
        <f t="shared" si="31"/>
        <v>98.5</v>
      </c>
      <c r="M249" s="30"/>
      <c r="N249" s="33">
        <f t="shared" si="32"/>
        <v>5.5000000000000142</v>
      </c>
      <c r="O249" s="34">
        <f t="shared" si="33"/>
        <v>5.9139784946236722E-2</v>
      </c>
      <c r="P249" s="10"/>
    </row>
    <row r="250" spans="1:16">
      <c r="A250" s="10"/>
      <c r="B250" s="24" t="s">
        <v>29</v>
      </c>
      <c r="C250" s="24"/>
      <c r="D250" s="25" t="s">
        <v>24</v>
      </c>
      <c r="E250" s="26"/>
      <c r="F250" s="27">
        <v>0</v>
      </c>
      <c r="G250" s="28">
        <v>1</v>
      </c>
      <c r="H250" s="29">
        <f t="shared" si="30"/>
        <v>0</v>
      </c>
      <c r="I250" s="30"/>
      <c r="J250" s="31">
        <v>5.54</v>
      </c>
      <c r="K250" s="28">
        <v>1</v>
      </c>
      <c r="L250" s="29">
        <f t="shared" si="31"/>
        <v>5.54</v>
      </c>
      <c r="M250" s="30"/>
      <c r="N250" s="33">
        <f t="shared" si="32"/>
        <v>5.54</v>
      </c>
      <c r="O250" s="34" t="str">
        <f t="shared" si="33"/>
        <v/>
      </c>
      <c r="P250" s="10"/>
    </row>
    <row r="251" spans="1:16">
      <c r="A251" s="10"/>
      <c r="B251" s="24" t="s">
        <v>30</v>
      </c>
      <c r="C251" s="24"/>
      <c r="D251" s="25" t="s">
        <v>31</v>
      </c>
      <c r="E251" s="26"/>
      <c r="F251" s="27">
        <v>1E-4</v>
      </c>
      <c r="G251" s="28">
        <f>F241</f>
        <v>5000</v>
      </c>
      <c r="H251" s="29">
        <f t="shared" si="30"/>
        <v>0.5</v>
      </c>
      <c r="I251" s="30"/>
      <c r="J251" s="31">
        <v>0</v>
      </c>
      <c r="K251" s="28">
        <f>F241</f>
        <v>5000</v>
      </c>
      <c r="L251" s="29">
        <f t="shared" si="31"/>
        <v>0</v>
      </c>
      <c r="M251" s="30"/>
      <c r="N251" s="33">
        <f t="shared" si="32"/>
        <v>-0.5</v>
      </c>
      <c r="O251" s="34">
        <f t="shared" si="33"/>
        <v>-1</v>
      </c>
      <c r="P251" s="10"/>
    </row>
    <row r="252" spans="1:16">
      <c r="A252" s="10"/>
      <c r="B252" s="36" t="s">
        <v>32</v>
      </c>
      <c r="C252" s="24"/>
      <c r="D252" s="25" t="s">
        <v>31</v>
      </c>
      <c r="E252" s="26"/>
      <c r="F252" s="27">
        <v>-4.0000000000000002E-4</v>
      </c>
      <c r="G252" s="28">
        <f>F241</f>
        <v>5000</v>
      </c>
      <c r="H252" s="29">
        <f t="shared" si="30"/>
        <v>-2</v>
      </c>
      <c r="I252" s="30"/>
      <c r="J252" s="31">
        <v>0</v>
      </c>
      <c r="K252" s="28">
        <f>F241</f>
        <v>5000</v>
      </c>
      <c r="L252" s="29">
        <f t="shared" si="31"/>
        <v>0</v>
      </c>
      <c r="M252" s="30"/>
      <c r="N252" s="33">
        <f t="shared" si="32"/>
        <v>2</v>
      </c>
      <c r="O252" s="34">
        <f t="shared" si="33"/>
        <v>-1</v>
      </c>
      <c r="P252" s="10"/>
    </row>
    <row r="253" spans="1:16">
      <c r="A253" s="10"/>
      <c r="B253" s="36" t="s">
        <v>33</v>
      </c>
      <c r="C253" s="24"/>
      <c r="D253" s="25" t="s">
        <v>24</v>
      </c>
      <c r="E253" s="26"/>
      <c r="F253" s="27">
        <v>0</v>
      </c>
      <c r="G253" s="28">
        <v>1</v>
      </c>
      <c r="H253" s="29">
        <f t="shared" si="30"/>
        <v>0</v>
      </c>
      <c r="I253" s="30"/>
      <c r="J253" s="31">
        <v>1.81</v>
      </c>
      <c r="K253" s="28">
        <v>1</v>
      </c>
      <c r="L253" s="29">
        <f t="shared" si="31"/>
        <v>1.81</v>
      </c>
      <c r="M253" s="30"/>
      <c r="N253" s="33">
        <f t="shared" si="32"/>
        <v>1.81</v>
      </c>
      <c r="O253" s="34" t="str">
        <f t="shared" si="33"/>
        <v/>
      </c>
      <c r="P253" s="10"/>
    </row>
    <row r="254" spans="1:16">
      <c r="A254" s="37"/>
      <c r="B254" s="38" t="s">
        <v>34</v>
      </c>
      <c r="C254" s="39"/>
      <c r="D254" s="40"/>
      <c r="E254" s="39"/>
      <c r="F254" s="41"/>
      <c r="G254" s="42"/>
      <c r="H254" s="43">
        <f>SUM(H246:H253)</f>
        <v>113.04999999999998</v>
      </c>
      <c r="I254" s="44"/>
      <c r="J254" s="45"/>
      <c r="K254" s="46"/>
      <c r="L254" s="43">
        <f>SUM(L246:L253)</f>
        <v>127.4</v>
      </c>
      <c r="M254" s="44"/>
      <c r="N254" s="47">
        <f t="shared" si="32"/>
        <v>14.350000000000023</v>
      </c>
      <c r="O254" s="48">
        <f t="shared" si="33"/>
        <v>0.12693498452012406</v>
      </c>
      <c r="P254" s="37"/>
    </row>
    <row r="255" spans="1:16" ht="38.25">
      <c r="A255" s="10"/>
      <c r="B255" s="49" t="s">
        <v>35</v>
      </c>
      <c r="C255" s="24"/>
      <c r="D255" s="25" t="s">
        <v>31</v>
      </c>
      <c r="E255" s="26"/>
      <c r="F255" s="27">
        <v>-2.0000000000000001E-4</v>
      </c>
      <c r="G255" s="28">
        <f>F241</f>
        <v>5000</v>
      </c>
      <c r="H255" s="29">
        <f>G255*F255</f>
        <v>-1</v>
      </c>
      <c r="I255" s="30"/>
      <c r="J255" s="31">
        <v>-8.0000000000000004E-4</v>
      </c>
      <c r="K255" s="28">
        <f>F241</f>
        <v>5000</v>
      </c>
      <c r="L255" s="29">
        <f t="shared" ref="L255:L257" si="34">K255*J255</f>
        <v>-4</v>
      </c>
      <c r="M255" s="30"/>
      <c r="N255" s="33">
        <f t="shared" si="32"/>
        <v>-3</v>
      </c>
      <c r="O255" s="34">
        <f>IF((H255)=0,"",(N255/H255))</f>
        <v>3</v>
      </c>
      <c r="P255" s="10"/>
    </row>
    <row r="256" spans="1:16">
      <c r="A256" s="10"/>
      <c r="B256" s="50" t="s">
        <v>36</v>
      </c>
      <c r="C256" s="24"/>
      <c r="D256" s="25" t="s">
        <v>28</v>
      </c>
      <c r="E256" s="26"/>
      <c r="F256" s="27">
        <v>1E-4</v>
      </c>
      <c r="G256" s="28">
        <f>F241</f>
        <v>5000</v>
      </c>
      <c r="H256" s="29">
        <f>G256*F256</f>
        <v>0.5</v>
      </c>
      <c r="I256" s="30"/>
      <c r="J256" s="31">
        <v>1E-4</v>
      </c>
      <c r="K256" s="28">
        <f>F241</f>
        <v>5000</v>
      </c>
      <c r="L256" s="29">
        <f t="shared" si="34"/>
        <v>0.5</v>
      </c>
      <c r="M256" s="30"/>
      <c r="N256" s="33">
        <f t="shared" si="32"/>
        <v>0</v>
      </c>
      <c r="O256" s="34">
        <f>IF((H256)=0,"",(N256/H256))</f>
        <v>0</v>
      </c>
      <c r="P256" s="10"/>
    </row>
    <row r="257" spans="1:16">
      <c r="A257" s="10"/>
      <c r="B257" s="50" t="s">
        <v>37</v>
      </c>
      <c r="C257" s="24"/>
      <c r="D257" s="25"/>
      <c r="E257" s="26"/>
      <c r="F257" s="51"/>
      <c r="G257" s="52"/>
      <c r="H257" s="53"/>
      <c r="I257" s="30"/>
      <c r="J257" s="31"/>
      <c r="K257" s="28">
        <f>F241</f>
        <v>5000</v>
      </c>
      <c r="L257" s="29">
        <f t="shared" si="34"/>
        <v>0</v>
      </c>
      <c r="M257" s="30"/>
      <c r="N257" s="33">
        <f t="shared" si="32"/>
        <v>0</v>
      </c>
      <c r="O257" s="34"/>
      <c r="P257" s="10"/>
    </row>
    <row r="258" spans="1:16" ht="25.5">
      <c r="A258" s="10"/>
      <c r="B258" s="54" t="s">
        <v>38</v>
      </c>
      <c r="C258" s="55"/>
      <c r="D258" s="55"/>
      <c r="E258" s="55"/>
      <c r="F258" s="56"/>
      <c r="G258" s="57"/>
      <c r="H258" s="58">
        <f>SUM(H254:H257)</f>
        <v>112.54999999999998</v>
      </c>
      <c r="I258" s="44"/>
      <c r="J258" s="57"/>
      <c r="K258" s="59"/>
      <c r="L258" s="58">
        <f>SUM(L254:L257)</f>
        <v>123.9</v>
      </c>
      <c r="M258" s="44"/>
      <c r="N258" s="47">
        <f t="shared" si="32"/>
        <v>11.350000000000023</v>
      </c>
      <c r="O258" s="48">
        <f t="shared" ref="O258:O270" si="35">IF((H258)=0,"",(N258/H258))</f>
        <v>0.10084406930253242</v>
      </c>
      <c r="P258" s="10"/>
    </row>
    <row r="259" spans="1:16">
      <c r="A259" s="10"/>
      <c r="B259" s="30" t="s">
        <v>39</v>
      </c>
      <c r="C259" s="30"/>
      <c r="D259" s="60" t="s">
        <v>28</v>
      </c>
      <c r="E259" s="61"/>
      <c r="F259" s="31">
        <v>4.3E-3</v>
      </c>
      <c r="G259" s="62">
        <f>F241*(1+F285)</f>
        <v>5263.5</v>
      </c>
      <c r="H259" s="29">
        <f>G259*F259</f>
        <v>22.633050000000001</v>
      </c>
      <c r="I259" s="30"/>
      <c r="J259" s="31">
        <v>4.3E-3</v>
      </c>
      <c r="K259" s="63">
        <f>F241*(1+J285)</f>
        <v>5269.8583149862661</v>
      </c>
      <c r="L259" s="29">
        <f>K259*J259</f>
        <v>22.660390754440943</v>
      </c>
      <c r="M259" s="30"/>
      <c r="N259" s="33">
        <f t="shared" si="32"/>
        <v>2.7340754440942305E-2</v>
      </c>
      <c r="O259" s="34">
        <f t="shared" si="35"/>
        <v>1.2080013273041991E-3</v>
      </c>
      <c r="P259" s="10"/>
    </row>
    <row r="260" spans="1:16" ht="25.5">
      <c r="A260" s="10"/>
      <c r="B260" s="64" t="s">
        <v>40</v>
      </c>
      <c r="C260" s="30"/>
      <c r="D260" s="60" t="s">
        <v>28</v>
      </c>
      <c r="E260" s="61"/>
      <c r="F260" s="31">
        <v>2.7000000000000001E-3</v>
      </c>
      <c r="G260" s="62">
        <f>G259</f>
        <v>5263.5</v>
      </c>
      <c r="H260" s="29">
        <f>G260*F260</f>
        <v>14.211450000000001</v>
      </c>
      <c r="I260" s="30"/>
      <c r="J260" s="31">
        <v>2.5999999999999999E-3</v>
      </c>
      <c r="K260" s="63">
        <f>K259</f>
        <v>5269.8583149862661</v>
      </c>
      <c r="L260" s="29">
        <f>K260*J260</f>
        <v>13.701631618964292</v>
      </c>
      <c r="M260" s="30"/>
      <c r="N260" s="33">
        <f t="shared" si="32"/>
        <v>-0.50981838103570887</v>
      </c>
      <c r="O260" s="34">
        <f t="shared" si="35"/>
        <v>-3.5873776499632963E-2</v>
      </c>
      <c r="P260" s="10"/>
    </row>
    <row r="261" spans="1:16" ht="25.5">
      <c r="A261" s="10"/>
      <c r="B261" s="54" t="s">
        <v>41</v>
      </c>
      <c r="C261" s="39"/>
      <c r="D261" s="39"/>
      <c r="E261" s="39"/>
      <c r="F261" s="65"/>
      <c r="G261" s="57"/>
      <c r="H261" s="58">
        <f>SUM(H258:H260)</f>
        <v>149.39449999999999</v>
      </c>
      <c r="I261" s="66"/>
      <c r="J261" s="67"/>
      <c r="K261" s="68"/>
      <c r="L261" s="58">
        <f>SUM(L258:L260)</f>
        <v>160.26202237340524</v>
      </c>
      <c r="M261" s="66"/>
      <c r="N261" s="47">
        <f t="shared" si="32"/>
        <v>10.867522373405251</v>
      </c>
      <c r="O261" s="48">
        <f t="shared" si="35"/>
        <v>7.274379159477258E-2</v>
      </c>
      <c r="P261" s="10"/>
    </row>
    <row r="262" spans="1:16" ht="25.5">
      <c r="A262" s="10"/>
      <c r="B262" s="69" t="s">
        <v>42</v>
      </c>
      <c r="C262" s="24"/>
      <c r="D262" s="25" t="s">
        <v>28</v>
      </c>
      <c r="E262" s="26"/>
      <c r="F262" s="70">
        <v>5.1999999999999998E-3</v>
      </c>
      <c r="G262" s="62">
        <f>F241*(1+F285)</f>
        <v>5263.5</v>
      </c>
      <c r="H262" s="71">
        <f t="shared" ref="H262:H265" si="36">G262*F262</f>
        <v>27.370199999999997</v>
      </c>
      <c r="I262" s="30"/>
      <c r="J262" s="72">
        <v>5.1999999999999998E-3</v>
      </c>
      <c r="K262" s="63">
        <f>F241*(1+J285)</f>
        <v>5269.8583149862661</v>
      </c>
      <c r="L262" s="71">
        <f t="shared" ref="L262:L265" si="37">K262*J262</f>
        <v>27.403263237928584</v>
      </c>
      <c r="M262" s="30"/>
      <c r="N262" s="33">
        <f t="shared" si="32"/>
        <v>3.3063237928587341E-2</v>
      </c>
      <c r="O262" s="73">
        <f t="shared" si="35"/>
        <v>1.2080013273044166E-3</v>
      </c>
      <c r="P262" s="10"/>
    </row>
    <row r="263" spans="1:16" ht="25.5">
      <c r="A263" s="10"/>
      <c r="B263" s="69" t="s">
        <v>43</v>
      </c>
      <c r="C263" s="24"/>
      <c r="D263" s="25" t="s">
        <v>28</v>
      </c>
      <c r="E263" s="26"/>
      <c r="F263" s="70">
        <v>1.1000000000000001E-3</v>
      </c>
      <c r="G263" s="62">
        <f>F241*(1+F285)</f>
        <v>5263.5</v>
      </c>
      <c r="H263" s="71">
        <f t="shared" si="36"/>
        <v>5.7898500000000004</v>
      </c>
      <c r="I263" s="30"/>
      <c r="J263" s="72">
        <v>1.1000000000000001E-3</v>
      </c>
      <c r="K263" s="63">
        <f>F241*(1+J285)</f>
        <v>5269.8583149862661</v>
      </c>
      <c r="L263" s="71">
        <f t="shared" si="37"/>
        <v>5.7968441464848928</v>
      </c>
      <c r="M263" s="30"/>
      <c r="N263" s="33">
        <f t="shared" si="32"/>
        <v>6.9941464848923829E-3</v>
      </c>
      <c r="O263" s="73">
        <f t="shared" si="35"/>
        <v>1.2080013273042276E-3</v>
      </c>
      <c r="P263" s="10"/>
    </row>
    <row r="264" spans="1:16">
      <c r="A264" s="10"/>
      <c r="B264" s="24" t="s">
        <v>44</v>
      </c>
      <c r="C264" s="24"/>
      <c r="D264" s="25"/>
      <c r="E264" s="26"/>
      <c r="F264" s="70">
        <v>0.25</v>
      </c>
      <c r="G264" s="28">
        <v>1</v>
      </c>
      <c r="H264" s="71">
        <f t="shared" si="36"/>
        <v>0.25</v>
      </c>
      <c r="I264" s="30"/>
      <c r="J264" s="72">
        <v>0.25</v>
      </c>
      <c r="K264" s="32">
        <v>1</v>
      </c>
      <c r="L264" s="71">
        <f t="shared" si="37"/>
        <v>0.25</v>
      </c>
      <c r="M264" s="30"/>
      <c r="N264" s="33">
        <f t="shared" si="32"/>
        <v>0</v>
      </c>
      <c r="O264" s="73">
        <f t="shared" si="35"/>
        <v>0</v>
      </c>
      <c r="P264" s="10"/>
    </row>
    <row r="265" spans="1:16">
      <c r="A265" s="10"/>
      <c r="B265" s="24" t="s">
        <v>45</v>
      </c>
      <c r="C265" s="24"/>
      <c r="D265" s="25" t="s">
        <v>28</v>
      </c>
      <c r="E265" s="26"/>
      <c r="F265" s="70">
        <v>7.0000000000000001E-3</v>
      </c>
      <c r="G265" s="62">
        <f>F241</f>
        <v>5000</v>
      </c>
      <c r="H265" s="71">
        <f t="shared" si="36"/>
        <v>35</v>
      </c>
      <c r="I265" s="30"/>
      <c r="J265" s="72">
        <v>7.0000000000000001E-3</v>
      </c>
      <c r="K265" s="63">
        <f>F241</f>
        <v>5000</v>
      </c>
      <c r="L265" s="71">
        <f t="shared" si="37"/>
        <v>35</v>
      </c>
      <c r="M265" s="30"/>
      <c r="N265" s="33">
        <f t="shared" si="32"/>
        <v>0</v>
      </c>
      <c r="O265" s="73">
        <f t="shared" si="35"/>
        <v>0</v>
      </c>
      <c r="P265" s="10"/>
    </row>
    <row r="266" spans="1:16">
      <c r="A266" s="10"/>
      <c r="B266" s="50" t="s">
        <v>46</v>
      </c>
      <c r="C266" s="24"/>
      <c r="D266" s="25" t="s">
        <v>28</v>
      </c>
      <c r="E266" s="26"/>
      <c r="F266" s="74">
        <v>6.5000000000000002E-2</v>
      </c>
      <c r="G266" s="62">
        <f>IF($G$187&gt;=750,750,$G$187)</f>
        <v>750</v>
      </c>
      <c r="H266" s="71">
        <f>G266*F266</f>
        <v>48.75</v>
      </c>
      <c r="I266" s="30"/>
      <c r="J266" s="70">
        <v>6.5000000000000002E-2</v>
      </c>
      <c r="K266" s="62">
        <f>IF($K$187&gt;=750,750,$K$187)</f>
        <v>750</v>
      </c>
      <c r="L266" s="71">
        <f>K266*J266</f>
        <v>48.75</v>
      </c>
      <c r="M266" s="30"/>
      <c r="N266" s="33">
        <f t="shared" si="32"/>
        <v>0</v>
      </c>
      <c r="O266" s="73">
        <f t="shared" si="35"/>
        <v>0</v>
      </c>
      <c r="P266" s="10"/>
    </row>
    <row r="267" spans="1:16">
      <c r="A267" s="10"/>
      <c r="B267" s="50" t="s">
        <v>47</v>
      </c>
      <c r="C267" s="24"/>
      <c r="D267" s="25" t="s">
        <v>28</v>
      </c>
      <c r="E267" s="26"/>
      <c r="F267" s="74">
        <v>7.4999999999999997E-2</v>
      </c>
      <c r="G267" s="62">
        <f>IF($G$187&gt;=750,$G$187-750,0)</f>
        <v>1355.4</v>
      </c>
      <c r="H267" s="71">
        <f>G267*F267</f>
        <v>101.655</v>
      </c>
      <c r="I267" s="30"/>
      <c r="J267" s="70">
        <v>7.4999999999999997E-2</v>
      </c>
      <c r="K267" s="62">
        <f>IF($K$187&gt;=750,$K$187-750,0)</f>
        <v>1357.9433259945067</v>
      </c>
      <c r="L267" s="71">
        <f>K267*J267</f>
        <v>101.845749449588</v>
      </c>
      <c r="M267" s="30"/>
      <c r="N267" s="33">
        <f t="shared" si="32"/>
        <v>0.19074944958799733</v>
      </c>
      <c r="O267" s="73">
        <f t="shared" si="35"/>
        <v>1.8764394234223336E-3</v>
      </c>
      <c r="P267" s="10"/>
    </row>
    <row r="268" spans="1:16">
      <c r="A268" s="10"/>
      <c r="B268" s="50" t="s">
        <v>48</v>
      </c>
      <c r="C268" s="24"/>
      <c r="D268" s="25" t="s">
        <v>28</v>
      </c>
      <c r="E268" s="26"/>
      <c r="F268" s="74">
        <v>6.5000000000000002E-2</v>
      </c>
      <c r="G268" s="75">
        <f>0.64*$G$187</f>
        <v>1347.4560000000001</v>
      </c>
      <c r="H268" s="71">
        <f t="shared" ref="H268:H270" si="38">G268*F268</f>
        <v>87.584640000000007</v>
      </c>
      <c r="I268" s="30"/>
      <c r="J268" s="70">
        <v>6.5000000000000002E-2</v>
      </c>
      <c r="K268" s="76">
        <f>0.64*$K$187</f>
        <v>1349.0837286364842</v>
      </c>
      <c r="L268" s="71">
        <f t="shared" ref="L268:L270" si="39">K268*J268</f>
        <v>87.690442361371481</v>
      </c>
      <c r="M268" s="30"/>
      <c r="N268" s="33">
        <f t="shared" si="32"/>
        <v>0.10580236137147381</v>
      </c>
      <c r="O268" s="73">
        <f t="shared" si="35"/>
        <v>1.2080013273043516E-3</v>
      </c>
      <c r="P268" s="10"/>
    </row>
    <row r="269" spans="1:16">
      <c r="A269" s="10"/>
      <c r="B269" s="50" t="s">
        <v>49</v>
      </c>
      <c r="C269" s="24"/>
      <c r="D269" s="25" t="s">
        <v>28</v>
      </c>
      <c r="E269" s="26"/>
      <c r="F269" s="74">
        <v>0.1</v>
      </c>
      <c r="G269" s="75">
        <f>0.18*$G$187</f>
        <v>378.97199999999998</v>
      </c>
      <c r="H269" s="71">
        <f t="shared" si="38"/>
        <v>37.897199999999998</v>
      </c>
      <c r="I269" s="30"/>
      <c r="J269" s="70">
        <v>0.1</v>
      </c>
      <c r="K269" s="76">
        <f>0.18*$K$187</f>
        <v>379.42979867901118</v>
      </c>
      <c r="L269" s="71">
        <f t="shared" si="39"/>
        <v>37.942979867901123</v>
      </c>
      <c r="M269" s="30"/>
      <c r="N269" s="33">
        <f t="shared" si="32"/>
        <v>4.577986790112476E-2</v>
      </c>
      <c r="O269" s="73">
        <f t="shared" si="35"/>
        <v>1.2080013273045175E-3</v>
      </c>
      <c r="P269" s="10"/>
    </row>
    <row r="270" spans="1:16" ht="13.5" thickBot="1">
      <c r="A270" s="10"/>
      <c r="B270" s="14" t="s">
        <v>50</v>
      </c>
      <c r="C270" s="24"/>
      <c r="D270" s="25" t="s">
        <v>28</v>
      </c>
      <c r="E270" s="26"/>
      <c r="F270" s="74">
        <v>0.11700000000000001</v>
      </c>
      <c r="G270" s="75">
        <f>0.18*$G$187</f>
        <v>378.97199999999998</v>
      </c>
      <c r="H270" s="71">
        <f t="shared" si="38"/>
        <v>44.339723999999997</v>
      </c>
      <c r="I270" s="30"/>
      <c r="J270" s="70">
        <v>0.11700000000000001</v>
      </c>
      <c r="K270" s="76">
        <f>0.18*$K$187</f>
        <v>379.42979867901118</v>
      </c>
      <c r="L270" s="71">
        <f t="shared" si="39"/>
        <v>44.393286445444311</v>
      </c>
      <c r="M270" s="30"/>
      <c r="N270" s="33">
        <f t="shared" si="32"/>
        <v>5.3562445444313767E-2</v>
      </c>
      <c r="O270" s="73">
        <f t="shared" si="35"/>
        <v>1.2080013273044678E-3</v>
      </c>
      <c r="P270" s="10"/>
    </row>
    <row r="271" spans="1:16" ht="13.5" thickBot="1">
      <c r="A271" s="10"/>
      <c r="B271" s="77"/>
      <c r="C271" s="78"/>
      <c r="D271" s="79"/>
      <c r="E271" s="78"/>
      <c r="F271" s="80"/>
      <c r="G271" s="81"/>
      <c r="H271" s="82"/>
      <c r="I271" s="83"/>
      <c r="J271" s="80"/>
      <c r="K271" s="84"/>
      <c r="L271" s="82"/>
      <c r="M271" s="83"/>
      <c r="N271" s="85"/>
      <c r="O271" s="86"/>
      <c r="P271" s="10"/>
    </row>
    <row r="272" spans="1:16">
      <c r="A272" s="10"/>
      <c r="B272" s="87" t="s">
        <v>51</v>
      </c>
      <c r="C272" s="24"/>
      <c r="D272" s="24"/>
      <c r="E272" s="24"/>
      <c r="F272" s="88"/>
      <c r="G272" s="89"/>
      <c r="H272" s="90">
        <f>SUM(H261:H267)</f>
        <v>368.20955000000004</v>
      </c>
      <c r="I272" s="91"/>
      <c r="J272" s="92"/>
      <c r="K272" s="92"/>
      <c r="L272" s="93">
        <f>SUM(L261:L267)</f>
        <v>379.3078792074067</v>
      </c>
      <c r="M272" s="94"/>
      <c r="N272" s="95">
        <f t="shared" ref="N272:N276" si="40">L272-H272</f>
        <v>11.098329207406664</v>
      </c>
      <c r="O272" s="96">
        <f t="shared" ref="O272:O276" si="41">IF((H272)=0,"",(N272/H272))</f>
        <v>3.0141339917464559E-2</v>
      </c>
      <c r="P272" s="10"/>
    </row>
    <row r="273" spans="1:16">
      <c r="A273" s="10"/>
      <c r="B273" s="97" t="s">
        <v>52</v>
      </c>
      <c r="C273" s="24"/>
      <c r="D273" s="24"/>
      <c r="E273" s="24"/>
      <c r="F273" s="98">
        <v>0.13</v>
      </c>
      <c r="G273" s="89"/>
      <c r="H273" s="99">
        <f>H272*F273</f>
        <v>47.867241500000006</v>
      </c>
      <c r="I273" s="100"/>
      <c r="J273" s="101">
        <v>0.13</v>
      </c>
      <c r="K273" s="102"/>
      <c r="L273" s="103">
        <f>L272*J273</f>
        <v>49.310024296962872</v>
      </c>
      <c r="M273" s="104"/>
      <c r="N273" s="105">
        <f t="shared" si="40"/>
        <v>1.4427827969628666</v>
      </c>
      <c r="O273" s="106">
        <f t="shared" si="41"/>
        <v>3.0141339917464566E-2</v>
      </c>
      <c r="P273" s="10"/>
    </row>
    <row r="274" spans="1:16">
      <c r="A274" s="10"/>
      <c r="B274" s="107" t="s">
        <v>53</v>
      </c>
      <c r="C274" s="24"/>
      <c r="D274" s="24"/>
      <c r="E274" s="24"/>
      <c r="F274" s="108"/>
      <c r="G274" s="109"/>
      <c r="H274" s="99">
        <f>H272+H273</f>
        <v>416.07679150000001</v>
      </c>
      <c r="I274" s="100"/>
      <c r="J274" s="100"/>
      <c r="K274" s="100"/>
      <c r="L274" s="103">
        <f>L272+L273</f>
        <v>428.61790350436956</v>
      </c>
      <c r="M274" s="104"/>
      <c r="N274" s="105">
        <f t="shared" si="40"/>
        <v>12.541112004369552</v>
      </c>
      <c r="O274" s="106">
        <f t="shared" si="41"/>
        <v>3.0141339917464614E-2</v>
      </c>
      <c r="P274" s="10"/>
    </row>
    <row r="275" spans="1:16" ht="12.75" customHeight="1">
      <c r="A275" s="10"/>
      <c r="B275" s="142" t="s">
        <v>54</v>
      </c>
      <c r="C275" s="142"/>
      <c r="D275" s="142"/>
      <c r="E275" s="24"/>
      <c r="F275" s="108"/>
      <c r="G275" s="109"/>
      <c r="H275" s="110">
        <f>ROUND(-H274*10%,2)</f>
        <v>-41.61</v>
      </c>
      <c r="I275" s="100"/>
      <c r="J275" s="100"/>
      <c r="K275" s="100"/>
      <c r="L275" s="111">
        <f>ROUND(-L274*10%,2)</f>
        <v>-42.86</v>
      </c>
      <c r="M275" s="104"/>
      <c r="N275" s="112">
        <f t="shared" si="40"/>
        <v>-1.25</v>
      </c>
      <c r="O275" s="113">
        <f t="shared" si="41"/>
        <v>3.0040855563566452E-2</v>
      </c>
      <c r="P275" s="10"/>
    </row>
    <row r="276" spans="1:16" ht="13.5" customHeight="1" thickBot="1">
      <c r="A276" s="10"/>
      <c r="B276" s="143" t="s">
        <v>55</v>
      </c>
      <c r="C276" s="143"/>
      <c r="D276" s="143"/>
      <c r="E276" s="114"/>
      <c r="F276" s="115"/>
      <c r="G276" s="116"/>
      <c r="H276" s="117">
        <f>SUM(H274:H275)</f>
        <v>374.4667915</v>
      </c>
      <c r="I276" s="118"/>
      <c r="J276" s="118"/>
      <c r="K276" s="118"/>
      <c r="L276" s="119">
        <f>SUM(L274:L275)</f>
        <v>385.75790350436955</v>
      </c>
      <c r="M276" s="120"/>
      <c r="N276" s="121">
        <f t="shared" si="40"/>
        <v>11.291112004369552</v>
      </c>
      <c r="O276" s="122">
        <f t="shared" si="41"/>
        <v>3.0152505537649397E-2</v>
      </c>
      <c r="P276" s="10"/>
    </row>
    <row r="277" spans="1:16" ht="13.5" thickBot="1">
      <c r="A277" s="10"/>
      <c r="B277" s="77"/>
      <c r="C277" s="78"/>
      <c r="D277" s="79"/>
      <c r="E277" s="78"/>
      <c r="F277" s="123"/>
      <c r="G277" s="124"/>
      <c r="H277" s="125"/>
      <c r="I277" s="126"/>
      <c r="J277" s="123"/>
      <c r="K277" s="81"/>
      <c r="L277" s="127"/>
      <c r="M277" s="83"/>
      <c r="N277" s="128"/>
      <c r="O277" s="86"/>
      <c r="P277" s="10"/>
    </row>
    <row r="278" spans="1:16">
      <c r="A278" s="10"/>
      <c r="B278" s="87" t="s">
        <v>56</v>
      </c>
      <c r="C278" s="24"/>
      <c r="D278" s="24"/>
      <c r="E278" s="24"/>
      <c r="F278" s="88"/>
      <c r="G278" s="89"/>
      <c r="H278" s="90">
        <f>SUM(H261:H265,H268:H270)</f>
        <v>387.62611399999997</v>
      </c>
      <c r="I278" s="91"/>
      <c r="J278" s="92"/>
      <c r="K278" s="92"/>
      <c r="L278" s="129">
        <f>SUM(L261:L265,L268:L270)</f>
        <v>398.7388384325356</v>
      </c>
      <c r="M278" s="94"/>
      <c r="N278" s="95">
        <f>L278-H278</f>
        <v>11.112724432535629</v>
      </c>
      <c r="O278" s="96">
        <f>IF((H278)=0,"",(N278/H278))</f>
        <v>2.8668668160307768E-2</v>
      </c>
      <c r="P278" s="10"/>
    </row>
    <row r="279" spans="1:16">
      <c r="A279" s="10"/>
      <c r="B279" s="97" t="s">
        <v>52</v>
      </c>
      <c r="C279" s="24"/>
      <c r="D279" s="24"/>
      <c r="E279" s="24"/>
      <c r="F279" s="98">
        <v>0.13</v>
      </c>
      <c r="G279" s="109"/>
      <c r="H279" s="99">
        <f>H278*F279</f>
        <v>50.391394819999995</v>
      </c>
      <c r="I279" s="100"/>
      <c r="J279" s="130">
        <v>0.13</v>
      </c>
      <c r="K279" s="100"/>
      <c r="L279" s="103">
        <f>L278*J279</f>
        <v>51.836048996229628</v>
      </c>
      <c r="M279" s="104"/>
      <c r="N279" s="105">
        <f t="shared" ref="N279:N282" si="42">L279-H279</f>
        <v>1.4446541762296334</v>
      </c>
      <c r="O279" s="106">
        <f t="shared" ref="O279:O282" si="43">IF((H279)=0,"",(N279/H279))</f>
        <v>2.8668668160307803E-2</v>
      </c>
      <c r="P279" s="10"/>
    </row>
    <row r="280" spans="1:16">
      <c r="A280" s="10"/>
      <c r="B280" s="107" t="s">
        <v>53</v>
      </c>
      <c r="C280" s="24"/>
      <c r="D280" s="24"/>
      <c r="E280" s="24"/>
      <c r="F280" s="108"/>
      <c r="G280" s="109"/>
      <c r="H280" s="99">
        <f>H278+H279</f>
        <v>438.01750881999999</v>
      </c>
      <c r="I280" s="100"/>
      <c r="J280" s="100"/>
      <c r="K280" s="100"/>
      <c r="L280" s="103">
        <f>L278+L279</f>
        <v>450.57488742876524</v>
      </c>
      <c r="M280" s="104"/>
      <c r="N280" s="105">
        <f t="shared" si="42"/>
        <v>12.557378608765248</v>
      </c>
      <c r="O280" s="106">
        <f t="shared" si="43"/>
        <v>2.8668668160307741E-2</v>
      </c>
      <c r="P280" s="10"/>
    </row>
    <row r="281" spans="1:16" ht="12.75" customHeight="1">
      <c r="A281" s="10"/>
      <c r="B281" s="142" t="s">
        <v>54</v>
      </c>
      <c r="C281" s="142"/>
      <c r="D281" s="142"/>
      <c r="E281" s="24"/>
      <c r="F281" s="108"/>
      <c r="G281" s="109"/>
      <c r="H281" s="110">
        <f>ROUND(-H280*10%,2)</f>
        <v>-43.8</v>
      </c>
      <c r="I281" s="100"/>
      <c r="J281" s="100"/>
      <c r="K281" s="100"/>
      <c r="L281" s="111">
        <f>ROUND(-L280*10%,2)</f>
        <v>-45.06</v>
      </c>
      <c r="M281" s="104"/>
      <c r="N281" s="112">
        <f t="shared" si="42"/>
        <v>-1.2600000000000051</v>
      </c>
      <c r="O281" s="113">
        <f t="shared" si="43"/>
        <v>2.8767123287671351E-2</v>
      </c>
      <c r="P281" s="10"/>
    </row>
    <row r="282" spans="1:16" ht="13.5" customHeight="1" thickBot="1">
      <c r="A282" s="10"/>
      <c r="B282" s="143" t="s">
        <v>57</v>
      </c>
      <c r="C282" s="143"/>
      <c r="D282" s="143"/>
      <c r="E282" s="114"/>
      <c r="F282" s="131"/>
      <c r="G282" s="132"/>
      <c r="H282" s="133">
        <f>H280+H281</f>
        <v>394.21750881999998</v>
      </c>
      <c r="I282" s="134"/>
      <c r="J282" s="134"/>
      <c r="K282" s="134"/>
      <c r="L282" s="135">
        <f>L280+L281</f>
        <v>405.51488742876523</v>
      </c>
      <c r="M282" s="136"/>
      <c r="N282" s="137">
        <f t="shared" si="42"/>
        <v>11.297378608765257</v>
      </c>
      <c r="O282" s="138">
        <f t="shared" si="43"/>
        <v>2.865772918757814E-2</v>
      </c>
      <c r="P282" s="10"/>
    </row>
    <row r="283" spans="1:16" ht="13.5" thickBot="1">
      <c r="A283" s="10"/>
      <c r="B283" s="77"/>
      <c r="C283" s="78"/>
      <c r="D283" s="79"/>
      <c r="E283" s="78"/>
      <c r="F283" s="123"/>
      <c r="G283" s="124"/>
      <c r="H283" s="125"/>
      <c r="I283" s="126"/>
      <c r="J283" s="123"/>
      <c r="K283" s="81"/>
      <c r="L283" s="127"/>
      <c r="M283" s="83"/>
      <c r="N283" s="128"/>
      <c r="O283" s="86"/>
      <c r="P283" s="10"/>
    </row>
    <row r="284" spans="1:16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39"/>
      <c r="M284" s="10"/>
      <c r="N284" s="10"/>
      <c r="O284" s="10"/>
      <c r="P284" s="10"/>
    </row>
    <row r="285" spans="1:16">
      <c r="A285" s="10"/>
      <c r="B285" s="15" t="s">
        <v>58</v>
      </c>
      <c r="C285" s="10"/>
      <c r="D285" s="10"/>
      <c r="E285" s="10"/>
      <c r="F285" s="140">
        <v>5.2699999999999969E-2</v>
      </c>
      <c r="G285" s="10"/>
      <c r="H285" s="10"/>
      <c r="I285" s="10"/>
      <c r="J285" s="140">
        <v>5.3971662997253311E-2</v>
      </c>
      <c r="K285" s="10"/>
      <c r="L285" s="10"/>
      <c r="M285" s="10"/>
      <c r="N285" s="10"/>
      <c r="O285" s="10"/>
      <c r="P285" s="10"/>
    </row>
    <row r="286" spans="1:16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</row>
    <row r="287" spans="1:16" ht="14.25">
      <c r="A287" s="141" t="s">
        <v>59</v>
      </c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</row>
    <row r="288" spans="1:16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</row>
    <row r="289" spans="1:16">
      <c r="A289" s="10" t="s">
        <v>60</v>
      </c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</row>
    <row r="290" spans="1:16">
      <c r="A290" s="10" t="s">
        <v>61</v>
      </c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</row>
    <row r="291" spans="1:16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</row>
    <row r="292" spans="1:16">
      <c r="A292" s="10" t="s">
        <v>62</v>
      </c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</row>
    <row r="293" spans="1:16">
      <c r="A293" s="10" t="s">
        <v>63</v>
      </c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</row>
    <row r="294" spans="1:16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</row>
    <row r="295" spans="1:16">
      <c r="A295" s="10" t="s">
        <v>64</v>
      </c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</row>
    <row r="296" spans="1:16">
      <c r="A296" s="10" t="s">
        <v>65</v>
      </c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</row>
    <row r="297" spans="1:16">
      <c r="A297" s="10" t="s">
        <v>66</v>
      </c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</row>
    <row r="298" spans="1:16">
      <c r="A298" s="10" t="s">
        <v>67</v>
      </c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</row>
    <row r="299" spans="1:16">
      <c r="A299" s="10" t="s">
        <v>68</v>
      </c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</row>
    <row r="301" spans="1:16" ht="21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"/>
      <c r="M301" s="2"/>
      <c r="N301" s="3" t="s">
        <v>0</v>
      </c>
      <c r="O301" s="4" t="s">
        <v>1</v>
      </c>
    </row>
    <row r="302" spans="1:16" ht="18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2"/>
      <c r="M302" s="2"/>
      <c r="N302" s="3" t="s">
        <v>2</v>
      </c>
      <c r="O302" s="6"/>
    </row>
    <row r="303" spans="1:16" ht="18">
      <c r="A303" s="144"/>
      <c r="B303" s="144"/>
      <c r="C303" s="144"/>
      <c r="D303" s="144"/>
      <c r="E303" s="144"/>
      <c r="F303" s="144"/>
      <c r="G303" s="144"/>
      <c r="H303" s="144"/>
      <c r="I303" s="144"/>
      <c r="J303" s="144"/>
      <c r="K303" s="144"/>
      <c r="L303" s="2"/>
      <c r="M303" s="2"/>
      <c r="N303" s="3" t="s">
        <v>3</v>
      </c>
      <c r="O303" s="6"/>
    </row>
    <row r="304" spans="1:16" ht="18">
      <c r="A304" s="5"/>
      <c r="B304" s="5"/>
      <c r="C304" s="5"/>
      <c r="D304" s="5"/>
      <c r="E304" s="5"/>
      <c r="F304" s="5"/>
      <c r="G304" s="5"/>
      <c r="H304" s="5"/>
      <c r="I304" s="7"/>
      <c r="J304" s="7"/>
      <c r="K304" s="7"/>
      <c r="L304" s="2"/>
      <c r="M304" s="2"/>
      <c r="N304" s="3" t="s">
        <v>4</v>
      </c>
      <c r="O304" s="6"/>
    </row>
    <row r="305" spans="1:16" ht="15.75">
      <c r="A305" s="2"/>
      <c r="B305" s="2"/>
      <c r="C305" s="8"/>
      <c r="D305" s="8"/>
      <c r="E305" s="8"/>
      <c r="F305" s="2"/>
      <c r="G305" s="2"/>
      <c r="H305" s="2"/>
      <c r="I305" s="2"/>
      <c r="J305" s="2"/>
      <c r="K305" s="2"/>
      <c r="L305" s="2"/>
      <c r="M305" s="2"/>
      <c r="N305" s="3" t="s">
        <v>5</v>
      </c>
      <c r="O305" s="9" t="s">
        <v>79</v>
      </c>
    </row>
    <row r="306" spans="1:1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4"/>
    </row>
    <row r="307" spans="1:1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 t="s">
        <v>6</v>
      </c>
      <c r="O307" s="9"/>
    </row>
    <row r="308" spans="1:1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10"/>
    </row>
    <row r="309" spans="1:16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</row>
    <row r="310" spans="1:16" ht="18">
      <c r="A310" s="10"/>
      <c r="B310" s="145" t="s">
        <v>7</v>
      </c>
      <c r="C310" s="145"/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  <c r="N310" s="145"/>
      <c r="O310" s="145"/>
    </row>
    <row r="311" spans="1:16" ht="18">
      <c r="A311" s="10"/>
      <c r="B311" s="145" t="s">
        <v>8</v>
      </c>
      <c r="C311" s="145"/>
      <c r="D311" s="145"/>
      <c r="E311" s="145"/>
      <c r="F311" s="145"/>
      <c r="G311" s="145"/>
      <c r="H311" s="145"/>
      <c r="I311" s="145"/>
      <c r="J311" s="145"/>
      <c r="K311" s="145"/>
      <c r="L311" s="145"/>
      <c r="M311" s="145"/>
      <c r="N311" s="145"/>
      <c r="O311" s="145"/>
    </row>
    <row r="312" spans="1:16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</row>
    <row r="313" spans="1:16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</row>
    <row r="314" spans="1:16" ht="15.75">
      <c r="A314" s="10"/>
      <c r="B314" s="11" t="s">
        <v>9</v>
      </c>
      <c r="C314" s="10"/>
      <c r="D314" s="152" t="s">
        <v>70</v>
      </c>
      <c r="E314" s="152"/>
      <c r="F314" s="152"/>
      <c r="G314" s="152"/>
      <c r="H314" s="152"/>
      <c r="I314" s="152"/>
      <c r="J314" s="152"/>
      <c r="K314" s="152"/>
      <c r="L314" s="152"/>
      <c r="M314" s="152"/>
      <c r="N314" s="152"/>
      <c r="O314" s="152"/>
      <c r="P314" s="10"/>
    </row>
    <row r="315" spans="1:16" ht="15.75">
      <c r="A315" s="10"/>
      <c r="B315" s="12"/>
      <c r="C315" s="10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0"/>
    </row>
    <row r="316" spans="1:16">
      <c r="A316" s="10"/>
      <c r="B316" s="14"/>
      <c r="C316" s="10"/>
      <c r="D316" s="15" t="s">
        <v>11</v>
      </c>
      <c r="E316" s="15"/>
      <c r="F316" s="16">
        <v>68500</v>
      </c>
      <c r="G316" s="15" t="s">
        <v>12</v>
      </c>
      <c r="H316" s="10"/>
      <c r="I316" s="10"/>
      <c r="J316" s="10"/>
      <c r="K316" s="10"/>
      <c r="L316" s="10"/>
      <c r="M316" s="10"/>
      <c r="N316" s="10"/>
      <c r="O316" s="10"/>
      <c r="P316" s="10"/>
    </row>
    <row r="317" spans="1:16">
      <c r="A317" s="10"/>
      <c r="B317" s="14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</row>
    <row r="318" spans="1:16">
      <c r="A318" s="10"/>
      <c r="B318" s="14"/>
      <c r="C318" s="10"/>
      <c r="D318" s="17"/>
      <c r="E318" s="17"/>
      <c r="F318" s="153" t="s">
        <v>13</v>
      </c>
      <c r="G318" s="154"/>
      <c r="H318" s="155"/>
      <c r="I318" s="10"/>
      <c r="J318" s="153" t="s">
        <v>14</v>
      </c>
      <c r="K318" s="154"/>
      <c r="L318" s="155"/>
      <c r="M318" s="10"/>
      <c r="N318" s="153" t="s">
        <v>15</v>
      </c>
      <c r="O318" s="155"/>
      <c r="P318" s="10"/>
    </row>
    <row r="319" spans="1:16" ht="12.75" customHeight="1">
      <c r="A319" s="10"/>
      <c r="B319" s="14"/>
      <c r="C319" s="10"/>
      <c r="D319" s="146" t="s">
        <v>16</v>
      </c>
      <c r="E319" s="18"/>
      <c r="F319" s="19" t="s">
        <v>17</v>
      </c>
      <c r="G319" s="19" t="s">
        <v>18</v>
      </c>
      <c r="H319" s="20" t="s">
        <v>19</v>
      </c>
      <c r="I319" s="10"/>
      <c r="J319" s="19" t="s">
        <v>17</v>
      </c>
      <c r="K319" s="21" t="s">
        <v>18</v>
      </c>
      <c r="L319" s="20" t="s">
        <v>19</v>
      </c>
      <c r="M319" s="10"/>
      <c r="N319" s="148" t="s">
        <v>20</v>
      </c>
      <c r="O319" s="150" t="s">
        <v>21</v>
      </c>
      <c r="P319" s="10"/>
    </row>
    <row r="320" spans="1:16">
      <c r="A320" s="10"/>
      <c r="B320" s="14"/>
      <c r="C320" s="10"/>
      <c r="D320" s="147"/>
      <c r="E320" s="18"/>
      <c r="F320" s="22" t="s">
        <v>22</v>
      </c>
      <c r="G320" s="22"/>
      <c r="H320" s="23" t="s">
        <v>22</v>
      </c>
      <c r="I320" s="10"/>
      <c r="J320" s="22" t="s">
        <v>22</v>
      </c>
      <c r="K320" s="23"/>
      <c r="L320" s="23" t="s">
        <v>22</v>
      </c>
      <c r="M320" s="10"/>
      <c r="N320" s="149"/>
      <c r="O320" s="151"/>
      <c r="P320" s="10"/>
    </row>
    <row r="321" spans="1:16">
      <c r="A321" s="10"/>
      <c r="B321" s="24" t="s">
        <v>23</v>
      </c>
      <c r="C321" s="24"/>
      <c r="D321" s="25" t="s">
        <v>24</v>
      </c>
      <c r="E321" s="26"/>
      <c r="F321" s="27">
        <v>164.49</v>
      </c>
      <c r="G321" s="28">
        <v>1</v>
      </c>
      <c r="H321" s="29">
        <f>G321*F321</f>
        <v>164.49</v>
      </c>
      <c r="I321" s="30"/>
      <c r="J321" s="31">
        <v>164.49</v>
      </c>
      <c r="K321" s="32">
        <v>1</v>
      </c>
      <c r="L321" s="29">
        <f>K321*J321</f>
        <v>164.49</v>
      </c>
      <c r="M321" s="30"/>
      <c r="N321" s="33">
        <f>L321-H321</f>
        <v>0</v>
      </c>
      <c r="O321" s="34">
        <f>IF((H321)=0,"",(N321/H321))</f>
        <v>0</v>
      </c>
      <c r="P321" s="10"/>
    </row>
    <row r="322" spans="1:16">
      <c r="A322" s="10"/>
      <c r="B322" s="24" t="s">
        <v>25</v>
      </c>
      <c r="C322" s="24"/>
      <c r="D322" s="25" t="s">
        <v>24</v>
      </c>
      <c r="E322" s="26"/>
      <c r="F322" s="27">
        <v>0</v>
      </c>
      <c r="G322" s="28">
        <v>1</v>
      </c>
      <c r="H322" s="29">
        <f t="shared" ref="H322:H328" si="44">G322*F322</f>
        <v>0</v>
      </c>
      <c r="I322" s="30"/>
      <c r="J322" s="31">
        <v>0</v>
      </c>
      <c r="K322" s="32">
        <v>1</v>
      </c>
      <c r="L322" s="29">
        <f>K322*J322</f>
        <v>0</v>
      </c>
      <c r="M322" s="30"/>
      <c r="N322" s="33">
        <f>L322-H322</f>
        <v>0</v>
      </c>
      <c r="O322" s="34" t="str">
        <f>IF((H322)=0,"",(N322/H322))</f>
        <v/>
      </c>
      <c r="P322" s="10"/>
    </row>
    <row r="323" spans="1:16">
      <c r="A323" s="10"/>
      <c r="B323" s="35" t="s">
        <v>26</v>
      </c>
      <c r="C323" s="24"/>
      <c r="D323" s="25" t="s">
        <v>24</v>
      </c>
      <c r="E323" s="26"/>
      <c r="F323" s="27">
        <v>0</v>
      </c>
      <c r="G323" s="28">
        <v>1</v>
      </c>
      <c r="H323" s="29">
        <f t="shared" si="44"/>
        <v>0</v>
      </c>
      <c r="I323" s="30"/>
      <c r="J323" s="31">
        <v>0</v>
      </c>
      <c r="K323" s="32">
        <v>1</v>
      </c>
      <c r="L323" s="29">
        <f t="shared" ref="L323:L328" si="45">K323*J323</f>
        <v>0</v>
      </c>
      <c r="M323" s="30"/>
      <c r="N323" s="33">
        <f t="shared" ref="N323:N357" si="46">L323-H323</f>
        <v>0</v>
      </c>
      <c r="O323" s="34" t="str">
        <f t="shared" ref="O323:O329" si="47">IF((H323)=0,"",(N323/H323))</f>
        <v/>
      </c>
      <c r="P323" s="10"/>
    </row>
    <row r="324" spans="1:16">
      <c r="A324" s="10"/>
      <c r="B324" s="24" t="s">
        <v>27</v>
      </c>
      <c r="C324" s="24"/>
      <c r="D324" s="25" t="s">
        <v>31</v>
      </c>
      <c r="E324" s="26"/>
      <c r="F324" s="27">
        <v>4.2709000000000001</v>
      </c>
      <c r="G324" s="28">
        <v>190</v>
      </c>
      <c r="H324" s="29">
        <f t="shared" si="44"/>
        <v>811.471</v>
      </c>
      <c r="I324" s="30"/>
      <c r="J324" s="31">
        <v>4.4984000000000002</v>
      </c>
      <c r="K324" s="28">
        <v>190</v>
      </c>
      <c r="L324" s="29">
        <f t="shared" si="45"/>
        <v>854.69600000000003</v>
      </c>
      <c r="M324" s="30"/>
      <c r="N324" s="33">
        <f t="shared" si="46"/>
        <v>43.225000000000023</v>
      </c>
      <c r="O324" s="34">
        <f t="shared" si="47"/>
        <v>5.3267461190849734E-2</v>
      </c>
      <c r="P324" s="10"/>
    </row>
    <row r="325" spans="1:16">
      <c r="A325" s="10"/>
      <c r="B325" s="24" t="s">
        <v>29</v>
      </c>
      <c r="C325" s="24"/>
      <c r="D325" s="25" t="s">
        <v>24</v>
      </c>
      <c r="E325" s="26"/>
      <c r="F325" s="27">
        <v>0</v>
      </c>
      <c r="G325" s="28">
        <v>1</v>
      </c>
      <c r="H325" s="29">
        <f t="shared" si="44"/>
        <v>0</v>
      </c>
      <c r="I325" s="30"/>
      <c r="J325" s="31">
        <v>0</v>
      </c>
      <c r="K325" s="28">
        <v>1</v>
      </c>
      <c r="L325" s="29">
        <f t="shared" si="45"/>
        <v>0</v>
      </c>
      <c r="M325" s="30"/>
      <c r="N325" s="33">
        <f t="shared" si="46"/>
        <v>0</v>
      </c>
      <c r="O325" s="34" t="str">
        <f t="shared" si="47"/>
        <v/>
      </c>
      <c r="P325" s="10"/>
    </row>
    <row r="326" spans="1:16">
      <c r="A326" s="10"/>
      <c r="B326" s="24" t="s">
        <v>30</v>
      </c>
      <c r="C326" s="24"/>
      <c r="D326" s="25" t="s">
        <v>31</v>
      </c>
      <c r="E326" s="26"/>
      <c r="F326" s="27">
        <v>2.12E-2</v>
      </c>
      <c r="G326" s="28">
        <v>190</v>
      </c>
      <c r="H326" s="29">
        <f t="shared" si="44"/>
        <v>4.0279999999999996</v>
      </c>
      <c r="I326" s="30"/>
      <c r="J326" s="31">
        <v>0</v>
      </c>
      <c r="K326" s="28">
        <v>190</v>
      </c>
      <c r="L326" s="29">
        <f t="shared" si="45"/>
        <v>0</v>
      </c>
      <c r="M326" s="30"/>
      <c r="N326" s="33">
        <f t="shared" si="46"/>
        <v>-4.0279999999999996</v>
      </c>
      <c r="O326" s="34">
        <f t="shared" si="47"/>
        <v>-1</v>
      </c>
      <c r="P326" s="10"/>
    </row>
    <row r="327" spans="1:16">
      <c r="A327" s="10"/>
      <c r="B327" s="36" t="s">
        <v>32</v>
      </c>
      <c r="C327" s="24"/>
      <c r="D327" s="25" t="s">
        <v>31</v>
      </c>
      <c r="E327" s="26"/>
      <c r="F327" s="27">
        <v>-8.7900000000000006E-2</v>
      </c>
      <c r="G327" s="28">
        <v>190</v>
      </c>
      <c r="H327" s="29">
        <f t="shared" si="44"/>
        <v>-16.701000000000001</v>
      </c>
      <c r="I327" s="30"/>
      <c r="J327" s="31">
        <v>0</v>
      </c>
      <c r="K327" s="28">
        <v>190</v>
      </c>
      <c r="L327" s="29">
        <f t="shared" si="45"/>
        <v>0</v>
      </c>
      <c r="M327" s="30"/>
      <c r="N327" s="33">
        <f t="shared" si="46"/>
        <v>16.701000000000001</v>
      </c>
      <c r="O327" s="34">
        <f t="shared" si="47"/>
        <v>-1</v>
      </c>
      <c r="P327" s="10"/>
    </row>
    <row r="328" spans="1:16">
      <c r="A328" s="10"/>
      <c r="B328" s="36" t="s">
        <v>33</v>
      </c>
      <c r="C328" s="24"/>
      <c r="D328" s="25" t="s">
        <v>24</v>
      </c>
      <c r="E328" s="26"/>
      <c r="F328" s="27">
        <v>0</v>
      </c>
      <c r="G328" s="28">
        <v>1</v>
      </c>
      <c r="H328" s="29">
        <f t="shared" si="44"/>
        <v>0</v>
      </c>
      <c r="I328" s="30"/>
      <c r="J328" s="31">
        <v>0</v>
      </c>
      <c r="K328" s="28">
        <v>1</v>
      </c>
      <c r="L328" s="29">
        <f t="shared" si="45"/>
        <v>0</v>
      </c>
      <c r="M328" s="30"/>
      <c r="N328" s="33">
        <f t="shared" si="46"/>
        <v>0</v>
      </c>
      <c r="O328" s="34" t="str">
        <f t="shared" si="47"/>
        <v/>
      </c>
      <c r="P328" s="10"/>
    </row>
    <row r="329" spans="1:16">
      <c r="A329" s="37"/>
      <c r="B329" s="38" t="s">
        <v>34</v>
      </c>
      <c r="C329" s="39"/>
      <c r="D329" s="40"/>
      <c r="E329" s="39"/>
      <c r="F329" s="41"/>
      <c r="G329" s="42"/>
      <c r="H329" s="43">
        <f>SUM(H321:H328)</f>
        <v>963.28800000000001</v>
      </c>
      <c r="I329" s="44"/>
      <c r="J329" s="45"/>
      <c r="K329" s="46"/>
      <c r="L329" s="43">
        <f>SUM(L321:L328)</f>
        <v>1019.186</v>
      </c>
      <c r="M329" s="44"/>
      <c r="N329" s="47">
        <f t="shared" si="46"/>
        <v>55.898000000000025</v>
      </c>
      <c r="O329" s="48">
        <f t="shared" si="47"/>
        <v>5.8028336281568983E-2</v>
      </c>
      <c r="P329" s="37"/>
    </row>
    <row r="330" spans="1:16" ht="38.25">
      <c r="A330" s="10"/>
      <c r="B330" s="49" t="s">
        <v>35</v>
      </c>
      <c r="C330" s="24"/>
      <c r="D330" s="25" t="s">
        <v>31</v>
      </c>
      <c r="E330" s="26"/>
      <c r="F330" s="27">
        <v>-3.0800000000000001E-2</v>
      </c>
      <c r="G330" s="28">
        <v>190</v>
      </c>
      <c r="H330" s="29">
        <f>G330*F330</f>
        <v>-5.8520000000000003</v>
      </c>
      <c r="I330" s="30"/>
      <c r="J330" s="31">
        <v>-0.29220000000000002</v>
      </c>
      <c r="K330" s="28">
        <v>190</v>
      </c>
      <c r="L330" s="29">
        <f t="shared" ref="L330:L332" si="48">K330*J330</f>
        <v>-55.518000000000001</v>
      </c>
      <c r="M330" s="30"/>
      <c r="N330" s="33">
        <f t="shared" si="46"/>
        <v>-49.665999999999997</v>
      </c>
      <c r="O330" s="34">
        <f>IF((H330)=0,"",(N330/H330))</f>
        <v>8.4870129870129869</v>
      </c>
      <c r="P330" s="10"/>
    </row>
    <row r="331" spans="1:16">
      <c r="A331" s="10"/>
      <c r="B331" s="50" t="s">
        <v>36</v>
      </c>
      <c r="C331" s="24"/>
      <c r="D331" s="25" t="s">
        <v>31</v>
      </c>
      <c r="E331" s="26"/>
      <c r="F331" s="27">
        <v>9.3700000000000006E-2</v>
      </c>
      <c r="G331" s="28">
        <v>190</v>
      </c>
      <c r="H331" s="29">
        <f>G331*F331</f>
        <v>17.803000000000001</v>
      </c>
      <c r="I331" s="30"/>
      <c r="J331" s="31">
        <v>0.1023</v>
      </c>
      <c r="K331" s="28">
        <v>190</v>
      </c>
      <c r="L331" s="29">
        <f t="shared" si="48"/>
        <v>19.437000000000001</v>
      </c>
      <c r="M331" s="30"/>
      <c r="N331" s="33">
        <f t="shared" si="46"/>
        <v>1.6340000000000003</v>
      </c>
      <c r="O331" s="34">
        <f>IF((H331)=0,"",(N331/H331))</f>
        <v>9.1782283884738539E-2</v>
      </c>
      <c r="P331" s="10"/>
    </row>
    <row r="332" spans="1:16">
      <c r="A332" s="10"/>
      <c r="B332" s="50" t="s">
        <v>37</v>
      </c>
      <c r="C332" s="24"/>
      <c r="D332" s="25"/>
      <c r="E332" s="26"/>
      <c r="F332" s="51"/>
      <c r="G332" s="52"/>
      <c r="H332" s="53"/>
      <c r="I332" s="30"/>
      <c r="J332" s="31"/>
      <c r="K332" s="28">
        <f>F316</f>
        <v>68500</v>
      </c>
      <c r="L332" s="29">
        <f t="shared" si="48"/>
        <v>0</v>
      </c>
      <c r="M332" s="30"/>
      <c r="N332" s="33">
        <f t="shared" si="46"/>
        <v>0</v>
      </c>
      <c r="O332" s="34"/>
      <c r="P332" s="10"/>
    </row>
    <row r="333" spans="1:16" ht="25.5">
      <c r="A333" s="10"/>
      <c r="B333" s="54" t="s">
        <v>38</v>
      </c>
      <c r="C333" s="55"/>
      <c r="D333" s="55"/>
      <c r="E333" s="55"/>
      <c r="F333" s="56"/>
      <c r="G333" s="57"/>
      <c r="H333" s="58">
        <f>SUM(H329:H332)</f>
        <v>975.23900000000003</v>
      </c>
      <c r="I333" s="44"/>
      <c r="J333" s="57"/>
      <c r="K333" s="59"/>
      <c r="L333" s="58">
        <f>SUM(L329:L332)</f>
        <v>983.10500000000002</v>
      </c>
      <c r="M333" s="44"/>
      <c r="N333" s="47">
        <f>L333-H333</f>
        <v>7.8659999999999854</v>
      </c>
      <c r="O333" s="48">
        <f t="shared" ref="O333:O357" si="49">IF((H333)=0,"",(N333/H333))</f>
        <v>8.0657151734087589E-3</v>
      </c>
      <c r="P333" s="10"/>
    </row>
    <row r="334" spans="1:16">
      <c r="A334" s="10"/>
      <c r="B334" s="30" t="s">
        <v>39</v>
      </c>
      <c r="C334" s="30"/>
      <c r="D334" s="60" t="s">
        <v>31</v>
      </c>
      <c r="E334" s="61"/>
      <c r="F334" s="31">
        <v>3.2978999999999998</v>
      </c>
      <c r="G334" s="62">
        <f>190</f>
        <v>190</v>
      </c>
      <c r="H334" s="29">
        <f>G334*F334</f>
        <v>626.601</v>
      </c>
      <c r="I334" s="30"/>
      <c r="J334" s="31">
        <v>3.2787999999999999</v>
      </c>
      <c r="K334" s="63">
        <f>190</f>
        <v>190</v>
      </c>
      <c r="L334" s="29">
        <f>K334*J334</f>
        <v>622.97199999999998</v>
      </c>
      <c r="M334" s="30"/>
      <c r="N334" s="33">
        <f t="shared" si="46"/>
        <v>-3.6290000000000191</v>
      </c>
      <c r="O334" s="34">
        <f t="shared" si="49"/>
        <v>-5.7915643288153369E-3</v>
      </c>
      <c r="P334" s="10"/>
    </row>
    <row r="335" spans="1:16" ht="25.5">
      <c r="A335" s="10"/>
      <c r="B335" s="64" t="s">
        <v>40</v>
      </c>
      <c r="C335" s="30"/>
      <c r="D335" s="60" t="s">
        <v>31</v>
      </c>
      <c r="E335" s="61"/>
      <c r="F335" s="31">
        <v>2.0400999999999998</v>
      </c>
      <c r="G335" s="62">
        <f>G334</f>
        <v>190</v>
      </c>
      <c r="H335" s="29">
        <f>G335*F335</f>
        <v>387.61899999999997</v>
      </c>
      <c r="I335" s="30"/>
      <c r="J335" s="31">
        <v>1.9738</v>
      </c>
      <c r="K335" s="63">
        <f>K334</f>
        <v>190</v>
      </c>
      <c r="L335" s="29">
        <f>K335*J335</f>
        <v>375.02199999999999</v>
      </c>
      <c r="M335" s="30"/>
      <c r="N335" s="33">
        <f t="shared" si="46"/>
        <v>-12.59699999999998</v>
      </c>
      <c r="O335" s="34">
        <f t="shared" si="49"/>
        <v>-3.2498406940836187E-2</v>
      </c>
      <c r="P335" s="10"/>
    </row>
    <row r="336" spans="1:16" ht="25.5">
      <c r="A336" s="10"/>
      <c r="B336" s="54" t="s">
        <v>41</v>
      </c>
      <c r="C336" s="39"/>
      <c r="D336" s="39"/>
      <c r="E336" s="39"/>
      <c r="F336" s="65"/>
      <c r="G336" s="57"/>
      <c r="H336" s="58">
        <f>SUM(H333:H335)</f>
        <v>1989.4590000000001</v>
      </c>
      <c r="I336" s="66"/>
      <c r="J336" s="67"/>
      <c r="K336" s="68"/>
      <c r="L336" s="58">
        <f>SUM(L333:L335)</f>
        <v>1981.0989999999999</v>
      </c>
      <c r="M336" s="66"/>
      <c r="N336" s="47">
        <f t="shared" si="46"/>
        <v>-8.3600000000001273</v>
      </c>
      <c r="O336" s="48">
        <f t="shared" si="49"/>
        <v>-4.2021474179664555E-3</v>
      </c>
      <c r="P336" s="10"/>
    </row>
    <row r="337" spans="1:16" ht="25.5">
      <c r="A337" s="10"/>
      <c r="B337" s="69" t="s">
        <v>42</v>
      </c>
      <c r="C337" s="24"/>
      <c r="D337" s="25" t="s">
        <v>28</v>
      </c>
      <c r="E337" s="26"/>
      <c r="F337" s="70">
        <v>5.1999999999999998E-3</v>
      </c>
      <c r="G337" s="62">
        <f>F316*(1+F360)</f>
        <v>72109.95</v>
      </c>
      <c r="H337" s="71">
        <f t="shared" ref="H337:H345" si="50">G337*F337</f>
        <v>374.97173999999995</v>
      </c>
      <c r="I337" s="30"/>
      <c r="J337" s="72">
        <v>5.1999999999999998E-3</v>
      </c>
      <c r="K337" s="63">
        <f>F316*(1+J360)</f>
        <v>72197.058915311849</v>
      </c>
      <c r="L337" s="71">
        <f t="shared" ref="L337:L345" si="51">K337*J337</f>
        <v>375.42470635962161</v>
      </c>
      <c r="M337" s="30"/>
      <c r="N337" s="33">
        <f t="shared" si="46"/>
        <v>0.4529663596216551</v>
      </c>
      <c r="O337" s="73">
        <f t="shared" si="49"/>
        <v>1.2080013273044394E-3</v>
      </c>
      <c r="P337" s="10"/>
    </row>
    <row r="338" spans="1:16" ht="25.5">
      <c r="A338" s="10"/>
      <c r="B338" s="69" t="s">
        <v>43</v>
      </c>
      <c r="C338" s="24"/>
      <c r="D338" s="25" t="s">
        <v>28</v>
      </c>
      <c r="E338" s="26"/>
      <c r="F338" s="70">
        <v>1.1000000000000001E-3</v>
      </c>
      <c r="G338" s="62">
        <f>F316*(1+F360)</f>
        <v>72109.95</v>
      </c>
      <c r="H338" s="71">
        <f t="shared" si="50"/>
        <v>79.320944999999995</v>
      </c>
      <c r="I338" s="30"/>
      <c r="J338" s="72">
        <v>1.1000000000000001E-3</v>
      </c>
      <c r="K338" s="63">
        <f>F316*(1+J360)</f>
        <v>72197.058915311849</v>
      </c>
      <c r="L338" s="71">
        <f t="shared" si="51"/>
        <v>79.416764806843034</v>
      </c>
      <c r="M338" s="30"/>
      <c r="N338" s="33">
        <f t="shared" si="46"/>
        <v>9.5819806843039146E-2</v>
      </c>
      <c r="O338" s="73">
        <f t="shared" si="49"/>
        <v>1.208001327304398E-3</v>
      </c>
      <c r="P338" s="10"/>
    </row>
    <row r="339" spans="1:16">
      <c r="A339" s="10"/>
      <c r="B339" s="24" t="s">
        <v>44</v>
      </c>
      <c r="C339" s="24"/>
      <c r="D339" s="25" t="s">
        <v>24</v>
      </c>
      <c r="E339" s="26"/>
      <c r="F339" s="70">
        <v>0.25</v>
      </c>
      <c r="G339" s="28">
        <v>1</v>
      </c>
      <c r="H339" s="71">
        <f t="shared" si="50"/>
        <v>0.25</v>
      </c>
      <c r="I339" s="30"/>
      <c r="J339" s="72">
        <v>0.25</v>
      </c>
      <c r="K339" s="32">
        <v>1</v>
      </c>
      <c r="L339" s="71">
        <f t="shared" si="51"/>
        <v>0.25</v>
      </c>
      <c r="M339" s="30"/>
      <c r="N339" s="33">
        <f t="shared" si="46"/>
        <v>0</v>
      </c>
      <c r="O339" s="73">
        <f t="shared" si="49"/>
        <v>0</v>
      </c>
      <c r="P339" s="10"/>
    </row>
    <row r="340" spans="1:16">
      <c r="A340" s="10"/>
      <c r="B340" s="24" t="s">
        <v>45</v>
      </c>
      <c r="C340" s="24"/>
      <c r="D340" s="25" t="s">
        <v>28</v>
      </c>
      <c r="E340" s="26"/>
      <c r="F340" s="70">
        <v>7.0000000000000001E-3</v>
      </c>
      <c r="G340" s="62">
        <f>F316</f>
        <v>68500</v>
      </c>
      <c r="H340" s="71">
        <f t="shared" si="50"/>
        <v>479.5</v>
      </c>
      <c r="I340" s="30"/>
      <c r="J340" s="72">
        <v>7.0000000000000001E-3</v>
      </c>
      <c r="K340" s="63">
        <f>F316</f>
        <v>68500</v>
      </c>
      <c r="L340" s="71">
        <f t="shared" si="51"/>
        <v>479.5</v>
      </c>
      <c r="M340" s="30"/>
      <c r="N340" s="33">
        <f t="shared" si="46"/>
        <v>0</v>
      </c>
      <c r="O340" s="73">
        <f t="shared" si="49"/>
        <v>0</v>
      </c>
      <c r="P340" s="10"/>
    </row>
    <row r="341" spans="1:16">
      <c r="A341" s="10"/>
      <c r="B341" s="50" t="s">
        <v>46</v>
      </c>
      <c r="C341" s="24"/>
      <c r="D341" s="25" t="s">
        <v>28</v>
      </c>
      <c r="E341" s="26"/>
      <c r="F341" s="74">
        <v>6.5000000000000002E-2</v>
      </c>
      <c r="G341" s="62">
        <f>IF($G$337&gt;=750,750,$G$337)</f>
        <v>750</v>
      </c>
      <c r="H341" s="71">
        <f>G341*F341</f>
        <v>48.75</v>
      </c>
      <c r="I341" s="30"/>
      <c r="J341" s="70">
        <v>6.5000000000000002E-2</v>
      </c>
      <c r="K341" s="62">
        <f>IF($K$337&gt;=750,750,$K$337)</f>
        <v>750</v>
      </c>
      <c r="L341" s="71">
        <f>K341*J341</f>
        <v>48.75</v>
      </c>
      <c r="M341" s="30"/>
      <c r="N341" s="33">
        <f t="shared" si="46"/>
        <v>0</v>
      </c>
      <c r="O341" s="73">
        <f t="shared" si="49"/>
        <v>0</v>
      </c>
      <c r="P341" s="10"/>
    </row>
    <row r="342" spans="1:16">
      <c r="A342" s="10"/>
      <c r="B342" s="50" t="s">
        <v>47</v>
      </c>
      <c r="C342" s="24"/>
      <c r="D342" s="25" t="s">
        <v>28</v>
      </c>
      <c r="E342" s="26"/>
      <c r="F342" s="74">
        <v>7.4999999999999997E-2</v>
      </c>
      <c r="G342" s="62">
        <f>IF($G$337&gt;=750,$G$337-750,0)</f>
        <v>71359.95</v>
      </c>
      <c r="H342" s="71">
        <f>G342*F342</f>
        <v>5351.9962499999992</v>
      </c>
      <c r="I342" s="30"/>
      <c r="J342" s="70">
        <v>7.4999999999999997E-2</v>
      </c>
      <c r="K342" s="62">
        <f>IF($K$337&gt;=750,$K$337-750,0)</f>
        <v>71447.058915311849</v>
      </c>
      <c r="L342" s="71">
        <f>K342*J342</f>
        <v>5358.5294186483889</v>
      </c>
      <c r="M342" s="30"/>
      <c r="N342" s="33">
        <f t="shared" si="46"/>
        <v>6.5331686483896192</v>
      </c>
      <c r="O342" s="73">
        <f t="shared" si="49"/>
        <v>1.220697538491291E-3</v>
      </c>
      <c r="P342" s="10"/>
    </row>
    <row r="343" spans="1:16">
      <c r="A343" s="10"/>
      <c r="B343" s="50" t="s">
        <v>48</v>
      </c>
      <c r="C343" s="24"/>
      <c r="D343" s="25" t="s">
        <v>28</v>
      </c>
      <c r="E343" s="26"/>
      <c r="F343" s="74">
        <v>6.5000000000000002E-2</v>
      </c>
      <c r="G343" s="75">
        <f>0.64*$G$337</f>
        <v>46150.368000000002</v>
      </c>
      <c r="H343" s="71">
        <f t="shared" si="50"/>
        <v>2999.7739200000001</v>
      </c>
      <c r="I343" s="30"/>
      <c r="J343" s="70">
        <v>6.5000000000000002E-2</v>
      </c>
      <c r="K343" s="76">
        <f>0.64*$K$337</f>
        <v>46206.117705799581</v>
      </c>
      <c r="L343" s="71">
        <f t="shared" si="51"/>
        <v>3003.3976508769729</v>
      </c>
      <c r="M343" s="30"/>
      <c r="N343" s="33">
        <f t="shared" si="46"/>
        <v>3.6237308769727861</v>
      </c>
      <c r="O343" s="73">
        <f t="shared" si="49"/>
        <v>1.2080013273042876E-3</v>
      </c>
      <c r="P343" s="10"/>
    </row>
    <row r="344" spans="1:16">
      <c r="A344" s="10"/>
      <c r="B344" s="50" t="s">
        <v>49</v>
      </c>
      <c r="C344" s="24"/>
      <c r="D344" s="25" t="s">
        <v>28</v>
      </c>
      <c r="E344" s="26"/>
      <c r="F344" s="74">
        <v>0.1</v>
      </c>
      <c r="G344" s="75">
        <f>0.18*$G$337</f>
        <v>12979.790999999999</v>
      </c>
      <c r="H344" s="71">
        <f t="shared" si="50"/>
        <v>1297.9791</v>
      </c>
      <c r="I344" s="30"/>
      <c r="J344" s="70">
        <v>0.1</v>
      </c>
      <c r="K344" s="76">
        <f>0.18*$K$337</f>
        <v>12995.470604756132</v>
      </c>
      <c r="L344" s="71">
        <f t="shared" si="51"/>
        <v>1299.5470604756133</v>
      </c>
      <c r="M344" s="30"/>
      <c r="N344" s="33">
        <f t="shared" si="46"/>
        <v>1.5679604756132903</v>
      </c>
      <c r="O344" s="73">
        <f t="shared" si="49"/>
        <v>1.2080013273043381E-3</v>
      </c>
      <c r="P344" s="10"/>
    </row>
    <row r="345" spans="1:16" ht="13.5" thickBot="1">
      <c r="A345" s="10"/>
      <c r="B345" s="14" t="s">
        <v>50</v>
      </c>
      <c r="C345" s="24"/>
      <c r="D345" s="25" t="s">
        <v>28</v>
      </c>
      <c r="E345" s="26"/>
      <c r="F345" s="74">
        <v>0.11700000000000001</v>
      </c>
      <c r="G345" s="75">
        <f>0.18*$G$337</f>
        <v>12979.790999999999</v>
      </c>
      <c r="H345" s="71">
        <f t="shared" si="50"/>
        <v>1518.6355470000001</v>
      </c>
      <c r="I345" s="30"/>
      <c r="J345" s="70">
        <v>0.11700000000000001</v>
      </c>
      <c r="K345" s="76">
        <f>0.18*$K$337</f>
        <v>12995.470604756132</v>
      </c>
      <c r="L345" s="71">
        <f t="shared" si="51"/>
        <v>1520.4700607564675</v>
      </c>
      <c r="M345" s="30"/>
      <c r="N345" s="33">
        <f t="shared" si="46"/>
        <v>1.8345137564674587</v>
      </c>
      <c r="O345" s="73">
        <f t="shared" si="49"/>
        <v>1.2080013273042783E-3</v>
      </c>
      <c r="P345" s="10"/>
    </row>
    <row r="346" spans="1:16" ht="13.5" thickBot="1">
      <c r="A346" s="10"/>
      <c r="B346" s="77"/>
      <c r="C346" s="78"/>
      <c r="D346" s="79"/>
      <c r="E346" s="78"/>
      <c r="F346" s="80"/>
      <c r="G346" s="81"/>
      <c r="H346" s="82"/>
      <c r="I346" s="83"/>
      <c r="J346" s="80"/>
      <c r="K346" s="84"/>
      <c r="L346" s="82"/>
      <c r="M346" s="83"/>
      <c r="N346" s="85"/>
      <c r="O346" s="86"/>
      <c r="P346" s="10"/>
    </row>
    <row r="347" spans="1:16">
      <c r="A347" s="10"/>
      <c r="B347" s="87" t="s">
        <v>51</v>
      </c>
      <c r="C347" s="24"/>
      <c r="D347" s="24"/>
      <c r="E347" s="24"/>
      <c r="F347" s="88"/>
      <c r="G347" s="89"/>
      <c r="H347" s="90">
        <f>SUM(H336:H342)</f>
        <v>8324.2479349999994</v>
      </c>
      <c r="I347" s="91"/>
      <c r="J347" s="92"/>
      <c r="K347" s="92"/>
      <c r="L347" s="93">
        <f>SUM(L336:L342)</f>
        <v>8322.9698898148526</v>
      </c>
      <c r="M347" s="94"/>
      <c r="N347" s="95">
        <f t="shared" si="46"/>
        <v>-1.278045185146766</v>
      </c>
      <c r="O347" s="96">
        <f t="shared" si="49"/>
        <v>-1.53532811027062E-4</v>
      </c>
      <c r="P347" s="10"/>
    </row>
    <row r="348" spans="1:16">
      <c r="A348" s="10"/>
      <c r="B348" s="97" t="s">
        <v>52</v>
      </c>
      <c r="C348" s="24"/>
      <c r="D348" s="24"/>
      <c r="E348" s="24"/>
      <c r="F348" s="98">
        <v>0.13</v>
      </c>
      <c r="G348" s="89"/>
      <c r="H348" s="99">
        <f>H347*F348</f>
        <v>1082.1522315499999</v>
      </c>
      <c r="I348" s="100"/>
      <c r="J348" s="101">
        <v>0.13</v>
      </c>
      <c r="K348" s="102"/>
      <c r="L348" s="103">
        <f>L347*J348</f>
        <v>1081.9860856759308</v>
      </c>
      <c r="M348" s="104"/>
      <c r="N348" s="105">
        <f t="shared" si="46"/>
        <v>-0.16614587406911596</v>
      </c>
      <c r="O348" s="106">
        <f t="shared" si="49"/>
        <v>-1.5353281102709561E-4</v>
      </c>
      <c r="P348" s="10"/>
    </row>
    <row r="349" spans="1:16">
      <c r="A349" s="10"/>
      <c r="B349" s="107" t="s">
        <v>53</v>
      </c>
      <c r="C349" s="24"/>
      <c r="D349" s="24"/>
      <c r="E349" s="24"/>
      <c r="F349" s="108"/>
      <c r="G349" s="109"/>
      <c r="H349" s="99">
        <f>H347+H348</f>
        <v>9406.40016655</v>
      </c>
      <c r="I349" s="100"/>
      <c r="J349" s="100"/>
      <c r="K349" s="100"/>
      <c r="L349" s="103">
        <f>L347+L348</f>
        <v>9404.9559754907841</v>
      </c>
      <c r="M349" s="104"/>
      <c r="N349" s="105">
        <f t="shared" si="46"/>
        <v>-1.444191059215882</v>
      </c>
      <c r="O349" s="106">
        <f t="shared" si="49"/>
        <v>-1.5353281102706585E-4</v>
      </c>
      <c r="P349" s="10"/>
    </row>
    <row r="350" spans="1:16" ht="12.75" customHeight="1">
      <c r="A350" s="10"/>
      <c r="B350" s="142" t="s">
        <v>54</v>
      </c>
      <c r="C350" s="142"/>
      <c r="D350" s="142"/>
      <c r="E350" s="24"/>
      <c r="F350" s="108"/>
      <c r="G350" s="109"/>
      <c r="H350" s="110">
        <f>ROUND(-H349*10%,2)</f>
        <v>-940.64</v>
      </c>
      <c r="I350" s="100"/>
      <c r="J350" s="100"/>
      <c r="K350" s="100"/>
      <c r="L350" s="111">
        <f>ROUND(-L349*10%,2)</f>
        <v>-940.5</v>
      </c>
      <c r="M350" s="104"/>
      <c r="N350" s="112">
        <f t="shared" si="46"/>
        <v>0.13999999999998636</v>
      </c>
      <c r="O350" s="113">
        <f t="shared" si="49"/>
        <v>-1.4883483585642366E-4</v>
      </c>
      <c r="P350" s="10"/>
    </row>
    <row r="351" spans="1:16" ht="13.5" customHeight="1" thickBot="1">
      <c r="A351" s="10"/>
      <c r="B351" s="143" t="s">
        <v>55</v>
      </c>
      <c r="C351" s="143"/>
      <c r="D351" s="143"/>
      <c r="E351" s="114"/>
      <c r="F351" s="115"/>
      <c r="G351" s="116"/>
      <c r="H351" s="117">
        <f>SUM(H349:H350)</f>
        <v>8465.7601665500006</v>
      </c>
      <c r="I351" s="118"/>
      <c r="J351" s="118"/>
      <c r="K351" s="118"/>
      <c r="L351" s="119">
        <f>SUM(L349:L350)</f>
        <v>8464.4559754907841</v>
      </c>
      <c r="M351" s="120"/>
      <c r="N351" s="121">
        <f t="shared" si="46"/>
        <v>-1.3041910592164641</v>
      </c>
      <c r="O351" s="122">
        <f t="shared" si="49"/>
        <v>-1.5405480825804601E-4</v>
      </c>
      <c r="P351" s="10"/>
    </row>
    <row r="352" spans="1:16" ht="13.5" thickBot="1">
      <c r="A352" s="10"/>
      <c r="B352" s="77"/>
      <c r="C352" s="78"/>
      <c r="D352" s="79"/>
      <c r="E352" s="78"/>
      <c r="F352" s="123"/>
      <c r="G352" s="124"/>
      <c r="H352" s="125"/>
      <c r="I352" s="126"/>
      <c r="J352" s="123"/>
      <c r="K352" s="81"/>
      <c r="L352" s="127"/>
      <c r="M352" s="83"/>
      <c r="N352" s="128"/>
      <c r="O352" s="86"/>
      <c r="P352" s="10"/>
    </row>
    <row r="353" spans="1:16">
      <c r="A353" s="10"/>
      <c r="B353" s="87" t="s">
        <v>56</v>
      </c>
      <c r="C353" s="24"/>
      <c r="D353" s="24"/>
      <c r="E353" s="24"/>
      <c r="F353" s="88"/>
      <c r="G353" s="89"/>
      <c r="H353" s="90">
        <f>SUM(H336:H340,H343:H345)</f>
        <v>8739.8902519999992</v>
      </c>
      <c r="I353" s="91"/>
      <c r="J353" s="92"/>
      <c r="K353" s="92"/>
      <c r="L353" s="129">
        <f>SUM(L336:L340,L343:L345)</f>
        <v>8739.1052432755187</v>
      </c>
      <c r="M353" s="94"/>
      <c r="N353" s="95">
        <f>L353-H353</f>
        <v>-0.78500872448057635</v>
      </c>
      <c r="O353" s="96">
        <f>IF((H353)=0,"",(N353/H353))</f>
        <v>-8.9819059718849252E-5</v>
      </c>
      <c r="P353" s="10"/>
    </row>
    <row r="354" spans="1:16">
      <c r="A354" s="10"/>
      <c r="B354" s="97" t="s">
        <v>52</v>
      </c>
      <c r="C354" s="24"/>
      <c r="D354" s="24"/>
      <c r="E354" s="24"/>
      <c r="F354" s="98">
        <v>0.13</v>
      </c>
      <c r="G354" s="109"/>
      <c r="H354" s="99">
        <f>H353*F354</f>
        <v>1136.1857327599998</v>
      </c>
      <c r="I354" s="100"/>
      <c r="J354" s="130">
        <v>0.13</v>
      </c>
      <c r="K354" s="100"/>
      <c r="L354" s="103">
        <f>L353*J354</f>
        <v>1136.0836816258175</v>
      </c>
      <c r="M354" s="104"/>
      <c r="N354" s="105">
        <f t="shared" si="46"/>
        <v>-0.10205113418237488</v>
      </c>
      <c r="O354" s="106">
        <f t="shared" si="49"/>
        <v>-8.9819059718761202E-5</v>
      </c>
      <c r="P354" s="10"/>
    </row>
    <row r="355" spans="1:16">
      <c r="A355" s="10"/>
      <c r="B355" s="107" t="s">
        <v>53</v>
      </c>
      <c r="C355" s="24"/>
      <c r="D355" s="24"/>
      <c r="E355" s="24"/>
      <c r="F355" s="108"/>
      <c r="G355" s="109"/>
      <c r="H355" s="99">
        <f>H353+H354</f>
        <v>9876.0759847599984</v>
      </c>
      <c r="I355" s="100"/>
      <c r="J355" s="100"/>
      <c r="K355" s="100"/>
      <c r="L355" s="103">
        <f>L353+L354</f>
        <v>9875.1889249013366</v>
      </c>
      <c r="M355" s="104"/>
      <c r="N355" s="105">
        <f t="shared" si="46"/>
        <v>-0.88705985866181436</v>
      </c>
      <c r="O355" s="106">
        <f t="shared" si="49"/>
        <v>-8.9819059718724013E-5</v>
      </c>
      <c r="P355" s="10"/>
    </row>
    <row r="356" spans="1:16" ht="12.75" customHeight="1">
      <c r="A356" s="10"/>
      <c r="B356" s="142" t="s">
        <v>54</v>
      </c>
      <c r="C356" s="142"/>
      <c r="D356" s="142"/>
      <c r="E356" s="24"/>
      <c r="F356" s="108"/>
      <c r="G356" s="109"/>
      <c r="H356" s="110">
        <f>ROUND(-H355*10%,2)</f>
        <v>-987.61</v>
      </c>
      <c r="I356" s="100"/>
      <c r="J356" s="100"/>
      <c r="K356" s="100"/>
      <c r="L356" s="111">
        <f>ROUND(-L355*10%,2)</f>
        <v>-987.52</v>
      </c>
      <c r="M356" s="104"/>
      <c r="N356" s="112">
        <f t="shared" si="46"/>
        <v>9.0000000000031832E-2</v>
      </c>
      <c r="O356" s="113">
        <f t="shared" si="49"/>
        <v>-9.1129089417919861E-5</v>
      </c>
      <c r="P356" s="10"/>
    </row>
    <row r="357" spans="1:16" ht="13.5" customHeight="1" thickBot="1">
      <c r="A357" s="10"/>
      <c r="B357" s="143" t="s">
        <v>57</v>
      </c>
      <c r="C357" s="143"/>
      <c r="D357" s="143"/>
      <c r="E357" s="114"/>
      <c r="F357" s="131"/>
      <c r="G357" s="132"/>
      <c r="H357" s="133">
        <f>H355+H356</f>
        <v>8888.4659847599978</v>
      </c>
      <c r="I357" s="134"/>
      <c r="J357" s="134"/>
      <c r="K357" s="134"/>
      <c r="L357" s="135">
        <f>L355+L356</f>
        <v>8887.6689249013361</v>
      </c>
      <c r="M357" s="136"/>
      <c r="N357" s="137">
        <f t="shared" si="46"/>
        <v>-0.79705985866166884</v>
      </c>
      <c r="O357" s="138">
        <f t="shared" si="49"/>
        <v>-8.9673500469967843E-5</v>
      </c>
      <c r="P357" s="10"/>
    </row>
    <row r="358" spans="1:16" ht="13.5" thickBot="1">
      <c r="A358" s="10"/>
      <c r="B358" s="77"/>
      <c r="C358" s="78"/>
      <c r="D358" s="79"/>
      <c r="E358" s="78"/>
      <c r="F358" s="123"/>
      <c r="G358" s="124"/>
      <c r="H358" s="125"/>
      <c r="I358" s="126"/>
      <c r="J358" s="123"/>
      <c r="K358" s="81"/>
      <c r="L358" s="127"/>
      <c r="M358" s="83"/>
      <c r="N358" s="128"/>
      <c r="O358" s="86"/>
      <c r="P358" s="10"/>
    </row>
    <row r="359" spans="1:16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39"/>
      <c r="M359" s="10"/>
      <c r="N359" s="10"/>
      <c r="O359" s="10"/>
      <c r="P359" s="10"/>
    </row>
    <row r="360" spans="1:16">
      <c r="A360" s="10"/>
      <c r="B360" s="15" t="s">
        <v>58</v>
      </c>
      <c r="C360" s="10"/>
      <c r="D360" s="10"/>
      <c r="E360" s="10"/>
      <c r="F360" s="140">
        <v>5.2699999999999969E-2</v>
      </c>
      <c r="G360" s="10"/>
      <c r="H360" s="10"/>
      <c r="I360" s="10"/>
      <c r="J360" s="140">
        <v>5.3971662997253311E-2</v>
      </c>
      <c r="K360" s="10"/>
      <c r="L360" s="10"/>
      <c r="M360" s="10"/>
      <c r="N360" s="10"/>
      <c r="O360" s="10"/>
      <c r="P360" s="10"/>
    </row>
    <row r="361" spans="1:16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</row>
    <row r="362" spans="1:16" ht="14.25">
      <c r="A362" s="141" t="s">
        <v>59</v>
      </c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</row>
    <row r="363" spans="1:16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</row>
    <row r="364" spans="1:16">
      <c r="A364" s="10" t="s">
        <v>60</v>
      </c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</row>
    <row r="365" spans="1:16">
      <c r="A365" s="10" t="s">
        <v>61</v>
      </c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</row>
    <row r="366" spans="1:1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</row>
    <row r="367" spans="1:16">
      <c r="A367" s="10" t="s">
        <v>62</v>
      </c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</row>
    <row r="368" spans="1:16">
      <c r="A368" s="10" t="s">
        <v>63</v>
      </c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</row>
    <row r="369" spans="1:16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</row>
    <row r="370" spans="1:16">
      <c r="A370" s="10" t="s">
        <v>64</v>
      </c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</row>
    <row r="371" spans="1:16">
      <c r="A371" s="10" t="s">
        <v>65</v>
      </c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</row>
    <row r="372" spans="1:16">
      <c r="A372" s="10" t="s">
        <v>66</v>
      </c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</row>
    <row r="373" spans="1:16">
      <c r="A373" s="10" t="s">
        <v>67</v>
      </c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</row>
    <row r="374" spans="1:16">
      <c r="A374" s="10" t="s">
        <v>68</v>
      </c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</row>
    <row r="376" spans="1:16" ht="21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"/>
      <c r="M376" s="2"/>
      <c r="N376" s="3" t="s">
        <v>0</v>
      </c>
      <c r="O376" s="4" t="s">
        <v>1</v>
      </c>
    </row>
    <row r="377" spans="1:16" ht="18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2"/>
      <c r="M377" s="2"/>
      <c r="N377" s="3" t="s">
        <v>2</v>
      </c>
      <c r="O377" s="6"/>
    </row>
    <row r="378" spans="1:16" ht="18">
      <c r="A378" s="144"/>
      <c r="B378" s="144"/>
      <c r="C378" s="144"/>
      <c r="D378" s="144"/>
      <c r="E378" s="144"/>
      <c r="F378" s="144"/>
      <c r="G378" s="144"/>
      <c r="H378" s="144"/>
      <c r="I378" s="144"/>
      <c r="J378" s="144"/>
      <c r="K378" s="144"/>
      <c r="L378" s="2"/>
      <c r="M378" s="2"/>
      <c r="N378" s="3" t="s">
        <v>3</v>
      </c>
      <c r="O378" s="6"/>
    </row>
    <row r="379" spans="1:16" ht="18">
      <c r="A379" s="5"/>
      <c r="B379" s="5"/>
      <c r="C379" s="5"/>
      <c r="D379" s="5"/>
      <c r="E379" s="5"/>
      <c r="F379" s="5"/>
      <c r="G379" s="5"/>
      <c r="H379" s="5"/>
      <c r="I379" s="7"/>
      <c r="J379" s="7"/>
      <c r="K379" s="7"/>
      <c r="L379" s="2"/>
      <c r="M379" s="2"/>
      <c r="N379" s="3" t="s">
        <v>4</v>
      </c>
      <c r="O379" s="6"/>
    </row>
    <row r="380" spans="1:16" ht="15.75">
      <c r="A380" s="2"/>
      <c r="B380" s="2"/>
      <c r="C380" s="8"/>
      <c r="D380" s="8"/>
      <c r="E380" s="8"/>
      <c r="F380" s="2"/>
      <c r="G380" s="2"/>
      <c r="H380" s="2"/>
      <c r="I380" s="2"/>
      <c r="J380" s="2"/>
      <c r="K380" s="2"/>
      <c r="L380" s="2"/>
      <c r="M380" s="2"/>
      <c r="N380" s="3" t="s">
        <v>5</v>
      </c>
      <c r="O380" s="9" t="s">
        <v>80</v>
      </c>
    </row>
    <row r="381" spans="1:1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4"/>
    </row>
    <row r="382" spans="1:1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 t="s">
        <v>6</v>
      </c>
      <c r="O382" s="9"/>
    </row>
    <row r="383" spans="1:1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10"/>
    </row>
    <row r="384" spans="1:16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</row>
    <row r="385" spans="1:16" ht="18">
      <c r="A385" s="10"/>
      <c r="B385" s="145" t="s">
        <v>7</v>
      </c>
      <c r="C385" s="145"/>
      <c r="D385" s="145"/>
      <c r="E385" s="145"/>
      <c r="F385" s="145"/>
      <c r="G385" s="145"/>
      <c r="H385" s="145"/>
      <c r="I385" s="145"/>
      <c r="J385" s="145"/>
      <c r="K385" s="145"/>
      <c r="L385" s="145"/>
      <c r="M385" s="145"/>
      <c r="N385" s="145"/>
      <c r="O385" s="145"/>
    </row>
    <row r="386" spans="1:16" ht="18">
      <c r="A386" s="10"/>
      <c r="B386" s="145" t="s">
        <v>8</v>
      </c>
      <c r="C386" s="145"/>
      <c r="D386" s="145"/>
      <c r="E386" s="145"/>
      <c r="F386" s="145"/>
      <c r="G386" s="145"/>
      <c r="H386" s="145"/>
      <c r="I386" s="145"/>
      <c r="J386" s="145"/>
      <c r="K386" s="145"/>
      <c r="L386" s="145"/>
      <c r="M386" s="145"/>
      <c r="N386" s="145"/>
      <c r="O386" s="145"/>
    </row>
    <row r="387" spans="1:16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</row>
    <row r="388" spans="1:16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</row>
    <row r="389" spans="1:16" ht="15.75">
      <c r="A389" s="10"/>
      <c r="B389" s="11" t="s">
        <v>9</v>
      </c>
      <c r="C389" s="10"/>
      <c r="D389" s="152" t="s">
        <v>71</v>
      </c>
      <c r="E389" s="152"/>
      <c r="F389" s="152"/>
      <c r="G389" s="152"/>
      <c r="H389" s="152"/>
      <c r="I389" s="152"/>
      <c r="J389" s="152"/>
      <c r="K389" s="152"/>
      <c r="L389" s="152"/>
      <c r="M389" s="152"/>
      <c r="N389" s="152"/>
      <c r="O389" s="152"/>
      <c r="P389" s="10"/>
    </row>
    <row r="390" spans="1:16" ht="15.75">
      <c r="A390" s="10"/>
      <c r="B390" s="12"/>
      <c r="C390" s="10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0"/>
    </row>
    <row r="391" spans="1:16">
      <c r="A391" s="10"/>
      <c r="B391" s="14"/>
      <c r="C391" s="10"/>
      <c r="D391" s="15" t="s">
        <v>11</v>
      </c>
      <c r="E391" s="15"/>
      <c r="F391" s="16">
        <v>397</v>
      </c>
      <c r="G391" s="15" t="s">
        <v>12</v>
      </c>
      <c r="H391" s="10"/>
      <c r="I391" s="10"/>
      <c r="J391" s="10"/>
      <c r="K391" s="10"/>
      <c r="L391" s="10"/>
      <c r="M391" s="10"/>
      <c r="N391" s="10"/>
      <c r="O391" s="10"/>
      <c r="P391" s="10"/>
    </row>
    <row r="392" spans="1:16">
      <c r="A392" s="10"/>
      <c r="B392" s="14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</row>
    <row r="393" spans="1:16">
      <c r="A393" s="10"/>
      <c r="B393" s="14"/>
      <c r="C393" s="10"/>
      <c r="D393" s="17"/>
      <c r="E393" s="17"/>
      <c r="F393" s="153" t="s">
        <v>13</v>
      </c>
      <c r="G393" s="154"/>
      <c r="H393" s="155"/>
      <c r="I393" s="10"/>
      <c r="J393" s="153" t="s">
        <v>14</v>
      </c>
      <c r="K393" s="154"/>
      <c r="L393" s="155"/>
      <c r="M393" s="10"/>
      <c r="N393" s="153" t="s">
        <v>15</v>
      </c>
      <c r="O393" s="155"/>
      <c r="P393" s="10"/>
    </row>
    <row r="394" spans="1:16" ht="12.75" customHeight="1">
      <c r="A394" s="10"/>
      <c r="B394" s="14"/>
      <c r="C394" s="10"/>
      <c r="D394" s="146" t="s">
        <v>16</v>
      </c>
      <c r="E394" s="18"/>
      <c r="F394" s="19" t="s">
        <v>17</v>
      </c>
      <c r="G394" s="19" t="s">
        <v>18</v>
      </c>
      <c r="H394" s="20" t="s">
        <v>19</v>
      </c>
      <c r="I394" s="10"/>
      <c r="J394" s="19" t="s">
        <v>17</v>
      </c>
      <c r="K394" s="21" t="s">
        <v>18</v>
      </c>
      <c r="L394" s="20" t="s">
        <v>19</v>
      </c>
      <c r="M394" s="10"/>
      <c r="N394" s="148" t="s">
        <v>20</v>
      </c>
      <c r="O394" s="150" t="s">
        <v>21</v>
      </c>
      <c r="P394" s="10"/>
    </row>
    <row r="395" spans="1:16">
      <c r="A395" s="10"/>
      <c r="B395" s="14"/>
      <c r="C395" s="10"/>
      <c r="D395" s="147"/>
      <c r="E395" s="18"/>
      <c r="F395" s="22" t="s">
        <v>22</v>
      </c>
      <c r="G395" s="22"/>
      <c r="H395" s="23" t="s">
        <v>22</v>
      </c>
      <c r="I395" s="10"/>
      <c r="J395" s="22" t="s">
        <v>22</v>
      </c>
      <c r="K395" s="23"/>
      <c r="L395" s="23" t="s">
        <v>22</v>
      </c>
      <c r="M395" s="10"/>
      <c r="N395" s="149"/>
      <c r="O395" s="151"/>
      <c r="P395" s="10"/>
    </row>
    <row r="396" spans="1:16">
      <c r="A396" s="10"/>
      <c r="B396" s="24" t="s">
        <v>23</v>
      </c>
      <c r="C396" s="24"/>
      <c r="D396" s="25" t="s">
        <v>24</v>
      </c>
      <c r="E396" s="26"/>
      <c r="F396" s="27">
        <v>8.0500000000000007</v>
      </c>
      <c r="G396" s="28">
        <v>1</v>
      </c>
      <c r="H396" s="29">
        <f>G396*F396</f>
        <v>8.0500000000000007</v>
      </c>
      <c r="I396" s="30"/>
      <c r="J396" s="31">
        <v>7.7</v>
      </c>
      <c r="K396" s="32">
        <v>1</v>
      </c>
      <c r="L396" s="29">
        <f>K396*J396</f>
        <v>7.7</v>
      </c>
      <c r="M396" s="30"/>
      <c r="N396" s="33">
        <f>L396-H396</f>
        <v>-0.35000000000000053</v>
      </c>
      <c r="O396" s="34">
        <f>IF((H396)=0,"",(N396/H396))</f>
        <v>-4.3478260869565279E-2</v>
      </c>
      <c r="P396" s="10"/>
    </row>
    <row r="397" spans="1:16">
      <c r="A397" s="10"/>
      <c r="B397" s="24" t="s">
        <v>25</v>
      </c>
      <c r="C397" s="24"/>
      <c r="D397" s="25" t="s">
        <v>24</v>
      </c>
      <c r="E397" s="26"/>
      <c r="F397" s="27">
        <v>0</v>
      </c>
      <c r="G397" s="28">
        <v>1</v>
      </c>
      <c r="H397" s="29">
        <f t="shared" ref="H397:H403" si="52">G397*F397</f>
        <v>0</v>
      </c>
      <c r="I397" s="30"/>
      <c r="J397" s="31">
        <v>0</v>
      </c>
      <c r="K397" s="32">
        <v>1</v>
      </c>
      <c r="L397" s="29">
        <f>K397*J397</f>
        <v>0</v>
      </c>
      <c r="M397" s="30"/>
      <c r="N397" s="33">
        <f>L397-H397</f>
        <v>0</v>
      </c>
      <c r="O397" s="34" t="str">
        <f>IF((H397)=0,"",(N397/H397))</f>
        <v/>
      </c>
      <c r="P397" s="10"/>
    </row>
    <row r="398" spans="1:16">
      <c r="A398" s="10"/>
      <c r="B398" s="35" t="s">
        <v>26</v>
      </c>
      <c r="C398" s="24"/>
      <c r="D398" s="25" t="s">
        <v>24</v>
      </c>
      <c r="E398" s="26"/>
      <c r="F398" s="27">
        <v>0</v>
      </c>
      <c r="G398" s="28">
        <v>1</v>
      </c>
      <c r="H398" s="29">
        <f t="shared" si="52"/>
        <v>0</v>
      </c>
      <c r="I398" s="30"/>
      <c r="J398" s="31">
        <v>0</v>
      </c>
      <c r="K398" s="32">
        <v>1</v>
      </c>
      <c r="L398" s="29">
        <f t="shared" ref="L398:L403" si="53">K398*J398</f>
        <v>0</v>
      </c>
      <c r="M398" s="30"/>
      <c r="N398" s="33">
        <f t="shared" ref="N398:N432" si="54">L398-H398</f>
        <v>0</v>
      </c>
      <c r="O398" s="34" t="str">
        <f t="shared" ref="O398:O404" si="55">IF((H398)=0,"",(N398/H398))</f>
        <v/>
      </c>
      <c r="P398" s="10"/>
    </row>
    <row r="399" spans="1:16">
      <c r="A399" s="10"/>
      <c r="B399" s="24" t="s">
        <v>27</v>
      </c>
      <c r="C399" s="24"/>
      <c r="D399" s="25" t="s">
        <v>28</v>
      </c>
      <c r="E399" s="26"/>
      <c r="F399" s="27">
        <v>1.23E-2</v>
      </c>
      <c r="G399" s="28">
        <f>F391</f>
        <v>397</v>
      </c>
      <c r="H399" s="29">
        <f t="shared" si="52"/>
        <v>4.8830999999999998</v>
      </c>
      <c r="I399" s="30"/>
      <c r="J399" s="31">
        <v>1.18E-2</v>
      </c>
      <c r="K399" s="28">
        <f>F391</f>
        <v>397</v>
      </c>
      <c r="L399" s="29">
        <f t="shared" si="53"/>
        <v>4.6845999999999997</v>
      </c>
      <c r="M399" s="30"/>
      <c r="N399" s="33">
        <f t="shared" si="54"/>
        <v>-0.19850000000000012</v>
      </c>
      <c r="O399" s="34">
        <f t="shared" si="55"/>
        <v>-4.0650406504065068E-2</v>
      </c>
      <c r="P399" s="10"/>
    </row>
    <row r="400" spans="1:16">
      <c r="A400" s="10"/>
      <c r="B400" s="24" t="s">
        <v>29</v>
      </c>
      <c r="C400" s="24"/>
      <c r="D400" s="25" t="s">
        <v>24</v>
      </c>
      <c r="E400" s="26"/>
      <c r="F400" s="27">
        <v>0</v>
      </c>
      <c r="G400" s="28">
        <v>1</v>
      </c>
      <c r="H400" s="29">
        <f t="shared" si="52"/>
        <v>0</v>
      </c>
      <c r="I400" s="30"/>
      <c r="J400" s="31">
        <v>0</v>
      </c>
      <c r="K400" s="28">
        <v>1</v>
      </c>
      <c r="L400" s="29">
        <f t="shared" si="53"/>
        <v>0</v>
      </c>
      <c r="M400" s="30"/>
      <c r="N400" s="33">
        <f t="shared" si="54"/>
        <v>0</v>
      </c>
      <c r="O400" s="34" t="str">
        <f t="shared" si="55"/>
        <v/>
      </c>
      <c r="P400" s="10"/>
    </row>
    <row r="401" spans="1:16">
      <c r="A401" s="10"/>
      <c r="B401" s="24" t="s">
        <v>30</v>
      </c>
      <c r="C401" s="24"/>
      <c r="D401" s="25" t="s">
        <v>31</v>
      </c>
      <c r="E401" s="26"/>
      <c r="F401" s="27">
        <v>0</v>
      </c>
      <c r="G401" s="28">
        <f>F391</f>
        <v>397</v>
      </c>
      <c r="H401" s="29">
        <f t="shared" si="52"/>
        <v>0</v>
      </c>
      <c r="I401" s="30"/>
      <c r="J401" s="31">
        <v>0</v>
      </c>
      <c r="K401" s="28">
        <f>F391</f>
        <v>397</v>
      </c>
      <c r="L401" s="29">
        <f t="shared" si="53"/>
        <v>0</v>
      </c>
      <c r="M401" s="30"/>
      <c r="N401" s="33">
        <f t="shared" si="54"/>
        <v>0</v>
      </c>
      <c r="O401" s="34" t="str">
        <f t="shared" si="55"/>
        <v/>
      </c>
      <c r="P401" s="10"/>
    </row>
    <row r="402" spans="1:16">
      <c r="A402" s="10"/>
      <c r="B402" s="36" t="s">
        <v>32</v>
      </c>
      <c r="C402" s="24"/>
      <c r="D402" s="25" t="s">
        <v>31</v>
      </c>
      <c r="E402" s="26"/>
      <c r="F402" s="27">
        <v>-4.0000000000000002E-4</v>
      </c>
      <c r="G402" s="28">
        <f>F391</f>
        <v>397</v>
      </c>
      <c r="H402" s="29">
        <f t="shared" si="52"/>
        <v>-0.1588</v>
      </c>
      <c r="I402" s="30"/>
      <c r="J402" s="31">
        <v>0</v>
      </c>
      <c r="K402" s="28">
        <f>F391</f>
        <v>397</v>
      </c>
      <c r="L402" s="29">
        <f t="shared" si="53"/>
        <v>0</v>
      </c>
      <c r="M402" s="30"/>
      <c r="N402" s="33">
        <f t="shared" si="54"/>
        <v>0.1588</v>
      </c>
      <c r="O402" s="34">
        <f t="shared" si="55"/>
        <v>-1</v>
      </c>
      <c r="P402" s="10"/>
    </row>
    <row r="403" spans="1:16">
      <c r="A403" s="10"/>
      <c r="B403" s="36" t="s">
        <v>33</v>
      </c>
      <c r="C403" s="24"/>
      <c r="D403" s="25" t="s">
        <v>24</v>
      </c>
      <c r="E403" s="26"/>
      <c r="F403" s="27">
        <v>0</v>
      </c>
      <c r="G403" s="28">
        <v>1</v>
      </c>
      <c r="H403" s="29">
        <f t="shared" si="52"/>
        <v>0</v>
      </c>
      <c r="I403" s="30"/>
      <c r="J403" s="31">
        <v>0</v>
      </c>
      <c r="K403" s="28">
        <v>1</v>
      </c>
      <c r="L403" s="29">
        <f t="shared" si="53"/>
        <v>0</v>
      </c>
      <c r="M403" s="30"/>
      <c r="N403" s="33">
        <f t="shared" si="54"/>
        <v>0</v>
      </c>
      <c r="O403" s="34" t="str">
        <f t="shared" si="55"/>
        <v/>
      </c>
      <c r="P403" s="10"/>
    </row>
    <row r="404" spans="1:16">
      <c r="A404" s="37"/>
      <c r="B404" s="38" t="s">
        <v>34</v>
      </c>
      <c r="C404" s="39"/>
      <c r="D404" s="40"/>
      <c r="E404" s="39"/>
      <c r="F404" s="41"/>
      <c r="G404" s="42"/>
      <c r="H404" s="43">
        <f>SUM(H396:H403)</f>
        <v>12.7743</v>
      </c>
      <c r="I404" s="44"/>
      <c r="J404" s="45"/>
      <c r="K404" s="46"/>
      <c r="L404" s="43">
        <f>SUM(L396:L403)</f>
        <v>12.384599999999999</v>
      </c>
      <c r="M404" s="44"/>
      <c r="N404" s="47">
        <f t="shared" si="54"/>
        <v>-0.38970000000000127</v>
      </c>
      <c r="O404" s="48">
        <f t="shared" si="55"/>
        <v>-3.0506563960451944E-2</v>
      </c>
      <c r="P404" s="37"/>
    </row>
    <row r="405" spans="1:16" ht="38.25">
      <c r="A405" s="10"/>
      <c r="B405" s="49" t="s">
        <v>35</v>
      </c>
      <c r="C405" s="24"/>
      <c r="D405" s="25" t="s">
        <v>31</v>
      </c>
      <c r="E405" s="26"/>
      <c r="F405" s="27">
        <v>-2.0000000000000001E-4</v>
      </c>
      <c r="G405" s="28">
        <f>F391</f>
        <v>397</v>
      </c>
      <c r="H405" s="29">
        <f>G405*F405</f>
        <v>-7.9399999999999998E-2</v>
      </c>
      <c r="I405" s="30"/>
      <c r="J405" s="31">
        <v>-1.8E-3</v>
      </c>
      <c r="K405" s="28">
        <f>F391</f>
        <v>397</v>
      </c>
      <c r="L405" s="29">
        <f t="shared" ref="L405:L407" si="56">K405*J405</f>
        <v>-0.71460000000000001</v>
      </c>
      <c r="M405" s="30"/>
      <c r="N405" s="33">
        <f t="shared" si="54"/>
        <v>-0.63519999999999999</v>
      </c>
      <c r="O405" s="34">
        <f>IF((H405)=0,"",(N405/H405))</f>
        <v>8</v>
      </c>
      <c r="P405" s="10"/>
    </row>
    <row r="406" spans="1:16">
      <c r="A406" s="10"/>
      <c r="B406" s="50" t="s">
        <v>36</v>
      </c>
      <c r="C406" s="24"/>
      <c r="D406" s="25" t="s">
        <v>28</v>
      </c>
      <c r="E406" s="26"/>
      <c r="F406" s="27">
        <v>1E-4</v>
      </c>
      <c r="G406" s="28">
        <f>F391</f>
        <v>397</v>
      </c>
      <c r="H406" s="29">
        <f>G406*F406</f>
        <v>3.9699999999999999E-2</v>
      </c>
      <c r="I406" s="30"/>
      <c r="J406" s="31">
        <v>1E-4</v>
      </c>
      <c r="K406" s="28">
        <f>F391</f>
        <v>397</v>
      </c>
      <c r="L406" s="29">
        <f t="shared" si="56"/>
        <v>3.9699999999999999E-2</v>
      </c>
      <c r="M406" s="30"/>
      <c r="N406" s="33">
        <f t="shared" si="54"/>
        <v>0</v>
      </c>
      <c r="O406" s="34">
        <f>IF((H406)=0,"",(N406/H406))</f>
        <v>0</v>
      </c>
      <c r="P406" s="10"/>
    </row>
    <row r="407" spans="1:16">
      <c r="A407" s="10"/>
      <c r="B407" s="50" t="s">
        <v>37</v>
      </c>
      <c r="C407" s="24"/>
      <c r="D407" s="25"/>
      <c r="E407" s="26"/>
      <c r="F407" s="51"/>
      <c r="G407" s="52"/>
      <c r="H407" s="53"/>
      <c r="I407" s="30"/>
      <c r="J407" s="31"/>
      <c r="K407" s="28">
        <f>F391</f>
        <v>397</v>
      </c>
      <c r="L407" s="29">
        <f t="shared" si="56"/>
        <v>0</v>
      </c>
      <c r="M407" s="30"/>
      <c r="N407" s="33">
        <f t="shared" si="54"/>
        <v>0</v>
      </c>
      <c r="O407" s="34"/>
      <c r="P407" s="10"/>
    </row>
    <row r="408" spans="1:16" ht="25.5">
      <c r="A408" s="10"/>
      <c r="B408" s="54" t="s">
        <v>38</v>
      </c>
      <c r="C408" s="55"/>
      <c r="D408" s="55"/>
      <c r="E408" s="55"/>
      <c r="F408" s="56"/>
      <c r="G408" s="57"/>
      <c r="H408" s="58">
        <f>SUM(H404:H407)</f>
        <v>12.7346</v>
      </c>
      <c r="I408" s="44"/>
      <c r="J408" s="57"/>
      <c r="K408" s="59"/>
      <c r="L408" s="58">
        <f>SUM(L404:L407)</f>
        <v>11.709699999999998</v>
      </c>
      <c r="M408" s="44"/>
      <c r="N408" s="47">
        <f t="shared" si="54"/>
        <v>-1.0249000000000024</v>
      </c>
      <c r="O408" s="48">
        <f t="shared" ref="O408:O432" si="57">IF((H408)=0,"",(N408/H408))</f>
        <v>-8.0481522780456574E-2</v>
      </c>
      <c r="P408" s="10"/>
    </row>
    <row r="409" spans="1:16">
      <c r="A409" s="10"/>
      <c r="B409" s="30" t="s">
        <v>39</v>
      </c>
      <c r="C409" s="30"/>
      <c r="D409" s="60" t="s">
        <v>28</v>
      </c>
      <c r="E409" s="61"/>
      <c r="F409" s="31">
        <v>4.3E-3</v>
      </c>
      <c r="G409" s="62">
        <f>F391*(1+F435)</f>
        <v>417.92189999999999</v>
      </c>
      <c r="H409" s="29">
        <f>G409*F409</f>
        <v>1.7970641700000001</v>
      </c>
      <c r="I409" s="30"/>
      <c r="J409" s="31">
        <v>4.3E-3</v>
      </c>
      <c r="K409" s="63">
        <f>F391*(1+J435)</f>
        <v>418.42675020990959</v>
      </c>
      <c r="L409" s="29">
        <f>K409*J409</f>
        <v>1.7992350259026113</v>
      </c>
      <c r="M409" s="30"/>
      <c r="N409" s="33">
        <f t="shared" si="54"/>
        <v>2.1708559026112351E-3</v>
      </c>
      <c r="O409" s="34">
        <f t="shared" si="57"/>
        <v>1.2080013273044307E-3</v>
      </c>
      <c r="P409" s="10"/>
    </row>
    <row r="410" spans="1:16" ht="25.5">
      <c r="A410" s="10"/>
      <c r="B410" s="64" t="s">
        <v>40</v>
      </c>
      <c r="C410" s="30"/>
      <c r="D410" s="60" t="s">
        <v>28</v>
      </c>
      <c r="E410" s="61"/>
      <c r="F410" s="31">
        <v>2.7000000000000001E-3</v>
      </c>
      <c r="G410" s="62">
        <f>G409</f>
        <v>417.92189999999999</v>
      </c>
      <c r="H410" s="29">
        <f>G410*F410</f>
        <v>1.12838913</v>
      </c>
      <c r="I410" s="30"/>
      <c r="J410" s="31">
        <v>2.5999999999999999E-3</v>
      </c>
      <c r="K410" s="63">
        <f>K409</f>
        <v>418.42675020990959</v>
      </c>
      <c r="L410" s="29">
        <f>K410*J410</f>
        <v>1.0879095505457648</v>
      </c>
      <c r="M410" s="30"/>
      <c r="N410" s="33">
        <f t="shared" si="54"/>
        <v>-4.0479579454235193E-2</v>
      </c>
      <c r="O410" s="34">
        <f t="shared" si="57"/>
        <v>-3.587377649963288E-2</v>
      </c>
      <c r="P410" s="10"/>
    </row>
    <row r="411" spans="1:16" ht="25.5">
      <c r="A411" s="10"/>
      <c r="B411" s="54" t="s">
        <v>41</v>
      </c>
      <c r="C411" s="39"/>
      <c r="D411" s="39"/>
      <c r="E411" s="39"/>
      <c r="F411" s="65"/>
      <c r="G411" s="57"/>
      <c r="H411" s="58">
        <f>SUM(H408:H410)</f>
        <v>15.660053300000001</v>
      </c>
      <c r="I411" s="66"/>
      <c r="J411" s="67"/>
      <c r="K411" s="68"/>
      <c r="L411" s="58">
        <f>SUM(L408:L410)</f>
        <v>14.596844576448374</v>
      </c>
      <c r="M411" s="66"/>
      <c r="N411" s="47">
        <f t="shared" si="54"/>
        <v>-1.063208723551627</v>
      </c>
      <c r="O411" s="48">
        <f t="shared" si="57"/>
        <v>-6.789304628686206E-2</v>
      </c>
      <c r="P411" s="10"/>
    </row>
    <row r="412" spans="1:16" ht="25.5">
      <c r="A412" s="10"/>
      <c r="B412" s="69" t="s">
        <v>42</v>
      </c>
      <c r="C412" s="24"/>
      <c r="D412" s="25" t="s">
        <v>28</v>
      </c>
      <c r="E412" s="26"/>
      <c r="F412" s="70">
        <v>5.1999999999999998E-3</v>
      </c>
      <c r="G412" s="62">
        <f>F391*(1+F435)</f>
        <v>417.92189999999999</v>
      </c>
      <c r="H412" s="71">
        <f t="shared" ref="H412:H420" si="58">G412*F412</f>
        <v>2.1731938799999999</v>
      </c>
      <c r="I412" s="30"/>
      <c r="J412" s="72">
        <v>5.1999999999999998E-3</v>
      </c>
      <c r="K412" s="63">
        <f>F391*(1+J435)</f>
        <v>418.42675020990959</v>
      </c>
      <c r="L412" s="71">
        <f t="shared" ref="L412:L420" si="59">K412*J412</f>
        <v>2.1758191010915295</v>
      </c>
      <c r="M412" s="30"/>
      <c r="N412" s="33">
        <f t="shared" si="54"/>
        <v>2.6252210915296281E-3</v>
      </c>
      <c r="O412" s="73">
        <f t="shared" si="57"/>
        <v>1.2080013273043214E-3</v>
      </c>
      <c r="P412" s="10"/>
    </row>
    <row r="413" spans="1:16" ht="25.5">
      <c r="A413" s="10"/>
      <c r="B413" s="69" t="s">
        <v>43</v>
      </c>
      <c r="C413" s="24"/>
      <c r="D413" s="25" t="s">
        <v>28</v>
      </c>
      <c r="E413" s="26"/>
      <c r="F413" s="70">
        <v>1.1000000000000001E-3</v>
      </c>
      <c r="G413" s="62">
        <f>F391*(1+F435)</f>
        <v>417.92189999999999</v>
      </c>
      <c r="H413" s="71">
        <f t="shared" si="58"/>
        <v>0.45971409000000002</v>
      </c>
      <c r="I413" s="30"/>
      <c r="J413" s="72">
        <v>1.1000000000000001E-3</v>
      </c>
      <c r="K413" s="63">
        <f>F391*(1+J435)</f>
        <v>418.42675020990959</v>
      </c>
      <c r="L413" s="71">
        <f t="shared" si="59"/>
        <v>0.46026942523090059</v>
      </c>
      <c r="M413" s="30"/>
      <c r="N413" s="33">
        <f t="shared" si="54"/>
        <v>5.5533523090056658E-4</v>
      </c>
      <c r="O413" s="73">
        <f t="shared" si="57"/>
        <v>1.20800132730447E-3</v>
      </c>
      <c r="P413" s="10"/>
    </row>
    <row r="414" spans="1:16">
      <c r="A414" s="10"/>
      <c r="B414" s="24" t="s">
        <v>44</v>
      </c>
      <c r="C414" s="24"/>
      <c r="D414" s="25" t="s">
        <v>24</v>
      </c>
      <c r="E414" s="26"/>
      <c r="F414" s="70">
        <v>0.25</v>
      </c>
      <c r="G414" s="28">
        <v>1</v>
      </c>
      <c r="H414" s="71">
        <f t="shared" si="58"/>
        <v>0.25</v>
      </c>
      <c r="I414" s="30"/>
      <c r="J414" s="72">
        <v>0.25</v>
      </c>
      <c r="K414" s="32">
        <v>1</v>
      </c>
      <c r="L414" s="71">
        <f t="shared" si="59"/>
        <v>0.25</v>
      </c>
      <c r="M414" s="30"/>
      <c r="N414" s="33">
        <f t="shared" si="54"/>
        <v>0</v>
      </c>
      <c r="O414" s="73">
        <f t="shared" si="57"/>
        <v>0</v>
      </c>
      <c r="P414" s="10"/>
    </row>
    <row r="415" spans="1:16">
      <c r="A415" s="10"/>
      <c r="B415" s="24" t="s">
        <v>45</v>
      </c>
      <c r="C415" s="24"/>
      <c r="D415" s="25" t="s">
        <v>28</v>
      </c>
      <c r="E415" s="26"/>
      <c r="F415" s="70">
        <v>7.0000000000000001E-3</v>
      </c>
      <c r="G415" s="62">
        <f>F391</f>
        <v>397</v>
      </c>
      <c r="H415" s="71">
        <f t="shared" si="58"/>
        <v>2.7789999999999999</v>
      </c>
      <c r="I415" s="30"/>
      <c r="J415" s="72">
        <v>7.0000000000000001E-3</v>
      </c>
      <c r="K415" s="63">
        <f>F391</f>
        <v>397</v>
      </c>
      <c r="L415" s="71">
        <f t="shared" si="59"/>
        <v>2.7789999999999999</v>
      </c>
      <c r="M415" s="30"/>
      <c r="N415" s="33">
        <f t="shared" si="54"/>
        <v>0</v>
      </c>
      <c r="O415" s="73">
        <f t="shared" si="57"/>
        <v>0</v>
      </c>
      <c r="P415" s="10"/>
    </row>
    <row r="416" spans="1:16">
      <c r="A416" s="10"/>
      <c r="B416" s="50" t="s">
        <v>46</v>
      </c>
      <c r="C416" s="24"/>
      <c r="D416" s="25" t="s">
        <v>28</v>
      </c>
      <c r="E416" s="26"/>
      <c r="F416" s="74">
        <v>6.5000000000000002E-2</v>
      </c>
      <c r="G416" s="62">
        <f>IF($G$412&gt;=750,750,$G$412)</f>
        <v>417.92189999999999</v>
      </c>
      <c r="H416" s="71">
        <f>G416*F416</f>
        <v>27.1649235</v>
      </c>
      <c r="I416" s="30"/>
      <c r="J416" s="70">
        <v>6.5000000000000002E-2</v>
      </c>
      <c r="K416" s="62">
        <f>IF($K$412&gt;=750,750,$K$412)</f>
        <v>418.42675020990959</v>
      </c>
      <c r="L416" s="71">
        <f>K416*J416</f>
        <v>27.197738763644125</v>
      </c>
      <c r="M416" s="30"/>
      <c r="N416" s="33">
        <f t="shared" si="54"/>
        <v>3.281526364412457E-2</v>
      </c>
      <c r="O416" s="73">
        <f t="shared" si="57"/>
        <v>1.2080013273044767E-3</v>
      </c>
      <c r="P416" s="10"/>
    </row>
    <row r="417" spans="1:16">
      <c r="A417" s="10"/>
      <c r="B417" s="50" t="s">
        <v>47</v>
      </c>
      <c r="C417" s="24"/>
      <c r="D417" s="25" t="s">
        <v>28</v>
      </c>
      <c r="E417" s="26"/>
      <c r="F417" s="74">
        <v>7.4999999999999997E-2</v>
      </c>
      <c r="G417" s="62">
        <f>IF($G$412&gt;=750,$G$412-750,0)</f>
        <v>0</v>
      </c>
      <c r="H417" s="71">
        <f>G417*F417</f>
        <v>0</v>
      </c>
      <c r="I417" s="30"/>
      <c r="J417" s="70">
        <v>7.4999999999999997E-2</v>
      </c>
      <c r="K417" s="62">
        <f>IF($K$412&gt;=750,$K$412-750,0)</f>
        <v>0</v>
      </c>
      <c r="L417" s="71">
        <f>K417*J417</f>
        <v>0</v>
      </c>
      <c r="M417" s="30"/>
      <c r="N417" s="33">
        <f t="shared" si="54"/>
        <v>0</v>
      </c>
      <c r="O417" s="73" t="str">
        <f t="shared" si="57"/>
        <v/>
      </c>
      <c r="P417" s="10"/>
    </row>
    <row r="418" spans="1:16">
      <c r="A418" s="10"/>
      <c r="B418" s="50" t="s">
        <v>48</v>
      </c>
      <c r="C418" s="24"/>
      <c r="D418" s="25" t="s">
        <v>28</v>
      </c>
      <c r="E418" s="26"/>
      <c r="F418" s="74">
        <v>6.5000000000000002E-2</v>
      </c>
      <c r="G418" s="75">
        <f>0.64*$G$412</f>
        <v>267.47001599999999</v>
      </c>
      <c r="H418" s="71">
        <f t="shared" si="58"/>
        <v>17.385551039999999</v>
      </c>
      <c r="I418" s="30"/>
      <c r="J418" s="70">
        <v>6.5000000000000002E-2</v>
      </c>
      <c r="K418" s="76">
        <f>0.64*$K$412</f>
        <v>267.79312013434213</v>
      </c>
      <c r="L418" s="71">
        <f t="shared" si="59"/>
        <v>17.40655280873224</v>
      </c>
      <c r="M418" s="30"/>
      <c r="N418" s="33">
        <f t="shared" si="54"/>
        <v>2.1001768732240578E-2</v>
      </c>
      <c r="O418" s="73">
        <f t="shared" si="57"/>
        <v>1.2080013273045257E-3</v>
      </c>
      <c r="P418" s="10"/>
    </row>
    <row r="419" spans="1:16">
      <c r="A419" s="10"/>
      <c r="B419" s="50" t="s">
        <v>49</v>
      </c>
      <c r="C419" s="24"/>
      <c r="D419" s="25" t="s">
        <v>28</v>
      </c>
      <c r="E419" s="26"/>
      <c r="F419" s="74">
        <v>0.1</v>
      </c>
      <c r="G419" s="75">
        <f>0.18*$G$412</f>
        <v>75.225941999999989</v>
      </c>
      <c r="H419" s="71">
        <f t="shared" si="58"/>
        <v>7.5225941999999995</v>
      </c>
      <c r="I419" s="30"/>
      <c r="J419" s="70">
        <v>0.1</v>
      </c>
      <c r="K419" s="76">
        <f>0.18*$K$412</f>
        <v>75.316815037783726</v>
      </c>
      <c r="L419" s="71">
        <f t="shared" si="59"/>
        <v>7.5316815037783726</v>
      </c>
      <c r="M419" s="30"/>
      <c r="N419" s="33">
        <f t="shared" si="54"/>
        <v>9.0873037783731903E-3</v>
      </c>
      <c r="O419" s="73">
        <f t="shared" si="57"/>
        <v>1.2080013273045077E-3</v>
      </c>
      <c r="P419" s="10"/>
    </row>
    <row r="420" spans="1:16" ht="13.5" thickBot="1">
      <c r="A420" s="10"/>
      <c r="B420" s="14" t="s">
        <v>50</v>
      </c>
      <c r="C420" s="24"/>
      <c r="D420" s="25" t="s">
        <v>28</v>
      </c>
      <c r="E420" s="26"/>
      <c r="F420" s="74">
        <v>0.11700000000000001</v>
      </c>
      <c r="G420" s="75">
        <f>0.18*$G$412</f>
        <v>75.225941999999989</v>
      </c>
      <c r="H420" s="71">
        <f t="shared" si="58"/>
        <v>8.8014352139999996</v>
      </c>
      <c r="I420" s="30"/>
      <c r="J420" s="70">
        <v>0.11700000000000001</v>
      </c>
      <c r="K420" s="76">
        <f>0.18*$K$412</f>
        <v>75.316815037783726</v>
      </c>
      <c r="L420" s="71">
        <f t="shared" si="59"/>
        <v>8.8120673594206966</v>
      </c>
      <c r="M420" s="30"/>
      <c r="N420" s="33">
        <f t="shared" si="54"/>
        <v>1.0632145420697015E-2</v>
      </c>
      <c r="O420" s="73">
        <f t="shared" si="57"/>
        <v>1.2080013273045511E-3</v>
      </c>
      <c r="P420" s="10"/>
    </row>
    <row r="421" spans="1:16" ht="13.5" thickBot="1">
      <c r="A421" s="10"/>
      <c r="B421" s="77"/>
      <c r="C421" s="78"/>
      <c r="D421" s="79"/>
      <c r="E421" s="78"/>
      <c r="F421" s="80"/>
      <c r="G421" s="81"/>
      <c r="H421" s="82"/>
      <c r="I421" s="83"/>
      <c r="J421" s="80"/>
      <c r="K421" s="84"/>
      <c r="L421" s="82"/>
      <c r="M421" s="83"/>
      <c r="N421" s="85"/>
      <c r="O421" s="86"/>
      <c r="P421" s="10"/>
    </row>
    <row r="422" spans="1:16">
      <c r="A422" s="10"/>
      <c r="B422" s="87" t="s">
        <v>51</v>
      </c>
      <c r="C422" s="24"/>
      <c r="D422" s="24"/>
      <c r="E422" s="24"/>
      <c r="F422" s="88"/>
      <c r="G422" s="89"/>
      <c r="H422" s="90">
        <f>SUM(H411:H417)</f>
        <v>48.486884770000003</v>
      </c>
      <c r="I422" s="91"/>
      <c r="J422" s="92"/>
      <c r="K422" s="92"/>
      <c r="L422" s="93">
        <f>SUM(L411:L417)</f>
        <v>47.459671866414929</v>
      </c>
      <c r="M422" s="94"/>
      <c r="N422" s="95">
        <f t="shared" si="54"/>
        <v>-1.0272129035850739</v>
      </c>
      <c r="O422" s="96">
        <f t="shared" si="57"/>
        <v>-2.1185376384927807E-2</v>
      </c>
      <c r="P422" s="10"/>
    </row>
    <row r="423" spans="1:16">
      <c r="A423" s="10"/>
      <c r="B423" s="97" t="s">
        <v>52</v>
      </c>
      <c r="C423" s="24"/>
      <c r="D423" s="24"/>
      <c r="E423" s="24"/>
      <c r="F423" s="98">
        <v>0.13</v>
      </c>
      <c r="G423" s="89"/>
      <c r="H423" s="99">
        <f>H422*F423</f>
        <v>6.3032950201000002</v>
      </c>
      <c r="I423" s="100"/>
      <c r="J423" s="101">
        <v>0.13</v>
      </c>
      <c r="K423" s="102"/>
      <c r="L423" s="103">
        <f>L422*J423</f>
        <v>6.1697573426339414</v>
      </c>
      <c r="M423" s="104"/>
      <c r="N423" s="105">
        <f t="shared" si="54"/>
        <v>-0.13353767746605882</v>
      </c>
      <c r="O423" s="106">
        <f t="shared" si="57"/>
        <v>-2.1185376384927686E-2</v>
      </c>
      <c r="P423" s="10"/>
    </row>
    <row r="424" spans="1:16">
      <c r="A424" s="10"/>
      <c r="B424" s="107" t="s">
        <v>53</v>
      </c>
      <c r="C424" s="24"/>
      <c r="D424" s="24"/>
      <c r="E424" s="24"/>
      <c r="F424" s="108"/>
      <c r="G424" s="109"/>
      <c r="H424" s="99">
        <f>H422+H423</f>
        <v>54.790179790100005</v>
      </c>
      <c r="I424" s="100"/>
      <c r="J424" s="100"/>
      <c r="K424" s="100"/>
      <c r="L424" s="103">
        <f>L422+L423</f>
        <v>53.629429209048872</v>
      </c>
      <c r="M424" s="104"/>
      <c r="N424" s="105">
        <f t="shared" si="54"/>
        <v>-1.1607505810511327</v>
      </c>
      <c r="O424" s="106">
        <f t="shared" si="57"/>
        <v>-2.1185376384927793E-2</v>
      </c>
      <c r="P424" s="10"/>
    </row>
    <row r="425" spans="1:16" ht="12.75" customHeight="1">
      <c r="A425" s="10"/>
      <c r="B425" s="142" t="s">
        <v>54</v>
      </c>
      <c r="C425" s="142"/>
      <c r="D425" s="142"/>
      <c r="E425" s="24"/>
      <c r="F425" s="108"/>
      <c r="G425" s="109"/>
      <c r="H425" s="110">
        <f>ROUND(-H424*10%,2)</f>
        <v>-5.48</v>
      </c>
      <c r="I425" s="100"/>
      <c r="J425" s="100"/>
      <c r="K425" s="100"/>
      <c r="L425" s="111">
        <f>ROUND(-L424*10%,2)</f>
        <v>-5.36</v>
      </c>
      <c r="M425" s="104"/>
      <c r="N425" s="112">
        <f t="shared" si="54"/>
        <v>0.12000000000000011</v>
      </c>
      <c r="O425" s="113">
        <f t="shared" si="57"/>
        <v>-2.1897810218978121E-2</v>
      </c>
      <c r="P425" s="10"/>
    </row>
    <row r="426" spans="1:16" ht="13.5" customHeight="1" thickBot="1">
      <c r="A426" s="10"/>
      <c r="B426" s="143" t="s">
        <v>55</v>
      </c>
      <c r="C426" s="143"/>
      <c r="D426" s="143"/>
      <c r="E426" s="114"/>
      <c r="F426" s="115"/>
      <c r="G426" s="116"/>
      <c r="H426" s="117">
        <f>SUM(H424:H425)</f>
        <v>49.310179790100008</v>
      </c>
      <c r="I426" s="118"/>
      <c r="J426" s="118"/>
      <c r="K426" s="118"/>
      <c r="L426" s="119">
        <f>SUM(L424:L425)</f>
        <v>48.269429209048873</v>
      </c>
      <c r="M426" s="120"/>
      <c r="N426" s="121">
        <f t="shared" si="54"/>
        <v>-1.0407505810511353</v>
      </c>
      <c r="O426" s="122">
        <f t="shared" si="57"/>
        <v>-2.1106201305315184E-2</v>
      </c>
      <c r="P426" s="10"/>
    </row>
    <row r="427" spans="1:16" ht="13.5" thickBot="1">
      <c r="A427" s="10"/>
      <c r="B427" s="77"/>
      <c r="C427" s="78"/>
      <c r="D427" s="79"/>
      <c r="E427" s="78"/>
      <c r="F427" s="123"/>
      <c r="G427" s="124"/>
      <c r="H427" s="125"/>
      <c r="I427" s="126"/>
      <c r="J427" s="123"/>
      <c r="K427" s="81"/>
      <c r="L427" s="127"/>
      <c r="M427" s="83"/>
      <c r="N427" s="128"/>
      <c r="O427" s="86"/>
      <c r="P427" s="10"/>
    </row>
    <row r="428" spans="1:16">
      <c r="A428" s="10"/>
      <c r="B428" s="87" t="s">
        <v>56</v>
      </c>
      <c r="C428" s="24"/>
      <c r="D428" s="24"/>
      <c r="E428" s="24"/>
      <c r="F428" s="88"/>
      <c r="G428" s="89"/>
      <c r="H428" s="90">
        <f>SUM(H411:H415,H418:H420)</f>
        <v>55.031541724</v>
      </c>
      <c r="I428" s="91"/>
      <c r="J428" s="92"/>
      <c r="K428" s="92"/>
      <c r="L428" s="129">
        <f>SUM(L411:L415,L418:L420)</f>
        <v>54.012234774702108</v>
      </c>
      <c r="M428" s="94"/>
      <c r="N428" s="95">
        <f>L428-H428</f>
        <v>-1.0193069492978921</v>
      </c>
      <c r="O428" s="96">
        <f>IF((H428)=0,"",(N428/H428))</f>
        <v>-1.8522231385230455E-2</v>
      </c>
      <c r="P428" s="10"/>
    </row>
    <row r="429" spans="1:16">
      <c r="A429" s="10"/>
      <c r="B429" s="97" t="s">
        <v>52</v>
      </c>
      <c r="C429" s="24"/>
      <c r="D429" s="24"/>
      <c r="E429" s="24"/>
      <c r="F429" s="98">
        <v>0.13</v>
      </c>
      <c r="G429" s="109"/>
      <c r="H429" s="99">
        <f>H428*F429</f>
        <v>7.1541004241200001</v>
      </c>
      <c r="I429" s="100"/>
      <c r="J429" s="130">
        <v>0.13</v>
      </c>
      <c r="K429" s="100"/>
      <c r="L429" s="103">
        <f>L428*J429</f>
        <v>7.0215905207112739</v>
      </c>
      <c r="M429" s="104"/>
      <c r="N429" s="105">
        <f t="shared" si="54"/>
        <v>-0.13250990340872626</v>
      </c>
      <c r="O429" s="106">
        <f t="shared" si="57"/>
        <v>-1.8522231385230493E-2</v>
      </c>
      <c r="P429" s="10"/>
    </row>
    <row r="430" spans="1:16">
      <c r="A430" s="10"/>
      <c r="B430" s="107" t="s">
        <v>53</v>
      </c>
      <c r="C430" s="24"/>
      <c r="D430" s="24"/>
      <c r="E430" s="24"/>
      <c r="F430" s="108"/>
      <c r="G430" s="109"/>
      <c r="H430" s="99">
        <f>H428+H429</f>
        <v>62.185642148120003</v>
      </c>
      <c r="I430" s="100"/>
      <c r="J430" s="100"/>
      <c r="K430" s="100"/>
      <c r="L430" s="103">
        <f>L428+L429</f>
        <v>61.033825295413379</v>
      </c>
      <c r="M430" s="104"/>
      <c r="N430" s="105">
        <f t="shared" si="54"/>
        <v>-1.1518168527066237</v>
      </c>
      <c r="O430" s="106">
        <f t="shared" si="57"/>
        <v>-1.8522231385230545E-2</v>
      </c>
      <c r="P430" s="10"/>
    </row>
    <row r="431" spans="1:16" ht="12.75" customHeight="1">
      <c r="A431" s="10"/>
      <c r="B431" s="142" t="s">
        <v>54</v>
      </c>
      <c r="C431" s="142"/>
      <c r="D431" s="142"/>
      <c r="E431" s="24"/>
      <c r="F431" s="108"/>
      <c r="G431" s="109"/>
      <c r="H431" s="110">
        <f>ROUND(-H430*10%,2)</f>
        <v>-6.22</v>
      </c>
      <c r="I431" s="100"/>
      <c r="J431" s="100"/>
      <c r="K431" s="100"/>
      <c r="L431" s="111">
        <f>ROUND(-L430*10%,2)</f>
        <v>-6.1</v>
      </c>
      <c r="M431" s="104"/>
      <c r="N431" s="112">
        <f t="shared" si="54"/>
        <v>0.12000000000000011</v>
      </c>
      <c r="O431" s="113">
        <f t="shared" si="57"/>
        <v>-1.9292604501607736E-2</v>
      </c>
      <c r="P431" s="10"/>
    </row>
    <row r="432" spans="1:16" ht="13.5" customHeight="1" thickBot="1">
      <c r="A432" s="10"/>
      <c r="B432" s="143" t="s">
        <v>57</v>
      </c>
      <c r="C432" s="143"/>
      <c r="D432" s="143"/>
      <c r="E432" s="114"/>
      <c r="F432" s="131"/>
      <c r="G432" s="132"/>
      <c r="H432" s="133">
        <f>H430+H431</f>
        <v>55.965642148120004</v>
      </c>
      <c r="I432" s="134"/>
      <c r="J432" s="134"/>
      <c r="K432" s="134"/>
      <c r="L432" s="135">
        <f>L430+L431</f>
        <v>54.933825295413378</v>
      </c>
      <c r="M432" s="136"/>
      <c r="N432" s="137">
        <f t="shared" si="54"/>
        <v>-1.0318168527066263</v>
      </c>
      <c r="O432" s="138">
        <f t="shared" si="57"/>
        <v>-1.8436612412590481E-2</v>
      </c>
      <c r="P432" s="10"/>
    </row>
    <row r="433" spans="1:16" ht="13.5" thickBot="1">
      <c r="A433" s="10"/>
      <c r="B433" s="77"/>
      <c r="C433" s="78"/>
      <c r="D433" s="79"/>
      <c r="E433" s="78"/>
      <c r="F433" s="123"/>
      <c r="G433" s="124"/>
      <c r="H433" s="125"/>
      <c r="I433" s="126"/>
      <c r="J433" s="123"/>
      <c r="K433" s="81"/>
      <c r="L433" s="127"/>
      <c r="M433" s="83"/>
      <c r="N433" s="128"/>
      <c r="O433" s="86"/>
      <c r="P433" s="10"/>
    </row>
    <row r="434" spans="1:16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39"/>
      <c r="M434" s="10"/>
      <c r="N434" s="10"/>
      <c r="O434" s="10"/>
      <c r="P434" s="10"/>
    </row>
    <row r="435" spans="1:16">
      <c r="A435" s="10"/>
      <c r="B435" s="15" t="s">
        <v>58</v>
      </c>
      <c r="C435" s="10"/>
      <c r="D435" s="10"/>
      <c r="E435" s="10"/>
      <c r="F435" s="140">
        <v>5.2699999999999969E-2</v>
      </c>
      <c r="G435" s="10"/>
      <c r="H435" s="10"/>
      <c r="I435" s="10"/>
      <c r="J435" s="140">
        <v>5.3971662997253311E-2</v>
      </c>
      <c r="K435" s="10"/>
      <c r="L435" s="10"/>
      <c r="M435" s="10"/>
      <c r="N435" s="10"/>
      <c r="O435" s="10"/>
      <c r="P435" s="10"/>
    </row>
    <row r="436" spans="1:16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</row>
    <row r="437" spans="1:16" ht="14.25">
      <c r="A437" s="141" t="s">
        <v>59</v>
      </c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</row>
    <row r="438" spans="1:16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</row>
    <row r="439" spans="1:16">
      <c r="A439" s="10" t="s">
        <v>60</v>
      </c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</row>
    <row r="440" spans="1:16">
      <c r="A440" s="10" t="s">
        <v>61</v>
      </c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</row>
    <row r="441" spans="1:16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</row>
    <row r="442" spans="1:16">
      <c r="A442" s="10" t="s">
        <v>62</v>
      </c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</row>
    <row r="443" spans="1:16">
      <c r="A443" s="10" t="s">
        <v>63</v>
      </c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</row>
    <row r="444" spans="1:16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</row>
    <row r="445" spans="1:16">
      <c r="A445" s="10" t="s">
        <v>64</v>
      </c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</row>
    <row r="446" spans="1:16">
      <c r="A446" s="10" t="s">
        <v>65</v>
      </c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</row>
    <row r="447" spans="1:16">
      <c r="A447" s="10" t="s">
        <v>66</v>
      </c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</row>
    <row r="448" spans="1:16">
      <c r="A448" s="10" t="s">
        <v>67</v>
      </c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</row>
    <row r="449" spans="1:16">
      <c r="A449" s="10" t="s">
        <v>68</v>
      </c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</row>
    <row r="451" spans="1:16" ht="21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"/>
      <c r="M451" s="2"/>
      <c r="N451" s="3" t="s">
        <v>0</v>
      </c>
      <c r="O451" s="4" t="s">
        <v>1</v>
      </c>
    </row>
    <row r="452" spans="1:16" ht="18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2"/>
      <c r="M452" s="2"/>
      <c r="N452" s="3" t="s">
        <v>2</v>
      </c>
      <c r="O452" s="6"/>
    </row>
    <row r="453" spans="1:16" ht="18">
      <c r="A453" s="144"/>
      <c r="B453" s="144"/>
      <c r="C453" s="144"/>
      <c r="D453" s="144"/>
      <c r="E453" s="144"/>
      <c r="F453" s="144"/>
      <c r="G453" s="144"/>
      <c r="H453" s="144"/>
      <c r="I453" s="144"/>
      <c r="J453" s="144"/>
      <c r="K453" s="144"/>
      <c r="L453" s="2"/>
      <c r="M453" s="2"/>
      <c r="N453" s="3" t="s">
        <v>3</v>
      </c>
      <c r="O453" s="6"/>
    </row>
    <row r="454" spans="1:16" ht="18">
      <c r="A454" s="5"/>
      <c r="B454" s="5"/>
      <c r="C454" s="5"/>
      <c r="D454" s="5"/>
      <c r="E454" s="5"/>
      <c r="F454" s="5"/>
      <c r="G454" s="5"/>
      <c r="H454" s="5"/>
      <c r="I454" s="7"/>
      <c r="J454" s="7"/>
      <c r="K454" s="7"/>
      <c r="L454" s="2"/>
      <c r="M454" s="2"/>
      <c r="N454" s="3" t="s">
        <v>4</v>
      </c>
      <c r="O454" s="6"/>
    </row>
    <row r="455" spans="1:16" ht="15.75">
      <c r="A455" s="2"/>
      <c r="B455" s="2"/>
      <c r="C455" s="8"/>
      <c r="D455" s="8"/>
      <c r="E455" s="8"/>
      <c r="F455" s="2"/>
      <c r="G455" s="2"/>
      <c r="H455" s="2"/>
      <c r="I455" s="2"/>
      <c r="J455" s="2"/>
      <c r="K455" s="2"/>
      <c r="L455" s="2"/>
      <c r="M455" s="2"/>
      <c r="N455" s="3" t="s">
        <v>5</v>
      </c>
      <c r="O455" s="9" t="s">
        <v>81</v>
      </c>
    </row>
    <row r="456" spans="1:1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4"/>
    </row>
    <row r="457" spans="1:1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 t="s">
        <v>6</v>
      </c>
      <c r="O457" s="9"/>
    </row>
    <row r="458" spans="1:1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10"/>
    </row>
    <row r="459" spans="1:16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</row>
    <row r="460" spans="1:16" ht="18">
      <c r="A460" s="10"/>
      <c r="B460" s="145" t="s">
        <v>7</v>
      </c>
      <c r="C460" s="145"/>
      <c r="D460" s="145"/>
      <c r="E460" s="145"/>
      <c r="F460" s="145"/>
      <c r="G460" s="145"/>
      <c r="H460" s="145"/>
      <c r="I460" s="145"/>
      <c r="J460" s="145"/>
      <c r="K460" s="145"/>
      <c r="L460" s="145"/>
      <c r="M460" s="145"/>
      <c r="N460" s="145"/>
      <c r="O460" s="145"/>
    </row>
    <row r="461" spans="1:16" ht="18">
      <c r="A461" s="10"/>
      <c r="B461" s="145" t="s">
        <v>8</v>
      </c>
      <c r="C461" s="145"/>
      <c r="D461" s="145"/>
      <c r="E461" s="145"/>
      <c r="F461" s="145"/>
      <c r="G461" s="145"/>
      <c r="H461" s="145"/>
      <c r="I461" s="145"/>
      <c r="J461" s="145"/>
      <c r="K461" s="145"/>
      <c r="L461" s="145"/>
      <c r="M461" s="145"/>
      <c r="N461" s="145"/>
      <c r="O461" s="145"/>
    </row>
    <row r="462" spans="1:16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</row>
    <row r="463" spans="1:16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</row>
    <row r="464" spans="1:16" ht="15.75">
      <c r="A464" s="10"/>
      <c r="B464" s="11" t="s">
        <v>9</v>
      </c>
      <c r="C464" s="10"/>
      <c r="D464" s="152" t="s">
        <v>72</v>
      </c>
      <c r="E464" s="152"/>
      <c r="F464" s="152"/>
      <c r="G464" s="152"/>
      <c r="H464" s="152"/>
      <c r="I464" s="152"/>
      <c r="J464" s="152"/>
      <c r="K464" s="152"/>
      <c r="L464" s="152"/>
      <c r="M464" s="152"/>
      <c r="N464" s="152"/>
      <c r="O464" s="152"/>
      <c r="P464" s="10"/>
    </row>
    <row r="465" spans="1:16" ht="15.75">
      <c r="A465" s="10"/>
      <c r="B465" s="12"/>
      <c r="C465" s="10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0"/>
    </row>
    <row r="466" spans="1:16">
      <c r="A466" s="10"/>
      <c r="B466" s="14"/>
      <c r="C466" s="10"/>
      <c r="D466" s="15" t="s">
        <v>11</v>
      </c>
      <c r="E466" s="15"/>
      <c r="F466" s="16">
        <v>72.000000000000014</v>
      </c>
      <c r="G466" s="15" t="s">
        <v>12</v>
      </c>
      <c r="H466" s="10"/>
      <c r="I466" s="10"/>
      <c r="J466" s="10"/>
      <c r="K466" s="10"/>
      <c r="L466" s="10"/>
      <c r="M466" s="10"/>
      <c r="N466" s="10"/>
      <c r="O466" s="10"/>
      <c r="P466" s="10"/>
    </row>
    <row r="467" spans="1:16">
      <c r="A467" s="10"/>
      <c r="B467" s="14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</row>
    <row r="468" spans="1:16">
      <c r="A468" s="10"/>
      <c r="B468" s="14"/>
      <c r="C468" s="10"/>
      <c r="D468" s="17"/>
      <c r="E468" s="17"/>
      <c r="F468" s="153" t="s">
        <v>13</v>
      </c>
      <c r="G468" s="154"/>
      <c r="H468" s="155"/>
      <c r="I468" s="10"/>
      <c r="J468" s="153" t="s">
        <v>14</v>
      </c>
      <c r="K468" s="154"/>
      <c r="L468" s="155"/>
      <c r="M468" s="10"/>
      <c r="N468" s="153" t="s">
        <v>15</v>
      </c>
      <c r="O468" s="155"/>
      <c r="P468" s="10"/>
    </row>
    <row r="469" spans="1:16" ht="12.75" customHeight="1">
      <c r="A469" s="10"/>
      <c r="B469" s="14"/>
      <c r="C469" s="10"/>
      <c r="D469" s="146" t="s">
        <v>16</v>
      </c>
      <c r="E469" s="18"/>
      <c r="F469" s="19" t="s">
        <v>17</v>
      </c>
      <c r="G469" s="19" t="s">
        <v>18</v>
      </c>
      <c r="H469" s="20" t="s">
        <v>19</v>
      </c>
      <c r="I469" s="10"/>
      <c r="J469" s="19" t="s">
        <v>17</v>
      </c>
      <c r="K469" s="21" t="s">
        <v>18</v>
      </c>
      <c r="L469" s="20" t="s">
        <v>19</v>
      </c>
      <c r="M469" s="10"/>
      <c r="N469" s="148" t="s">
        <v>20</v>
      </c>
      <c r="O469" s="150" t="s">
        <v>21</v>
      </c>
      <c r="P469" s="10"/>
    </row>
    <row r="470" spans="1:16">
      <c r="A470" s="10"/>
      <c r="B470" s="14"/>
      <c r="C470" s="10"/>
      <c r="D470" s="147"/>
      <c r="E470" s="18"/>
      <c r="F470" s="22" t="s">
        <v>22</v>
      </c>
      <c r="G470" s="22"/>
      <c r="H470" s="23" t="s">
        <v>22</v>
      </c>
      <c r="I470" s="10"/>
      <c r="J470" s="22" t="s">
        <v>22</v>
      </c>
      <c r="K470" s="23"/>
      <c r="L470" s="23" t="s">
        <v>22</v>
      </c>
      <c r="M470" s="10"/>
      <c r="N470" s="149"/>
      <c r="O470" s="151"/>
      <c r="P470" s="10"/>
    </row>
    <row r="471" spans="1:16">
      <c r="A471" s="10"/>
      <c r="B471" s="24" t="s">
        <v>23</v>
      </c>
      <c r="C471" s="24"/>
      <c r="D471" s="25" t="s">
        <v>24</v>
      </c>
      <c r="E471" s="26"/>
      <c r="F471" s="27">
        <v>3.72</v>
      </c>
      <c r="G471" s="28">
        <v>1</v>
      </c>
      <c r="H471" s="29">
        <f>G471*F471</f>
        <v>3.72</v>
      </c>
      <c r="I471" s="30"/>
      <c r="J471" s="31">
        <v>5.25</v>
      </c>
      <c r="K471" s="32">
        <v>1</v>
      </c>
      <c r="L471" s="29">
        <f>K471*J471</f>
        <v>5.25</v>
      </c>
      <c r="M471" s="30"/>
      <c r="N471" s="33">
        <f>L471-H471</f>
        <v>1.5299999999999998</v>
      </c>
      <c r="O471" s="34">
        <f>IF((H471)=0,"",(N471/H471))</f>
        <v>0.41129032258064507</v>
      </c>
      <c r="P471" s="10"/>
    </row>
    <row r="472" spans="1:16">
      <c r="A472" s="10"/>
      <c r="B472" s="24" t="s">
        <v>25</v>
      </c>
      <c r="C472" s="24"/>
      <c r="D472" s="25" t="s">
        <v>24</v>
      </c>
      <c r="E472" s="26"/>
      <c r="F472" s="27">
        <v>0</v>
      </c>
      <c r="G472" s="28">
        <v>1</v>
      </c>
      <c r="H472" s="29">
        <f t="shared" ref="H472:H478" si="60">G472*F472</f>
        <v>0</v>
      </c>
      <c r="I472" s="30"/>
      <c r="J472" s="31">
        <v>0</v>
      </c>
      <c r="K472" s="32">
        <v>1</v>
      </c>
      <c r="L472" s="29">
        <f>K472*J472</f>
        <v>0</v>
      </c>
      <c r="M472" s="30"/>
      <c r="N472" s="33">
        <f>L472-H472</f>
        <v>0</v>
      </c>
      <c r="O472" s="34" t="str">
        <f>IF((H472)=0,"",(N472/H472))</f>
        <v/>
      </c>
      <c r="P472" s="10"/>
    </row>
    <row r="473" spans="1:16">
      <c r="A473" s="10"/>
      <c r="B473" s="35" t="s">
        <v>26</v>
      </c>
      <c r="C473" s="24"/>
      <c r="D473" s="25" t="s">
        <v>24</v>
      </c>
      <c r="E473" s="26"/>
      <c r="F473" s="27">
        <v>0</v>
      </c>
      <c r="G473" s="28">
        <v>1</v>
      </c>
      <c r="H473" s="29">
        <f t="shared" si="60"/>
        <v>0</v>
      </c>
      <c r="I473" s="30"/>
      <c r="J473" s="31">
        <v>0</v>
      </c>
      <c r="K473" s="32">
        <v>1</v>
      </c>
      <c r="L473" s="29">
        <f t="shared" ref="L473:L478" si="61">K473*J473</f>
        <v>0</v>
      </c>
      <c r="M473" s="30"/>
      <c r="N473" s="33">
        <f t="shared" ref="N473:N507" si="62">L473-H473</f>
        <v>0</v>
      </c>
      <c r="O473" s="34" t="str">
        <f t="shared" ref="O473:O479" si="63">IF((H473)=0,"",(N473/H473))</f>
        <v/>
      </c>
      <c r="P473" s="10"/>
    </row>
    <row r="474" spans="1:16">
      <c r="A474" s="10"/>
      <c r="B474" s="24" t="s">
        <v>27</v>
      </c>
      <c r="C474" s="24"/>
      <c r="D474" s="25" t="s">
        <v>31</v>
      </c>
      <c r="E474" s="26"/>
      <c r="F474" s="27">
        <v>10.8171</v>
      </c>
      <c r="G474" s="28">
        <v>0.2</v>
      </c>
      <c r="H474" s="29">
        <f t="shared" si="60"/>
        <v>2.1634199999999999</v>
      </c>
      <c r="I474" s="30"/>
      <c r="J474" s="31">
        <v>4.3151999999999999</v>
      </c>
      <c r="K474" s="28">
        <v>0.2</v>
      </c>
      <c r="L474" s="29">
        <f t="shared" si="61"/>
        <v>0.86304000000000003</v>
      </c>
      <c r="M474" s="30"/>
      <c r="N474" s="33">
        <f t="shared" si="62"/>
        <v>-1.3003799999999999</v>
      </c>
      <c r="O474" s="34">
        <f t="shared" si="63"/>
        <v>-0.60107607399395402</v>
      </c>
      <c r="P474" s="10"/>
    </row>
    <row r="475" spans="1:16">
      <c r="A475" s="10"/>
      <c r="B475" s="24" t="s">
        <v>29</v>
      </c>
      <c r="C475" s="24"/>
      <c r="D475" s="25" t="s">
        <v>24</v>
      </c>
      <c r="E475" s="26"/>
      <c r="F475" s="27">
        <v>0</v>
      </c>
      <c r="G475" s="28">
        <v>1</v>
      </c>
      <c r="H475" s="29">
        <f t="shared" si="60"/>
        <v>0</v>
      </c>
      <c r="I475" s="30"/>
      <c r="J475" s="31">
        <v>0</v>
      </c>
      <c r="K475" s="28">
        <v>1</v>
      </c>
      <c r="L475" s="29">
        <f t="shared" si="61"/>
        <v>0</v>
      </c>
      <c r="M475" s="30"/>
      <c r="N475" s="33">
        <f t="shared" si="62"/>
        <v>0</v>
      </c>
      <c r="O475" s="34" t="str">
        <f t="shared" si="63"/>
        <v/>
      </c>
      <c r="P475" s="10"/>
    </row>
    <row r="476" spans="1:16">
      <c r="A476" s="10"/>
      <c r="B476" s="24" t="s">
        <v>30</v>
      </c>
      <c r="C476" s="24"/>
      <c r="D476" s="25" t="s">
        <v>31</v>
      </c>
      <c r="E476" s="26"/>
      <c r="F476" s="27">
        <v>0</v>
      </c>
      <c r="G476" s="28">
        <v>0.2</v>
      </c>
      <c r="H476" s="29">
        <f t="shared" si="60"/>
        <v>0</v>
      </c>
      <c r="I476" s="30"/>
      <c r="J476" s="31">
        <v>0</v>
      </c>
      <c r="K476" s="28">
        <v>0.2</v>
      </c>
      <c r="L476" s="29">
        <f t="shared" si="61"/>
        <v>0</v>
      </c>
      <c r="M476" s="30"/>
      <c r="N476" s="33">
        <f t="shared" si="62"/>
        <v>0</v>
      </c>
      <c r="O476" s="34" t="str">
        <f t="shared" si="63"/>
        <v/>
      </c>
      <c r="P476" s="10"/>
    </row>
    <row r="477" spans="1:16">
      <c r="A477" s="10"/>
      <c r="B477" s="36" t="s">
        <v>32</v>
      </c>
      <c r="C477" s="24"/>
      <c r="D477" s="25" t="s">
        <v>31</v>
      </c>
      <c r="E477" s="26"/>
      <c r="F477" s="27">
        <v>-0.47149999999999997</v>
      </c>
      <c r="G477" s="28">
        <v>0.2</v>
      </c>
      <c r="H477" s="29">
        <f t="shared" si="60"/>
        <v>-9.4299999999999995E-2</v>
      </c>
      <c r="I477" s="30"/>
      <c r="J477" s="31">
        <v>0</v>
      </c>
      <c r="K477" s="28">
        <v>0.2</v>
      </c>
      <c r="L477" s="29">
        <f t="shared" si="61"/>
        <v>0</v>
      </c>
      <c r="M477" s="30"/>
      <c r="N477" s="33">
        <f t="shared" si="62"/>
        <v>9.4299999999999995E-2</v>
      </c>
      <c r="O477" s="34">
        <f t="shared" si="63"/>
        <v>-1</v>
      </c>
      <c r="P477" s="10"/>
    </row>
    <row r="478" spans="1:16">
      <c r="A478" s="10"/>
      <c r="B478" s="36" t="s">
        <v>33</v>
      </c>
      <c r="C478" s="24"/>
      <c r="D478" s="25" t="s">
        <v>24</v>
      </c>
      <c r="E478" s="26"/>
      <c r="F478" s="27">
        <v>0</v>
      </c>
      <c r="G478" s="28">
        <v>1</v>
      </c>
      <c r="H478" s="29">
        <f t="shared" si="60"/>
        <v>0</v>
      </c>
      <c r="I478" s="30"/>
      <c r="J478" s="31">
        <v>0</v>
      </c>
      <c r="K478" s="28">
        <v>1</v>
      </c>
      <c r="L478" s="29">
        <f t="shared" si="61"/>
        <v>0</v>
      </c>
      <c r="M478" s="30"/>
      <c r="N478" s="33">
        <f t="shared" si="62"/>
        <v>0</v>
      </c>
      <c r="O478" s="34" t="str">
        <f t="shared" si="63"/>
        <v/>
      </c>
      <c r="P478" s="10"/>
    </row>
    <row r="479" spans="1:16">
      <c r="A479" s="37"/>
      <c r="B479" s="38" t="s">
        <v>34</v>
      </c>
      <c r="C479" s="39"/>
      <c r="D479" s="40"/>
      <c r="E479" s="39"/>
      <c r="F479" s="41"/>
      <c r="G479" s="42"/>
      <c r="H479" s="43">
        <f>SUM(H471:H478)</f>
        <v>5.7891200000000005</v>
      </c>
      <c r="I479" s="44"/>
      <c r="J479" s="45"/>
      <c r="K479" s="46"/>
      <c r="L479" s="43">
        <f>SUM(L471:L478)</f>
        <v>6.1130399999999998</v>
      </c>
      <c r="M479" s="44"/>
      <c r="N479" s="47">
        <f t="shared" si="62"/>
        <v>0.32391999999999932</v>
      </c>
      <c r="O479" s="48">
        <f t="shared" si="63"/>
        <v>5.5953236415897285E-2</v>
      </c>
      <c r="P479" s="37"/>
    </row>
    <row r="480" spans="1:16" ht="38.25">
      <c r="A480" s="10"/>
      <c r="B480" s="49" t="s">
        <v>35</v>
      </c>
      <c r="C480" s="24"/>
      <c r="D480" s="25" t="s">
        <v>31</v>
      </c>
      <c r="E480" s="26"/>
      <c r="F480" s="27">
        <v>-0.19389999999999999</v>
      </c>
      <c r="G480" s="28">
        <v>0.2</v>
      </c>
      <c r="H480" s="29">
        <f>G480*F480</f>
        <v>-3.8780000000000002E-2</v>
      </c>
      <c r="I480" s="30"/>
      <c r="J480" s="31">
        <v>-3.0137999999999998</v>
      </c>
      <c r="K480" s="28">
        <v>0.2</v>
      </c>
      <c r="L480" s="29">
        <f t="shared" ref="L480:L482" si="64">K480*J480</f>
        <v>-0.60275999999999996</v>
      </c>
      <c r="M480" s="30"/>
      <c r="N480" s="33">
        <f t="shared" si="62"/>
        <v>-0.56397999999999993</v>
      </c>
      <c r="O480" s="34">
        <f>IF((H480)=0,"",(N480/H480))</f>
        <v>14.543063434760183</v>
      </c>
      <c r="P480" s="10"/>
    </row>
    <row r="481" spans="1:16">
      <c r="A481" s="10"/>
      <c r="B481" s="50" t="s">
        <v>36</v>
      </c>
      <c r="C481" s="24"/>
      <c r="D481" s="25" t="s">
        <v>31</v>
      </c>
      <c r="E481" s="26"/>
      <c r="F481" s="27">
        <v>4.7500000000000001E-2</v>
      </c>
      <c r="G481" s="28">
        <v>0.2</v>
      </c>
      <c r="H481" s="29">
        <f>G481*F481</f>
        <v>9.5000000000000015E-3</v>
      </c>
      <c r="I481" s="30"/>
      <c r="J481" s="31">
        <v>5.1900000000000002E-2</v>
      </c>
      <c r="K481" s="28">
        <v>0.2</v>
      </c>
      <c r="L481" s="29">
        <f t="shared" si="64"/>
        <v>1.038E-2</v>
      </c>
      <c r="M481" s="30"/>
      <c r="N481" s="33">
        <f t="shared" si="62"/>
        <v>8.7999999999999884E-4</v>
      </c>
      <c r="O481" s="34">
        <f>IF((H481)=0,"",(N481/H481))</f>
        <v>9.2631578947368287E-2</v>
      </c>
      <c r="P481" s="10"/>
    </row>
    <row r="482" spans="1:16">
      <c r="A482" s="10"/>
      <c r="B482" s="50" t="s">
        <v>37</v>
      </c>
      <c r="C482" s="24"/>
      <c r="D482" s="25"/>
      <c r="E482" s="26"/>
      <c r="F482" s="51"/>
      <c r="G482" s="52"/>
      <c r="H482" s="53"/>
      <c r="I482" s="30"/>
      <c r="J482" s="31"/>
      <c r="K482" s="28">
        <f>F466</f>
        <v>72.000000000000014</v>
      </c>
      <c r="L482" s="29">
        <f t="shared" si="64"/>
        <v>0</v>
      </c>
      <c r="M482" s="30"/>
      <c r="N482" s="33">
        <f t="shared" si="62"/>
        <v>0</v>
      </c>
      <c r="O482" s="34"/>
      <c r="P482" s="10"/>
    </row>
    <row r="483" spans="1:16" ht="25.5">
      <c r="A483" s="10"/>
      <c r="B483" s="54" t="s">
        <v>38</v>
      </c>
      <c r="C483" s="55"/>
      <c r="D483" s="55"/>
      <c r="E483" s="55"/>
      <c r="F483" s="56"/>
      <c r="G483" s="57"/>
      <c r="H483" s="58">
        <f>SUM(H479:H482)</f>
        <v>5.7598400000000005</v>
      </c>
      <c r="I483" s="44"/>
      <c r="J483" s="57"/>
      <c r="K483" s="59"/>
      <c r="L483" s="58">
        <f>SUM(L479:L482)</f>
        <v>5.5206599999999995</v>
      </c>
      <c r="M483" s="44"/>
      <c r="N483" s="47">
        <f t="shared" si="62"/>
        <v>-0.23918000000000106</v>
      </c>
      <c r="O483" s="48">
        <f t="shared" ref="O483:O507" si="65">IF((H483)=0,"",(N483/H483))</f>
        <v>-4.1525459040529081E-2</v>
      </c>
      <c r="P483" s="10"/>
    </row>
    <row r="484" spans="1:16">
      <c r="A484" s="10"/>
      <c r="B484" s="30" t="s">
        <v>39</v>
      </c>
      <c r="C484" s="30"/>
      <c r="D484" s="60" t="s">
        <v>31</v>
      </c>
      <c r="E484" s="61"/>
      <c r="F484" s="31">
        <v>1.6741999999999999</v>
      </c>
      <c r="G484" s="62">
        <f>0.2</f>
        <v>0.2</v>
      </c>
      <c r="H484" s="29">
        <f>G484*F484</f>
        <v>0.33484000000000003</v>
      </c>
      <c r="I484" s="30"/>
      <c r="J484" s="31">
        <v>1.6645000000000001</v>
      </c>
      <c r="K484" s="63">
        <f>0.2</f>
        <v>0.2</v>
      </c>
      <c r="L484" s="29">
        <f>K484*J484</f>
        <v>0.33290000000000003</v>
      </c>
      <c r="M484" s="30"/>
      <c r="N484" s="33">
        <f t="shared" si="62"/>
        <v>-1.9399999999999973E-3</v>
      </c>
      <c r="O484" s="34">
        <f t="shared" si="65"/>
        <v>-5.7938119698960613E-3</v>
      </c>
      <c r="P484" s="10"/>
    </row>
    <row r="485" spans="1:16" ht="25.5">
      <c r="A485" s="10"/>
      <c r="B485" s="64" t="s">
        <v>40</v>
      </c>
      <c r="C485" s="30"/>
      <c r="D485" s="60" t="s">
        <v>31</v>
      </c>
      <c r="E485" s="61"/>
      <c r="F485" s="31">
        <v>1.0355000000000001</v>
      </c>
      <c r="G485" s="62">
        <f>G484</f>
        <v>0.2</v>
      </c>
      <c r="H485" s="29">
        <f>G485*F485</f>
        <v>0.20710000000000003</v>
      </c>
      <c r="I485" s="30"/>
      <c r="J485" s="31">
        <v>1.0018</v>
      </c>
      <c r="K485" s="63">
        <f>K484</f>
        <v>0.2</v>
      </c>
      <c r="L485" s="29">
        <f>K485*J485</f>
        <v>0.20036000000000001</v>
      </c>
      <c r="M485" s="30"/>
      <c r="N485" s="33">
        <f t="shared" si="62"/>
        <v>-6.7400000000000237E-3</v>
      </c>
      <c r="O485" s="34">
        <f t="shared" si="65"/>
        <v>-3.2544664413327005E-2</v>
      </c>
      <c r="P485" s="10"/>
    </row>
    <row r="486" spans="1:16" ht="25.5">
      <c r="A486" s="10"/>
      <c r="B486" s="54" t="s">
        <v>41</v>
      </c>
      <c r="C486" s="39"/>
      <c r="D486" s="39"/>
      <c r="E486" s="39"/>
      <c r="F486" s="65"/>
      <c r="G486" s="57"/>
      <c r="H486" s="58">
        <f>SUM(H483:H485)</f>
        <v>6.3017799999999999</v>
      </c>
      <c r="I486" s="66"/>
      <c r="J486" s="67"/>
      <c r="K486" s="68"/>
      <c r="L486" s="58">
        <f>SUM(L483:L485)</f>
        <v>6.0539199999999997</v>
      </c>
      <c r="M486" s="66"/>
      <c r="N486" s="47">
        <f t="shared" si="62"/>
        <v>-0.24786000000000019</v>
      </c>
      <c r="O486" s="48">
        <f t="shared" si="65"/>
        <v>-3.9331744364290752E-2</v>
      </c>
      <c r="P486" s="10"/>
    </row>
    <row r="487" spans="1:16" ht="25.5">
      <c r="A487" s="10"/>
      <c r="B487" s="69" t="s">
        <v>42</v>
      </c>
      <c r="C487" s="24"/>
      <c r="D487" s="25" t="s">
        <v>28</v>
      </c>
      <c r="E487" s="26"/>
      <c r="F487" s="70">
        <v>5.1999999999999998E-3</v>
      </c>
      <c r="G487" s="62">
        <f>F466*(1+F510)</f>
        <v>75.79440000000001</v>
      </c>
      <c r="H487" s="71">
        <f t="shared" ref="H487:H495" si="66">G487*F487</f>
        <v>0.39413088000000002</v>
      </c>
      <c r="I487" s="30"/>
      <c r="J487" s="72">
        <v>5.1999999999999998E-3</v>
      </c>
      <c r="K487" s="63">
        <f>F466*(1+J510)</f>
        <v>75.88595973580226</v>
      </c>
      <c r="L487" s="71">
        <f t="shared" ref="L487:L495" si="67">K487*J487</f>
        <v>0.39460699062617172</v>
      </c>
      <c r="M487" s="30"/>
      <c r="N487" s="33">
        <f t="shared" si="62"/>
        <v>4.7611062617169964E-4</v>
      </c>
      <c r="O487" s="73">
        <f t="shared" si="65"/>
        <v>1.2080013273045229E-3</v>
      </c>
      <c r="P487" s="10"/>
    </row>
    <row r="488" spans="1:16" ht="25.5">
      <c r="A488" s="10"/>
      <c r="B488" s="69" t="s">
        <v>43</v>
      </c>
      <c r="C488" s="24"/>
      <c r="D488" s="25" t="s">
        <v>28</v>
      </c>
      <c r="E488" s="26"/>
      <c r="F488" s="70">
        <v>1.1000000000000001E-3</v>
      </c>
      <c r="G488" s="62">
        <f>F466*(1+F510)</f>
        <v>75.79440000000001</v>
      </c>
      <c r="H488" s="71">
        <f t="shared" si="66"/>
        <v>8.3373840000000018E-2</v>
      </c>
      <c r="I488" s="30"/>
      <c r="J488" s="72">
        <v>1.1000000000000001E-3</v>
      </c>
      <c r="K488" s="63">
        <f>F466*(1+J510)</f>
        <v>75.88595973580226</v>
      </c>
      <c r="L488" s="71">
        <f t="shared" si="67"/>
        <v>8.3474555709382489E-2</v>
      </c>
      <c r="M488" s="30"/>
      <c r="N488" s="33">
        <f t="shared" si="62"/>
        <v>1.0071570938247065E-4</v>
      </c>
      <c r="O488" s="73">
        <f t="shared" si="65"/>
        <v>1.2080013273044715E-3</v>
      </c>
      <c r="P488" s="10"/>
    </row>
    <row r="489" spans="1:16">
      <c r="A489" s="10"/>
      <c r="B489" s="24" t="s">
        <v>44</v>
      </c>
      <c r="C489" s="24"/>
      <c r="D489" s="25" t="s">
        <v>24</v>
      </c>
      <c r="E489" s="26"/>
      <c r="F489" s="70">
        <v>0.25</v>
      </c>
      <c r="G489" s="28">
        <v>1</v>
      </c>
      <c r="H489" s="71">
        <f t="shared" si="66"/>
        <v>0.25</v>
      </c>
      <c r="I489" s="30"/>
      <c r="J489" s="72">
        <v>0.25</v>
      </c>
      <c r="K489" s="32">
        <v>1</v>
      </c>
      <c r="L489" s="71">
        <f t="shared" si="67"/>
        <v>0.25</v>
      </c>
      <c r="M489" s="30"/>
      <c r="N489" s="33">
        <f t="shared" si="62"/>
        <v>0</v>
      </c>
      <c r="O489" s="73">
        <f t="shared" si="65"/>
        <v>0</v>
      </c>
      <c r="P489" s="10"/>
    </row>
    <row r="490" spans="1:16">
      <c r="A490" s="10"/>
      <c r="B490" s="24" t="s">
        <v>45</v>
      </c>
      <c r="C490" s="24"/>
      <c r="D490" s="25" t="s">
        <v>28</v>
      </c>
      <c r="E490" s="26"/>
      <c r="F490" s="70">
        <v>7.0000000000000001E-3</v>
      </c>
      <c r="G490" s="62">
        <f>F466</f>
        <v>72.000000000000014</v>
      </c>
      <c r="H490" s="71">
        <f t="shared" si="66"/>
        <v>0.50400000000000011</v>
      </c>
      <c r="I490" s="30"/>
      <c r="J490" s="72">
        <v>7.0000000000000001E-3</v>
      </c>
      <c r="K490" s="63">
        <f>F466</f>
        <v>72.000000000000014</v>
      </c>
      <c r="L490" s="71">
        <f t="shared" si="67"/>
        <v>0.50400000000000011</v>
      </c>
      <c r="M490" s="30"/>
      <c r="N490" s="33">
        <f t="shared" si="62"/>
        <v>0</v>
      </c>
      <c r="O490" s="73">
        <f t="shared" si="65"/>
        <v>0</v>
      </c>
      <c r="P490" s="10"/>
    </row>
    <row r="491" spans="1:16">
      <c r="A491" s="10"/>
      <c r="B491" s="50" t="s">
        <v>46</v>
      </c>
      <c r="C491" s="24"/>
      <c r="D491" s="25" t="s">
        <v>28</v>
      </c>
      <c r="E491" s="26"/>
      <c r="F491" s="74">
        <v>6.5000000000000002E-2</v>
      </c>
      <c r="G491" s="62">
        <f>IF($G$487&gt;=750,750,$G$487)</f>
        <v>75.79440000000001</v>
      </c>
      <c r="H491" s="71">
        <f>G491*F491</f>
        <v>4.9266360000000011</v>
      </c>
      <c r="I491" s="30"/>
      <c r="J491" s="70">
        <v>6.5000000000000002E-2</v>
      </c>
      <c r="K491" s="62">
        <f>IF($K$487&gt;=750,750,$K$487)</f>
        <v>75.88595973580226</v>
      </c>
      <c r="L491" s="71">
        <f>K491*J491</f>
        <v>4.9325873828271467</v>
      </c>
      <c r="M491" s="30"/>
      <c r="N491" s="33">
        <f t="shared" si="62"/>
        <v>5.9513828271455793E-3</v>
      </c>
      <c r="O491" s="73">
        <f t="shared" si="65"/>
        <v>1.2080013273043874E-3</v>
      </c>
      <c r="P491" s="10"/>
    </row>
    <row r="492" spans="1:16">
      <c r="A492" s="10"/>
      <c r="B492" s="50" t="s">
        <v>47</v>
      </c>
      <c r="C492" s="24"/>
      <c r="D492" s="25" t="s">
        <v>28</v>
      </c>
      <c r="E492" s="26"/>
      <c r="F492" s="74">
        <v>7.4999999999999997E-2</v>
      </c>
      <c r="G492" s="62">
        <f>IF($G$487&gt;=750,$G$487-750,0)</f>
        <v>0</v>
      </c>
      <c r="H492" s="71">
        <f>G492*F492</f>
        <v>0</v>
      </c>
      <c r="I492" s="30"/>
      <c r="J492" s="70">
        <v>7.4999999999999997E-2</v>
      </c>
      <c r="K492" s="62">
        <f>IF($K$487&gt;=750,$K$487-750,0)</f>
        <v>0</v>
      </c>
      <c r="L492" s="71">
        <f>K492*J492</f>
        <v>0</v>
      </c>
      <c r="M492" s="30"/>
      <c r="N492" s="33">
        <f t="shared" si="62"/>
        <v>0</v>
      </c>
      <c r="O492" s="73" t="str">
        <f t="shared" si="65"/>
        <v/>
      </c>
      <c r="P492" s="10"/>
    </row>
    <row r="493" spans="1:16">
      <c r="A493" s="10"/>
      <c r="B493" s="50" t="s">
        <v>48</v>
      </c>
      <c r="C493" s="24"/>
      <c r="D493" s="25" t="s">
        <v>28</v>
      </c>
      <c r="E493" s="26"/>
      <c r="F493" s="74">
        <v>6.5000000000000002E-2</v>
      </c>
      <c r="G493" s="75">
        <f>0.64*$G$487</f>
        <v>48.508416000000011</v>
      </c>
      <c r="H493" s="71">
        <f t="shared" si="66"/>
        <v>3.153047040000001</v>
      </c>
      <c r="I493" s="30"/>
      <c r="J493" s="70">
        <v>6.5000000000000002E-2</v>
      </c>
      <c r="K493" s="76">
        <f>0.64*$K$487</f>
        <v>48.56701423091345</v>
      </c>
      <c r="L493" s="71">
        <f t="shared" si="67"/>
        <v>3.1568559250093742</v>
      </c>
      <c r="M493" s="30"/>
      <c r="N493" s="33">
        <f t="shared" si="62"/>
        <v>3.808885009373153E-3</v>
      </c>
      <c r="O493" s="73">
        <f t="shared" si="65"/>
        <v>1.2080013273043817E-3</v>
      </c>
      <c r="P493" s="10"/>
    </row>
    <row r="494" spans="1:16">
      <c r="A494" s="10"/>
      <c r="B494" s="50" t="s">
        <v>49</v>
      </c>
      <c r="C494" s="24"/>
      <c r="D494" s="25" t="s">
        <v>28</v>
      </c>
      <c r="E494" s="26"/>
      <c r="F494" s="74">
        <v>0.1</v>
      </c>
      <c r="G494" s="75">
        <f>0.18*$G$487</f>
        <v>13.642992000000001</v>
      </c>
      <c r="H494" s="71">
        <f t="shared" si="66"/>
        <v>1.3642992000000003</v>
      </c>
      <c r="I494" s="30"/>
      <c r="J494" s="70">
        <v>0.1</v>
      </c>
      <c r="K494" s="76">
        <f>0.18*$K$487</f>
        <v>13.659472752444406</v>
      </c>
      <c r="L494" s="71">
        <f t="shared" si="67"/>
        <v>1.3659472752444408</v>
      </c>
      <c r="M494" s="30"/>
      <c r="N494" s="33">
        <f t="shared" si="62"/>
        <v>1.64807524444055E-3</v>
      </c>
      <c r="O494" s="73">
        <f t="shared" si="65"/>
        <v>1.2080013273045602E-3</v>
      </c>
      <c r="P494" s="10"/>
    </row>
    <row r="495" spans="1:16" ht="13.5" thickBot="1">
      <c r="A495" s="10"/>
      <c r="B495" s="14" t="s">
        <v>50</v>
      </c>
      <c r="C495" s="24"/>
      <c r="D495" s="25" t="s">
        <v>28</v>
      </c>
      <c r="E495" s="26"/>
      <c r="F495" s="74">
        <v>0.11700000000000001</v>
      </c>
      <c r="G495" s="75">
        <f>0.18*$G$487</f>
        <v>13.642992000000001</v>
      </c>
      <c r="H495" s="71">
        <f t="shared" si="66"/>
        <v>1.5962300640000002</v>
      </c>
      <c r="I495" s="30"/>
      <c r="J495" s="70">
        <v>0.11700000000000001</v>
      </c>
      <c r="K495" s="76">
        <f>0.18*$K$487</f>
        <v>13.659472752444406</v>
      </c>
      <c r="L495" s="71">
        <f t="shared" si="67"/>
        <v>1.5981583120359957</v>
      </c>
      <c r="M495" s="30"/>
      <c r="N495" s="33">
        <f t="shared" si="62"/>
        <v>1.9282480359954501E-3</v>
      </c>
      <c r="O495" s="73">
        <f t="shared" si="65"/>
        <v>1.2080013273045645E-3</v>
      </c>
      <c r="P495" s="10"/>
    </row>
    <row r="496" spans="1:16" ht="13.5" thickBot="1">
      <c r="A496" s="10"/>
      <c r="B496" s="77"/>
      <c r="C496" s="78"/>
      <c r="D496" s="79"/>
      <c r="E496" s="78"/>
      <c r="F496" s="80"/>
      <c r="G496" s="81"/>
      <c r="H496" s="82"/>
      <c r="I496" s="83"/>
      <c r="J496" s="80"/>
      <c r="K496" s="84"/>
      <c r="L496" s="82"/>
      <c r="M496" s="83"/>
      <c r="N496" s="85"/>
      <c r="O496" s="86"/>
      <c r="P496" s="10"/>
    </row>
    <row r="497" spans="1:16">
      <c r="A497" s="10"/>
      <c r="B497" s="87" t="s">
        <v>51</v>
      </c>
      <c r="C497" s="24"/>
      <c r="D497" s="24"/>
      <c r="E497" s="24"/>
      <c r="F497" s="88"/>
      <c r="G497" s="89"/>
      <c r="H497" s="90">
        <f>SUM(H486:H492)</f>
        <v>12.459920720000001</v>
      </c>
      <c r="I497" s="91"/>
      <c r="J497" s="92"/>
      <c r="K497" s="92"/>
      <c r="L497" s="93">
        <f>SUM(L486:L492)</f>
        <v>12.218588929162701</v>
      </c>
      <c r="M497" s="94"/>
      <c r="N497" s="95">
        <f t="shared" si="62"/>
        <v>-0.24133179083730028</v>
      </c>
      <c r="O497" s="96">
        <f t="shared" si="65"/>
        <v>-1.936864577716994E-2</v>
      </c>
      <c r="P497" s="10"/>
    </row>
    <row r="498" spans="1:16">
      <c r="A498" s="10"/>
      <c r="B498" s="97" t="s">
        <v>52</v>
      </c>
      <c r="C498" s="24"/>
      <c r="D498" s="24"/>
      <c r="E498" s="24"/>
      <c r="F498" s="98">
        <v>0.13</v>
      </c>
      <c r="G498" s="89"/>
      <c r="H498" s="99">
        <f>H497*F498</f>
        <v>1.6197896936000002</v>
      </c>
      <c r="I498" s="100"/>
      <c r="J498" s="101">
        <v>0.13</v>
      </c>
      <c r="K498" s="102"/>
      <c r="L498" s="103">
        <f>L497*J498</f>
        <v>1.5884165607911511</v>
      </c>
      <c r="M498" s="104"/>
      <c r="N498" s="105">
        <f t="shared" si="62"/>
        <v>-3.1373132808849125E-2</v>
      </c>
      <c r="O498" s="106">
        <f t="shared" si="65"/>
        <v>-1.9368645777169995E-2</v>
      </c>
      <c r="P498" s="10"/>
    </row>
    <row r="499" spans="1:16">
      <c r="A499" s="10"/>
      <c r="B499" s="107" t="s">
        <v>53</v>
      </c>
      <c r="C499" s="24"/>
      <c r="D499" s="24"/>
      <c r="E499" s="24"/>
      <c r="F499" s="108"/>
      <c r="G499" s="109"/>
      <c r="H499" s="99">
        <f>H497+H498</f>
        <v>14.079710413600001</v>
      </c>
      <c r="I499" s="100"/>
      <c r="J499" s="100"/>
      <c r="K499" s="100"/>
      <c r="L499" s="103">
        <f>L497+L498</f>
        <v>13.807005489953852</v>
      </c>
      <c r="M499" s="104"/>
      <c r="N499" s="105">
        <f t="shared" si="62"/>
        <v>-0.27270492364614896</v>
      </c>
      <c r="O499" s="106">
        <f t="shared" si="65"/>
        <v>-1.9368645777169916E-2</v>
      </c>
      <c r="P499" s="10"/>
    </row>
    <row r="500" spans="1:16" ht="12.75" customHeight="1">
      <c r="A500" s="10"/>
      <c r="B500" s="142" t="s">
        <v>54</v>
      </c>
      <c r="C500" s="142"/>
      <c r="D500" s="142"/>
      <c r="E500" s="24"/>
      <c r="F500" s="108"/>
      <c r="G500" s="109"/>
      <c r="H500" s="110">
        <f>ROUND(-H499*10%,2)</f>
        <v>-1.41</v>
      </c>
      <c r="I500" s="100"/>
      <c r="J500" s="100"/>
      <c r="K500" s="100"/>
      <c r="L500" s="111">
        <f>ROUND(-L499*10%,2)</f>
        <v>-1.38</v>
      </c>
      <c r="M500" s="104"/>
      <c r="N500" s="112">
        <f t="shared" si="62"/>
        <v>3.0000000000000027E-2</v>
      </c>
      <c r="O500" s="113">
        <f t="shared" si="65"/>
        <v>-2.1276595744680871E-2</v>
      </c>
      <c r="P500" s="10"/>
    </row>
    <row r="501" spans="1:16" ht="13.5" customHeight="1" thickBot="1">
      <c r="A501" s="10"/>
      <c r="B501" s="143" t="s">
        <v>55</v>
      </c>
      <c r="C501" s="143"/>
      <c r="D501" s="143"/>
      <c r="E501" s="114"/>
      <c r="F501" s="115"/>
      <c r="G501" s="116"/>
      <c r="H501" s="117">
        <f>SUM(H499:H500)</f>
        <v>12.669710413600001</v>
      </c>
      <c r="I501" s="118"/>
      <c r="J501" s="118"/>
      <c r="K501" s="118"/>
      <c r="L501" s="119">
        <f>SUM(L499:L500)</f>
        <v>12.427005489953853</v>
      </c>
      <c r="M501" s="120"/>
      <c r="N501" s="121">
        <f t="shared" si="62"/>
        <v>-0.24270492364614782</v>
      </c>
      <c r="O501" s="122">
        <f t="shared" si="65"/>
        <v>-1.915631184321482E-2</v>
      </c>
      <c r="P501" s="10"/>
    </row>
    <row r="502" spans="1:16" ht="13.5" thickBot="1">
      <c r="A502" s="10"/>
      <c r="B502" s="77"/>
      <c r="C502" s="78"/>
      <c r="D502" s="79"/>
      <c r="E502" s="78"/>
      <c r="F502" s="123"/>
      <c r="G502" s="124"/>
      <c r="H502" s="125"/>
      <c r="I502" s="126"/>
      <c r="J502" s="123"/>
      <c r="K502" s="81"/>
      <c r="L502" s="127"/>
      <c r="M502" s="83"/>
      <c r="N502" s="128"/>
      <c r="O502" s="86"/>
      <c r="P502" s="10"/>
    </row>
    <row r="503" spans="1:16">
      <c r="A503" s="10"/>
      <c r="B503" s="87" t="s">
        <v>56</v>
      </c>
      <c r="C503" s="24"/>
      <c r="D503" s="24"/>
      <c r="E503" s="24"/>
      <c r="F503" s="88"/>
      <c r="G503" s="89"/>
      <c r="H503" s="90">
        <f>SUM(H486:H490,H493:H495)</f>
        <v>13.646861024000001</v>
      </c>
      <c r="I503" s="91"/>
      <c r="J503" s="92"/>
      <c r="K503" s="92"/>
      <c r="L503" s="129">
        <f>SUM(L486:L490,L493:L495)</f>
        <v>13.406963058625365</v>
      </c>
      <c r="M503" s="94"/>
      <c r="N503" s="95">
        <f>L503-H503</f>
        <v>-0.23989796537463626</v>
      </c>
      <c r="O503" s="96">
        <f>IF((H503)=0,"",(N503/H503))</f>
        <v>-1.75789850100137E-2</v>
      </c>
      <c r="P503" s="10"/>
    </row>
    <row r="504" spans="1:16">
      <c r="A504" s="10"/>
      <c r="B504" s="97" t="s">
        <v>52</v>
      </c>
      <c r="C504" s="24"/>
      <c r="D504" s="24"/>
      <c r="E504" s="24"/>
      <c r="F504" s="98">
        <v>0.13</v>
      </c>
      <c r="G504" s="109"/>
      <c r="H504" s="99">
        <f>H503*F504</f>
        <v>1.7740919331200002</v>
      </c>
      <c r="I504" s="100"/>
      <c r="J504" s="130">
        <v>0.13</v>
      </c>
      <c r="K504" s="100"/>
      <c r="L504" s="103">
        <f>L503*J504</f>
        <v>1.7429051976212975</v>
      </c>
      <c r="M504" s="104"/>
      <c r="N504" s="105">
        <f t="shared" si="62"/>
        <v>-3.1186735498702767E-2</v>
      </c>
      <c r="O504" s="106">
        <f t="shared" si="65"/>
        <v>-1.7578985010013731E-2</v>
      </c>
      <c r="P504" s="10"/>
    </row>
    <row r="505" spans="1:16">
      <c r="A505" s="10"/>
      <c r="B505" s="107" t="s">
        <v>53</v>
      </c>
      <c r="C505" s="24"/>
      <c r="D505" s="24"/>
      <c r="E505" s="24"/>
      <c r="F505" s="108"/>
      <c r="G505" s="109"/>
      <c r="H505" s="99">
        <f>H503+H504</f>
        <v>15.420952957120001</v>
      </c>
      <c r="I505" s="100"/>
      <c r="J505" s="100"/>
      <c r="K505" s="100"/>
      <c r="L505" s="103">
        <f>L503+L504</f>
        <v>15.149868256246663</v>
      </c>
      <c r="M505" s="104"/>
      <c r="N505" s="105">
        <f t="shared" si="62"/>
        <v>-0.27108470087333814</v>
      </c>
      <c r="O505" s="106">
        <f t="shared" si="65"/>
        <v>-1.7578985010013648E-2</v>
      </c>
      <c r="P505" s="10"/>
    </row>
    <row r="506" spans="1:16" ht="12.75" customHeight="1">
      <c r="A506" s="10"/>
      <c r="B506" s="142" t="s">
        <v>54</v>
      </c>
      <c r="C506" s="142"/>
      <c r="D506" s="142"/>
      <c r="E506" s="24"/>
      <c r="F506" s="108"/>
      <c r="G506" s="109"/>
      <c r="H506" s="110">
        <f>ROUND(-H505*10%,2)</f>
        <v>-1.54</v>
      </c>
      <c r="I506" s="100"/>
      <c r="J506" s="100"/>
      <c r="K506" s="100"/>
      <c r="L506" s="111">
        <f>ROUND(-L505*10%,2)</f>
        <v>-1.51</v>
      </c>
      <c r="M506" s="104"/>
      <c r="N506" s="112">
        <f t="shared" si="62"/>
        <v>3.0000000000000027E-2</v>
      </c>
      <c r="O506" s="113">
        <f t="shared" si="65"/>
        <v>-1.9480519480519497E-2</v>
      </c>
      <c r="P506" s="10"/>
    </row>
    <row r="507" spans="1:16" ht="13.5" customHeight="1" thickBot="1">
      <c r="A507" s="10"/>
      <c r="B507" s="143" t="s">
        <v>57</v>
      </c>
      <c r="C507" s="143"/>
      <c r="D507" s="143"/>
      <c r="E507" s="114"/>
      <c r="F507" s="131"/>
      <c r="G507" s="132"/>
      <c r="H507" s="133">
        <f>H505+H506</f>
        <v>13.880952957120002</v>
      </c>
      <c r="I507" s="134"/>
      <c r="J507" s="134"/>
      <c r="K507" s="134"/>
      <c r="L507" s="135">
        <f>L505+L506</f>
        <v>13.639868256246663</v>
      </c>
      <c r="M507" s="136"/>
      <c r="N507" s="137">
        <f t="shared" si="62"/>
        <v>-0.24108470087333878</v>
      </c>
      <c r="O507" s="138">
        <f t="shared" si="65"/>
        <v>-1.7368022326570771E-2</v>
      </c>
      <c r="P507" s="10"/>
    </row>
    <row r="508" spans="1:16" ht="13.5" thickBot="1">
      <c r="A508" s="10"/>
      <c r="B508" s="77"/>
      <c r="C508" s="78"/>
      <c r="D508" s="79"/>
      <c r="E508" s="78"/>
      <c r="F508" s="123"/>
      <c r="G508" s="124"/>
      <c r="H508" s="125"/>
      <c r="I508" s="126"/>
      <c r="J508" s="123"/>
      <c r="K508" s="81"/>
      <c r="L508" s="127"/>
      <c r="M508" s="83"/>
      <c r="N508" s="128"/>
      <c r="O508" s="86"/>
      <c r="P508" s="10"/>
    </row>
    <row r="509" spans="1:16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39"/>
      <c r="M509" s="10"/>
      <c r="N509" s="10"/>
      <c r="O509" s="10"/>
      <c r="P509" s="10"/>
    </row>
    <row r="510" spans="1:16">
      <c r="A510" s="10"/>
      <c r="B510" s="15" t="s">
        <v>58</v>
      </c>
      <c r="C510" s="10"/>
      <c r="D510" s="10"/>
      <c r="E510" s="10"/>
      <c r="F510" s="140">
        <v>5.2699999999999969E-2</v>
      </c>
      <c r="G510" s="10"/>
      <c r="H510" s="10"/>
      <c r="I510" s="10"/>
      <c r="J510" s="140">
        <v>5.3971662997253311E-2</v>
      </c>
      <c r="K510" s="10"/>
      <c r="L510" s="10"/>
      <c r="M510" s="10"/>
      <c r="N510" s="10"/>
      <c r="O510" s="10"/>
      <c r="P510" s="10"/>
    </row>
    <row r="511" spans="1:16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</row>
    <row r="512" spans="1:16" ht="14.25">
      <c r="A512" s="141" t="s">
        <v>59</v>
      </c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</row>
    <row r="513" spans="1:16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</row>
    <row r="514" spans="1:16">
      <c r="A514" s="10" t="s">
        <v>60</v>
      </c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</row>
    <row r="515" spans="1:16">
      <c r="A515" s="10" t="s">
        <v>61</v>
      </c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</row>
    <row r="516" spans="1:16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</row>
    <row r="517" spans="1:16">
      <c r="A517" s="10" t="s">
        <v>62</v>
      </c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</row>
    <row r="518" spans="1:16">
      <c r="A518" s="10" t="s">
        <v>63</v>
      </c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</row>
    <row r="519" spans="1:16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</row>
    <row r="520" spans="1:16">
      <c r="A520" s="10" t="s">
        <v>64</v>
      </c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</row>
    <row r="521" spans="1:16">
      <c r="A521" s="10" t="s">
        <v>65</v>
      </c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</row>
    <row r="522" spans="1:16">
      <c r="A522" s="10" t="s">
        <v>66</v>
      </c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</row>
    <row r="523" spans="1:16">
      <c r="A523" s="10" t="s">
        <v>67</v>
      </c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</row>
    <row r="524" spans="1:16">
      <c r="A524" s="10" t="s">
        <v>68</v>
      </c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</row>
    <row r="526" spans="1:16" ht="21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"/>
      <c r="M526" s="2"/>
      <c r="N526" s="3" t="s">
        <v>0</v>
      </c>
      <c r="O526" s="4" t="s">
        <v>1</v>
      </c>
    </row>
    <row r="527" spans="1:16" ht="18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2"/>
      <c r="M527" s="2"/>
      <c r="N527" s="3" t="s">
        <v>2</v>
      </c>
      <c r="O527" s="6"/>
    </row>
    <row r="528" spans="1:16" ht="18">
      <c r="A528" s="144"/>
      <c r="B528" s="144"/>
      <c r="C528" s="144"/>
      <c r="D528" s="144"/>
      <c r="E528" s="144"/>
      <c r="F528" s="144"/>
      <c r="G528" s="144"/>
      <c r="H528" s="144"/>
      <c r="I528" s="144"/>
      <c r="J528" s="144"/>
      <c r="K528" s="144"/>
      <c r="L528" s="2"/>
      <c r="M528" s="2"/>
      <c r="N528" s="3" t="s">
        <v>3</v>
      </c>
      <c r="O528" s="6"/>
    </row>
    <row r="529" spans="1:16" ht="18">
      <c r="A529" s="5"/>
      <c r="B529" s="5"/>
      <c r="C529" s="5"/>
      <c r="D529" s="5"/>
      <c r="E529" s="5"/>
      <c r="F529" s="5"/>
      <c r="G529" s="5"/>
      <c r="H529" s="5"/>
      <c r="I529" s="7"/>
      <c r="J529" s="7"/>
      <c r="K529" s="7"/>
      <c r="L529" s="2"/>
      <c r="M529" s="2"/>
      <c r="N529" s="3" t="s">
        <v>4</v>
      </c>
      <c r="O529" s="6"/>
    </row>
    <row r="530" spans="1:16" ht="15.75">
      <c r="A530" s="2"/>
      <c r="B530" s="2"/>
      <c r="C530" s="8"/>
      <c r="D530" s="8"/>
      <c r="E530" s="8"/>
      <c r="F530" s="2"/>
      <c r="G530" s="2"/>
      <c r="H530" s="2"/>
      <c r="I530" s="2"/>
      <c r="J530" s="2"/>
      <c r="K530" s="2"/>
      <c r="L530" s="2"/>
      <c r="M530" s="2"/>
      <c r="N530" s="3" t="s">
        <v>5</v>
      </c>
      <c r="O530" s="9" t="s">
        <v>82</v>
      </c>
    </row>
    <row r="531" spans="1:1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4"/>
    </row>
    <row r="532" spans="1:1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 t="s">
        <v>6</v>
      </c>
      <c r="O532" s="9"/>
    </row>
    <row r="533" spans="1:1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10"/>
    </row>
    <row r="534" spans="1:16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</row>
    <row r="535" spans="1:16" ht="18">
      <c r="A535" s="10"/>
      <c r="B535" s="145" t="s">
        <v>7</v>
      </c>
      <c r="C535" s="145"/>
      <c r="D535" s="145"/>
      <c r="E535" s="145"/>
      <c r="F535" s="145"/>
      <c r="G535" s="145"/>
      <c r="H535" s="145"/>
      <c r="I535" s="145"/>
      <c r="J535" s="145"/>
      <c r="K535" s="145"/>
      <c r="L535" s="145"/>
      <c r="M535" s="145"/>
      <c r="N535" s="145"/>
      <c r="O535" s="145"/>
    </row>
    <row r="536" spans="1:16" ht="18">
      <c r="A536" s="10"/>
      <c r="B536" s="145" t="s">
        <v>8</v>
      </c>
      <c r="C536" s="145"/>
      <c r="D536" s="145"/>
      <c r="E536" s="145"/>
      <c r="F536" s="145"/>
      <c r="G536" s="145"/>
      <c r="H536" s="145"/>
      <c r="I536" s="145"/>
      <c r="J536" s="145"/>
      <c r="K536" s="145"/>
      <c r="L536" s="145"/>
      <c r="M536" s="145"/>
      <c r="N536" s="145"/>
      <c r="O536" s="145"/>
    </row>
    <row r="537" spans="1:16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</row>
    <row r="538" spans="1:16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</row>
    <row r="539" spans="1:16" ht="15.75">
      <c r="A539" s="10"/>
      <c r="B539" s="11" t="s">
        <v>9</v>
      </c>
      <c r="C539" s="10"/>
      <c r="D539" s="152" t="s">
        <v>73</v>
      </c>
      <c r="E539" s="152"/>
      <c r="F539" s="152"/>
      <c r="G539" s="152"/>
      <c r="H539" s="152"/>
      <c r="I539" s="152"/>
      <c r="J539" s="152"/>
      <c r="K539" s="152"/>
      <c r="L539" s="152"/>
      <c r="M539" s="152"/>
      <c r="N539" s="152"/>
      <c r="O539" s="152"/>
      <c r="P539" s="10"/>
    </row>
    <row r="540" spans="1:16" ht="15.75">
      <c r="A540" s="10"/>
      <c r="B540" s="12"/>
      <c r="C540" s="10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0"/>
    </row>
    <row r="541" spans="1:16">
      <c r="A541" s="10"/>
      <c r="B541" s="14"/>
      <c r="C541" s="10"/>
      <c r="D541" s="15" t="s">
        <v>11</v>
      </c>
      <c r="E541" s="15"/>
      <c r="F541" s="16">
        <v>36</v>
      </c>
      <c r="G541" s="15" t="s">
        <v>12</v>
      </c>
      <c r="H541" s="10"/>
      <c r="I541" s="10"/>
      <c r="J541" s="10"/>
      <c r="K541" s="10"/>
      <c r="L541" s="10"/>
      <c r="M541" s="10"/>
      <c r="N541" s="10"/>
      <c r="O541" s="10"/>
      <c r="P541" s="10"/>
    </row>
    <row r="542" spans="1:16">
      <c r="A542" s="10"/>
      <c r="B542" s="14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</row>
    <row r="543" spans="1:16">
      <c r="A543" s="10"/>
      <c r="B543" s="14"/>
      <c r="C543" s="10"/>
      <c r="D543" s="17"/>
      <c r="E543" s="17"/>
      <c r="F543" s="153" t="s">
        <v>13</v>
      </c>
      <c r="G543" s="154"/>
      <c r="H543" s="155"/>
      <c r="I543" s="10"/>
      <c r="J543" s="153" t="s">
        <v>14</v>
      </c>
      <c r="K543" s="154"/>
      <c r="L543" s="155"/>
      <c r="M543" s="10"/>
      <c r="N543" s="153" t="s">
        <v>15</v>
      </c>
      <c r="O543" s="155"/>
      <c r="P543" s="10"/>
    </row>
    <row r="544" spans="1:16" ht="12.75" customHeight="1">
      <c r="A544" s="10"/>
      <c r="B544" s="14"/>
      <c r="C544" s="10"/>
      <c r="D544" s="146" t="s">
        <v>16</v>
      </c>
      <c r="E544" s="18"/>
      <c r="F544" s="19" t="s">
        <v>17</v>
      </c>
      <c r="G544" s="19" t="s">
        <v>18</v>
      </c>
      <c r="H544" s="20" t="s">
        <v>19</v>
      </c>
      <c r="I544" s="10"/>
      <c r="J544" s="19" t="s">
        <v>17</v>
      </c>
      <c r="K544" s="21" t="s">
        <v>18</v>
      </c>
      <c r="L544" s="20" t="s">
        <v>19</v>
      </c>
      <c r="M544" s="10"/>
      <c r="N544" s="148" t="s">
        <v>20</v>
      </c>
      <c r="O544" s="150" t="s">
        <v>21</v>
      </c>
      <c r="P544" s="10"/>
    </row>
    <row r="545" spans="1:16">
      <c r="A545" s="10"/>
      <c r="B545" s="14"/>
      <c r="C545" s="10"/>
      <c r="D545" s="147"/>
      <c r="E545" s="18"/>
      <c r="F545" s="22" t="s">
        <v>22</v>
      </c>
      <c r="G545" s="22"/>
      <c r="H545" s="23" t="s">
        <v>22</v>
      </c>
      <c r="I545" s="10"/>
      <c r="J545" s="22" t="s">
        <v>22</v>
      </c>
      <c r="K545" s="23"/>
      <c r="L545" s="23" t="s">
        <v>22</v>
      </c>
      <c r="M545" s="10"/>
      <c r="N545" s="149"/>
      <c r="O545" s="151"/>
      <c r="P545" s="10"/>
    </row>
    <row r="546" spans="1:16">
      <c r="A546" s="10"/>
      <c r="B546" s="24" t="s">
        <v>23</v>
      </c>
      <c r="C546" s="24"/>
      <c r="D546" s="25" t="s">
        <v>24</v>
      </c>
      <c r="E546" s="26"/>
      <c r="F546" s="27">
        <v>3.71</v>
      </c>
      <c r="G546" s="28">
        <v>1</v>
      </c>
      <c r="H546" s="29">
        <f>G546*F546</f>
        <v>3.71</v>
      </c>
      <c r="I546" s="30"/>
      <c r="J546" s="31">
        <v>4.29</v>
      </c>
      <c r="K546" s="32">
        <v>1</v>
      </c>
      <c r="L546" s="29">
        <f>K546*J546</f>
        <v>4.29</v>
      </c>
      <c r="M546" s="30"/>
      <c r="N546" s="33">
        <f>L546-H546</f>
        <v>0.58000000000000007</v>
      </c>
      <c r="O546" s="34">
        <f>IF((H546)=0,"",(N546/H546))</f>
        <v>0.15633423180592995</v>
      </c>
      <c r="P546" s="10"/>
    </row>
    <row r="547" spans="1:16">
      <c r="A547" s="10"/>
      <c r="B547" s="24" t="s">
        <v>25</v>
      </c>
      <c r="C547" s="24"/>
      <c r="D547" s="25" t="s">
        <v>24</v>
      </c>
      <c r="E547" s="26"/>
      <c r="F547" s="27">
        <v>0</v>
      </c>
      <c r="G547" s="28">
        <v>1</v>
      </c>
      <c r="H547" s="29">
        <f t="shared" ref="H547:H553" si="68">G547*F547</f>
        <v>0</v>
      </c>
      <c r="I547" s="30"/>
      <c r="J547" s="31">
        <v>0</v>
      </c>
      <c r="K547" s="32">
        <v>1</v>
      </c>
      <c r="L547" s="29">
        <f>K547*J547</f>
        <v>0</v>
      </c>
      <c r="M547" s="30"/>
      <c r="N547" s="33">
        <f>L547-H547</f>
        <v>0</v>
      </c>
      <c r="O547" s="34" t="str">
        <f>IF((H547)=0,"",(N547/H547))</f>
        <v/>
      </c>
      <c r="P547" s="10"/>
    </row>
    <row r="548" spans="1:16">
      <c r="A548" s="10"/>
      <c r="B548" s="35" t="s">
        <v>26</v>
      </c>
      <c r="C548" s="24"/>
      <c r="D548" s="25" t="s">
        <v>24</v>
      </c>
      <c r="E548" s="26"/>
      <c r="F548" s="27">
        <v>0</v>
      </c>
      <c r="G548" s="28">
        <v>1</v>
      </c>
      <c r="H548" s="29">
        <f t="shared" si="68"/>
        <v>0</v>
      </c>
      <c r="I548" s="30"/>
      <c r="J548" s="31">
        <v>0</v>
      </c>
      <c r="K548" s="32">
        <v>1</v>
      </c>
      <c r="L548" s="29">
        <f t="shared" ref="L548:L553" si="69">K548*J548</f>
        <v>0</v>
      </c>
      <c r="M548" s="30"/>
      <c r="N548" s="33">
        <f t="shared" ref="N548:N582" si="70">L548-H548</f>
        <v>0</v>
      </c>
      <c r="O548" s="34" t="str">
        <f t="shared" ref="O548:O554" si="71">IF((H548)=0,"",(N548/H548))</f>
        <v/>
      </c>
      <c r="P548" s="10"/>
    </row>
    <row r="549" spans="1:16">
      <c r="A549" s="10"/>
      <c r="B549" s="24" t="s">
        <v>27</v>
      </c>
      <c r="C549" s="24"/>
      <c r="D549" s="25" t="s">
        <v>31</v>
      </c>
      <c r="E549" s="26"/>
      <c r="F549" s="27">
        <v>11.8706</v>
      </c>
      <c r="G549" s="28">
        <v>0.1</v>
      </c>
      <c r="H549" s="29">
        <f t="shared" si="68"/>
        <v>1.18706</v>
      </c>
      <c r="I549" s="30"/>
      <c r="J549" s="31">
        <v>13.712300000000001</v>
      </c>
      <c r="K549" s="28">
        <v>0.1</v>
      </c>
      <c r="L549" s="29">
        <f t="shared" si="69"/>
        <v>1.3712300000000002</v>
      </c>
      <c r="M549" s="30"/>
      <c r="N549" s="33">
        <f t="shared" si="70"/>
        <v>0.18417000000000017</v>
      </c>
      <c r="O549" s="34">
        <f t="shared" si="71"/>
        <v>0.15514801273735124</v>
      </c>
      <c r="P549" s="10"/>
    </row>
    <row r="550" spans="1:16">
      <c r="A550" s="10"/>
      <c r="B550" s="24" t="s">
        <v>29</v>
      </c>
      <c r="C550" s="24"/>
      <c r="D550" s="25" t="s">
        <v>24</v>
      </c>
      <c r="E550" s="26"/>
      <c r="F550" s="27">
        <v>0</v>
      </c>
      <c r="G550" s="28">
        <v>1</v>
      </c>
      <c r="H550" s="29">
        <f t="shared" si="68"/>
        <v>0</v>
      </c>
      <c r="I550" s="30"/>
      <c r="J550" s="31">
        <v>0</v>
      </c>
      <c r="K550" s="28">
        <v>1</v>
      </c>
      <c r="L550" s="29">
        <f t="shared" si="69"/>
        <v>0</v>
      </c>
      <c r="M550" s="30"/>
      <c r="N550" s="33">
        <f t="shared" si="70"/>
        <v>0</v>
      </c>
      <c r="O550" s="34" t="str">
        <f t="shared" si="71"/>
        <v/>
      </c>
      <c r="P550" s="10"/>
    </row>
    <row r="551" spans="1:16">
      <c r="A551" s="10"/>
      <c r="B551" s="24" t="s">
        <v>30</v>
      </c>
      <c r="C551" s="24"/>
      <c r="D551" s="25" t="s">
        <v>31</v>
      </c>
      <c r="E551" s="26"/>
      <c r="F551" s="27">
        <v>0</v>
      </c>
      <c r="G551" s="28">
        <v>0.1</v>
      </c>
      <c r="H551" s="29">
        <f t="shared" si="68"/>
        <v>0</v>
      </c>
      <c r="I551" s="30"/>
      <c r="J551" s="31">
        <v>0</v>
      </c>
      <c r="K551" s="28">
        <v>0.1</v>
      </c>
      <c r="L551" s="29">
        <f t="shared" si="69"/>
        <v>0</v>
      </c>
      <c r="M551" s="30"/>
      <c r="N551" s="33">
        <f t="shared" si="70"/>
        <v>0</v>
      </c>
      <c r="O551" s="34" t="str">
        <f t="shared" si="71"/>
        <v/>
      </c>
      <c r="P551" s="10"/>
    </row>
    <row r="552" spans="1:16">
      <c r="A552" s="10"/>
      <c r="B552" s="36" t="s">
        <v>32</v>
      </c>
      <c r="C552" s="24"/>
      <c r="D552" s="25" t="s">
        <v>31</v>
      </c>
      <c r="E552" s="26"/>
      <c r="F552" s="27">
        <v>-0.41039999999999999</v>
      </c>
      <c r="G552" s="28">
        <v>0.1</v>
      </c>
      <c r="H552" s="29">
        <f t="shared" si="68"/>
        <v>-4.104E-2</v>
      </c>
      <c r="I552" s="30"/>
      <c r="J552" s="31">
        <v>0</v>
      </c>
      <c r="K552" s="28">
        <v>0.1</v>
      </c>
      <c r="L552" s="29">
        <f t="shared" si="69"/>
        <v>0</v>
      </c>
      <c r="M552" s="30"/>
      <c r="N552" s="33">
        <f t="shared" si="70"/>
        <v>4.104E-2</v>
      </c>
      <c r="O552" s="34">
        <f t="shared" si="71"/>
        <v>-1</v>
      </c>
      <c r="P552" s="10"/>
    </row>
    <row r="553" spans="1:16">
      <c r="A553" s="10"/>
      <c r="B553" s="36" t="s">
        <v>33</v>
      </c>
      <c r="C553" s="24"/>
      <c r="D553" s="25" t="s">
        <v>24</v>
      </c>
      <c r="E553" s="26"/>
      <c r="F553" s="27">
        <v>0</v>
      </c>
      <c r="G553" s="28">
        <v>1</v>
      </c>
      <c r="H553" s="29">
        <f t="shared" si="68"/>
        <v>0</v>
      </c>
      <c r="I553" s="30"/>
      <c r="J553" s="31">
        <v>0</v>
      </c>
      <c r="K553" s="28">
        <v>1</v>
      </c>
      <c r="L553" s="29">
        <f t="shared" si="69"/>
        <v>0</v>
      </c>
      <c r="M553" s="30"/>
      <c r="N553" s="33">
        <f t="shared" si="70"/>
        <v>0</v>
      </c>
      <c r="O553" s="34" t="str">
        <f t="shared" si="71"/>
        <v/>
      </c>
      <c r="P553" s="10"/>
    </row>
    <row r="554" spans="1:16">
      <c r="A554" s="37"/>
      <c r="B554" s="38" t="s">
        <v>34</v>
      </c>
      <c r="C554" s="39"/>
      <c r="D554" s="40"/>
      <c r="E554" s="39"/>
      <c r="F554" s="41"/>
      <c r="G554" s="42"/>
      <c r="H554" s="43">
        <f>SUM(H546:H553)</f>
        <v>4.85602</v>
      </c>
      <c r="I554" s="44"/>
      <c r="J554" s="45"/>
      <c r="K554" s="46"/>
      <c r="L554" s="43">
        <f>SUM(L546:L553)</f>
        <v>5.6612299999999998</v>
      </c>
      <c r="M554" s="44"/>
      <c r="N554" s="47">
        <f t="shared" si="70"/>
        <v>0.80520999999999976</v>
      </c>
      <c r="O554" s="48">
        <f t="shared" si="71"/>
        <v>0.16581686236877108</v>
      </c>
      <c r="P554" s="37"/>
    </row>
    <row r="555" spans="1:16" ht="38.25">
      <c r="A555" s="10"/>
      <c r="B555" s="49" t="s">
        <v>35</v>
      </c>
      <c r="C555" s="24"/>
      <c r="D555" s="25" t="s">
        <v>31</v>
      </c>
      <c r="E555" s="26"/>
      <c r="F555" s="27">
        <v>-0.16800000000000001</v>
      </c>
      <c r="G555" s="28">
        <v>0.1</v>
      </c>
      <c r="H555" s="29">
        <f>G555*F555</f>
        <v>-1.6800000000000002E-2</v>
      </c>
      <c r="I555" s="30"/>
      <c r="J555" s="31">
        <v>-7.1999999999999998E-3</v>
      </c>
      <c r="K555" s="28">
        <v>0.1</v>
      </c>
      <c r="L555" s="29">
        <f t="shared" ref="L555:L557" si="72">K555*J555</f>
        <v>-7.2000000000000005E-4</v>
      </c>
      <c r="M555" s="30"/>
      <c r="N555" s="33">
        <f t="shared" si="70"/>
        <v>1.6080000000000004E-2</v>
      </c>
      <c r="O555" s="34">
        <f>IF((H555)=0,"",(N555/H555))</f>
        <v>-0.9571428571428573</v>
      </c>
      <c r="P555" s="10"/>
    </row>
    <row r="556" spans="1:16">
      <c r="A556" s="10"/>
      <c r="B556" s="50" t="s">
        <v>36</v>
      </c>
      <c r="C556" s="24"/>
      <c r="D556" s="25" t="s">
        <v>31</v>
      </c>
      <c r="E556" s="26"/>
      <c r="F556" s="27">
        <v>5.0299999999999997E-2</v>
      </c>
      <c r="G556" s="28">
        <v>0.1</v>
      </c>
      <c r="H556" s="29">
        <f>G556*F556</f>
        <v>5.0299999999999997E-3</v>
      </c>
      <c r="I556" s="30"/>
      <c r="J556" s="31">
        <v>5.5E-2</v>
      </c>
      <c r="K556" s="28">
        <v>0.1</v>
      </c>
      <c r="L556" s="29">
        <f t="shared" si="72"/>
        <v>5.5000000000000005E-3</v>
      </c>
      <c r="M556" s="30"/>
      <c r="N556" s="33">
        <f t="shared" si="70"/>
        <v>4.700000000000008E-4</v>
      </c>
      <c r="O556" s="34">
        <f>IF((H556)=0,"",(N556/H556))</f>
        <v>9.3439363817097582E-2</v>
      </c>
      <c r="P556" s="10"/>
    </row>
    <row r="557" spans="1:16">
      <c r="A557" s="10"/>
      <c r="B557" s="50" t="s">
        <v>37</v>
      </c>
      <c r="C557" s="24"/>
      <c r="D557" s="25"/>
      <c r="E557" s="26"/>
      <c r="F557" s="51"/>
      <c r="G557" s="52"/>
      <c r="H557" s="53"/>
      <c r="I557" s="30"/>
      <c r="J557" s="31"/>
      <c r="K557" s="28">
        <f>F541</f>
        <v>36</v>
      </c>
      <c r="L557" s="29">
        <f t="shared" si="72"/>
        <v>0</v>
      </c>
      <c r="M557" s="30"/>
      <c r="N557" s="33">
        <f t="shared" si="70"/>
        <v>0</v>
      </c>
      <c r="O557" s="34"/>
      <c r="P557" s="10"/>
    </row>
    <row r="558" spans="1:16" ht="25.5">
      <c r="A558" s="10"/>
      <c r="B558" s="54" t="s">
        <v>38</v>
      </c>
      <c r="C558" s="55"/>
      <c r="D558" s="55"/>
      <c r="E558" s="55"/>
      <c r="F558" s="56"/>
      <c r="G558" s="57"/>
      <c r="H558" s="58">
        <f>SUM(H554:H557)</f>
        <v>4.8442499999999997</v>
      </c>
      <c r="I558" s="44"/>
      <c r="J558" s="57"/>
      <c r="K558" s="59"/>
      <c r="L558" s="58">
        <f>SUM(L554:L557)</f>
        <v>5.6660099999999991</v>
      </c>
      <c r="M558" s="44"/>
      <c r="N558" s="47">
        <f t="shared" si="70"/>
        <v>0.82175999999999938</v>
      </c>
      <c r="O558" s="48">
        <f t="shared" ref="O558:O582" si="73">IF((H558)=0,"",(N558/H558))</f>
        <v>0.16963616658925518</v>
      </c>
      <c r="P558" s="10"/>
    </row>
    <row r="559" spans="1:16">
      <c r="A559" s="10"/>
      <c r="B559" s="30" t="s">
        <v>39</v>
      </c>
      <c r="C559" s="30"/>
      <c r="D559" s="60" t="s">
        <v>31</v>
      </c>
      <c r="E559" s="61"/>
      <c r="F559" s="31">
        <v>1.7724</v>
      </c>
      <c r="G559" s="62">
        <f>0.1</f>
        <v>0.1</v>
      </c>
      <c r="H559" s="29">
        <f>G559*F559</f>
        <v>0.17724000000000001</v>
      </c>
      <c r="I559" s="30"/>
      <c r="J559" s="31">
        <v>1.7621</v>
      </c>
      <c r="K559" s="63">
        <f>0.1</f>
        <v>0.1</v>
      </c>
      <c r="L559" s="29">
        <f>K559*J559</f>
        <v>0.17621000000000001</v>
      </c>
      <c r="M559" s="30"/>
      <c r="N559" s="33">
        <f t="shared" si="70"/>
        <v>-1.0300000000000031E-3</v>
      </c>
      <c r="O559" s="34">
        <f t="shared" si="73"/>
        <v>-5.8113292710449283E-3</v>
      </c>
      <c r="P559" s="10"/>
    </row>
    <row r="560" spans="1:16" ht="25.5">
      <c r="A560" s="10"/>
      <c r="B560" s="64" t="s">
        <v>40</v>
      </c>
      <c r="C560" s="30"/>
      <c r="D560" s="60" t="s">
        <v>28</v>
      </c>
      <c r="E560" s="61"/>
      <c r="F560" s="31">
        <v>1.0962000000000001</v>
      </c>
      <c r="G560" s="62">
        <f>G559</f>
        <v>0.1</v>
      </c>
      <c r="H560" s="29">
        <f>G560*F560</f>
        <v>0.10962000000000001</v>
      </c>
      <c r="I560" s="30"/>
      <c r="J560" s="31">
        <v>1.0606</v>
      </c>
      <c r="K560" s="63">
        <f>K559</f>
        <v>0.1</v>
      </c>
      <c r="L560" s="29">
        <f>K560*J560</f>
        <v>0.10606</v>
      </c>
      <c r="M560" s="30"/>
      <c r="N560" s="33">
        <f t="shared" si="70"/>
        <v>-3.5600000000000076E-3</v>
      </c>
      <c r="O560" s="34">
        <f t="shared" si="73"/>
        <v>-3.247582557927392E-2</v>
      </c>
      <c r="P560" s="10"/>
    </row>
    <row r="561" spans="1:16" ht="25.5">
      <c r="A561" s="10"/>
      <c r="B561" s="54" t="s">
        <v>41</v>
      </c>
      <c r="C561" s="39"/>
      <c r="D561" s="39"/>
      <c r="E561" s="39"/>
      <c r="F561" s="65"/>
      <c r="G561" s="57"/>
      <c r="H561" s="58">
        <f>SUM(H558:H560)</f>
        <v>5.1311099999999996</v>
      </c>
      <c r="I561" s="66"/>
      <c r="J561" s="67"/>
      <c r="K561" s="68"/>
      <c r="L561" s="58">
        <f>SUM(L558:L560)</f>
        <v>5.9482799999999996</v>
      </c>
      <c r="M561" s="66"/>
      <c r="N561" s="47">
        <f t="shared" si="70"/>
        <v>0.81716999999999995</v>
      </c>
      <c r="O561" s="48">
        <f t="shared" si="73"/>
        <v>0.15925793834082685</v>
      </c>
      <c r="P561" s="10"/>
    </row>
    <row r="562" spans="1:16" ht="25.5">
      <c r="A562" s="10"/>
      <c r="B562" s="69" t="s">
        <v>42</v>
      </c>
      <c r="C562" s="24"/>
      <c r="D562" s="25" t="s">
        <v>28</v>
      </c>
      <c r="E562" s="26"/>
      <c r="F562" s="70">
        <v>5.1999999999999998E-3</v>
      </c>
      <c r="G562" s="62">
        <f>F541*(1+F585)</f>
        <v>37.897199999999998</v>
      </c>
      <c r="H562" s="71">
        <f t="shared" ref="H562:H570" si="74">G562*F562</f>
        <v>0.19706543999999998</v>
      </c>
      <c r="I562" s="30"/>
      <c r="J562" s="72">
        <v>5.1999999999999998E-3</v>
      </c>
      <c r="K562" s="63">
        <f>F541*(1+J585)</f>
        <v>37.942979867901116</v>
      </c>
      <c r="L562" s="71">
        <f t="shared" ref="L562:L570" si="75">K562*J562</f>
        <v>0.1973034953130858</v>
      </c>
      <c r="M562" s="30"/>
      <c r="N562" s="33">
        <f t="shared" si="70"/>
        <v>2.3805531308582206E-4</v>
      </c>
      <c r="O562" s="73">
        <f t="shared" si="73"/>
        <v>1.2080013273043822E-3</v>
      </c>
      <c r="P562" s="10"/>
    </row>
    <row r="563" spans="1:16" ht="25.5">
      <c r="A563" s="10"/>
      <c r="B563" s="69" t="s">
        <v>43</v>
      </c>
      <c r="C563" s="24"/>
      <c r="D563" s="25" t="s">
        <v>28</v>
      </c>
      <c r="E563" s="26"/>
      <c r="F563" s="70">
        <v>1.1000000000000001E-3</v>
      </c>
      <c r="G563" s="62">
        <f>F541*(1+F585)</f>
        <v>37.897199999999998</v>
      </c>
      <c r="H563" s="71">
        <f t="shared" si="74"/>
        <v>4.1686920000000002E-2</v>
      </c>
      <c r="I563" s="30"/>
      <c r="J563" s="72">
        <v>1.1000000000000001E-3</v>
      </c>
      <c r="K563" s="63">
        <f>F541*(1+J585)</f>
        <v>37.942979867901116</v>
      </c>
      <c r="L563" s="71">
        <f t="shared" si="75"/>
        <v>4.1737277854691231E-2</v>
      </c>
      <c r="M563" s="30"/>
      <c r="N563" s="33">
        <f t="shared" si="70"/>
        <v>5.0357854691228388E-5</v>
      </c>
      <c r="O563" s="73">
        <f t="shared" si="73"/>
        <v>1.2080013273043052E-3</v>
      </c>
      <c r="P563" s="10"/>
    </row>
    <row r="564" spans="1:16">
      <c r="A564" s="10"/>
      <c r="B564" s="24" t="s">
        <v>44</v>
      </c>
      <c r="C564" s="24"/>
      <c r="D564" s="25" t="s">
        <v>24</v>
      </c>
      <c r="E564" s="26"/>
      <c r="F564" s="70">
        <v>0.25</v>
      </c>
      <c r="G564" s="28">
        <v>1</v>
      </c>
      <c r="H564" s="71">
        <f t="shared" si="74"/>
        <v>0.25</v>
      </c>
      <c r="I564" s="30"/>
      <c r="J564" s="72">
        <v>0.25</v>
      </c>
      <c r="K564" s="32">
        <v>1</v>
      </c>
      <c r="L564" s="71">
        <f t="shared" si="75"/>
        <v>0.25</v>
      </c>
      <c r="M564" s="30"/>
      <c r="N564" s="33">
        <f t="shared" si="70"/>
        <v>0</v>
      </c>
      <c r="O564" s="73">
        <f t="shared" si="73"/>
        <v>0</v>
      </c>
      <c r="P564" s="10"/>
    </row>
    <row r="565" spans="1:16">
      <c r="A565" s="10"/>
      <c r="B565" s="24" t="s">
        <v>45</v>
      </c>
      <c r="C565" s="24"/>
      <c r="D565" s="25" t="s">
        <v>28</v>
      </c>
      <c r="E565" s="26"/>
      <c r="F565" s="70">
        <v>7.0000000000000001E-3</v>
      </c>
      <c r="G565" s="62">
        <f>F541</f>
        <v>36</v>
      </c>
      <c r="H565" s="71">
        <f t="shared" si="74"/>
        <v>0.252</v>
      </c>
      <c r="I565" s="30"/>
      <c r="J565" s="72">
        <v>7.0000000000000001E-3</v>
      </c>
      <c r="K565" s="63">
        <f>F541</f>
        <v>36</v>
      </c>
      <c r="L565" s="71">
        <f t="shared" si="75"/>
        <v>0.252</v>
      </c>
      <c r="M565" s="30"/>
      <c r="N565" s="33">
        <f t="shared" si="70"/>
        <v>0</v>
      </c>
      <c r="O565" s="73">
        <f t="shared" si="73"/>
        <v>0</v>
      </c>
      <c r="P565" s="10"/>
    </row>
    <row r="566" spans="1:16">
      <c r="A566" s="10"/>
      <c r="B566" s="50" t="s">
        <v>46</v>
      </c>
      <c r="C566" s="24"/>
      <c r="D566" s="25" t="s">
        <v>28</v>
      </c>
      <c r="E566" s="26"/>
      <c r="F566" s="74">
        <v>6.5000000000000002E-2</v>
      </c>
      <c r="G566" s="62">
        <f>IF($G$562&gt;=750,750,$G$562)</f>
        <v>37.897199999999998</v>
      </c>
      <c r="H566" s="71">
        <f>G566*F566</f>
        <v>2.4633180000000001</v>
      </c>
      <c r="I566" s="30"/>
      <c r="J566" s="70">
        <v>6.5000000000000002E-2</v>
      </c>
      <c r="K566" s="62">
        <f>IF($K$562&gt;=750,750,$K$562)</f>
        <v>37.942979867901116</v>
      </c>
      <c r="L566" s="71">
        <f>K566*J566</f>
        <v>2.4662936914135725</v>
      </c>
      <c r="M566" s="30"/>
      <c r="N566" s="33">
        <f t="shared" si="70"/>
        <v>2.9756914135723456E-3</v>
      </c>
      <c r="O566" s="73">
        <f t="shared" si="73"/>
        <v>1.2080013273042074E-3</v>
      </c>
      <c r="P566" s="10"/>
    </row>
    <row r="567" spans="1:16">
      <c r="A567" s="10"/>
      <c r="B567" s="50" t="s">
        <v>47</v>
      </c>
      <c r="C567" s="24"/>
      <c r="D567" s="25" t="s">
        <v>28</v>
      </c>
      <c r="E567" s="26"/>
      <c r="F567" s="74">
        <v>7.4999999999999997E-2</v>
      </c>
      <c r="G567" s="62">
        <f>IF($G$562&gt;=750,$G$562-750,0)</f>
        <v>0</v>
      </c>
      <c r="H567" s="71">
        <f>G567*F567</f>
        <v>0</v>
      </c>
      <c r="I567" s="30"/>
      <c r="J567" s="70">
        <v>7.4999999999999997E-2</v>
      </c>
      <c r="K567" s="62">
        <f>IF($K$562&gt;=750,$K$562-750,0)</f>
        <v>0</v>
      </c>
      <c r="L567" s="71">
        <f>K567*J567</f>
        <v>0</v>
      </c>
      <c r="M567" s="30"/>
      <c r="N567" s="33">
        <f t="shared" si="70"/>
        <v>0</v>
      </c>
      <c r="O567" s="73" t="str">
        <f t="shared" si="73"/>
        <v/>
      </c>
      <c r="P567" s="10"/>
    </row>
    <row r="568" spans="1:16">
      <c r="A568" s="10"/>
      <c r="B568" s="50" t="s">
        <v>48</v>
      </c>
      <c r="C568" s="24"/>
      <c r="D568" s="25" t="s">
        <v>28</v>
      </c>
      <c r="E568" s="26"/>
      <c r="F568" s="74">
        <v>6.5000000000000002E-2</v>
      </c>
      <c r="G568" s="75">
        <f>0.64*$G$562</f>
        <v>24.254207999999998</v>
      </c>
      <c r="H568" s="71">
        <f t="shared" si="74"/>
        <v>1.5765235199999998</v>
      </c>
      <c r="I568" s="30"/>
      <c r="J568" s="70">
        <v>6.5000000000000002E-2</v>
      </c>
      <c r="K568" s="76">
        <f>0.64*$K$562</f>
        <v>24.283507115456715</v>
      </c>
      <c r="L568" s="71">
        <f t="shared" si="75"/>
        <v>1.5784279625046864</v>
      </c>
      <c r="M568" s="30"/>
      <c r="N568" s="33">
        <f t="shared" si="70"/>
        <v>1.9044425046865765E-3</v>
      </c>
      <c r="O568" s="73">
        <f t="shared" si="73"/>
        <v>1.2080013273043822E-3</v>
      </c>
      <c r="P568" s="10"/>
    </row>
    <row r="569" spans="1:16">
      <c r="A569" s="10"/>
      <c r="B569" s="50" t="s">
        <v>49</v>
      </c>
      <c r="C569" s="24"/>
      <c r="D569" s="25" t="s">
        <v>28</v>
      </c>
      <c r="E569" s="26"/>
      <c r="F569" s="74">
        <v>0.1</v>
      </c>
      <c r="G569" s="75">
        <f>0.18*$G$562</f>
        <v>6.8214959999999998</v>
      </c>
      <c r="H569" s="71">
        <f t="shared" si="74"/>
        <v>0.68214960000000002</v>
      </c>
      <c r="I569" s="30"/>
      <c r="J569" s="70">
        <v>0.1</v>
      </c>
      <c r="K569" s="76">
        <f>0.18*$K$562</f>
        <v>6.8297363762222005</v>
      </c>
      <c r="L569" s="71">
        <f t="shared" si="75"/>
        <v>0.68297363762222008</v>
      </c>
      <c r="M569" s="30"/>
      <c r="N569" s="33">
        <f t="shared" si="70"/>
        <v>8.2403762222005295E-4</v>
      </c>
      <c r="O569" s="73">
        <f t="shared" si="73"/>
        <v>1.2080013273042349E-3</v>
      </c>
      <c r="P569" s="10"/>
    </row>
    <row r="570" spans="1:16" ht="13.5" thickBot="1">
      <c r="A570" s="10"/>
      <c r="B570" s="14" t="s">
        <v>50</v>
      </c>
      <c r="C570" s="24"/>
      <c r="D570" s="25" t="s">
        <v>28</v>
      </c>
      <c r="E570" s="26"/>
      <c r="F570" s="74">
        <v>0.11700000000000001</v>
      </c>
      <c r="G570" s="75">
        <f>0.18*$G$562</f>
        <v>6.8214959999999998</v>
      </c>
      <c r="H570" s="71">
        <f t="shared" si="74"/>
        <v>0.798115032</v>
      </c>
      <c r="I570" s="30"/>
      <c r="J570" s="70">
        <v>0.11700000000000001</v>
      </c>
      <c r="K570" s="76">
        <f>0.18*$K$562</f>
        <v>6.8297363762222005</v>
      </c>
      <c r="L570" s="71">
        <f t="shared" si="75"/>
        <v>0.79907915601799751</v>
      </c>
      <c r="M570" s="30"/>
      <c r="N570" s="33">
        <f t="shared" si="70"/>
        <v>9.6412401799750302E-4</v>
      </c>
      <c r="O570" s="73">
        <f t="shared" si="73"/>
        <v>1.2080013273042863E-3</v>
      </c>
      <c r="P570" s="10"/>
    </row>
    <row r="571" spans="1:16" ht="13.5" thickBot="1">
      <c r="A571" s="10"/>
      <c r="B571" s="77"/>
      <c r="C571" s="78"/>
      <c r="D571" s="79"/>
      <c r="E571" s="78"/>
      <c r="F571" s="80"/>
      <c r="G571" s="81"/>
      <c r="H571" s="82"/>
      <c r="I571" s="83"/>
      <c r="J571" s="80"/>
      <c r="K571" s="84"/>
      <c r="L571" s="82"/>
      <c r="M571" s="83"/>
      <c r="N571" s="85"/>
      <c r="O571" s="86"/>
      <c r="P571" s="10"/>
    </row>
    <row r="572" spans="1:16">
      <c r="A572" s="10"/>
      <c r="B572" s="87" t="s">
        <v>51</v>
      </c>
      <c r="C572" s="24"/>
      <c r="D572" s="24"/>
      <c r="E572" s="24"/>
      <c r="F572" s="88"/>
      <c r="G572" s="89"/>
      <c r="H572" s="90">
        <f>SUM(H561:H567)</f>
        <v>8.335180359999999</v>
      </c>
      <c r="I572" s="91"/>
      <c r="J572" s="92"/>
      <c r="K572" s="92"/>
      <c r="L572" s="93">
        <f>SUM(L561:L567)</f>
        <v>9.1556144645813493</v>
      </c>
      <c r="M572" s="94"/>
      <c r="N572" s="95">
        <f t="shared" si="70"/>
        <v>0.82043410458135035</v>
      </c>
      <c r="O572" s="96">
        <f t="shared" si="73"/>
        <v>9.8430276148379639E-2</v>
      </c>
      <c r="P572" s="10"/>
    </row>
    <row r="573" spans="1:16">
      <c r="A573" s="10"/>
      <c r="B573" s="97" t="s">
        <v>52</v>
      </c>
      <c r="C573" s="24"/>
      <c r="D573" s="24"/>
      <c r="E573" s="24"/>
      <c r="F573" s="98">
        <v>0.13</v>
      </c>
      <c r="G573" s="89"/>
      <c r="H573" s="99">
        <f>H572*F573</f>
        <v>1.0835734468</v>
      </c>
      <c r="I573" s="100"/>
      <c r="J573" s="101">
        <v>0.13</v>
      </c>
      <c r="K573" s="102"/>
      <c r="L573" s="103">
        <f>L572*J573</f>
        <v>1.1902298803955755</v>
      </c>
      <c r="M573" s="104"/>
      <c r="N573" s="105">
        <f t="shared" si="70"/>
        <v>0.10665643359557553</v>
      </c>
      <c r="O573" s="106">
        <f t="shared" si="73"/>
        <v>9.8430276148379611E-2</v>
      </c>
      <c r="P573" s="10"/>
    </row>
    <row r="574" spans="1:16">
      <c r="A574" s="10"/>
      <c r="B574" s="107" t="s">
        <v>53</v>
      </c>
      <c r="C574" s="24"/>
      <c r="D574" s="24"/>
      <c r="E574" s="24"/>
      <c r="F574" s="108"/>
      <c r="G574" s="109"/>
      <c r="H574" s="99">
        <f>H572+H573</f>
        <v>9.4187538067999981</v>
      </c>
      <c r="I574" s="100"/>
      <c r="J574" s="100"/>
      <c r="K574" s="100"/>
      <c r="L574" s="103">
        <f>L572+L573</f>
        <v>10.345844344976925</v>
      </c>
      <c r="M574" s="104"/>
      <c r="N574" s="105">
        <f t="shared" si="70"/>
        <v>0.92709053817692677</v>
      </c>
      <c r="O574" s="106">
        <f t="shared" si="73"/>
        <v>9.843027614837975E-2</v>
      </c>
      <c r="P574" s="10"/>
    </row>
    <row r="575" spans="1:16" ht="12.75" customHeight="1">
      <c r="A575" s="10"/>
      <c r="B575" s="142" t="s">
        <v>54</v>
      </c>
      <c r="C575" s="142"/>
      <c r="D575" s="142"/>
      <c r="E575" s="24"/>
      <c r="F575" s="108"/>
      <c r="G575" s="109"/>
      <c r="H575" s="110">
        <f>ROUND(-H574*10%,2)</f>
        <v>-0.94</v>
      </c>
      <c r="I575" s="100"/>
      <c r="J575" s="100"/>
      <c r="K575" s="100"/>
      <c r="L575" s="111">
        <f>ROUND(-L574*10%,2)</f>
        <v>-1.03</v>
      </c>
      <c r="M575" s="104"/>
      <c r="N575" s="112">
        <f t="shared" si="70"/>
        <v>-9.000000000000008E-2</v>
      </c>
      <c r="O575" s="113">
        <f t="shared" si="73"/>
        <v>9.5744680851063926E-2</v>
      </c>
      <c r="P575" s="10"/>
    </row>
    <row r="576" spans="1:16" ht="13.5" customHeight="1" thickBot="1">
      <c r="A576" s="10"/>
      <c r="B576" s="143" t="s">
        <v>55</v>
      </c>
      <c r="C576" s="143"/>
      <c r="D576" s="143"/>
      <c r="E576" s="114"/>
      <c r="F576" s="115"/>
      <c r="G576" s="116"/>
      <c r="H576" s="117">
        <f>SUM(H574:H575)</f>
        <v>8.4787538067999986</v>
      </c>
      <c r="I576" s="118"/>
      <c r="J576" s="118"/>
      <c r="K576" s="118"/>
      <c r="L576" s="119">
        <f>SUM(L574:L575)</f>
        <v>9.3158443449769255</v>
      </c>
      <c r="M576" s="120"/>
      <c r="N576" s="121">
        <f t="shared" si="70"/>
        <v>0.83709053817692691</v>
      </c>
      <c r="O576" s="122">
        <f t="shared" si="73"/>
        <v>9.8728015608328737E-2</v>
      </c>
      <c r="P576" s="10"/>
    </row>
    <row r="577" spans="1:16" ht="13.5" thickBot="1">
      <c r="A577" s="10"/>
      <c r="B577" s="77"/>
      <c r="C577" s="78"/>
      <c r="D577" s="79"/>
      <c r="E577" s="78"/>
      <c r="F577" s="123"/>
      <c r="G577" s="124"/>
      <c r="H577" s="125"/>
      <c r="I577" s="126"/>
      <c r="J577" s="123"/>
      <c r="K577" s="81"/>
      <c r="L577" s="127"/>
      <c r="M577" s="83"/>
      <c r="N577" s="128"/>
      <c r="O577" s="86"/>
      <c r="P577" s="10"/>
    </row>
    <row r="578" spans="1:16">
      <c r="A578" s="10"/>
      <c r="B578" s="87" t="s">
        <v>56</v>
      </c>
      <c r="C578" s="24"/>
      <c r="D578" s="24"/>
      <c r="E578" s="24"/>
      <c r="F578" s="88"/>
      <c r="G578" s="89"/>
      <c r="H578" s="90">
        <f>SUM(H561:H565,H568:H570)</f>
        <v>8.9286505120000008</v>
      </c>
      <c r="I578" s="91"/>
      <c r="J578" s="92"/>
      <c r="K578" s="92"/>
      <c r="L578" s="129">
        <f>SUM(L561:L565,L568:L570)</f>
        <v>9.7498015293126805</v>
      </c>
      <c r="M578" s="94"/>
      <c r="N578" s="95">
        <f>L578-H578</f>
        <v>0.8211510173126797</v>
      </c>
      <c r="O578" s="96">
        <f>IF((H578)=0,"",(N578/H578))</f>
        <v>9.1968099345927187E-2</v>
      </c>
      <c r="P578" s="10"/>
    </row>
    <row r="579" spans="1:16">
      <c r="A579" s="10"/>
      <c r="B579" s="97" t="s">
        <v>52</v>
      </c>
      <c r="C579" s="24"/>
      <c r="D579" s="24"/>
      <c r="E579" s="24"/>
      <c r="F579" s="98">
        <v>0.13</v>
      </c>
      <c r="G579" s="109"/>
      <c r="H579" s="99">
        <f>H578*F579</f>
        <v>1.1607245665600001</v>
      </c>
      <c r="I579" s="100"/>
      <c r="J579" s="130">
        <v>0.13</v>
      </c>
      <c r="K579" s="100"/>
      <c r="L579" s="103">
        <f>L578*J579</f>
        <v>1.2674741988106486</v>
      </c>
      <c r="M579" s="104"/>
      <c r="N579" s="105">
        <f t="shared" si="70"/>
        <v>0.10674963225064849</v>
      </c>
      <c r="O579" s="106">
        <f t="shared" si="73"/>
        <v>9.1968099345927284E-2</v>
      </c>
      <c r="P579" s="10"/>
    </row>
    <row r="580" spans="1:16">
      <c r="A580" s="10"/>
      <c r="B580" s="107" t="s">
        <v>53</v>
      </c>
      <c r="C580" s="24"/>
      <c r="D580" s="24"/>
      <c r="E580" s="24"/>
      <c r="F580" s="108"/>
      <c r="G580" s="109"/>
      <c r="H580" s="99">
        <f>H578+H579</f>
        <v>10.089375078560002</v>
      </c>
      <c r="I580" s="100"/>
      <c r="J580" s="100"/>
      <c r="K580" s="100"/>
      <c r="L580" s="103">
        <f>L578+L579</f>
        <v>11.017275728123328</v>
      </c>
      <c r="M580" s="104"/>
      <c r="N580" s="105">
        <f t="shared" si="70"/>
        <v>0.92790064956332685</v>
      </c>
      <c r="O580" s="106">
        <f t="shared" si="73"/>
        <v>9.1968099345927062E-2</v>
      </c>
      <c r="P580" s="10"/>
    </row>
    <row r="581" spans="1:16" ht="12.75" customHeight="1">
      <c r="A581" s="10"/>
      <c r="B581" s="142" t="s">
        <v>54</v>
      </c>
      <c r="C581" s="142"/>
      <c r="D581" s="142"/>
      <c r="E581" s="24"/>
      <c r="F581" s="108"/>
      <c r="G581" s="109"/>
      <c r="H581" s="110">
        <f>ROUND(-H580*10%,2)</f>
        <v>-1.01</v>
      </c>
      <c r="I581" s="100"/>
      <c r="J581" s="100"/>
      <c r="K581" s="100"/>
      <c r="L581" s="111">
        <f>ROUND(-L580*10%,2)</f>
        <v>-1.1000000000000001</v>
      </c>
      <c r="M581" s="104"/>
      <c r="N581" s="112">
        <f t="shared" si="70"/>
        <v>-9.000000000000008E-2</v>
      </c>
      <c r="O581" s="113">
        <f t="shared" si="73"/>
        <v>8.9108910891089188E-2</v>
      </c>
      <c r="P581" s="10"/>
    </row>
    <row r="582" spans="1:16" ht="13.5" customHeight="1" thickBot="1">
      <c r="A582" s="10"/>
      <c r="B582" s="143" t="s">
        <v>57</v>
      </c>
      <c r="C582" s="143"/>
      <c r="D582" s="143"/>
      <c r="E582" s="114"/>
      <c r="F582" s="131"/>
      <c r="G582" s="132"/>
      <c r="H582" s="133">
        <f>H580+H581</f>
        <v>9.0793750785600018</v>
      </c>
      <c r="I582" s="134"/>
      <c r="J582" s="134"/>
      <c r="K582" s="134"/>
      <c r="L582" s="135">
        <f>L580+L581</f>
        <v>9.9172757281233288</v>
      </c>
      <c r="M582" s="136"/>
      <c r="N582" s="137">
        <f t="shared" si="70"/>
        <v>0.83790064956332699</v>
      </c>
      <c r="O582" s="138">
        <f t="shared" si="73"/>
        <v>9.228615871833977E-2</v>
      </c>
      <c r="P582" s="10"/>
    </row>
    <row r="583" spans="1:16" ht="13.5" thickBot="1">
      <c r="A583" s="10"/>
      <c r="B583" s="77"/>
      <c r="C583" s="78"/>
      <c r="D583" s="79"/>
      <c r="E583" s="78"/>
      <c r="F583" s="123"/>
      <c r="G583" s="124"/>
      <c r="H583" s="125"/>
      <c r="I583" s="126"/>
      <c r="J583" s="123"/>
      <c r="K583" s="81"/>
      <c r="L583" s="127"/>
      <c r="M583" s="83"/>
      <c r="N583" s="128"/>
      <c r="O583" s="86"/>
      <c r="P583" s="10"/>
    </row>
    <row r="584" spans="1:16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39"/>
      <c r="M584" s="10"/>
      <c r="N584" s="10"/>
      <c r="O584" s="10"/>
      <c r="P584" s="10"/>
    </row>
    <row r="585" spans="1:16">
      <c r="A585" s="10"/>
      <c r="B585" s="15" t="s">
        <v>58</v>
      </c>
      <c r="C585" s="10"/>
      <c r="D585" s="10"/>
      <c r="E585" s="10"/>
      <c r="F585" s="140">
        <v>5.2699999999999969E-2</v>
      </c>
      <c r="G585" s="10"/>
      <c r="H585" s="10"/>
      <c r="I585" s="10"/>
      <c r="J585" s="140">
        <v>5.3971662997253311E-2</v>
      </c>
      <c r="K585" s="10"/>
      <c r="L585" s="10"/>
      <c r="M585" s="10"/>
      <c r="N585" s="10"/>
      <c r="O585" s="10"/>
      <c r="P585" s="10"/>
    </row>
    <row r="586" spans="1:16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</row>
    <row r="587" spans="1:16" ht="14.25">
      <c r="A587" s="141" t="s">
        <v>59</v>
      </c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</row>
    <row r="588" spans="1:16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</row>
    <row r="589" spans="1:16">
      <c r="A589" s="10" t="s">
        <v>60</v>
      </c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</row>
    <row r="590" spans="1:16">
      <c r="A590" s="10" t="s">
        <v>61</v>
      </c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</row>
    <row r="591" spans="1:16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</row>
    <row r="592" spans="1:16">
      <c r="A592" s="10" t="s">
        <v>62</v>
      </c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</row>
    <row r="593" spans="1:16">
      <c r="A593" s="10" t="s">
        <v>63</v>
      </c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</row>
    <row r="594" spans="1:16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</row>
    <row r="595" spans="1:16">
      <c r="A595" s="10" t="s">
        <v>64</v>
      </c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</row>
    <row r="596" spans="1:16">
      <c r="A596" s="10" t="s">
        <v>65</v>
      </c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</row>
    <row r="597" spans="1:16">
      <c r="A597" s="10" t="s">
        <v>66</v>
      </c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</row>
    <row r="598" spans="1:16">
      <c r="A598" s="10" t="s">
        <v>67</v>
      </c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</row>
    <row r="599" spans="1:16">
      <c r="A599" s="10" t="s">
        <v>68</v>
      </c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</row>
  </sheetData>
  <mergeCells count="112">
    <mergeCell ref="B582:D582"/>
    <mergeCell ref="D544:D545"/>
    <mergeCell ref="N544:N545"/>
    <mergeCell ref="O544:O545"/>
    <mergeCell ref="B575:D575"/>
    <mergeCell ref="B576:D576"/>
    <mergeCell ref="B581:D581"/>
    <mergeCell ref="F543:H543"/>
    <mergeCell ref="J543:L543"/>
    <mergeCell ref="N543:O543"/>
    <mergeCell ref="D469:D470"/>
    <mergeCell ref="N469:N470"/>
    <mergeCell ref="O469:O470"/>
    <mergeCell ref="B500:D500"/>
    <mergeCell ref="B501:D501"/>
    <mergeCell ref="B506:D506"/>
    <mergeCell ref="B507:D507"/>
    <mergeCell ref="A528:K528"/>
    <mergeCell ref="B535:O535"/>
    <mergeCell ref="B536:O536"/>
    <mergeCell ref="D539:O539"/>
    <mergeCell ref="F468:H468"/>
    <mergeCell ref="J468:L468"/>
    <mergeCell ref="N468:O468"/>
    <mergeCell ref="D394:D395"/>
    <mergeCell ref="N394:N395"/>
    <mergeCell ref="O394:O395"/>
    <mergeCell ref="B425:D425"/>
    <mergeCell ref="B426:D426"/>
    <mergeCell ref="B431:D431"/>
    <mergeCell ref="B432:D432"/>
    <mergeCell ref="A453:K453"/>
    <mergeCell ref="B460:O460"/>
    <mergeCell ref="B461:O461"/>
    <mergeCell ref="D464:O464"/>
    <mergeCell ref="B311:O311"/>
    <mergeCell ref="D314:O314"/>
    <mergeCell ref="B275:D275"/>
    <mergeCell ref="B276:D276"/>
    <mergeCell ref="B281:D281"/>
    <mergeCell ref="B282:D282"/>
    <mergeCell ref="F393:H393"/>
    <mergeCell ref="J393:L393"/>
    <mergeCell ref="N393:O393"/>
    <mergeCell ref="D319:D320"/>
    <mergeCell ref="N319:N320"/>
    <mergeCell ref="O319:O320"/>
    <mergeCell ref="B350:D350"/>
    <mergeCell ref="B351:D351"/>
    <mergeCell ref="B356:D356"/>
    <mergeCell ref="B357:D357"/>
    <mergeCell ref="A378:K378"/>
    <mergeCell ref="B385:O385"/>
    <mergeCell ref="B386:O386"/>
    <mergeCell ref="D389:O389"/>
    <mergeCell ref="B132:D132"/>
    <mergeCell ref="A153:K153"/>
    <mergeCell ref="B160:O160"/>
    <mergeCell ref="B161:O161"/>
    <mergeCell ref="D164:O164"/>
    <mergeCell ref="F318:H318"/>
    <mergeCell ref="J318:L318"/>
    <mergeCell ref="N318:O318"/>
    <mergeCell ref="D169:D170"/>
    <mergeCell ref="N169:N170"/>
    <mergeCell ref="O169:O170"/>
    <mergeCell ref="B200:D200"/>
    <mergeCell ref="B201:D201"/>
    <mergeCell ref="B206:D206"/>
    <mergeCell ref="D239:O239"/>
    <mergeCell ref="F243:H243"/>
    <mergeCell ref="J243:L243"/>
    <mergeCell ref="N243:O243"/>
    <mergeCell ref="D244:D245"/>
    <mergeCell ref="N244:N245"/>
    <mergeCell ref="O244:O245"/>
    <mergeCell ref="B207:D207"/>
    <mergeCell ref="A303:K303"/>
    <mergeCell ref="B310:O310"/>
    <mergeCell ref="A3:K3"/>
    <mergeCell ref="B10:O10"/>
    <mergeCell ref="B11:O11"/>
    <mergeCell ref="D14:O14"/>
    <mergeCell ref="F18:H18"/>
    <mergeCell ref="J18:L18"/>
    <mergeCell ref="N18:O18"/>
    <mergeCell ref="A78:K78"/>
    <mergeCell ref="B85:O85"/>
    <mergeCell ref="B56:D56"/>
    <mergeCell ref="B57:D57"/>
    <mergeCell ref="A228:K228"/>
    <mergeCell ref="B235:O235"/>
    <mergeCell ref="B236:O236"/>
    <mergeCell ref="D19:D20"/>
    <mergeCell ref="N19:N20"/>
    <mergeCell ref="O19:O20"/>
    <mergeCell ref="B50:D50"/>
    <mergeCell ref="B51:D51"/>
    <mergeCell ref="B86:O86"/>
    <mergeCell ref="D89:O89"/>
    <mergeCell ref="F93:H93"/>
    <mergeCell ref="J93:L93"/>
    <mergeCell ref="N93:O93"/>
    <mergeCell ref="F168:H168"/>
    <mergeCell ref="J168:L168"/>
    <mergeCell ref="N168:O168"/>
    <mergeCell ref="D94:D95"/>
    <mergeCell ref="N94:N95"/>
    <mergeCell ref="O94:O95"/>
    <mergeCell ref="B125:D125"/>
    <mergeCell ref="B126:D126"/>
    <mergeCell ref="B131:D131"/>
  </mergeCells>
  <pageMargins left="0.70866141732283472" right="0.70866141732283472" top="0.39370078740157483" bottom="0.39370078740157483" header="0.31496062992125984" footer="0.31496062992125984"/>
  <pageSetup scale="55" fitToHeight="100" orientation="portrait" r:id="rId1"/>
  <rowBreaks count="8" manualBreakCount="8">
    <brk id="75" max="16383" man="1"/>
    <brk id="150" max="16383" man="1"/>
    <brk id="225" max="16383" man="1"/>
    <brk id="300" max="16383" man="1"/>
    <brk id="375" max="16383" man="1"/>
    <brk id="450" max="16383" man="1"/>
    <brk id="525" max="16383" man="1"/>
    <brk id="6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H5.BillImpacts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tiija.luttrell</dc:creator>
  <cp:lastModifiedBy>tiija.luttrell</cp:lastModifiedBy>
  <cp:lastPrinted>2013-03-18T19:40:46Z</cp:lastPrinted>
  <dcterms:created xsi:type="dcterms:W3CDTF">2013-03-18T15:19:16Z</dcterms:created>
  <dcterms:modified xsi:type="dcterms:W3CDTF">2013-03-18T19:43:14Z</dcterms:modified>
</cp:coreProperties>
</file>