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555" windowHeight="5700" tabRatio="896" firstSheet="4" activeTab="4"/>
  </bookViews>
  <sheets>
    <sheet name="Rates Table 3" sheetId="26" r:id="rId1"/>
    <sheet name="Residential (250 kWh)" sheetId="10" r:id="rId2"/>
    <sheet name="Residential (800 kWh)" sheetId="12" r:id="rId3"/>
    <sheet name="Residential (1500 kWh)" sheetId="14" r:id="rId4"/>
    <sheet name="GS &lt; 50 kW (2000 kWh)" sheetId="16" r:id="rId5"/>
    <sheet name="GS &lt; 50 kW (5000 kWh)" sheetId="17" r:id="rId6"/>
    <sheet name="GS &lt; 50 kW (10000 kWh)" sheetId="18" r:id="rId7"/>
    <sheet name="GS &gt; 50 - 699 kW (100 kW)" sheetId="5" r:id="rId8"/>
    <sheet name="GS &gt; 50 - 699 kW (250 kW)" sheetId="27" r:id="rId9"/>
    <sheet name="GS &gt; 50 - 699 kW (500 kW)" sheetId="20" r:id="rId10"/>
    <sheet name="Sheet2" sheetId="2" r:id="rId11"/>
  </sheets>
  <externalReferences>
    <externalReference r:id="rId12"/>
    <externalReference r:id="rId13"/>
    <externalReference r:id="rId14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6">'GS &lt; 50 kW (10000 kWh)'!$A$1:$L$69</definedName>
    <definedName name="_xlnm.Print_Area" localSheetId="4">'GS &lt; 50 kW (2000 kWh)'!$A$1:$L$69</definedName>
    <definedName name="_xlnm.Print_Area" localSheetId="5">'GS &lt; 50 kW (5000 kWh)'!$A$1:$M$69</definedName>
    <definedName name="_xlnm.Print_Area" localSheetId="7">'GS &gt; 50 - 699 kW (100 kW)'!$A$1:$K$69</definedName>
    <definedName name="_xlnm.Print_Area" localSheetId="8">'GS &gt; 50 - 699 kW (250 kW)'!$A$1:$K$69</definedName>
    <definedName name="_xlnm.Print_Area" localSheetId="9">'GS &gt; 50 - 699 kW (500 kW)'!$A$1:$K$69</definedName>
    <definedName name="_xlnm.Print_Area" localSheetId="3">'Residential (1500 kWh)'!$A$1:$M$69</definedName>
    <definedName name="_xlnm.Print_Area" localSheetId="1">'Residential (250 kWh)'!$A$1:$M$69</definedName>
    <definedName name="_xlnm.Print_Area" localSheetId="2">'Residential (800 kWh)'!$A$1:$M$69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B12" i="10"/>
  <c r="C14" i="5"/>
  <c r="B35" i="27"/>
  <c r="C14" i="10" l="1"/>
  <c r="B7" i="20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B7" i="2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8"/>
  <c r="J18"/>
  <c r="I19"/>
  <c r="J19"/>
  <c r="I20"/>
  <c r="J20"/>
  <c r="I21"/>
  <c r="J21"/>
  <c r="J17"/>
  <c r="I17"/>
  <c r="J16"/>
  <c r="I16"/>
  <c r="J15"/>
  <c r="I15"/>
  <c r="J14"/>
  <c r="I14"/>
  <c r="I8"/>
  <c r="J8"/>
  <c r="I9"/>
  <c r="I10"/>
  <c r="J7"/>
  <c r="I7"/>
  <c r="E11" i="26"/>
  <c r="E12"/>
  <c r="F56" i="27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E36"/>
  <c r="B27"/>
  <c r="B56" s="1"/>
  <c r="I22"/>
  <c r="J22"/>
  <c r="I11"/>
  <c r="I18" i="18"/>
  <c r="J18"/>
  <c r="I19"/>
  <c r="J19"/>
  <c r="I20"/>
  <c r="J20"/>
  <c r="I21"/>
  <c r="J21"/>
  <c r="J17"/>
  <c r="I17"/>
  <c r="J16"/>
  <c r="I16"/>
  <c r="J15"/>
  <c r="I15"/>
  <c r="J14"/>
  <c r="I14"/>
  <c r="I10"/>
  <c r="I8"/>
  <c r="J8"/>
  <c r="I9"/>
  <c r="J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7"/>
  <c r="I15" i="17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7"/>
  <c r="C7"/>
  <c r="B8"/>
  <c r="C8"/>
  <c r="B9"/>
  <c r="C9"/>
  <c r="B10"/>
  <c r="C10"/>
  <c r="B11"/>
  <c r="C11"/>
  <c r="B13"/>
  <c r="C13"/>
  <c r="B15"/>
  <c r="C15"/>
  <c r="B16"/>
  <c r="C16"/>
  <c r="B17"/>
  <c r="C17"/>
  <c r="B18"/>
  <c r="C18"/>
  <c r="B19"/>
  <c r="C19"/>
  <c r="B20"/>
  <c r="C20"/>
  <c r="B21"/>
  <c r="C21"/>
  <c r="B22"/>
  <c r="C22"/>
  <c r="I15" i="14"/>
  <c r="J15"/>
  <c r="I16"/>
  <c r="J16"/>
  <c r="I17"/>
  <c r="J17"/>
  <c r="I18"/>
  <c r="J18"/>
  <c r="I19"/>
  <c r="J19"/>
  <c r="I20"/>
  <c r="J20"/>
  <c r="I21"/>
  <c r="J21"/>
  <c r="J14"/>
  <c r="I14"/>
  <c r="I8"/>
  <c r="J8"/>
  <c r="I9"/>
  <c r="I10"/>
  <c r="J7"/>
  <c r="I7"/>
  <c r="B6"/>
  <c r="B6" i="16" s="1"/>
  <c r="C6" i="14"/>
  <c r="C6" i="16" s="1"/>
  <c r="B7" i="14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C5"/>
  <c r="C5" i="16" s="1"/>
  <c r="B5" i="14"/>
  <c r="B5" i="16" s="1"/>
  <c r="B6" i="12"/>
  <c r="C6"/>
  <c r="B7"/>
  <c r="C7"/>
  <c r="B8"/>
  <c r="C8"/>
  <c r="B9"/>
  <c r="C9"/>
  <c r="B10"/>
  <c r="C10"/>
  <c r="B11"/>
  <c r="C11"/>
  <c r="B12"/>
  <c r="B13"/>
  <c r="C13"/>
  <c r="B14"/>
  <c r="B15"/>
  <c r="C15"/>
  <c r="B16"/>
  <c r="C16"/>
  <c r="B17"/>
  <c r="C17"/>
  <c r="B18"/>
  <c r="C18"/>
  <c r="B19"/>
  <c r="C19"/>
  <c r="B20"/>
  <c r="C20"/>
  <c r="B21"/>
  <c r="C21"/>
  <c r="B22"/>
  <c r="C22"/>
  <c r="I15"/>
  <c r="J15"/>
  <c r="I16"/>
  <c r="J16"/>
  <c r="I17"/>
  <c r="J17"/>
  <c r="I18"/>
  <c r="J18"/>
  <c r="I19"/>
  <c r="I20"/>
  <c r="I21"/>
  <c r="J21"/>
  <c r="J14"/>
  <c r="I14"/>
  <c r="I8"/>
  <c r="J8"/>
  <c r="I9"/>
  <c r="I10"/>
  <c r="J7"/>
  <c r="I7"/>
  <c r="C5"/>
  <c r="B5"/>
  <c r="B5" i="18" l="1"/>
  <c r="B5" i="5" s="1"/>
  <c r="B5" i="17"/>
  <c r="C5" i="18"/>
  <c r="C5" i="5" s="1"/>
  <c r="C5" i="17"/>
  <c r="C6" i="18"/>
  <c r="C6" i="5" s="1"/>
  <c r="C6" i="17"/>
  <c r="B6" i="18"/>
  <c r="B6" i="5" s="1"/>
  <c r="B6" i="17"/>
  <c r="D11" i="26"/>
  <c r="E56" i="27"/>
  <c r="G56" s="1"/>
  <c r="D56"/>
  <c r="H42"/>
  <c r="E49"/>
  <c r="G49" s="1"/>
  <c r="D49"/>
  <c r="H54"/>
  <c r="I54" s="1"/>
  <c r="B38"/>
  <c r="B39"/>
  <c r="B40"/>
  <c r="D44"/>
  <c r="H44" s="1"/>
  <c r="I44" s="1"/>
  <c r="D45"/>
  <c r="H45" s="1"/>
  <c r="I45" s="1"/>
  <c r="D48"/>
  <c r="D50" s="1"/>
  <c r="E48"/>
  <c r="G48" s="1"/>
  <c r="B52"/>
  <c r="B6" i="20" l="1"/>
  <c r="B6" i="27"/>
  <c r="C36" s="1"/>
  <c r="D36" s="1"/>
  <c r="C6" i="20"/>
  <c r="C6" i="27"/>
  <c r="F36" s="1"/>
  <c r="G36" s="1"/>
  <c r="H36" s="1"/>
  <c r="I36" s="1"/>
  <c r="C5" i="20"/>
  <c r="C5" i="27"/>
  <c r="F35" s="1"/>
  <c r="B5" i="20"/>
  <c r="B5" i="27"/>
  <c r="C35" s="1"/>
  <c r="B53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9"/>
  <c r="I49" s="1"/>
  <c r="I42"/>
  <c r="H56"/>
  <c r="I56" s="1"/>
  <c r="H35" l="1"/>
  <c r="I35" s="1"/>
  <c r="H38"/>
  <c r="I38" s="1"/>
  <c r="H39"/>
  <c r="I39" s="1"/>
  <c r="H40"/>
  <c r="I40" s="1"/>
  <c r="H50"/>
  <c r="I50" s="1"/>
  <c r="H52"/>
  <c r="I52" s="1"/>
  <c r="E53"/>
  <c r="G53" s="1"/>
  <c r="D53"/>
  <c r="D55"/>
  <c r="H53" l="1"/>
  <c r="I53" s="1"/>
  <c r="G55"/>
  <c r="H55" l="1"/>
  <c r="I55" s="1"/>
  <c r="E10" i="26" l="1"/>
  <c r="D9"/>
  <c r="D8"/>
  <c r="D7"/>
  <c r="D6"/>
  <c r="D5"/>
  <c r="D4"/>
  <c r="J20" i="12"/>
  <c r="J19"/>
  <c r="F61" i="5"/>
  <c r="F56" i="20"/>
  <c r="C56"/>
  <c r="F54"/>
  <c r="E54"/>
  <c r="G54" s="1"/>
  <c r="C54"/>
  <c r="D54" s="1"/>
  <c r="F53"/>
  <c r="C53"/>
  <c r="F52"/>
  <c r="C52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F39"/>
  <c r="C39"/>
  <c r="F38"/>
  <c r="C38"/>
  <c r="F36"/>
  <c r="E36"/>
  <c r="G36" s="1"/>
  <c r="C36"/>
  <c r="D36" s="1"/>
  <c r="F35"/>
  <c r="C35"/>
  <c r="B27"/>
  <c r="J22"/>
  <c r="I22"/>
  <c r="I11"/>
  <c r="F56" i="18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7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I11"/>
  <c r="F56" i="1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C14" s="1"/>
  <c r="I22"/>
  <c r="B14" s="1"/>
  <c r="F46"/>
  <c r="C46"/>
  <c r="I11"/>
  <c r="B38" i="10"/>
  <c r="B39"/>
  <c r="F56" i="14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2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B36"/>
  <c r="E36" s="1"/>
  <c r="G36" s="1"/>
  <c r="F35"/>
  <c r="C35"/>
  <c r="B35"/>
  <c r="E35" s="1"/>
  <c r="G35" s="1"/>
  <c r="J22"/>
  <c r="I22"/>
  <c r="C46"/>
  <c r="I11"/>
  <c r="C43" s="1"/>
  <c r="D43" s="1"/>
  <c r="F56" i="10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8"/>
  <c r="B49" s="1"/>
  <c r="B46"/>
  <c r="E46" s="1"/>
  <c r="B45"/>
  <c r="E45" s="1"/>
  <c r="G45" s="1"/>
  <c r="F44"/>
  <c r="C44"/>
  <c r="B44"/>
  <c r="E44" s="1"/>
  <c r="G44" s="1"/>
  <c r="E43"/>
  <c r="F42"/>
  <c r="E42"/>
  <c r="G42" s="1"/>
  <c r="C42"/>
  <c r="D42" s="1"/>
  <c r="F40"/>
  <c r="C40"/>
  <c r="B40"/>
  <c r="E40" s="1"/>
  <c r="G40" s="1"/>
  <c r="F39"/>
  <c r="C39"/>
  <c r="E39"/>
  <c r="G39" s="1"/>
  <c r="F38"/>
  <c r="C38"/>
  <c r="E38"/>
  <c r="G38" s="1"/>
  <c r="F36"/>
  <c r="C36"/>
  <c r="B36"/>
  <c r="E36" s="1"/>
  <c r="G36" s="1"/>
  <c r="F35"/>
  <c r="C35"/>
  <c r="B35"/>
  <c r="E35" s="1"/>
  <c r="G35" s="1"/>
  <c r="J22"/>
  <c r="I22"/>
  <c r="B14"/>
  <c r="C46" s="1"/>
  <c r="I11"/>
  <c r="C43" s="1"/>
  <c r="D43" s="1"/>
  <c r="B48" i="5"/>
  <c r="B46"/>
  <c r="B45"/>
  <c r="B44"/>
  <c r="B27"/>
  <c r="B35" s="1"/>
  <c r="E35" s="1"/>
  <c r="F56"/>
  <c r="C56"/>
  <c r="B56"/>
  <c r="E56" s="1"/>
  <c r="G56" s="1"/>
  <c r="F54"/>
  <c r="E54"/>
  <c r="G54" s="1"/>
  <c r="C54"/>
  <c r="D54" s="1"/>
  <c r="F53"/>
  <c r="C53"/>
  <c r="F52"/>
  <c r="C52"/>
  <c r="B52"/>
  <c r="B53" s="1"/>
  <c r="F49"/>
  <c r="C49"/>
  <c r="F48"/>
  <c r="C48"/>
  <c r="B49"/>
  <c r="E46"/>
  <c r="E45"/>
  <c r="G45" s="1"/>
  <c r="F44"/>
  <c r="C44"/>
  <c r="E44"/>
  <c r="G44" s="1"/>
  <c r="E43"/>
  <c r="F42"/>
  <c r="E42"/>
  <c r="G42" s="1"/>
  <c r="C42"/>
  <c r="D42" s="1"/>
  <c r="F40"/>
  <c r="C40"/>
  <c r="B40"/>
  <c r="E40" s="1"/>
  <c r="G40" s="1"/>
  <c r="F39"/>
  <c r="C39"/>
  <c r="B39"/>
  <c r="E39" s="1"/>
  <c r="G39" s="1"/>
  <c r="F38"/>
  <c r="C38"/>
  <c r="B38"/>
  <c r="E38" s="1"/>
  <c r="G38" s="1"/>
  <c r="F36"/>
  <c r="C36"/>
  <c r="E36"/>
  <c r="G36" s="1"/>
  <c r="F35"/>
  <c r="C35"/>
  <c r="J22"/>
  <c r="I22"/>
  <c r="F46"/>
  <c r="B14"/>
  <c r="I11"/>
  <c r="B12" s="1"/>
  <c r="B56" i="20" l="1"/>
  <c r="D12" i="26"/>
  <c r="C43" i="5"/>
  <c r="D43" s="1"/>
  <c r="B12" i="20"/>
  <c r="B12" i="27"/>
  <c r="C43" s="1"/>
  <c r="D43" s="1"/>
  <c r="C46" i="5"/>
  <c r="B14" i="20"/>
  <c r="C46" s="1"/>
  <c r="B14" i="27"/>
  <c r="C46" s="1"/>
  <c r="D46" s="1"/>
  <c r="C14" i="20"/>
  <c r="F46" s="1"/>
  <c r="C14" i="27"/>
  <c r="F46" s="1"/>
  <c r="G46" s="1"/>
  <c r="C43" i="20"/>
  <c r="D43" s="1"/>
  <c r="D10" i="26"/>
  <c r="B14" i="18"/>
  <c r="C46" s="1"/>
  <c r="B14" i="17"/>
  <c r="C46" s="1"/>
  <c r="C14" i="18"/>
  <c r="F46" s="1"/>
  <c r="C14" i="17"/>
  <c r="F46" s="1"/>
  <c r="B12" i="16"/>
  <c r="E56" i="20"/>
  <c r="G56" s="1"/>
  <c r="D56"/>
  <c r="H36"/>
  <c r="I36" s="1"/>
  <c r="H42"/>
  <c r="E49"/>
  <c r="G49" s="1"/>
  <c r="D49"/>
  <c r="H54"/>
  <c r="I54" s="1"/>
  <c r="G46"/>
  <c r="B35"/>
  <c r="B38"/>
  <c r="B39"/>
  <c r="B40"/>
  <c r="D44"/>
  <c r="H44" s="1"/>
  <c r="I44" s="1"/>
  <c r="D45"/>
  <c r="H45" s="1"/>
  <c r="I45" s="1"/>
  <c r="D46"/>
  <c r="D48"/>
  <c r="D50" s="1"/>
  <c r="E48"/>
  <c r="G48" s="1"/>
  <c r="B52"/>
  <c r="H42" i="18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7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6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4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2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2" i="10"/>
  <c r="E49"/>
  <c r="G49" s="1"/>
  <c r="D49"/>
  <c r="E53"/>
  <c r="G53" s="1"/>
  <c r="D53"/>
  <c r="H54"/>
  <c r="I54" s="1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G35" i="5"/>
  <c r="H42"/>
  <c r="E49"/>
  <c r="G49" s="1"/>
  <c r="D49"/>
  <c r="E53"/>
  <c r="G53" s="1"/>
  <c r="D53"/>
  <c r="H54"/>
  <c r="I54" s="1"/>
  <c r="G46"/>
  <c r="D35"/>
  <c r="D36"/>
  <c r="H36" s="1"/>
  <c r="I36" s="1"/>
  <c r="D38"/>
  <c r="D39"/>
  <c r="H39" s="1"/>
  <c r="I39" s="1"/>
  <c r="D40"/>
  <c r="H40" s="1"/>
  <c r="I40" s="1"/>
  <c r="D44"/>
  <c r="H44" s="1"/>
  <c r="I44" s="1"/>
  <c r="D45"/>
  <c r="H45" s="1"/>
  <c r="I45" s="1"/>
  <c r="D46"/>
  <c r="D48"/>
  <c r="D50" s="1"/>
  <c r="E48"/>
  <c r="G48" s="1"/>
  <c r="D52"/>
  <c r="D55" s="1"/>
  <c r="E52"/>
  <c r="G52" s="1"/>
  <c r="D56"/>
  <c r="H56" s="1"/>
  <c r="I56" s="1"/>
  <c r="H46" i="27" l="1"/>
  <c r="I46" s="1"/>
  <c r="D47"/>
  <c r="D51" s="1"/>
  <c r="B12" i="18"/>
  <c r="C43" s="1"/>
  <c r="D43" s="1"/>
  <c r="B12" i="17"/>
  <c r="C43" s="1"/>
  <c r="D43" s="1"/>
  <c r="C43" i="16"/>
  <c r="D43" s="1"/>
  <c r="C14" i="12"/>
  <c r="F46" s="1"/>
  <c r="G46" s="1"/>
  <c r="C14" i="14"/>
  <c r="F46" s="1"/>
  <c r="G46" s="1"/>
  <c r="H46"/>
  <c r="I46" s="1"/>
  <c r="H46" i="12"/>
  <c r="I46" s="1"/>
  <c r="F46" i="10"/>
  <c r="G46" s="1"/>
  <c r="H46" s="1"/>
  <c r="B53" i="20"/>
  <c r="E52"/>
  <c r="G52" s="1"/>
  <c r="D52"/>
  <c r="G50"/>
  <c r="H48"/>
  <c r="I48" s="1"/>
  <c r="E40"/>
  <c r="G40" s="1"/>
  <c r="D40"/>
  <c r="E39"/>
  <c r="G39" s="1"/>
  <c r="D39"/>
  <c r="E38"/>
  <c r="G38" s="1"/>
  <c r="D38"/>
  <c r="E35"/>
  <c r="G35" s="1"/>
  <c r="D35"/>
  <c r="H46"/>
  <c r="I46" s="1"/>
  <c r="H49"/>
  <c r="I49" s="1"/>
  <c r="I42"/>
  <c r="H56"/>
  <c r="I56" s="1"/>
  <c r="D47"/>
  <c r="D51" s="1"/>
  <c r="G55" i="18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7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6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G55" i="14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2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10"/>
  <c r="H52"/>
  <c r="I52" s="1"/>
  <c r="G50"/>
  <c r="H48"/>
  <c r="I48" s="1"/>
  <c r="H53"/>
  <c r="I53" s="1"/>
  <c r="H49"/>
  <c r="I49" s="1"/>
  <c r="I42"/>
  <c r="D47"/>
  <c r="D51" s="1"/>
  <c r="D64" s="1"/>
  <c r="H38"/>
  <c r="I38" s="1"/>
  <c r="H35"/>
  <c r="I35" s="1"/>
  <c r="G55" i="5"/>
  <c r="H52"/>
  <c r="I52" s="1"/>
  <c r="G50"/>
  <c r="H48"/>
  <c r="I48" s="1"/>
  <c r="H46"/>
  <c r="I46" s="1"/>
  <c r="H53"/>
  <c r="I53" s="1"/>
  <c r="H49"/>
  <c r="I49" s="1"/>
  <c r="I42"/>
  <c r="D47"/>
  <c r="D51" s="1"/>
  <c r="D64" s="1"/>
  <c r="H38"/>
  <c r="I38" s="1"/>
  <c r="H35"/>
  <c r="I35" s="1"/>
  <c r="D58" i="27" l="1"/>
  <c r="D59" s="1"/>
  <c r="D60" s="1"/>
  <c r="D61" s="1"/>
  <c r="D62" s="1"/>
  <c r="D64"/>
  <c r="D65" s="1"/>
  <c r="D66" s="1"/>
  <c r="D67" s="1"/>
  <c r="D68" s="1"/>
  <c r="I46" i="10"/>
  <c r="H35" i="20"/>
  <c r="I35" s="1"/>
  <c r="H38"/>
  <c r="I38" s="1"/>
  <c r="H39"/>
  <c r="I39" s="1"/>
  <c r="H40"/>
  <c r="I40" s="1"/>
  <c r="H50"/>
  <c r="I50" s="1"/>
  <c r="H52"/>
  <c r="I52" s="1"/>
  <c r="E53"/>
  <c r="G53" s="1"/>
  <c r="D53"/>
  <c r="D55"/>
  <c r="D58" s="1"/>
  <c r="D65" i="18"/>
  <c r="D66" s="1"/>
  <c r="H50"/>
  <c r="I50" s="1"/>
  <c r="H55"/>
  <c r="I55" s="1"/>
  <c r="D58"/>
  <c r="D65" i="17"/>
  <c r="D66" s="1"/>
  <c r="H50"/>
  <c r="I50" s="1"/>
  <c r="H55"/>
  <c r="I55" s="1"/>
  <c r="D58"/>
  <c r="D65" i="16"/>
  <c r="D66" s="1"/>
  <c r="H50"/>
  <c r="I50" s="1"/>
  <c r="H55"/>
  <c r="I55" s="1"/>
  <c r="D58"/>
  <c r="D65" i="14"/>
  <c r="D66" s="1"/>
  <c r="H50"/>
  <c r="I50" s="1"/>
  <c r="H55"/>
  <c r="I55" s="1"/>
  <c r="D58"/>
  <c r="D65" i="12"/>
  <c r="D66" s="1"/>
  <c r="H50"/>
  <c r="I50" s="1"/>
  <c r="H55"/>
  <c r="I55" s="1"/>
  <c r="D58"/>
  <c r="D65" i="10"/>
  <c r="D66" s="1"/>
  <c r="H50"/>
  <c r="I50" s="1"/>
  <c r="H55"/>
  <c r="I55" s="1"/>
  <c r="D58"/>
  <c r="D65" i="5"/>
  <c r="D66" s="1"/>
  <c r="H50"/>
  <c r="I50" s="1"/>
  <c r="H55"/>
  <c r="I55" s="1"/>
  <c r="D58"/>
  <c r="D59" i="20" l="1"/>
  <c r="D60" s="1"/>
  <c r="H53"/>
  <c r="I53" s="1"/>
  <c r="D64"/>
  <c r="G55"/>
  <c r="D67" i="18"/>
  <c r="D68" s="1"/>
  <c r="D59"/>
  <c r="D60" s="1"/>
  <c r="D67" i="17"/>
  <c r="D68" s="1"/>
  <c r="D59"/>
  <c r="D60" s="1"/>
  <c r="D67" i="16"/>
  <c r="D68" s="1"/>
  <c r="D59"/>
  <c r="D60" s="1"/>
  <c r="D67" i="14"/>
  <c r="D68" s="1"/>
  <c r="D59"/>
  <c r="D60" s="1"/>
  <c r="D67" i="12"/>
  <c r="D68" s="1"/>
  <c r="D59"/>
  <c r="D60" s="1"/>
  <c r="D67" i="10"/>
  <c r="D68" s="1"/>
  <c r="D59"/>
  <c r="D60" s="1"/>
  <c r="D67" i="5"/>
  <c r="D68" s="1"/>
  <c r="D59"/>
  <c r="D60" s="1"/>
  <c r="D61" i="20" l="1"/>
  <c r="D62" s="1"/>
  <c r="H55"/>
  <c r="I55" s="1"/>
  <c r="D65"/>
  <c r="D66" s="1"/>
  <c r="D61" i="18"/>
  <c r="D62" s="1"/>
  <c r="D61" i="17"/>
  <c r="D62" s="1"/>
  <c r="D61" i="16"/>
  <c r="D62" s="1"/>
  <c r="D61" i="14"/>
  <c r="D62" s="1"/>
  <c r="D61" i="12"/>
  <c r="D62" s="1"/>
  <c r="D61" i="10"/>
  <c r="D62" s="1"/>
  <c r="D61" i="5"/>
  <c r="D62" s="1"/>
  <c r="D67" i="20" l="1"/>
  <c r="D68" s="1"/>
  <c r="J10" i="5" l="1"/>
  <c r="J10" i="20" l="1"/>
  <c r="J10" i="27"/>
  <c r="J10" i="16" l="1"/>
  <c r="J10" i="18" l="1"/>
  <c r="J10" i="17"/>
  <c r="J10" i="10"/>
  <c r="J10" i="14" l="1"/>
  <c r="J10" i="12"/>
  <c r="J9" i="20" l="1"/>
  <c r="J11" s="1"/>
  <c r="J9" i="27"/>
  <c r="J11" s="1"/>
  <c r="J11" i="5"/>
  <c r="C12" s="1"/>
  <c r="F43" l="1"/>
  <c r="G43" s="1"/>
  <c r="C12" i="20"/>
  <c r="F43" s="1"/>
  <c r="G43" s="1"/>
  <c r="C12" i="27"/>
  <c r="F43" s="1"/>
  <c r="G43" s="1"/>
  <c r="H43" l="1"/>
  <c r="G47"/>
  <c r="H43" i="20"/>
  <c r="G47"/>
  <c r="H43" i="5"/>
  <c r="G47"/>
  <c r="G51" l="1"/>
  <c r="I43"/>
  <c r="H47"/>
  <c r="G51" i="20"/>
  <c r="I43"/>
  <c r="H47"/>
  <c r="G51" i="27"/>
  <c r="I43"/>
  <c r="H47"/>
  <c r="F11" i="26" l="1"/>
  <c r="I47" i="27"/>
  <c r="G11" i="26" s="1"/>
  <c r="H51" i="27"/>
  <c r="G58"/>
  <c r="G64"/>
  <c r="F12" i="26"/>
  <c r="I47" i="20"/>
  <c r="G12" i="26" s="1"/>
  <c r="H51" i="20"/>
  <c r="G58"/>
  <c r="G64"/>
  <c r="F10" i="26"/>
  <c r="I47" i="5"/>
  <c r="G10" i="26" s="1"/>
  <c r="H51" i="5"/>
  <c r="G58"/>
  <c r="G64"/>
  <c r="G65" l="1"/>
  <c r="H64"/>
  <c r="I64" s="1"/>
  <c r="G66"/>
  <c r="G59"/>
  <c r="H58"/>
  <c r="I58" s="1"/>
  <c r="G60"/>
  <c r="H10" i="26"/>
  <c r="I51" i="5"/>
  <c r="I10" i="26" s="1"/>
  <c r="G65" i="20"/>
  <c r="H64"/>
  <c r="I64" s="1"/>
  <c r="G66"/>
  <c r="G59"/>
  <c r="H58"/>
  <c r="I58" s="1"/>
  <c r="G60"/>
  <c r="H12" i="26"/>
  <c r="I51" i="20"/>
  <c r="I12" i="26" s="1"/>
  <c r="G65" i="27"/>
  <c r="H64"/>
  <c r="I64" s="1"/>
  <c r="G66"/>
  <c r="G59"/>
  <c r="H58"/>
  <c r="I58" s="1"/>
  <c r="G60"/>
  <c r="I51"/>
  <c r="I11" i="26" s="1"/>
  <c r="H11"/>
  <c r="G61" i="27" l="1"/>
  <c r="H60"/>
  <c r="I60" s="1"/>
  <c r="G62"/>
  <c r="J60"/>
  <c r="H59"/>
  <c r="I59" s="1"/>
  <c r="J59"/>
  <c r="G67"/>
  <c r="H66"/>
  <c r="I66" s="1"/>
  <c r="G68"/>
  <c r="K66"/>
  <c r="H65"/>
  <c r="I65" s="1"/>
  <c r="K65"/>
  <c r="G61" i="20"/>
  <c r="H60"/>
  <c r="I60" s="1"/>
  <c r="G62"/>
  <c r="J60"/>
  <c r="H59"/>
  <c r="I59" s="1"/>
  <c r="J59"/>
  <c r="G67"/>
  <c r="H66"/>
  <c r="I66" s="1"/>
  <c r="G68"/>
  <c r="K66"/>
  <c r="H65"/>
  <c r="I65" s="1"/>
  <c r="K65"/>
  <c r="G61" i="5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I68" s="1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20"/>
  <c r="H68"/>
  <c r="I68" s="1"/>
  <c r="K42"/>
  <c r="K44"/>
  <c r="K45"/>
  <c r="K54"/>
  <c r="K48"/>
  <c r="K46"/>
  <c r="K49"/>
  <c r="K56"/>
  <c r="K38"/>
  <c r="K39"/>
  <c r="K40"/>
  <c r="K50"/>
  <c r="K52"/>
  <c r="K53"/>
  <c r="K55"/>
  <c r="K43"/>
  <c r="K47"/>
  <c r="K51"/>
  <c r="K64"/>
  <c r="H67"/>
  <c r="I67" s="1"/>
  <c r="K67"/>
  <c r="J62"/>
  <c r="H62"/>
  <c r="J36"/>
  <c r="J42"/>
  <c r="J44"/>
  <c r="J45"/>
  <c r="J54"/>
  <c r="J48"/>
  <c r="J46"/>
  <c r="J49"/>
  <c r="J56"/>
  <c r="J35"/>
  <c r="J50"/>
  <c r="J52"/>
  <c r="J53"/>
  <c r="J55"/>
  <c r="J43"/>
  <c r="J47"/>
  <c r="J51"/>
  <c r="J58"/>
  <c r="H61"/>
  <c r="I61" s="1"/>
  <c r="J61"/>
  <c r="K68" i="27"/>
  <c r="H68"/>
  <c r="I68" s="1"/>
  <c r="K42"/>
  <c r="K44"/>
  <c r="K45"/>
  <c r="K54"/>
  <c r="K48"/>
  <c r="K49"/>
  <c r="K56"/>
  <c r="K38"/>
  <c r="K39"/>
  <c r="K40"/>
  <c r="K50"/>
  <c r="K52"/>
  <c r="K53"/>
  <c r="K55"/>
  <c r="K46"/>
  <c r="K43"/>
  <c r="K47"/>
  <c r="K51"/>
  <c r="K64"/>
  <c r="H67"/>
  <c r="I67" s="1"/>
  <c r="K67"/>
  <c r="J62"/>
  <c r="H62"/>
  <c r="J36"/>
  <c r="J42"/>
  <c r="J44"/>
  <c r="J45"/>
  <c r="J54"/>
  <c r="J48"/>
  <c r="J49"/>
  <c r="J56"/>
  <c r="J35"/>
  <c r="J50"/>
  <c r="J52"/>
  <c r="J53"/>
  <c r="J55"/>
  <c r="J46"/>
  <c r="J43"/>
  <c r="J47"/>
  <c r="J51"/>
  <c r="J58"/>
  <c r="H61"/>
  <c r="I61" s="1"/>
  <c r="J61"/>
  <c r="I62" l="1"/>
  <c r="K11" i="26" s="1"/>
  <c r="J11"/>
  <c r="J12"/>
  <c r="I62" i="20"/>
  <c r="K12" i="26" s="1"/>
  <c r="J10"/>
  <c r="I62" i="5"/>
  <c r="K10" i="26" s="1"/>
  <c r="J9" i="18" l="1"/>
  <c r="J11" s="1"/>
  <c r="J9" i="17"/>
  <c r="J11" s="1"/>
  <c r="J11" i="16"/>
  <c r="C12" s="1"/>
  <c r="C12" i="18" l="1"/>
  <c r="F43" s="1"/>
  <c r="G43" s="1"/>
  <c r="C12" i="17"/>
  <c r="F43" s="1"/>
  <c r="G43" s="1"/>
  <c r="F43" i="16"/>
  <c r="G43" s="1"/>
  <c r="H43" l="1"/>
  <c r="G47"/>
  <c r="H43" i="17"/>
  <c r="G47"/>
  <c r="H43" i="18"/>
  <c r="G47"/>
  <c r="G51" l="1"/>
  <c r="I43"/>
  <c r="H47"/>
  <c r="G51" i="17"/>
  <c r="I43"/>
  <c r="H47"/>
  <c r="G51" i="16"/>
  <c r="I43"/>
  <c r="H47"/>
  <c r="J9" i="12"/>
  <c r="J11" s="1"/>
  <c r="J9" i="14"/>
  <c r="J11" s="1"/>
  <c r="J11" i="10"/>
  <c r="C12" s="1"/>
  <c r="F43" l="1"/>
  <c r="G43" s="1"/>
  <c r="C12" i="12"/>
  <c r="F43" s="1"/>
  <c r="G43" s="1"/>
  <c r="C12" i="14"/>
  <c r="F43" s="1"/>
  <c r="G43" s="1"/>
  <c r="F7" i="26"/>
  <c r="I47" i="16"/>
  <c r="G7" i="26" s="1"/>
  <c r="H51" i="16"/>
  <c r="G58"/>
  <c r="G64"/>
  <c r="F8" i="26"/>
  <c r="I47" i="17"/>
  <c r="G8" i="26" s="1"/>
  <c r="H51" i="17"/>
  <c r="G58"/>
  <c r="G64"/>
  <c r="F9" i="26"/>
  <c r="I47" i="18"/>
  <c r="G9" i="26" s="1"/>
  <c r="H51" i="18"/>
  <c r="G58"/>
  <c r="G64"/>
  <c r="G65" l="1"/>
  <c r="H64"/>
  <c r="I64" s="1"/>
  <c r="G66"/>
  <c r="G59"/>
  <c r="H58"/>
  <c r="I58" s="1"/>
  <c r="G60"/>
  <c r="H9" i="26"/>
  <c r="I51" i="18"/>
  <c r="I9" i="26" s="1"/>
  <c r="G65" i="17"/>
  <c r="H64"/>
  <c r="I64" s="1"/>
  <c r="G66"/>
  <c r="G59"/>
  <c r="H58"/>
  <c r="I58" s="1"/>
  <c r="G60"/>
  <c r="H8" i="26"/>
  <c r="I51" i="17"/>
  <c r="I8" i="26" s="1"/>
  <c r="G65" i="16"/>
  <c r="H64"/>
  <c r="I64" s="1"/>
  <c r="G66"/>
  <c r="G59"/>
  <c r="H58"/>
  <c r="I58" s="1"/>
  <c r="G60"/>
  <c r="H7" i="26"/>
  <c r="I51" i="16"/>
  <c r="I7" i="26" s="1"/>
  <c r="H43" i="14"/>
  <c r="G47"/>
  <c r="H43" i="12"/>
  <c r="G47"/>
  <c r="H43" i="10"/>
  <c r="G47"/>
  <c r="G51" l="1"/>
  <c r="I43"/>
  <c r="H47"/>
  <c r="G51" i="12"/>
  <c r="I43"/>
  <c r="H47"/>
  <c r="G51" i="14"/>
  <c r="I43"/>
  <c r="H47"/>
  <c r="G61" i="16"/>
  <c r="H60"/>
  <c r="I60" s="1"/>
  <c r="G62"/>
  <c r="J60"/>
  <c r="H59"/>
  <c r="I59" s="1"/>
  <c r="J59"/>
  <c r="G67"/>
  <c r="H66"/>
  <c r="I66" s="1"/>
  <c r="G68"/>
  <c r="K66"/>
  <c r="H65"/>
  <c r="I65" s="1"/>
  <c r="K65"/>
  <c r="G61" i="17"/>
  <c r="H60"/>
  <c r="I60" s="1"/>
  <c r="G62"/>
  <c r="J60"/>
  <c r="H59"/>
  <c r="I59" s="1"/>
  <c r="J59"/>
  <c r="G67"/>
  <c r="H66"/>
  <c r="I66" s="1"/>
  <c r="G68"/>
  <c r="K66"/>
  <c r="H65"/>
  <c r="I65" s="1"/>
  <c r="K65"/>
  <c r="G61" i="18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17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K68" i="16"/>
  <c r="H68"/>
  <c r="K38"/>
  <c r="K39"/>
  <c r="K40"/>
  <c r="K42"/>
  <c r="K44"/>
  <c r="K45"/>
  <c r="K54"/>
  <c r="K56"/>
  <c r="K52"/>
  <c r="K48"/>
  <c r="K46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54"/>
  <c r="J56"/>
  <c r="J52"/>
  <c r="J48"/>
  <c r="J46"/>
  <c r="J53"/>
  <c r="J49"/>
  <c r="J50"/>
  <c r="J55"/>
  <c r="J43"/>
  <c r="J47"/>
  <c r="J51"/>
  <c r="J58"/>
  <c r="H61"/>
  <c r="I61" s="1"/>
  <c r="J61"/>
  <c r="F6" i="26"/>
  <c r="I47" i="14"/>
  <c r="G6" i="26" s="1"/>
  <c r="H51" i="14"/>
  <c r="G58"/>
  <c r="G64"/>
  <c r="F5" i="26"/>
  <c r="I47" i="12"/>
  <c r="G5" i="26" s="1"/>
  <c r="H51" i="12"/>
  <c r="G58"/>
  <c r="G64"/>
  <c r="F4" i="26"/>
  <c r="I47" i="10"/>
  <c r="G4" i="26" s="1"/>
  <c r="H51" i="10"/>
  <c r="G58"/>
  <c r="G64"/>
  <c r="G65" l="1"/>
  <c r="H64"/>
  <c r="I64" s="1"/>
  <c r="G66"/>
  <c r="G59"/>
  <c r="H58"/>
  <c r="I58" s="1"/>
  <c r="G60"/>
  <c r="H4" i="26"/>
  <c r="I51" i="10"/>
  <c r="I4" i="26" s="1"/>
  <c r="G65" i="12"/>
  <c r="H64"/>
  <c r="I64" s="1"/>
  <c r="G66"/>
  <c r="G59"/>
  <c r="H58"/>
  <c r="I58" s="1"/>
  <c r="G60"/>
  <c r="H5" i="26"/>
  <c r="I51" i="12"/>
  <c r="I5" i="26" s="1"/>
  <c r="G65" i="14"/>
  <c r="H64"/>
  <c r="I64" s="1"/>
  <c r="G66"/>
  <c r="G59"/>
  <c r="H58"/>
  <c r="I58" s="1"/>
  <c r="G60"/>
  <c r="H6" i="26"/>
  <c r="I51" i="14"/>
  <c r="I6" i="26" s="1"/>
  <c r="J7"/>
  <c r="I68" i="16"/>
  <c r="K7" i="26" s="1"/>
  <c r="J8"/>
  <c r="I68" i="17"/>
  <c r="K8" i="26" s="1"/>
  <c r="J9"/>
  <c r="I68" i="18"/>
  <c r="K9" i="26" s="1"/>
  <c r="G61" i="14" l="1"/>
  <c r="H60"/>
  <c r="I60" s="1"/>
  <c r="G62"/>
  <c r="J60"/>
  <c r="H59"/>
  <c r="I59" s="1"/>
  <c r="J59"/>
  <c r="G67"/>
  <c r="H66"/>
  <c r="I66" s="1"/>
  <c r="G68"/>
  <c r="K66"/>
  <c r="H65"/>
  <c r="I65" s="1"/>
  <c r="K65"/>
  <c r="G61" i="12"/>
  <c r="H60"/>
  <c r="I60" s="1"/>
  <c r="G62"/>
  <c r="J60"/>
  <c r="H59"/>
  <c r="I59" s="1"/>
  <c r="J59"/>
  <c r="G67"/>
  <c r="H66"/>
  <c r="I66" s="1"/>
  <c r="G68"/>
  <c r="K66"/>
  <c r="H65"/>
  <c r="I65" s="1"/>
  <c r="K65"/>
  <c r="G61" i="10"/>
  <c r="H60"/>
  <c r="I60" s="1"/>
  <c r="G62"/>
  <c r="J60"/>
  <c r="H59"/>
  <c r="I59" s="1"/>
  <c r="J59"/>
  <c r="G67"/>
  <c r="H66"/>
  <c r="I66" s="1"/>
  <c r="G68"/>
  <c r="K66"/>
  <c r="H65"/>
  <c r="I65" s="1"/>
  <c r="K65"/>
  <c r="K68" l="1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35"/>
  <c r="J62"/>
  <c r="H62"/>
  <c r="I62" s="1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K68" i="12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K68" i="14"/>
  <c r="H68"/>
  <c r="K38"/>
  <c r="K39"/>
  <c r="K40"/>
  <c r="K42"/>
  <c r="K44"/>
  <c r="K45"/>
  <c r="K46"/>
  <c r="K54"/>
  <c r="K56"/>
  <c r="K52"/>
  <c r="K48"/>
  <c r="K53"/>
  <c r="K49"/>
  <c r="K50"/>
  <c r="K55"/>
  <c r="K43"/>
  <c r="K47"/>
  <c r="K51"/>
  <c r="K64"/>
  <c r="H67"/>
  <c r="I67" s="1"/>
  <c r="K67"/>
  <c r="J62"/>
  <c r="H62"/>
  <c r="I62" s="1"/>
  <c r="J35"/>
  <c r="J36"/>
  <c r="J42"/>
  <c r="J44"/>
  <c r="J45"/>
  <c r="J46"/>
  <c r="J54"/>
  <c r="J56"/>
  <c r="J52"/>
  <c r="J48"/>
  <c r="J53"/>
  <c r="J49"/>
  <c r="J50"/>
  <c r="J55"/>
  <c r="J43"/>
  <c r="J47"/>
  <c r="J51"/>
  <c r="J58"/>
  <c r="H61"/>
  <c r="I61" s="1"/>
  <c r="J61"/>
  <c r="J6" i="26" l="1"/>
  <c r="I68" i="14"/>
  <c r="K6" i="26" s="1"/>
  <c r="J5"/>
  <c r="I68" i="12"/>
  <c r="K5" i="26" s="1"/>
  <c r="J4"/>
  <c r="I68" i="10"/>
  <c r="K4" i="26" s="1"/>
</calcChain>
</file>

<file path=xl/sharedStrings.xml><?xml version="1.0" encoding="utf-8"?>
<sst xmlns="http://schemas.openxmlformats.org/spreadsheetml/2006/main" count="891" uniqueCount="94">
  <si>
    <t>kWh</t>
  </si>
  <si>
    <t/>
  </si>
  <si>
    <t>Consumption</t>
  </si>
  <si>
    <t>RPP Tier One</t>
  </si>
  <si>
    <t>Load Factor</t>
  </si>
  <si>
    <t>Loss Factor</t>
  </si>
  <si>
    <t>CURRENT ESTIMATED BILL</t>
  </si>
  <si>
    <t>PROPOSED ESTIMATED BILL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</si>
  <si>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</si>
  <si>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</si>
  <si>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</si>
  <si>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</si>
  <si>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</si>
  <si>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</si>
  <si>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</si>
  <si>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RPP Bill</t>
  </si>
  <si>
    <t>% of Total TOU Bill</t>
  </si>
  <si>
    <t>Energy First Tier (kWh)</t>
  </si>
  <si>
    <t>Energy Second Tier (kWh)</t>
  </si>
  <si>
    <t>TOU - Off Peak</t>
  </si>
  <si>
    <t>TOU - Mid Peak</t>
  </si>
  <si>
    <t>TOU - On Peak</t>
  </si>
  <si>
    <t>Service Charge</t>
  </si>
  <si>
    <t>Service Charge Rate Rider(s)</t>
  </si>
  <si>
    <t>Distribution Volumetric Rate</t>
  </si>
  <si>
    <t>Low Voltage Volumetric Rate</t>
  </si>
  <si>
    <t>Distribution Volumetric Rate Rider(s)</t>
  </si>
  <si>
    <t>Total:  Distribution</t>
  </si>
  <si>
    <t>Retail Transmission Rate - Network Service Rate</t>
  </si>
  <si>
    <t>Retail Transmission Rate - Line and Transformation Connection Service Rate</t>
  </si>
  <si>
    <t>Total:  Retail Transmission</t>
  </si>
  <si>
    <t>Sub-Total:  Delivery (Distribution and Retail Transmission)</t>
  </si>
  <si>
    <t xml:space="preserve">Wholesale Market Service Rate </t>
  </si>
  <si>
    <t>Rural Rate Protection Charge</t>
  </si>
  <si>
    <t>Standard Supply Service – Administration Charge (if applicable)</t>
  </si>
  <si>
    <t>Sub-Total:  Regulatory</t>
  </si>
  <si>
    <t>Debt Retirement Charge (DRC)</t>
  </si>
  <si>
    <t>Total Bill on RPP (before taxes)</t>
  </si>
  <si>
    <t>HST</t>
  </si>
  <si>
    <t>Total Bill (including HST)</t>
  </si>
  <si>
    <t>Ontario Clean Energy Benefit (OCEB)</t>
  </si>
  <si>
    <t>Total Bill on RPP (including OCEB)</t>
  </si>
  <si>
    <t>Total Bill on TOU (before taxes)</t>
  </si>
  <si>
    <t>Total Bill on TOU (including OCEB)</t>
  </si>
  <si>
    <t>TOU Proportions</t>
  </si>
  <si>
    <t>Monthly Rates and Charges</t>
  </si>
  <si>
    <t>Smart Meter Funding Adder</t>
  </si>
  <si>
    <t>Retail Transmission Rate – Network Service Rate</t>
  </si>
  <si>
    <t>Retail Transmission Rate – Line and Transformation Connection Service Rate</t>
  </si>
  <si>
    <t>Rate Riders</t>
  </si>
  <si>
    <t>Service Charge Rate Riders:</t>
  </si>
  <si>
    <t>GEA Funding Adder</t>
  </si>
  <si>
    <t>Stranded Meter Rate Rider</t>
  </si>
  <si>
    <t>Smart Meter Disp. Rate Rider</t>
  </si>
  <si>
    <t>Smart Meter Incr. Revenue RR</t>
  </si>
  <si>
    <t>Volumentric Rate Riders</t>
  </si>
  <si>
    <t>Deferral/VA Disp (2010)</t>
  </si>
  <si>
    <t>Deferral/VA Disp (2012)</t>
  </si>
  <si>
    <r>
      <t xml:space="preserve">GA Rate Rider </t>
    </r>
    <r>
      <rPr>
        <b/>
        <sz val="11"/>
        <color theme="1"/>
        <rFont val="Calibri"/>
        <family val="2"/>
        <scheme val="minor"/>
      </rPr>
      <t>Not Applicable</t>
    </r>
  </si>
  <si>
    <t>LRAM 2011</t>
  </si>
  <si>
    <t>LRAM 2012</t>
  </si>
  <si>
    <t>LRAM 2013</t>
  </si>
  <si>
    <t>2013 ICM</t>
  </si>
  <si>
    <t>2014 ICM</t>
  </si>
  <si>
    <t>Residential Customer Class Bill Impact Analysis</t>
  </si>
  <si>
    <t>General Service &lt; 50 kW Customer Class Bill Impact Analysis</t>
  </si>
  <si>
    <t>kW</t>
  </si>
  <si>
    <t>General Service &gt; 50 - 699 kW Customer Class Bill Impact Analysis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</si>
  <si>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</si>
  <si>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</si>
  <si>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</si>
  <si>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</si>
  <si>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</si>
  <si>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</si>
  <si>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$ Change</t>
  </si>
  <si>
    <t>Delivery % Change</t>
  </si>
  <si>
    <t>Total Bill $ Change</t>
  </si>
  <si>
    <t>Total Bill % Change</t>
  </si>
  <si>
    <t>Residential</t>
  </si>
  <si>
    <t>General Service Less Than 50 kW</t>
  </si>
  <si>
    <t>General Service 50 to 699 kW</t>
  </si>
  <si>
    <t xml:space="preserve">
</t>
  </si>
  <si>
    <t>Summary of Bill Impacts</t>
  </si>
  <si>
    <t>Residential Bill Impact - 250 kWh</t>
  </si>
  <si>
    <t>Residential Bill Impact - 800 kWh</t>
  </si>
  <si>
    <t>General Service Greater Than 50 kW Bill Impact - 36,500 kWh, 100 kW</t>
  </si>
  <si>
    <t>General Service Less Than 50 kW Bill Impact - 5,000 kWh</t>
  </si>
  <si>
    <t>General Service Less Than 50 kW Bill Impact - 2,000 kWh</t>
  </si>
  <si>
    <t>Residential Bill Impact - 1,500 kWh</t>
  </si>
  <si>
    <t>General Service Less Than 50 kW Bill Impact - 10,000 kWh</t>
  </si>
  <si>
    <t>General Service Greater Than 50 kW Bill Impact - 91,250 kWh, 250 kW</t>
  </si>
  <si>
    <t>General Service Greater Than 50 kW Bill Impact - 182,500 kWh, 500 kW</t>
  </si>
  <si>
    <t>2013 Post-Disposition</t>
  </si>
  <si>
    <t>2013 Pre-Disposition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</si>
</sst>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00;[Red]\(#,##0.0000\)"/>
    <numFmt numFmtId="174" formatCode="#,##0.00;[Red]\(#,##0.00\)"/>
    <numFmt numFmtId="175" formatCode="0.0000"/>
    <numFmt numFmtId="176" formatCode="0.0000;\(0.0000\)"/>
    <numFmt numFmtId="177" formatCode="#,##0.0000"/>
    <numFmt numFmtId="178" formatCode="0.00000;\(0.00000\)"/>
    <numFmt numFmtId="179" formatCode="0.0%;\(0.0\)%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_-* #,##0_-;\-* #,##0_-;_-* &quot;-&quot;??_-;_-@_-"/>
    <numFmt numFmtId="186" formatCode="0.00%;[Red]\ \(0.00%\)"/>
    <numFmt numFmtId="187" formatCode="0.00%;[Red]\(0.00%\)"/>
    <numFmt numFmtId="188" formatCode="_-* #,##0.0000_-;\-* #,##0.0000_-;_-* &quot;-&quot;??_-;_-@_-"/>
    <numFmt numFmtId="189" formatCode="_(&quot;$&quot;* #,##0.0000_);_(&quot;$&quot;* \(#,##0.0000\);_(&quot;$&quot;* &quot;-&quot;??_);_(@_)"/>
    <numFmt numFmtId="190" formatCode="0.0\ \ "/>
    <numFmt numFmtId="191" formatCode="* #,##0.00;* \-#,##0.00;* &quot;-&quot;??;@"/>
    <numFmt numFmtId="192" formatCode="_(* #,##0.0000_);_(* \(#,##0.00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b/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7" fontId="2" fillId="0" borderId="0"/>
    <xf numFmtId="168" fontId="2" fillId="0" borderId="0"/>
    <xf numFmtId="169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170" fontId="2" fillId="0" borderId="0"/>
    <xf numFmtId="171" fontId="2" fillId="0" borderId="0"/>
    <xf numFmtId="172" fontId="2" fillId="0" borderId="0"/>
    <xf numFmtId="10" fontId="2" fillId="0" borderId="0" applyFont="0" applyFill="0" applyBorder="0" applyAlignment="0" applyProtection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166" fontId="2" fillId="0" borderId="0"/>
    <xf numFmtId="170" fontId="2" fillId="0" borderId="0"/>
    <xf numFmtId="0" fontId="2" fillId="0" borderId="0"/>
    <xf numFmtId="166" fontId="2" fillId="0" borderId="0"/>
    <xf numFmtId="168" fontId="2" fillId="0" borderId="0"/>
    <xf numFmtId="170" fontId="2" fillId="0" borderId="0"/>
    <xf numFmtId="166" fontId="2" fillId="0" borderId="0"/>
    <xf numFmtId="17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16">
    <xf numFmtId="0" fontId="0" fillId="0" borderId="0" xfId="0"/>
    <xf numFmtId="0" fontId="8" fillId="0" borderId="0" xfId="30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 wrapText="1"/>
    </xf>
    <xf numFmtId="0" fontId="8" fillId="0" borderId="0" xfId="30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164" fontId="8" fillId="0" borderId="0" xfId="30" applyNumberFormat="1" applyFont="1" applyFill="1" applyBorder="1" applyAlignment="1" applyProtection="1">
      <alignment horizontal="left"/>
    </xf>
    <xf numFmtId="0" fontId="2" fillId="0" borderId="0" xfId="30" applyFont="1" applyProtection="1"/>
    <xf numFmtId="0" fontId="8" fillId="0" borderId="0" xfId="30" applyFont="1" applyFill="1" applyAlignment="1" applyProtection="1"/>
    <xf numFmtId="0" fontId="2" fillId="0" borderId="0" xfId="30" applyFont="1" applyFill="1" applyBorder="1" applyAlignment="1" applyProtection="1">
      <alignment horizontal="left"/>
    </xf>
    <xf numFmtId="0" fontId="2" fillId="0" borderId="0" xfId="30" applyFont="1" applyFill="1" applyBorder="1" applyAlignment="1" applyProtection="1">
      <alignment horizontal="left" wrapText="1"/>
    </xf>
    <xf numFmtId="0" fontId="2" fillId="0" borderId="0" xfId="30" applyFont="1" applyFill="1" applyBorder="1" applyAlignment="1" applyProtection="1">
      <alignment horizontal="left" vertical="top"/>
    </xf>
    <xf numFmtId="164" fontId="2" fillId="0" borderId="0" xfId="30" applyNumberFormat="1" applyFont="1" applyFill="1" applyBorder="1" applyAlignment="1" applyProtection="1">
      <alignment horizontal="left" vertical="top"/>
    </xf>
    <xf numFmtId="0" fontId="2" fillId="0" borderId="0" xfId="30" applyFont="1" applyFill="1" applyProtection="1"/>
    <xf numFmtId="0" fontId="2" fillId="2" borderId="0" xfId="30" applyFont="1" applyFill="1" applyBorder="1" applyProtection="1"/>
    <xf numFmtId="0" fontId="2" fillId="0" borderId="0" xfId="30" applyFont="1" applyFill="1" applyAlignment="1" applyProtection="1">
      <alignment vertical="top" wrapText="1"/>
    </xf>
    <xf numFmtId="0" fontId="2" fillId="0" borderId="0" xfId="30" applyFont="1" applyBorder="1" applyAlignment="1" applyProtection="1">
      <alignment horizontal="left" vertical="top" wrapText="1"/>
    </xf>
    <xf numFmtId="173" fontId="2" fillId="0" borderId="0" xfId="19" applyNumberFormat="1" applyFont="1" applyFill="1" applyBorder="1" applyAlignment="1" applyProtection="1">
      <alignment horizontal="right" vertical="center"/>
    </xf>
    <xf numFmtId="178" fontId="2" fillId="0" borderId="0" xfId="19" applyNumberFormat="1" applyFont="1" applyFill="1" applyBorder="1" applyAlignment="1" applyProtection="1">
      <alignment horizontal="right" vertical="center"/>
    </xf>
    <xf numFmtId="180" fontId="2" fillId="0" borderId="1" xfId="30" applyNumberFormat="1" applyFont="1" applyFill="1" applyBorder="1" applyAlignment="1" applyProtection="1">
      <alignment horizontal="center" vertical="center"/>
    </xf>
    <xf numFmtId="181" fontId="2" fillId="0" borderId="1" xfId="2" applyNumberFormat="1" applyFont="1" applyFill="1" applyBorder="1" applyAlignment="1" applyProtection="1">
      <alignment horizontal="center" vertical="center"/>
    </xf>
    <xf numFmtId="180" fontId="2" fillId="0" borderId="1" xfId="29" applyNumberFormat="1" applyFont="1" applyFill="1" applyBorder="1" applyAlignment="1" applyProtection="1">
      <alignment horizontal="center" vertical="center"/>
    </xf>
    <xf numFmtId="3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28" applyNumberFormat="1" applyFont="1" applyFill="1" applyBorder="1" applyAlignment="1" applyProtection="1">
      <alignment horizontal="center" vertical="center"/>
    </xf>
    <xf numFmtId="183" fontId="2" fillId="0" borderId="1" xfId="28" applyNumberFormat="1" applyFont="1" applyFill="1" applyBorder="1" applyAlignment="1" applyProtection="1">
      <alignment horizontal="center" vertical="center"/>
    </xf>
    <xf numFmtId="180" fontId="2" fillId="0" borderId="1" xfId="28" applyNumberFormat="1" applyFont="1" applyFill="1" applyBorder="1" applyAlignment="1" applyProtection="1">
      <alignment horizontal="center" vertical="center"/>
    </xf>
    <xf numFmtId="9" fontId="2" fillId="0" borderId="1" xfId="2" applyFont="1" applyFill="1" applyBorder="1" applyAlignment="1" applyProtection="1">
      <alignment horizontal="center" vertical="center"/>
    </xf>
    <xf numFmtId="177" fontId="8" fillId="0" borderId="10" xfId="30" applyNumberFormat="1" applyFont="1" applyFill="1" applyBorder="1" applyAlignment="1" applyProtection="1">
      <alignment horizontal="left" vertical="top" wrapText="1"/>
    </xf>
    <xf numFmtId="0" fontId="8" fillId="0" borderId="0" xfId="30" applyFont="1" applyFill="1" applyAlignment="1" applyProtection="1">
      <alignment horizontal="center"/>
    </xf>
    <xf numFmtId="0" fontId="8" fillId="0" borderId="0" xfId="30" applyFont="1" applyBorder="1" applyProtection="1"/>
    <xf numFmtId="0" fontId="2" fillId="0" borderId="0" xfId="30" applyFont="1" applyBorder="1" applyProtection="1"/>
    <xf numFmtId="184" fontId="10" fillId="0" borderId="1" xfId="2" applyNumberFormat="1" applyFont="1" applyFill="1" applyBorder="1" applyAlignment="1" applyProtection="1">
      <alignment horizontal="center" vertical="center"/>
    </xf>
    <xf numFmtId="0" fontId="8" fillId="6" borderId="0" xfId="30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11" fillId="0" borderId="2" xfId="0" applyFont="1" applyBorder="1" applyAlignment="1" applyProtection="1">
      <alignment vertical="top"/>
    </xf>
    <xf numFmtId="0" fontId="8" fillId="2" borderId="0" xfId="30" applyFont="1" applyFill="1" applyAlignment="1" applyProtection="1"/>
    <xf numFmtId="0" fontId="8" fillId="2" borderId="0" xfId="30" applyFont="1" applyFill="1" applyBorder="1" applyProtection="1">
      <protection locked="0"/>
    </xf>
    <xf numFmtId="0" fontId="2" fillId="0" borderId="14" xfId="30" applyFont="1" applyFill="1" applyBorder="1" applyAlignment="1" applyProtection="1">
      <alignment horizontal="left" vertical="top" wrapText="1"/>
    </xf>
    <xf numFmtId="0" fontId="2" fillId="8" borderId="10" xfId="30" applyFont="1" applyFill="1" applyBorder="1" applyAlignment="1" applyProtection="1">
      <alignment horizontal="left" vertical="top" wrapText="1"/>
    </xf>
    <xf numFmtId="177" fontId="8" fillId="0" borderId="10" xfId="30" applyNumberFormat="1" applyFont="1" applyFill="1" applyBorder="1" applyAlignment="1" applyProtection="1">
      <alignment horizontal="left" vertical="top" wrapText="1" indent="1"/>
    </xf>
    <xf numFmtId="177" fontId="8" fillId="8" borderId="14" xfId="30" applyNumberFormat="1" applyFont="1" applyFill="1" applyBorder="1" applyAlignment="1" applyProtection="1">
      <alignment horizontal="left" vertical="top" wrapText="1"/>
    </xf>
    <xf numFmtId="180" fontId="8" fillId="8" borderId="13" xfId="29" applyNumberFormat="1" applyFont="1" applyFill="1" applyBorder="1" applyAlignment="1" applyProtection="1">
      <alignment horizontal="center" vertical="center"/>
    </xf>
    <xf numFmtId="181" fontId="2" fillId="8" borderId="13" xfId="2" applyNumberFormat="1" applyFont="1" applyFill="1" applyBorder="1" applyAlignment="1" applyProtection="1">
      <alignment horizontal="center" vertical="center"/>
    </xf>
    <xf numFmtId="177" fontId="8" fillId="9" borderId="11" xfId="30" applyNumberFormat="1" applyFont="1" applyFill="1" applyBorder="1" applyAlignment="1" applyProtection="1">
      <alignment horizontal="left" vertical="top" wrapText="1"/>
    </xf>
    <xf numFmtId="180" fontId="8" fillId="9" borderId="12" xfId="29" applyNumberFormat="1" applyFont="1" applyFill="1" applyBorder="1" applyAlignment="1" applyProtection="1">
      <alignment horizontal="center" vertical="center"/>
    </xf>
    <xf numFmtId="181" fontId="2" fillId="9" borderId="12" xfId="2" applyNumberFormat="1" applyFont="1" applyFill="1" applyBorder="1" applyAlignment="1" applyProtection="1">
      <alignment horizontal="center" vertical="center"/>
    </xf>
    <xf numFmtId="181" fontId="8" fillId="9" borderId="1" xfId="2" applyNumberFormat="1" applyFont="1" applyFill="1" applyBorder="1" applyAlignment="1" applyProtection="1">
      <alignment horizontal="center" vertical="center"/>
    </xf>
    <xf numFmtId="177" fontId="8" fillId="9" borderId="10" xfId="30" applyNumberFormat="1" applyFont="1" applyFill="1" applyBorder="1" applyAlignment="1" applyProtection="1">
      <alignment horizontal="left" vertical="top" wrapText="1"/>
    </xf>
    <xf numFmtId="180" fontId="8" fillId="9" borderId="1" xfId="29" applyNumberFormat="1" applyFont="1" applyFill="1" applyBorder="1" applyAlignment="1" applyProtection="1">
      <alignment horizontal="center" vertical="center"/>
    </xf>
    <xf numFmtId="181" fontId="2" fillId="9" borderId="1" xfId="2" applyNumberFormat="1" applyFont="1" applyFill="1" applyBorder="1" applyAlignment="1" applyProtection="1">
      <alignment horizontal="center" vertical="center"/>
    </xf>
    <xf numFmtId="0" fontId="2" fillId="0" borderId="16" xfId="30" applyFont="1" applyFill="1" applyBorder="1" applyAlignment="1" applyProtection="1">
      <alignment horizontal="left" vertical="top" wrapText="1"/>
    </xf>
    <xf numFmtId="0" fontId="9" fillId="7" borderId="6" xfId="30" applyFont="1" applyFill="1" applyBorder="1" applyAlignment="1" applyProtection="1">
      <alignment vertical="top" wrapText="1"/>
    </xf>
    <xf numFmtId="0" fontId="9" fillId="7" borderId="17" xfId="30" applyFont="1" applyFill="1" applyBorder="1" applyAlignment="1" applyProtection="1">
      <alignment horizontal="center" vertical="center" wrapText="1"/>
    </xf>
    <xf numFmtId="0" fontId="9" fillId="7" borderId="18" xfId="30" applyFont="1" applyFill="1" applyBorder="1" applyAlignment="1" applyProtection="1">
      <alignment horizontal="center" vertical="center" wrapText="1"/>
    </xf>
    <xf numFmtId="2" fontId="9" fillId="7" borderId="19" xfId="30" applyNumberFormat="1" applyFont="1" applyFill="1" applyBorder="1" applyAlignment="1" applyProtection="1">
      <alignment horizontal="center" vertical="center" wrapText="1"/>
    </xf>
    <xf numFmtId="0" fontId="9" fillId="7" borderId="20" xfId="30" applyFont="1" applyFill="1" applyBorder="1" applyAlignment="1" applyProtection="1">
      <alignment horizontal="center" vertical="center" wrapText="1"/>
    </xf>
    <xf numFmtId="179" fontId="9" fillId="7" borderId="20" xfId="2" applyNumberFormat="1" applyFont="1" applyFill="1" applyBorder="1" applyAlignment="1" applyProtection="1">
      <alignment horizontal="center" vertical="center" wrapText="1"/>
    </xf>
    <xf numFmtId="0" fontId="2" fillId="0" borderId="0" xfId="30" applyFont="1" applyFill="1" applyBorder="1" applyProtection="1"/>
    <xf numFmtId="181" fontId="2" fillId="0" borderId="21" xfId="2" applyNumberFormat="1" applyFont="1" applyFill="1" applyBorder="1" applyAlignment="1" applyProtection="1">
      <alignment horizontal="center" vertical="center"/>
    </xf>
    <xf numFmtId="181" fontId="8" fillId="8" borderId="22" xfId="2" applyNumberFormat="1" applyFont="1" applyFill="1" applyBorder="1" applyAlignment="1" applyProtection="1">
      <alignment horizontal="center" vertical="center"/>
    </xf>
    <xf numFmtId="181" fontId="8" fillId="9" borderId="23" xfId="2" applyNumberFormat="1" applyFont="1" applyFill="1" applyBorder="1" applyAlignment="1" applyProtection="1">
      <alignment horizontal="center" vertical="center"/>
    </xf>
    <xf numFmtId="181" fontId="8" fillId="8" borderId="13" xfId="2" applyNumberFormat="1" applyFont="1" applyFill="1" applyBorder="1" applyAlignment="1" applyProtection="1">
      <alignment horizontal="center" vertical="center"/>
    </xf>
    <xf numFmtId="181" fontId="8" fillId="9" borderId="12" xfId="2" applyNumberFormat="1" applyFont="1" applyFill="1" applyBorder="1" applyAlignment="1" applyProtection="1">
      <alignment horizontal="center" vertical="center"/>
    </xf>
    <xf numFmtId="175" fontId="2" fillId="6" borderId="0" xfId="30" applyNumberFormat="1" applyFont="1" applyFill="1" applyBorder="1" applyProtection="1"/>
    <xf numFmtId="187" fontId="8" fillId="9" borderId="1" xfId="2" applyNumberFormat="1" applyFont="1" applyFill="1" applyBorder="1" applyAlignment="1" applyProtection="1">
      <alignment horizontal="center" vertical="center"/>
    </xf>
    <xf numFmtId="187" fontId="5" fillId="10" borderId="1" xfId="0" applyNumberFormat="1" applyFont="1" applyFill="1" applyBorder="1" applyAlignment="1" applyProtection="1">
      <alignment horizontal="center" vertical="center"/>
    </xf>
    <xf numFmtId="176" fontId="2" fillId="0" borderId="1" xfId="28" applyNumberFormat="1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center" vertical="center"/>
    </xf>
    <xf numFmtId="182" fontId="2" fillId="0" borderId="1" xfId="29" applyNumberFormat="1" applyFont="1" applyFill="1" applyBorder="1" applyAlignment="1" applyProtection="1">
      <alignment horizontal="center" vertical="center"/>
    </xf>
    <xf numFmtId="0" fontId="2" fillId="0" borderId="0" xfId="30" applyFont="1" applyAlignment="1" applyProtection="1">
      <alignment horizontal="center" vertical="center"/>
    </xf>
    <xf numFmtId="0" fontId="2" fillId="0" borderId="0" xfId="30" applyFont="1" applyFill="1" applyAlignment="1" applyProtection="1">
      <alignment horizontal="center" vertical="center"/>
    </xf>
    <xf numFmtId="174" fontId="2" fillId="0" borderId="0" xfId="30" applyNumberFormat="1" applyFont="1" applyAlignment="1" applyProtection="1">
      <alignment horizontal="center" vertical="center"/>
    </xf>
    <xf numFmtId="174" fontId="2" fillId="0" borderId="0" xfId="30" applyNumberFormat="1" applyFont="1" applyFill="1" applyAlignment="1" applyProtection="1">
      <alignment horizontal="center" vertical="center"/>
    </xf>
    <xf numFmtId="174" fontId="8" fillId="0" borderId="0" xfId="30" applyNumberFormat="1" applyFont="1" applyFill="1" applyAlignment="1" applyProtection="1">
      <alignment horizontal="center" vertical="center"/>
    </xf>
    <xf numFmtId="174" fontId="2" fillId="0" borderId="1" xfId="28" applyNumberFormat="1" applyFont="1" applyFill="1" applyBorder="1" applyAlignment="1" applyProtection="1">
      <alignment horizontal="center" vertical="center"/>
    </xf>
    <xf numFmtId="174" fontId="5" fillId="0" borderId="0" xfId="0" applyNumberFormat="1" applyFont="1" applyBorder="1" applyAlignment="1" applyProtection="1">
      <alignment horizontal="center" vertical="center"/>
    </xf>
    <xf numFmtId="185" fontId="2" fillId="0" borderId="0" xfId="19" applyNumberFormat="1" applyFont="1" applyFill="1" applyBorder="1" applyProtection="1">
      <protection locked="0"/>
    </xf>
    <xf numFmtId="3" fontId="2" fillId="0" borderId="13" xfId="30" applyNumberFormat="1" applyFont="1" applyFill="1" applyBorder="1" applyAlignment="1" applyProtection="1">
      <alignment horizontal="center" vertical="center"/>
    </xf>
    <xf numFmtId="177" fontId="8" fillId="0" borderId="1" xfId="30" applyNumberFormat="1" applyFont="1" applyFill="1" applyBorder="1" applyAlignment="1" applyProtection="1">
      <alignment horizontal="center" vertical="center"/>
    </xf>
    <xf numFmtId="4" fontId="2" fillId="8" borderId="1" xfId="30" applyNumberFormat="1" applyFont="1" applyFill="1" applyBorder="1" applyAlignment="1" applyProtection="1">
      <alignment horizontal="center" vertical="center"/>
    </xf>
    <xf numFmtId="176" fontId="2" fillId="8" borderId="1" xfId="28" applyNumberFormat="1" applyFont="1" applyFill="1" applyBorder="1" applyAlignment="1" applyProtection="1">
      <alignment horizontal="center" vertical="center"/>
    </xf>
    <xf numFmtId="180" fontId="2" fillId="8" borderId="1" xfId="30" applyNumberFormat="1" applyFont="1" applyFill="1" applyBorder="1" applyAlignment="1" applyProtection="1">
      <alignment horizontal="center" vertical="center"/>
    </xf>
    <xf numFmtId="174" fontId="2" fillId="8" borderId="1" xfId="30" applyNumberFormat="1" applyFont="1" applyFill="1" applyBorder="1" applyAlignment="1" applyProtection="1">
      <alignment horizontal="center" vertical="center"/>
    </xf>
    <xf numFmtId="181" fontId="2" fillId="8" borderId="1" xfId="2" applyNumberFormat="1" applyFont="1" applyFill="1" applyBorder="1" applyAlignment="1" applyProtection="1">
      <alignment horizontal="center" vertical="center"/>
    </xf>
    <xf numFmtId="177" fontId="2" fillId="0" borderId="13" xfId="28" applyNumberFormat="1" applyFont="1" applyFill="1" applyBorder="1" applyAlignment="1" applyProtection="1">
      <alignment horizontal="center" vertical="center"/>
    </xf>
    <xf numFmtId="174" fontId="8" fillId="8" borderId="13" xfId="29" applyNumberFormat="1" applyFont="1" applyFill="1" applyBorder="1" applyAlignment="1" applyProtection="1">
      <alignment horizontal="center" vertical="center"/>
    </xf>
    <xf numFmtId="0" fontId="2" fillId="8" borderId="13" xfId="30" applyFont="1" applyFill="1" applyBorder="1" applyAlignment="1" applyProtection="1">
      <alignment horizontal="center" vertical="center"/>
    </xf>
    <xf numFmtId="0" fontId="2" fillId="9" borderId="12" xfId="30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left" vertical="top" wrapText="1"/>
    </xf>
    <xf numFmtId="186" fontId="2" fillId="0" borderId="1" xfId="2" applyNumberFormat="1" applyFont="1" applyFill="1" applyBorder="1" applyAlignment="1" applyProtection="1">
      <alignment horizontal="center" vertical="center"/>
    </xf>
    <xf numFmtId="182" fontId="2" fillId="0" borderId="13" xfId="29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center" vertical="center"/>
    </xf>
    <xf numFmtId="174" fontId="2" fillId="0" borderId="13" xfId="30" applyNumberFormat="1" applyFont="1" applyFill="1" applyBorder="1" applyAlignment="1" applyProtection="1">
      <alignment horizontal="center" vertical="center"/>
    </xf>
    <xf numFmtId="4" fontId="2" fillId="0" borderId="15" xfId="30" applyNumberFormat="1" applyFont="1" applyFill="1" applyBorder="1" applyAlignment="1" applyProtection="1">
      <alignment horizontal="center" vertical="center"/>
    </xf>
    <xf numFmtId="176" fontId="2" fillId="0" borderId="15" xfId="28" applyNumberFormat="1" applyFont="1" applyFill="1" applyBorder="1" applyAlignment="1" applyProtection="1">
      <alignment horizontal="center" vertical="center"/>
    </xf>
    <xf numFmtId="180" fontId="2" fillId="0" borderId="15" xfId="30" applyNumberFormat="1" applyFont="1" applyFill="1" applyBorder="1" applyAlignment="1" applyProtection="1">
      <alignment horizontal="center" vertical="center"/>
    </xf>
    <xf numFmtId="174" fontId="2" fillId="0" borderId="15" xfId="30" applyNumberFormat="1" applyFont="1" applyFill="1" applyBorder="1" applyAlignment="1" applyProtection="1">
      <alignment horizontal="center" vertical="center"/>
    </xf>
    <xf numFmtId="181" fontId="2" fillId="0" borderId="15" xfId="2" applyNumberFormat="1" applyFont="1" applyFill="1" applyBorder="1" applyAlignment="1" applyProtection="1">
      <alignment horizontal="center" vertical="center"/>
    </xf>
    <xf numFmtId="174" fontId="9" fillId="7" borderId="4" xfId="30" applyNumberFormat="1" applyFont="1" applyFill="1" applyBorder="1" applyAlignment="1" applyProtection="1">
      <alignment horizontal="center" vertical="center" wrapText="1"/>
    </xf>
    <xf numFmtId="2" fontId="9" fillId="7" borderId="6" xfId="30" applyNumberFormat="1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Protection="1"/>
    <xf numFmtId="0" fontId="5" fillId="10" borderId="1" xfId="0" applyFont="1" applyFill="1" applyBorder="1" applyAlignment="1" applyProtection="1">
      <alignment horizontal="center" vertical="center"/>
    </xf>
    <xf numFmtId="186" fontId="2" fillId="0" borderId="24" xfId="2" applyNumberFormat="1" applyFont="1" applyFill="1" applyBorder="1" applyAlignment="1" applyProtection="1">
      <alignment horizontal="center" vertical="center"/>
    </xf>
    <xf numFmtId="186" fontId="2" fillId="0" borderId="21" xfId="2" applyNumberFormat="1" applyFont="1" applyFill="1" applyBorder="1" applyAlignment="1" applyProtection="1">
      <alignment horizontal="center" vertical="center"/>
    </xf>
    <xf numFmtId="186" fontId="2" fillId="8" borderId="21" xfId="2" applyNumberFormat="1" applyFont="1" applyFill="1" applyBorder="1" applyAlignment="1" applyProtection="1">
      <alignment horizontal="center" vertical="center"/>
    </xf>
    <xf numFmtId="186" fontId="2" fillId="0" borderId="9" xfId="2" applyNumberFormat="1" applyFont="1" applyFill="1" applyBorder="1" applyAlignment="1" applyProtection="1">
      <alignment horizontal="center" vertical="center"/>
    </xf>
    <xf numFmtId="186" fontId="2" fillId="8" borderId="1" xfId="2" applyNumberFormat="1" applyFont="1" applyFill="1" applyBorder="1" applyAlignment="1" applyProtection="1">
      <alignment horizontal="center" vertical="center"/>
    </xf>
    <xf numFmtId="10" fontId="2" fillId="0" borderId="1" xfId="2" applyNumberFormat="1" applyFont="1" applyFill="1" applyBorder="1" applyAlignment="1" applyProtection="1">
      <alignment horizontal="center" vertical="center"/>
    </xf>
    <xf numFmtId="10" fontId="2" fillId="0" borderId="13" xfId="2" applyNumberFormat="1" applyFont="1" applyFill="1" applyBorder="1" applyAlignment="1" applyProtection="1">
      <alignment horizontal="center" vertical="center"/>
    </xf>
    <xf numFmtId="10" fontId="8" fillId="9" borderId="1" xfId="2" applyNumberFormat="1" applyFont="1" applyFill="1" applyBorder="1" applyAlignment="1" applyProtection="1">
      <alignment horizontal="center" vertical="center"/>
    </xf>
    <xf numFmtId="10" fontId="5" fillId="10" borderId="1" xfId="0" applyNumberFormat="1" applyFont="1" applyFill="1" applyBorder="1" applyAlignment="1" applyProtection="1">
      <alignment horizontal="center" vertical="center"/>
    </xf>
    <xf numFmtId="10" fontId="8" fillId="0" borderId="1" xfId="2" applyNumberFormat="1" applyFont="1" applyFill="1" applyBorder="1" applyAlignment="1" applyProtection="1">
      <alignment horizontal="center" vertical="center"/>
    </xf>
    <xf numFmtId="10" fontId="8" fillId="9" borderId="12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Fill="1" applyBorder="1" applyAlignment="1" applyProtection="1">
      <alignment horizontal="center" vertical="center"/>
    </xf>
    <xf numFmtId="10" fontId="8" fillId="9" borderId="21" xfId="2" applyNumberFormat="1" applyFont="1" applyFill="1" applyBorder="1" applyAlignment="1" applyProtection="1">
      <alignment horizontal="center" vertical="center"/>
    </xf>
    <xf numFmtId="10" fontId="8" fillId="0" borderId="21" xfId="2" applyNumberFormat="1" applyFont="1" applyFill="1" applyBorder="1" applyAlignment="1" applyProtection="1">
      <alignment horizontal="center" vertical="center"/>
    </xf>
    <xf numFmtId="10" fontId="8" fillId="9" borderId="23" xfId="2" applyNumberFormat="1" applyFont="1" applyFill="1" applyBorder="1" applyAlignment="1" applyProtection="1">
      <alignment horizontal="center" vertical="center"/>
    </xf>
    <xf numFmtId="174" fontId="12" fillId="0" borderId="1" xfId="29" applyNumberFormat="1" applyFont="1" applyFill="1" applyBorder="1" applyAlignment="1" applyProtection="1">
      <alignment horizontal="center" vertical="center"/>
    </xf>
    <xf numFmtId="174" fontId="2" fillId="0" borderId="1" xfId="29" applyNumberFormat="1" applyFont="1" applyFill="1" applyBorder="1" applyAlignment="1" applyProtection="1">
      <alignment horizontal="center" vertical="center"/>
    </xf>
    <xf numFmtId="174" fontId="8" fillId="9" borderId="12" xfId="29" applyNumberFormat="1" applyFont="1" applyFill="1" applyBorder="1" applyAlignment="1" applyProtection="1">
      <alignment horizontal="center" vertical="center"/>
    </xf>
    <xf numFmtId="174" fontId="2" fillId="0" borderId="1" xfId="30" applyNumberFormat="1" applyFont="1" applyFill="1" applyBorder="1" applyAlignment="1" applyProtection="1">
      <alignment horizontal="center" vertical="center"/>
    </xf>
    <xf numFmtId="174" fontId="8" fillId="9" borderId="1" xfId="29" applyNumberFormat="1" applyFont="1" applyFill="1" applyBorder="1" applyAlignment="1" applyProtection="1">
      <alignment horizontal="center" vertical="center"/>
    </xf>
    <xf numFmtId="174" fontId="5" fillId="10" borderId="1" xfId="0" applyNumberFormat="1" applyFont="1" applyFill="1" applyBorder="1" applyAlignment="1" applyProtection="1">
      <alignment horizontal="center" vertical="center"/>
    </xf>
    <xf numFmtId="177" fontId="8" fillId="9" borderId="1" xfId="30" applyNumberFormat="1" applyFont="1" applyFill="1" applyBorder="1" applyAlignment="1" applyProtection="1">
      <alignment horizontal="left" vertical="top" wrapText="1"/>
    </xf>
    <xf numFmtId="3" fontId="8" fillId="9" borderId="1" xfId="30" applyNumberFormat="1" applyFont="1" applyFill="1" applyBorder="1" applyAlignment="1" applyProtection="1">
      <alignment horizontal="center" vertical="center"/>
    </xf>
    <xf numFmtId="182" fontId="8" fillId="9" borderId="1" xfId="29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</xf>
    <xf numFmtId="174" fontId="5" fillId="0" borderId="1" xfId="0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</xf>
    <xf numFmtId="174" fontId="5" fillId="0" borderId="13" xfId="0" applyNumberFormat="1" applyFont="1" applyBorder="1" applyAlignment="1" applyProtection="1">
      <alignment horizontal="center" vertical="center"/>
    </xf>
    <xf numFmtId="10" fontId="5" fillId="0" borderId="13" xfId="0" applyNumberFormat="1" applyFont="1" applyBorder="1" applyAlignment="1" applyProtection="1">
      <alignment horizontal="center" vertical="center"/>
    </xf>
    <xf numFmtId="174" fontId="9" fillId="7" borderId="3" xfId="30" applyNumberFormat="1" applyFont="1" applyFill="1" applyBorder="1" applyAlignment="1" applyProtection="1">
      <alignment horizontal="center" vertical="center" wrapText="1"/>
    </xf>
    <xf numFmtId="9" fontId="2" fillId="0" borderId="0" xfId="2" applyFont="1" applyFill="1" applyBorder="1" applyProtection="1">
      <protection locked="0"/>
    </xf>
    <xf numFmtId="0" fontId="2" fillId="0" borderId="6" xfId="30" applyFont="1" applyFill="1" applyBorder="1" applyAlignment="1" applyProtection="1">
      <alignment horizontal="left" vertical="top"/>
    </xf>
    <xf numFmtId="0" fontId="8" fillId="0" borderId="6" xfId="30" applyFont="1" applyFill="1" applyBorder="1" applyAlignment="1" applyProtection="1"/>
    <xf numFmtId="10" fontId="0" fillId="0" borderId="6" xfId="2" applyNumberFormat="1" applyFont="1" applyBorder="1"/>
    <xf numFmtId="10" fontId="8" fillId="9" borderId="25" xfId="2" applyNumberFormat="1" applyFont="1" applyFill="1" applyBorder="1" applyAlignment="1" applyProtection="1">
      <alignment horizontal="center" vertical="center"/>
    </xf>
    <xf numFmtId="10" fontId="5" fillId="0" borderId="25" xfId="0" applyNumberFormat="1" applyFont="1" applyBorder="1" applyAlignment="1" applyProtection="1">
      <alignment horizontal="center" vertical="center"/>
    </xf>
    <xf numFmtId="10" fontId="5" fillId="0" borderId="26" xfId="0" applyNumberFormat="1" applyFont="1" applyBorder="1" applyAlignment="1" applyProtection="1">
      <alignment horizontal="center" vertical="center"/>
    </xf>
    <xf numFmtId="10" fontId="5" fillId="10" borderId="25" xfId="0" applyNumberFormat="1" applyFont="1" applyFill="1" applyBorder="1" applyAlignment="1" applyProtection="1">
      <alignment horizontal="center" vertical="center"/>
    </xf>
    <xf numFmtId="178" fontId="5" fillId="0" borderId="13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/>
    <xf numFmtId="177" fontId="8" fillId="11" borderId="7" xfId="0" applyNumberFormat="1" applyFont="1" applyFill="1" applyBorder="1" applyAlignment="1" applyProtection="1">
      <alignment horizontal="left" vertical="center"/>
    </xf>
    <xf numFmtId="0" fontId="2" fillId="5" borderId="27" xfId="0" applyFont="1" applyFill="1" applyBorder="1" applyAlignment="1" applyProtection="1">
      <alignment horizontal="left" vertical="center" wrapText="1"/>
    </xf>
    <xf numFmtId="165" fontId="2" fillId="0" borderId="28" xfId="1" applyNumberFormat="1" applyFont="1" applyFill="1" applyBorder="1" applyAlignment="1" applyProtection="1">
      <alignment horizontal="center" vertical="center"/>
    </xf>
    <xf numFmtId="165" fontId="2" fillId="0" borderId="27" xfId="1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left" vertical="center" wrapText="1"/>
    </xf>
    <xf numFmtId="178" fontId="2" fillId="0" borderId="28" xfId="1" applyNumberFormat="1" applyFont="1" applyFill="1" applyBorder="1" applyAlignment="1" applyProtection="1">
      <alignment horizontal="right" vertical="center"/>
    </xf>
    <xf numFmtId="178" fontId="2" fillId="0" borderId="27" xfId="1" applyNumberFormat="1" applyFont="1" applyFill="1" applyBorder="1" applyAlignment="1" applyProtection="1">
      <alignment horizontal="right" vertical="center"/>
    </xf>
    <xf numFmtId="188" fontId="2" fillId="0" borderId="28" xfId="1" applyNumberFormat="1" applyFont="1" applyFill="1" applyBorder="1" applyAlignment="1" applyProtection="1">
      <alignment horizontal="center" vertical="center"/>
    </xf>
    <xf numFmtId="188" fontId="2" fillId="0" borderId="27" xfId="1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188" fontId="2" fillId="0" borderId="29" xfId="1" applyNumberFormat="1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left"/>
    </xf>
    <xf numFmtId="44" fontId="0" fillId="0" borderId="0" xfId="37" applyFont="1"/>
    <xf numFmtId="0" fontId="2" fillId="0" borderId="10" xfId="30" applyFont="1" applyFill="1" applyBorder="1" applyAlignment="1" applyProtection="1">
      <alignment horizontal="left" vertical="top" wrapText="1"/>
    </xf>
    <xf numFmtId="4" fontId="2" fillId="0" borderId="1" xfId="30" applyNumberFormat="1" applyFont="1" applyFill="1" applyBorder="1" applyAlignment="1" applyProtection="1">
      <alignment horizontal="center" vertical="center"/>
    </xf>
    <xf numFmtId="177" fontId="2" fillId="0" borderId="1" xfId="30" applyNumberFormat="1" applyFont="1" applyFill="1" applyBorder="1" applyAlignment="1" applyProtection="1">
      <alignment horizontal="center" vertical="center"/>
    </xf>
    <xf numFmtId="44" fontId="0" fillId="0" borderId="30" xfId="0" applyNumberFormat="1" applyBorder="1"/>
    <xf numFmtId="189" fontId="0" fillId="0" borderId="0" xfId="37" applyNumberFormat="1" applyFont="1"/>
    <xf numFmtId="189" fontId="0" fillId="0" borderId="30" xfId="37" applyNumberFormat="1" applyFont="1" applyBorder="1"/>
    <xf numFmtId="0" fontId="13" fillId="0" borderId="0" xfId="0" applyFont="1"/>
    <xf numFmtId="4" fontId="2" fillId="0" borderId="0" xfId="30" applyNumberFormat="1" applyFont="1" applyProtection="1"/>
    <xf numFmtId="0" fontId="7" fillId="0" borderId="0" xfId="30" applyFont="1" applyProtection="1"/>
    <xf numFmtId="0" fontId="0" fillId="0" borderId="0" xfId="0" applyFill="1"/>
    <xf numFmtId="0" fontId="4" fillId="0" borderId="0" xfId="0" applyFont="1" applyFill="1" applyAlignment="1" applyProtection="1">
      <alignment vertical="top"/>
    </xf>
    <xf numFmtId="0" fontId="8" fillId="0" borderId="0" xfId="30" applyFont="1" applyFill="1" applyBorder="1" applyProtection="1"/>
    <xf numFmtId="0" fontId="8" fillId="0" borderId="0" xfId="30" applyFont="1" applyFill="1" applyBorder="1" applyProtection="1">
      <protection locked="0"/>
    </xf>
    <xf numFmtId="0" fontId="2" fillId="0" borderId="0" xfId="30" applyFont="1" applyFill="1" applyBorder="1" applyAlignment="1" applyProtection="1">
      <alignment horizontal="left" vertical="top" wrapText="1"/>
    </xf>
    <xf numFmtId="185" fontId="2" fillId="12" borderId="0" xfId="19" applyNumberFormat="1" applyFont="1" applyFill="1" applyBorder="1" applyProtection="1">
      <protection locked="0"/>
    </xf>
    <xf numFmtId="9" fontId="2" fillId="12" borderId="0" xfId="2" applyNumberFormat="1" applyFont="1" applyFill="1" applyBorder="1" applyProtection="1">
      <protection locked="0"/>
    </xf>
    <xf numFmtId="0" fontId="8" fillId="13" borderId="0" xfId="30" applyFont="1" applyFill="1" applyBorder="1" applyProtection="1"/>
    <xf numFmtId="175" fontId="2" fillId="13" borderId="0" xfId="30" applyNumberFormat="1" applyFont="1" applyFill="1" applyBorder="1" applyProtection="1"/>
    <xf numFmtId="0" fontId="16" fillId="8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 wrapText="1"/>
    </xf>
    <xf numFmtId="0" fontId="15" fillId="0" borderId="16" xfId="0" applyFont="1" applyBorder="1"/>
    <xf numFmtId="0" fontId="15" fillId="0" borderId="15" xfId="0" applyFont="1" applyBorder="1"/>
    <xf numFmtId="171" fontId="15" fillId="0" borderId="15" xfId="1" applyNumberFormat="1" applyFont="1" applyBorder="1"/>
    <xf numFmtId="171" fontId="15" fillId="0" borderId="31" xfId="1" applyNumberFormat="1" applyFont="1" applyBorder="1"/>
    <xf numFmtId="44" fontId="15" fillId="0" borderId="1" xfId="37" applyFont="1" applyFill="1" applyBorder="1"/>
    <xf numFmtId="10" fontId="15" fillId="0" borderId="1" xfId="2" applyNumberFormat="1" applyFont="1" applyFill="1" applyBorder="1"/>
    <xf numFmtId="10" fontId="15" fillId="0" borderId="25" xfId="2" applyNumberFormat="1" applyFont="1" applyFill="1" applyBorder="1"/>
    <xf numFmtId="0" fontId="15" fillId="0" borderId="10" xfId="0" applyFont="1" applyBorder="1"/>
    <xf numFmtId="0" fontId="15" fillId="0" borderId="1" xfId="0" applyFont="1" applyBorder="1"/>
    <xf numFmtId="44" fontId="15" fillId="0" borderId="15" xfId="37" applyFont="1" applyFill="1" applyBorder="1"/>
    <xf numFmtId="0" fontId="15" fillId="0" borderId="11" xfId="0" applyFont="1" applyBorder="1"/>
    <xf numFmtId="0" fontId="15" fillId="0" borderId="12" xfId="0" applyFont="1" applyBorder="1"/>
    <xf numFmtId="171" fontId="15" fillId="0" borderId="32" xfId="1" applyNumberFormat="1" applyFont="1" applyBorder="1"/>
    <xf numFmtId="44" fontId="15" fillId="0" borderId="32" xfId="37" applyFont="1" applyFill="1" applyBorder="1"/>
    <xf numFmtId="10" fontId="15" fillId="0" borderId="12" xfId="2" applyNumberFormat="1" applyFont="1" applyFill="1" applyBorder="1"/>
    <xf numFmtId="10" fontId="15" fillId="0" borderId="33" xfId="2" applyNumberFormat="1" applyFont="1" applyFill="1" applyBorder="1"/>
    <xf numFmtId="44" fontId="0" fillId="0" borderId="0" xfId="0" applyNumberFormat="1"/>
    <xf numFmtId="9" fontId="2" fillId="0" borderId="0" xfId="2" applyFont="1" applyProtection="1"/>
    <xf numFmtId="176" fontId="2" fillId="0" borderId="28" xfId="1" applyNumberFormat="1" applyFont="1" applyFill="1" applyBorder="1" applyAlignment="1" applyProtection="1">
      <alignment horizontal="right" vertical="center"/>
    </xf>
    <xf numFmtId="176" fontId="2" fillId="0" borderId="27" xfId="1" applyNumberFormat="1" applyFont="1" applyFill="1" applyBorder="1" applyAlignment="1" applyProtection="1">
      <alignment horizontal="right" vertical="center"/>
    </xf>
    <xf numFmtId="192" fontId="2" fillId="0" borderId="28" xfId="1" applyNumberFormat="1" applyFont="1" applyFill="1" applyBorder="1" applyAlignment="1" applyProtection="1">
      <alignment horizontal="right" vertical="center"/>
    </xf>
    <xf numFmtId="192" fontId="2" fillId="0" borderId="27" xfId="1" applyNumberFormat="1" applyFont="1" applyFill="1" applyBorder="1" applyAlignment="1" applyProtection="1">
      <alignment horizontal="right" vertical="center"/>
    </xf>
    <xf numFmtId="192" fontId="2" fillId="0" borderId="28" xfId="1" applyNumberFormat="1" applyFont="1" applyFill="1" applyBorder="1" applyAlignment="1" applyProtection="1">
      <alignment horizontal="center" vertical="center"/>
    </xf>
    <xf numFmtId="188" fontId="2" fillId="0" borderId="0" xfId="30" applyNumberFormat="1" applyFont="1" applyProtection="1"/>
    <xf numFmtId="177" fontId="8" fillId="11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8" fillId="10" borderId="10" xfId="0" applyFont="1" applyFill="1" applyBorder="1" applyProtection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3" xfId="30" applyFont="1" applyFill="1" applyBorder="1" applyAlignment="1" applyProtection="1">
      <alignment horizontal="center" vertical="top" wrapText="1"/>
    </xf>
    <xf numFmtId="0" fontId="7" fillId="0" borderId="4" xfId="30" applyFont="1" applyFill="1" applyBorder="1" applyAlignment="1" applyProtection="1">
      <alignment horizontal="center" vertical="top" wrapText="1"/>
    </xf>
    <xf numFmtId="0" fontId="7" fillId="0" borderId="5" xfId="3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178" fontId="20" fillId="0" borderId="34" xfId="19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/>
      <protection locked="0"/>
    </xf>
  </cellXfs>
  <cellStyles count="86">
    <cellStyle name="$" xfId="3"/>
    <cellStyle name="$.00" xfId="4"/>
    <cellStyle name="$_9. Rev2Cost_GDPIPI" xfId="23"/>
    <cellStyle name="$_9. Rev2Cost_GDPIPI 2" xfId="33"/>
    <cellStyle name="$_9. Rev2Cost_GDPIPI 3" xfId="38"/>
    <cellStyle name="$_9. Rev2Cost_GDPIPI 4" xfId="39"/>
    <cellStyle name="$_lists" xfId="17"/>
    <cellStyle name="$_lists 2" xfId="31"/>
    <cellStyle name="$_lists 3" xfId="40"/>
    <cellStyle name="$_lists 4" xfId="41"/>
    <cellStyle name="$_lists_4. Current Monthly Fixed Charge" xfId="20"/>
    <cellStyle name="$_Sheet4" xfId="26"/>
    <cellStyle name="$_Sheet4 2" xfId="35"/>
    <cellStyle name="$_Sheet4 3" xfId="42"/>
    <cellStyle name="$_Sheet4 4" xfId="43"/>
    <cellStyle name="$M" xfId="5"/>
    <cellStyle name="$M.00" xfId="6"/>
    <cellStyle name="$M_9. Rev2Cost_GDPIPI" xfId="24"/>
    <cellStyle name="Comma" xfId="1" builtinId="3"/>
    <cellStyle name="Comma 10" xfId="44"/>
    <cellStyle name="Comma 2" xfId="19"/>
    <cellStyle name="Comma 2 2" xfId="45"/>
    <cellStyle name="Comma 2 2 2" xfId="46"/>
    <cellStyle name="Comma 2 3" xfId="47"/>
    <cellStyle name="Comma 2 3 2" xfId="48"/>
    <cellStyle name="Comma 2 3 3" xfId="49"/>
    <cellStyle name="Comma 3" xfId="50"/>
    <cellStyle name="Comma 4" xfId="51"/>
    <cellStyle name="Comma 5" xfId="52"/>
    <cellStyle name="Comma 6" xfId="53"/>
    <cellStyle name="Comma0" xfId="7"/>
    <cellStyle name="Currency" xfId="37" builtinId="4"/>
    <cellStyle name="Currency 2" xfId="28"/>
    <cellStyle name="Currency 3" xfId="54"/>
    <cellStyle name="Currency 4" xfId="55"/>
    <cellStyle name="Currency_Final - 2004 RAM for rate schedule - milton_2008_IRM_Model_Final Model_Version2.0" xfId="29"/>
    <cellStyle name="Currency0" xfId="8"/>
    <cellStyle name="Date" xfId="9"/>
    <cellStyle name="Fixed" xfId="10"/>
    <cellStyle name="Grey" xfId="11"/>
    <cellStyle name="Input [yellow]" xfId="12"/>
    <cellStyle name="M" xfId="13"/>
    <cellStyle name="M.00" xfId="14"/>
    <cellStyle name="M_9. Rev2Cost_GDPIPI" xfId="25"/>
    <cellStyle name="M_9. Rev2Cost_GDPIPI 2" xfId="34"/>
    <cellStyle name="M_9. Rev2Cost_GDPIPI 3" xfId="56"/>
    <cellStyle name="M_9. Rev2Cost_GDPIPI 4" xfId="57"/>
    <cellStyle name="M_lists" xfId="18"/>
    <cellStyle name="M_lists 2" xfId="32"/>
    <cellStyle name="M_lists 3" xfId="58"/>
    <cellStyle name="M_lists 4" xfId="59"/>
    <cellStyle name="M_lists_4. Current Monthly Fixed Charge" xfId="21"/>
    <cellStyle name="M_Sheet4" xfId="27"/>
    <cellStyle name="M_Sheet4 2" xfId="36"/>
    <cellStyle name="M_Sheet4 3" xfId="60"/>
    <cellStyle name="M_Sheet4 4" xfId="61"/>
    <cellStyle name="Normal" xfId="0" builtinId="0"/>
    <cellStyle name="Normal - Style1" xfId="15"/>
    <cellStyle name="Normal 2" xfId="22"/>
    <cellStyle name="Normal 2 2" xfId="62"/>
    <cellStyle name="Normal 2 3" xfId="63"/>
    <cellStyle name="Normal 3" xfId="64"/>
    <cellStyle name="Normal 3 2" xfId="65"/>
    <cellStyle name="Normal 4" xfId="66"/>
    <cellStyle name="Normal 4 2" xfId="67"/>
    <cellStyle name="Normal 5" xfId="68"/>
    <cellStyle name="Normal 6" xfId="69"/>
    <cellStyle name="Normal 7" xfId="70"/>
    <cellStyle name="Normal 8" xfId="71"/>
    <cellStyle name="Normal 9" xfId="72"/>
    <cellStyle name="Normal_14. Bill Impacts" xfId="30"/>
    <cellStyle name="Percent" xfId="2" builtinId="5"/>
    <cellStyle name="Percent [2]" xfId="16"/>
    <cellStyle name="Percent 2" xfId="73"/>
    <cellStyle name="Percent 2 2" xfId="74"/>
    <cellStyle name="Percent 2 3" xfId="75"/>
    <cellStyle name="Percent 2 3 2" xfId="76"/>
    <cellStyle name="Percent 2 3 3" xfId="77"/>
    <cellStyle name="Percent 3" xfId="78"/>
    <cellStyle name="Percent 3 2" xfId="79"/>
    <cellStyle name="Percent 3 3" xfId="80"/>
    <cellStyle name="Percent 3 3 2" xfId="81"/>
    <cellStyle name="Percent 3 3 3" xfId="82"/>
    <cellStyle name="Percent 4" xfId="83"/>
    <cellStyle name="Percent 5" xfId="84"/>
    <cellStyle name="Percent 6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Filings/2013/Smart%20Meter%20Disposition/Application%20Filed/Interrogatories%20Filed%20With%20the%20OEB/Addendum/Smart%20Meter%20Application%20-%20Tables%20February%2013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/>
      <sheetData sheetId="6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/>
      <sheetData sheetId="9"/>
      <sheetData sheetId="10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 LTD Cost Summary"/>
      <sheetName val="T2 Smart Meter Program Status"/>
      <sheetName val="T3 Costs Beyond Min. Funct"/>
      <sheetName val="T4 Costs for Approval"/>
      <sheetName val="T5 Cap Exp."/>
      <sheetName val="T6 Var Analysis - Capital"/>
      <sheetName val="T7 Costs Res GS &lt;50"/>
      <sheetName val="Sheet2"/>
      <sheetName val="T8 Costs GS 50-699"/>
      <sheetName val="T9 OM&amp;A"/>
      <sheetName val="T10 Var Analysis - OM&amp;A"/>
      <sheetName val="T11 Res&amp;GS&lt;50 LTD unit cost"/>
      <sheetName val="T12 Res&amp;GS&lt;50 LTD Vs. Forecast"/>
      <sheetName val="T13 OEB Sector Report"/>
      <sheetName val="T14 GS 50 - 699 LTD vs Forecast"/>
      <sheetName val="T15 2011 Reg TB Vs Filed Recon."/>
      <sheetName val="T15A. Funding Adder"/>
      <sheetName val="T15B. Depreciation"/>
      <sheetName val="T15C. OM&amp;A Stub Year"/>
      <sheetName val="T16 1555 Account Rec"/>
      <sheetName val="T17 1556 Account Rec"/>
      <sheetName val="T18 SMDR Requests for Approval"/>
      <sheetName val="T19 Revenue Requirement Summary"/>
      <sheetName val="T20 SM Model Mapping"/>
      <sheetName val="T21 Cal. of SMIRR"/>
      <sheetName val="T22 Rate Rider Summary"/>
      <sheetName val="Sheet1"/>
      <sheetName val="Updated Table 6"/>
      <sheetName val="VECC #1a"/>
      <sheetName val="VECC #12c&amp;d"/>
      <sheetName val="VECC #12a"/>
      <sheetName val="VECC #1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H5">
            <v>0.35369468661172748</v>
          </cell>
        </row>
      </sheetData>
      <sheetData sheetId="22"/>
      <sheetData sheetId="23"/>
      <sheetData sheetId="24">
        <row r="4">
          <cell r="D4">
            <v>0.40557819825598762</v>
          </cell>
        </row>
        <row r="5">
          <cell r="D5">
            <v>6.1617274082855724</v>
          </cell>
        </row>
        <row r="6">
          <cell r="D6">
            <v>9.9343359276397631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showGridLines="0" topLeftCell="A7" zoomScale="110" zoomScaleNormal="110" workbookViewId="0">
      <selection activeCell="H22" sqref="H22"/>
    </sheetView>
  </sheetViews>
  <sheetFormatPr defaultRowHeight="15"/>
  <cols>
    <col min="1" max="1" width="1.28515625" style="144" customWidth="1"/>
    <col min="2" max="2" width="33.42578125" style="144" bestFit="1" customWidth="1"/>
    <col min="3" max="3" width="9.28515625" style="144" bestFit="1" customWidth="1"/>
    <col min="4" max="4" width="10" style="144" bestFit="1" customWidth="1"/>
    <col min="5" max="5" width="9.42578125" style="144" bestFit="1" customWidth="1"/>
    <col min="6" max="6" width="15.28515625" style="144" customWidth="1"/>
    <col min="7" max="7" width="14.7109375" style="144" customWidth="1"/>
    <col min="8" max="11" width="13.28515625" style="144" customWidth="1"/>
    <col min="12" max="12" width="1.28515625" style="144" customWidth="1"/>
    <col min="13" max="16384" width="9.140625" style="144"/>
  </cols>
  <sheetData>
    <row r="1" spans="2:11">
      <c r="B1" s="207" t="s">
        <v>82</v>
      </c>
      <c r="C1" s="207"/>
      <c r="D1" s="207"/>
      <c r="E1" s="207"/>
      <c r="F1" s="207"/>
      <c r="G1" s="207"/>
      <c r="H1" s="207"/>
      <c r="I1" s="207"/>
      <c r="J1" s="207"/>
      <c r="K1" s="207"/>
    </row>
    <row r="2" spans="2:11" ht="6" customHeight="1" thickBot="1"/>
    <row r="3" spans="2:11" ht="30.75" thickBot="1">
      <c r="B3" s="176" t="s">
        <v>68</v>
      </c>
      <c r="C3" s="177" t="s">
        <v>69</v>
      </c>
      <c r="D3" s="177" t="s">
        <v>70</v>
      </c>
      <c r="E3" s="177" t="s">
        <v>71</v>
      </c>
      <c r="F3" s="177" t="s">
        <v>72</v>
      </c>
      <c r="G3" s="177" t="s">
        <v>73</v>
      </c>
      <c r="H3" s="177" t="s">
        <v>74</v>
      </c>
      <c r="I3" s="177" t="s">
        <v>75</v>
      </c>
      <c r="J3" s="177" t="s">
        <v>76</v>
      </c>
      <c r="K3" s="177" t="s">
        <v>77</v>
      </c>
    </row>
    <row r="4" spans="2:11">
      <c r="B4" s="178" t="s">
        <v>78</v>
      </c>
      <c r="C4" s="179" t="s">
        <v>0</v>
      </c>
      <c r="D4" s="180">
        <f>'Residential (250 kWh)'!$B$27</f>
        <v>250</v>
      </c>
      <c r="E4" s="181"/>
      <c r="F4" s="182">
        <f>'Residential (250 kWh)'!$H$47</f>
        <v>0.54557819825598763</v>
      </c>
      <c r="G4" s="183">
        <f>'Residential (250 kWh)'!$I$47</f>
        <v>4.0101300864093171E-2</v>
      </c>
      <c r="H4" s="182">
        <f>'Residential (250 kWh)'!$H$51</f>
        <v>0.54557819825598841</v>
      </c>
      <c r="I4" s="183">
        <f>'Residential (250 kWh)'!$I$51</f>
        <v>3.2152553831954846E-2</v>
      </c>
      <c r="J4" s="182">
        <f>'Residential (250 kWh)'!$H$68</f>
        <v>0.55485302762634348</v>
      </c>
      <c r="K4" s="184">
        <f>'Residential (250 kWh)'!$I$68</f>
        <v>1.326279715391733E-2</v>
      </c>
    </row>
    <row r="5" spans="2:11">
      <c r="B5" s="178" t="s">
        <v>78</v>
      </c>
      <c r="C5" s="179" t="s">
        <v>0</v>
      </c>
      <c r="D5" s="180">
        <f>'Residential (800 kWh)'!$B$27</f>
        <v>800</v>
      </c>
      <c r="E5" s="181"/>
      <c r="F5" s="182">
        <f>'Residential (800 kWh)'!$H$47</f>
        <v>0.54557819825598763</v>
      </c>
      <c r="G5" s="183">
        <f>'Residential (800 kWh)'!$I$47</f>
        <v>2.5281658862650026E-2</v>
      </c>
      <c r="H5" s="182">
        <f>'Residential (800 kWh)'!$H$51</f>
        <v>0.54557819825598131</v>
      </c>
      <c r="I5" s="183">
        <f>'Residential (800 kWh)'!$I$51</f>
        <v>1.6868530222836166E-2</v>
      </c>
      <c r="J5" s="182">
        <f>'Residential (800 kWh)'!$H$68</f>
        <v>0.55485302762632216</v>
      </c>
      <c r="K5" s="184">
        <f>'Residential (800 kWh)'!$I$68</f>
        <v>4.9993811942386415E-3</v>
      </c>
    </row>
    <row r="6" spans="2:11">
      <c r="B6" s="178" t="s">
        <v>78</v>
      </c>
      <c r="C6" s="179" t="s">
        <v>0</v>
      </c>
      <c r="D6" s="180">
        <f>'Residential (1500 kWh)'!$B$27</f>
        <v>1500</v>
      </c>
      <c r="E6" s="181"/>
      <c r="F6" s="182">
        <f>'Residential (1500 kWh)'!$H$47</f>
        <v>0.54557819825598763</v>
      </c>
      <c r="G6" s="183">
        <f>'Residential (1500 kWh)'!$I$47</f>
        <v>1.7194396415253312E-2</v>
      </c>
      <c r="H6" s="182">
        <f>'Residential (1500 kWh)'!$H$51</f>
        <v>0.54557819825598131</v>
      </c>
      <c r="I6" s="183">
        <f>'Residential (1500 kWh)'!$I$51</f>
        <v>1.0509967593407917E-2</v>
      </c>
      <c r="J6" s="182">
        <f>'Residential (1500 kWh)'!$H$68</f>
        <v>0.55485302762636479</v>
      </c>
      <c r="K6" s="184">
        <f>'Residential (1500 kWh)'!$I$68</f>
        <v>2.7883152037868788E-3</v>
      </c>
    </row>
    <row r="7" spans="2:11">
      <c r="B7" s="185" t="s">
        <v>79</v>
      </c>
      <c r="C7" s="186" t="s">
        <v>0</v>
      </c>
      <c r="D7" s="180">
        <f>'GS &lt; 50 kW (2000 kWh)'!$B$27</f>
        <v>2000</v>
      </c>
      <c r="E7" s="180"/>
      <c r="F7" s="187">
        <f>'GS &lt; 50 kW (2000 kWh)'!$H$47</f>
        <v>13.331727408285573</v>
      </c>
      <c r="G7" s="183">
        <f>'GS &lt; 50 kW (2000 kWh)'!$I$47</f>
        <v>0.26878482677995108</v>
      </c>
      <c r="H7" s="187">
        <f>'GS &lt; 50 kW (2000 kWh)'!$H$51</f>
        <v>13.331727408285587</v>
      </c>
      <c r="I7" s="183">
        <f>'GS &lt; 50 kW (2000 kWh)'!$I$51</f>
        <v>0.18213807321364675</v>
      </c>
      <c r="J7" s="187">
        <f>'GS &lt; 50 kW (2000 kWh)'!$H$68</f>
        <v>13.558366774226499</v>
      </c>
      <c r="K7" s="184">
        <f>'GS &lt; 50 kW (2000 kWh)'!$I$68</f>
        <v>5.0349029571292302E-2</v>
      </c>
    </row>
    <row r="8" spans="2:11">
      <c r="B8" s="185" t="s">
        <v>79</v>
      </c>
      <c r="C8" s="186" t="s">
        <v>0</v>
      </c>
      <c r="D8" s="180">
        <f>'GS &lt; 50 kW (5000 kWh)'!$B$27</f>
        <v>5000</v>
      </c>
      <c r="E8" s="180"/>
      <c r="F8" s="187">
        <f>'GS &lt; 50 kW (5000 kWh)'!$H$47</f>
        <v>13.331727408285573</v>
      </c>
      <c r="G8" s="183">
        <f>'GS &lt; 50 kW (5000 kWh)'!$I$47</f>
        <v>0.13744048874521209</v>
      </c>
      <c r="H8" s="187">
        <f>'GS &lt; 50 kW (5000 kWh)'!$H$51</f>
        <v>13.331727408285587</v>
      </c>
      <c r="I8" s="183">
        <f>'GS &lt; 50 kW (5000 kWh)'!$I$51</f>
        <v>8.5465653145988765E-2</v>
      </c>
      <c r="J8" s="187">
        <f>'GS &lt; 50 kW (5000 kWh)'!$H$68</f>
        <v>13.558366774226442</v>
      </c>
      <c r="K8" s="184">
        <f>'GS &lt; 50 kW (5000 kWh)'!$I$68</f>
        <v>2.100839556946001E-2</v>
      </c>
    </row>
    <row r="9" spans="2:11">
      <c r="B9" s="185" t="s">
        <v>79</v>
      </c>
      <c r="C9" s="186" t="s">
        <v>0</v>
      </c>
      <c r="D9" s="180">
        <f>'GS &lt; 50 kW (10000 kWh)'!$B$27</f>
        <v>10000</v>
      </c>
      <c r="E9" s="180"/>
      <c r="F9" s="187">
        <f>'GS &lt; 50 kW (10000 kWh)'!$H$47</f>
        <v>13.331727408285573</v>
      </c>
      <c r="G9" s="183">
        <f>'GS &lt; 50 kW (10000 kWh)'!$I$47</f>
        <v>7.5748451183440743E-2</v>
      </c>
      <c r="H9" s="187">
        <f>'GS &lt; 50 kW (10000 kWh)'!$H$51</f>
        <v>13.331727408285587</v>
      </c>
      <c r="I9" s="183">
        <f>'GS &lt; 50 kW (10000 kWh)'!$I$51</f>
        <v>4.5349312529162279E-2</v>
      </c>
      <c r="J9" s="187">
        <f>'GS &lt; 50 kW (10000 kWh)'!$H$68</f>
        <v>13.558366774226442</v>
      </c>
      <c r="K9" s="184">
        <f>'GS &lt; 50 kW (10000 kWh)'!$I$68</f>
        <v>1.0657444943710872E-2</v>
      </c>
    </row>
    <row r="10" spans="2:11">
      <c r="B10" s="185" t="s">
        <v>80</v>
      </c>
      <c r="C10" s="186" t="s">
        <v>66</v>
      </c>
      <c r="D10" s="180">
        <f>'GS &gt; 50 - 699 kW (100 kW)'!$B$27</f>
        <v>36500</v>
      </c>
      <c r="E10" s="180">
        <f>'GS &gt; 50 - 699 kW (100 kW)'!$D$27</f>
        <v>100</v>
      </c>
      <c r="F10" s="187">
        <f>'GS &gt; 50 - 699 kW (100 kW)'!$H$47</f>
        <v>19.194335927639763</v>
      </c>
      <c r="G10" s="183">
        <f>'GS &gt; 50 - 699 kW (100 kW)'!$I$47</f>
        <v>5.381690104760771E-2</v>
      </c>
      <c r="H10" s="187">
        <f>'GS &gt; 50 - 699 kW (100 kW)'!$H$51</f>
        <v>19.194335927639827</v>
      </c>
      <c r="I10" s="183">
        <f>'GS &gt; 50 - 699 kW (100 kW)'!$I$51</f>
        <v>2.4013331241104725E-2</v>
      </c>
      <c r="J10" s="187">
        <f>'GS &gt; 50 - 699 kW (100 kW)'!$H$62</f>
        <v>19.520639638409193</v>
      </c>
      <c r="K10" s="184">
        <f>'GS &gt; 50 - 699 kW (100 kW)'!$I$62</f>
        <v>4.694931450874555E-3</v>
      </c>
    </row>
    <row r="11" spans="2:11">
      <c r="B11" s="185" t="s">
        <v>80</v>
      </c>
      <c r="C11" s="186" t="s">
        <v>66</v>
      </c>
      <c r="D11" s="180">
        <f>'GS &gt; 50 - 699 kW (250 kW)'!$B$27</f>
        <v>91250</v>
      </c>
      <c r="E11" s="180">
        <f>'GS &gt; 50 - 699 kW (250 kW)'!$D$27</f>
        <v>250</v>
      </c>
      <c r="F11" s="187">
        <f>'GS &gt; 50 - 699 kW (250 kW)'!$H$47</f>
        <v>19.194335927639763</v>
      </c>
      <c r="G11" s="183">
        <f>'GS &gt; 50 - 699 kW (250 kW)'!$I$47</f>
        <v>2.6400115435063043E-2</v>
      </c>
      <c r="H11" s="187">
        <f>'GS &gt; 50 - 699 kW (250 kW)'!$H$51</f>
        <v>19.194335927639713</v>
      </c>
      <c r="I11" s="183">
        <f>'GS &gt; 50 - 699 kW (250 kW)'!$I$51</f>
        <v>1.0467515727796844E-2</v>
      </c>
      <c r="J11" s="187">
        <f>'GS &gt; 50 - 699 kW (250 kW)'!$H$62</f>
        <v>19.520639638409193</v>
      </c>
      <c r="K11" s="184">
        <f>'GS &gt; 50 - 699 kW (250 kW)'!$I$62</f>
        <v>1.9087815632847366E-3</v>
      </c>
    </row>
    <row r="12" spans="2:11" ht="15.75" thickBot="1">
      <c r="B12" s="188" t="s">
        <v>80</v>
      </c>
      <c r="C12" s="189" t="s">
        <v>66</v>
      </c>
      <c r="D12" s="190">
        <f>'GS &gt; 50 - 699 kW (500 kW)'!$B$27</f>
        <v>182500</v>
      </c>
      <c r="E12" s="190">
        <f>'GS &gt; 50 - 699 kW (500 kW)'!$D$27</f>
        <v>500</v>
      </c>
      <c r="F12" s="191">
        <f>'GS &gt; 50 - 699 kW (500 kW)'!$H$47</f>
        <v>19.194335927639763</v>
      </c>
      <c r="G12" s="192">
        <f>'GS &gt; 50 - 699 kW (500 kW)'!$I$47</f>
        <v>1.4277463163420878E-2</v>
      </c>
      <c r="H12" s="191">
        <f>'GS &gt; 50 - 699 kW (500 kW)'!$H$51</f>
        <v>19.194335927639713</v>
      </c>
      <c r="I12" s="192">
        <f>'GS &gt; 50 - 699 kW (500 kW)'!$I$51</f>
        <v>5.3951833575925073E-3</v>
      </c>
      <c r="J12" s="191">
        <f>'GS &gt; 50 - 699 kW (500 kW)'!$H$62</f>
        <v>19.520639638416469</v>
      </c>
      <c r="K12" s="193">
        <f>'GS &gt; 50 - 699 kW (500 kW)'!$I$62</f>
        <v>9.5963854865461508E-4</v>
      </c>
    </row>
    <row r="13" spans="2:11" ht="6.75" customHeight="1"/>
    <row r="24" spans="4:4">
      <c r="D24" s="157"/>
    </row>
    <row r="25" spans="4:4">
      <c r="D25" s="157"/>
    </row>
    <row r="26" spans="4:4">
      <c r="D26" s="157"/>
    </row>
  </sheetData>
  <mergeCells count="1">
    <mergeCell ref="B1:K1"/>
  </mergeCells>
  <pageMargins left="0.7" right="0.7" top="0.75" bottom="0.75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5"/>
  <sheetViews>
    <sheetView topLeftCell="A2" zoomScale="90" zoomScaleNormal="90" workbookViewId="0">
      <selection activeCell="D27" sqref="D27"/>
    </sheetView>
  </sheetViews>
  <sheetFormatPr defaultRowHeight="15"/>
  <cols>
    <col min="1" max="1" width="37.42578125" style="144" customWidth="1"/>
    <col min="2" max="2" width="13.85546875" style="144" customWidth="1"/>
    <col min="3" max="3" width="15.7109375" style="144" customWidth="1"/>
    <col min="4" max="4" width="16" style="144" customWidth="1"/>
    <col min="5" max="5" width="14.7109375" style="144" customWidth="1"/>
    <col min="6" max="6" width="17.42578125" style="144" customWidth="1"/>
    <col min="7" max="7" width="17.5703125" style="144" customWidth="1"/>
    <col min="8" max="8" width="13" style="144" customWidth="1"/>
    <col min="9" max="9" width="12.140625" style="144" customWidth="1"/>
    <col min="10" max="11" width="11.140625" style="144" customWidth="1"/>
    <col min="12" max="16384" width="9.140625" style="144"/>
  </cols>
  <sheetData>
    <row r="1" spans="1:28" ht="23.25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&gt; 50 - 699 kW (100 kW)'!B5</f>
        <v>7.3999999999999996E-2</v>
      </c>
      <c r="C5" s="152">
        <f>'GS &gt; 50 - 699 kW (100 kW)'!C5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&gt; 50 - 699 kW (100 kW)'!B6</f>
        <v>8.6999999999999994E-2</v>
      </c>
      <c r="C6" s="152">
        <f>'GS &gt; 50 - 699 kW (100 kW)'!C6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&gt; 50 - 699 kW (100 kW)'!B7</f>
        <v>6.3E-2</v>
      </c>
      <c r="C7" s="152">
        <f>'GS &gt; 50 - 699 kW (100 kW)'!C7</f>
        <v>6.3E-2</v>
      </c>
      <c r="D7" s="7"/>
      <c r="E7" s="7"/>
      <c r="F7" s="144" t="s">
        <v>51</v>
      </c>
      <c r="I7" s="157">
        <f>'GS &gt; 50 - 699 kW (100 kW)'!I7</f>
        <v>0.02</v>
      </c>
      <c r="J7" s="157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&gt; 50 - 699 kW (100 kW)'!B8</f>
        <v>9.9000000000000005E-2</v>
      </c>
      <c r="C8" s="152">
        <f>'GS &gt; 50 - 699 kW (100 kW)'!C8</f>
        <v>9.9000000000000005E-2</v>
      </c>
      <c r="D8" s="7"/>
      <c r="E8" s="7"/>
      <c r="F8" s="144" t="s">
        <v>52</v>
      </c>
      <c r="I8" s="157">
        <f>'GS &gt; 50 - 699 kW (100 kW)'!I8</f>
        <v>0</v>
      </c>
      <c r="J8" s="157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&gt; 50 - 699 kW (100 kW)'!B9</f>
        <v>0.11799999999999999</v>
      </c>
      <c r="C9" s="152">
        <f>'GS &gt; 50 - 699 kW (100 kW)'!C9</f>
        <v>0.11799999999999999</v>
      </c>
      <c r="D9" s="7"/>
      <c r="E9" s="7"/>
      <c r="F9" s="144" t="s">
        <v>53</v>
      </c>
      <c r="I9" s="157">
        <f>'GS &gt; 50 - 699 kW (100 kW)'!I9</f>
        <v>0</v>
      </c>
      <c r="J9" s="157">
        <f>'GS &gt; 50 - 699 kW (100 kW)'!J9</f>
        <v>9.26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f>'GS &gt; 50 - 699 kW (100 kW)'!B10</f>
        <v>109.71</v>
      </c>
      <c r="C10" s="147">
        <f>'GS &gt; 50 - 699 kW (100 kW)'!C10</f>
        <v>109.71</v>
      </c>
      <c r="D10" s="7"/>
      <c r="E10" s="7"/>
      <c r="F10" s="144" t="s">
        <v>54</v>
      </c>
      <c r="I10" s="157">
        <f>'GS &gt; 50 - 699 kW (100 kW)'!I10</f>
        <v>0</v>
      </c>
      <c r="J10" s="157">
        <f>'GS &gt; 50 - 699 kW (100 kW)'!J10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&gt; 50 - 699 kW (100 kW)'!B11</f>
        <v>0</v>
      </c>
      <c r="C11" s="152">
        <f>'GS &gt; 50 - 699 kW (100 kW)'!C11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19.214335927639763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7">
        <f>'GS &gt; 50 - 699 kW (100 kW)'!B12</f>
        <v>0.02</v>
      </c>
      <c r="C12" s="147">
        <f>'GS &gt; 50 - 699 kW (100 kW)'!C12</f>
        <v>19.214335927639763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&gt; 50 - 699 kW (100 kW)'!B13</f>
        <v>2.4693000000000001</v>
      </c>
      <c r="C13" s="152">
        <f>'GS &gt; 50 - 699 kW (100 kW)'!C13</f>
        <v>2.4693000000000001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&gt; 50 - 699 kW (100 kW)'!B14</f>
        <v>0</v>
      </c>
      <c r="C14" s="152">
        <f>'GS &gt; 50 - 699 kW (100 kW)'!C14</f>
        <v>0</v>
      </c>
      <c r="D14" s="7"/>
      <c r="E14" s="7"/>
      <c r="F14" s="144" t="s">
        <v>56</v>
      </c>
      <c r="I14" s="157">
        <f>'GS &gt; 50 - 699 kW (100 kW)'!I14</f>
        <v>0</v>
      </c>
      <c r="J14" s="157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&gt; 50 - 699 kW (100 kW)'!B15</f>
        <v>0</v>
      </c>
      <c r="C15" s="152">
        <f>'GS &gt; 50 - 699 kW (100 kW)'!C15</f>
        <v>0</v>
      </c>
      <c r="D15" s="7"/>
      <c r="E15" s="7"/>
      <c r="F15" s="144" t="s">
        <v>57</v>
      </c>
      <c r="I15" s="157">
        <f>'GS &gt; 50 - 699 kW (100 kW)'!I15</f>
        <v>0</v>
      </c>
      <c r="J15" s="157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&gt; 50 - 699 kW (100 kW)'!B16</f>
        <v>2.5994999999999999</v>
      </c>
      <c r="C16" s="152">
        <f>'GS &gt; 50 - 699 kW (100 kW)'!C16</f>
        <v>2.5994999999999999</v>
      </c>
      <c r="D16" s="7"/>
      <c r="E16" s="7"/>
      <c r="F16" s="144" t="s">
        <v>58</v>
      </c>
      <c r="I16" s="157">
        <f>'GS &gt; 50 - 699 kW (100 kW)'!I16</f>
        <v>0</v>
      </c>
      <c r="J16" s="157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&gt; 50 - 699 kW (100 kW)'!B17</f>
        <v>1.8270999999999999</v>
      </c>
      <c r="C17" s="152">
        <f>'GS &gt; 50 - 699 kW (100 kW)'!C17</f>
        <v>1.8270999999999999</v>
      </c>
      <c r="D17" s="7"/>
      <c r="E17" s="7"/>
      <c r="F17" s="144" t="s">
        <v>59</v>
      </c>
      <c r="I17" s="157">
        <f>'GS &gt; 50 - 699 kW (100 kW)'!I17</f>
        <v>0</v>
      </c>
      <c r="J17" s="157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&gt; 50 - 699 kW (100 kW)'!B18</f>
        <v>5.1999999999999998E-3</v>
      </c>
      <c r="C18" s="152">
        <f>'GS &gt; 50 - 699 kW (100 kW)'!C18</f>
        <v>5.1999999999999998E-3</v>
      </c>
      <c r="D18" s="7"/>
      <c r="E18" s="7"/>
      <c r="F18" s="144" t="s">
        <v>60</v>
      </c>
      <c r="I18" s="157">
        <f>'GS &gt; 50 - 699 kW (100 kW)'!I18</f>
        <v>0</v>
      </c>
      <c r="J18" s="157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&gt; 50 - 699 kW (100 kW)'!B19</f>
        <v>1.1000000000000001E-3</v>
      </c>
      <c r="C19" s="152">
        <f>'GS &gt; 50 - 699 kW (100 kW)'!C19</f>
        <v>1.1000000000000001E-3</v>
      </c>
      <c r="D19" s="7"/>
      <c r="E19" s="7"/>
      <c r="F19" s="144" t="s">
        <v>61</v>
      </c>
      <c r="I19" s="157">
        <f>'GS &gt; 50 - 699 kW (100 kW)'!I19</f>
        <v>0</v>
      </c>
      <c r="J19" s="157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7">
        <f>'GS &gt; 50 - 699 kW (100 kW)'!B20</f>
        <v>0.25</v>
      </c>
      <c r="C20" s="147">
        <f>'GS &gt; 50 - 699 kW (100 kW)'!C20</f>
        <v>0.25</v>
      </c>
      <c r="D20" s="7"/>
      <c r="E20" s="7"/>
      <c r="F20" s="144" t="s">
        <v>62</v>
      </c>
      <c r="I20" s="157">
        <f>'GS &gt; 50 - 699 kW (100 kW)'!I20</f>
        <v>0</v>
      </c>
      <c r="J20" s="157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&gt; 50 - 699 kW (100 kW)'!B21</f>
        <v>7.0000000000000001E-3</v>
      </c>
      <c r="C21" s="152">
        <f>'GS &gt; 50 - 699 kW (100 kW)'!C21</f>
        <v>7.0000000000000001E-3</v>
      </c>
      <c r="D21" s="7"/>
      <c r="E21" s="7"/>
      <c r="F21" s="144" t="s">
        <v>63</v>
      </c>
      <c r="I21" s="157">
        <f>'GS &gt; 50 - 699 kW (100 kW)'!I21</f>
        <v>0</v>
      </c>
      <c r="J21" s="157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&gt; 50 - 699 kW (100 kW)'!B22</f>
        <v>1.0348999999999999</v>
      </c>
      <c r="C22" s="152">
        <f>'GS &gt; 50 - 699 kW (100 kW)'!C22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5"/>
      <c r="B25" s="215"/>
      <c r="C25" s="215"/>
      <c r="D25" s="167"/>
      <c r="E25" s="168"/>
      <c r="F25" s="34" t="s">
        <v>1</v>
      </c>
      <c r="G25" s="75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67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69" t="s">
        <v>2</v>
      </c>
      <c r="B27" s="76">
        <f>+D27*730*B29</f>
        <v>182500</v>
      </c>
      <c r="C27" s="170" t="s">
        <v>0</v>
      </c>
      <c r="D27" s="172">
        <v>500</v>
      </c>
      <c r="E27" s="167" t="s">
        <v>66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69" t="s">
        <v>3</v>
      </c>
      <c r="B28" s="172">
        <v>750</v>
      </c>
      <c r="C28" s="170" t="s">
        <v>0</v>
      </c>
      <c r="D28" s="57"/>
      <c r="E28" s="167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69" t="s">
        <v>4</v>
      </c>
      <c r="B29" s="173">
        <v>0.5</v>
      </c>
      <c r="C29" s="57"/>
      <c r="D29" s="57"/>
      <c r="E29" s="167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4" t="s">
        <v>5</v>
      </c>
      <c r="B30" s="175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1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1"/>
      <c r="B32" s="214" t="s">
        <v>91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188869.25</v>
      </c>
      <c r="C35" s="94">
        <f>+B5</f>
        <v>7.3999999999999996E-2</v>
      </c>
      <c r="D35" s="95">
        <f>+B35*C35</f>
        <v>13976.324499999999</v>
      </c>
      <c r="E35" s="93">
        <f>+B35</f>
        <v>188869.25</v>
      </c>
      <c r="F35" s="94">
        <f>+C5</f>
        <v>7.3999999999999996E-2</v>
      </c>
      <c r="G35" s="95">
        <f>+E35*F35</f>
        <v>13976.324499999999</v>
      </c>
      <c r="H35" s="96">
        <f>+G35-D35</f>
        <v>0</v>
      </c>
      <c r="I35" s="97">
        <f>IFERROR(+H35/D35,0)</f>
        <v>0</v>
      </c>
      <c r="J35" s="105">
        <f>IFERROR(+G35/$G$62,0)</f>
        <v>0.68642019233768781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+B27*B30*I27</f>
        <v>120876.32</v>
      </c>
      <c r="C38" s="160">
        <f>+B7</f>
        <v>6.3E-2</v>
      </c>
      <c r="D38" s="19">
        <f>+B38*C38</f>
        <v>7615.2081600000001</v>
      </c>
      <c r="E38" s="159">
        <f>+B38</f>
        <v>120876.32</v>
      </c>
      <c r="F38" s="160">
        <f>+C7</f>
        <v>6.3E-2</v>
      </c>
      <c r="G38" s="19">
        <f>+E38*F38</f>
        <v>7615.2081600000001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0.35594116976076084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+B27*B30*I28</f>
        <v>33996.464999999997</v>
      </c>
      <c r="C39" s="160">
        <f>+B8</f>
        <v>9.9000000000000005E-2</v>
      </c>
      <c r="D39" s="19">
        <f>+B39*C39</f>
        <v>3365.6500349999997</v>
      </c>
      <c r="E39" s="159">
        <f>+B39</f>
        <v>33996.464999999997</v>
      </c>
      <c r="F39" s="160">
        <f>+C8</f>
        <v>9.9000000000000005E-2</v>
      </c>
      <c r="G39" s="19">
        <f>+E39*F39</f>
        <v>3365.6500349999997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0.15731328484962195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+B27*B30*I29</f>
        <v>33996.464999999997</v>
      </c>
      <c r="C40" s="160">
        <f>+B9</f>
        <v>0.11799999999999999</v>
      </c>
      <c r="D40" s="19">
        <f>+B40*C40</f>
        <v>4011.5828699999993</v>
      </c>
      <c r="E40" s="159">
        <f>+B40</f>
        <v>33996.464999999997</v>
      </c>
      <c r="F40" s="160">
        <f>+C9</f>
        <v>0.11799999999999999</v>
      </c>
      <c r="G40" s="19">
        <f>+E40*F40</f>
        <v>4011.5828699999993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0.18750472335611504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109.71</v>
      </c>
      <c r="D42" s="68">
        <f>+B42*C42</f>
        <v>109.71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5.3881948219911277E-3</v>
      </c>
      <c r="K42" s="103">
        <f>IFERROR(+G42/$G$68,0)</f>
        <v>5.1279367436822725E-3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19.214335927639763</v>
      </c>
      <c r="G43" s="90">
        <f t="shared" si="1"/>
        <v>19.214335927639763</v>
      </c>
      <c r="H43" s="92">
        <f>+G43-D43</f>
        <v>19.194335927639763</v>
      </c>
      <c r="I43" s="97">
        <f>IFERROR(+H43/D43,0)</f>
        <v>959.71679638198816</v>
      </c>
      <c r="J43" s="108">
        <f t="shared" si="2"/>
        <v>9.4367501005657335E-4</v>
      </c>
      <c r="K43" s="103">
        <f t="shared" ref="K43:K46" si="3">IFERROR(+G43/$G$68,0)</f>
        <v>8.9809405896270472E-4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500</v>
      </c>
      <c r="C44" s="23">
        <f>+B13</f>
        <v>2.4693000000000001</v>
      </c>
      <c r="D44" s="90">
        <f t="shared" ref="D44:D46" si="4">+B44*C44</f>
        <v>1234.6500000000001</v>
      </c>
      <c r="E44" s="22">
        <f>+B44</f>
        <v>500</v>
      </c>
      <c r="F44" s="23">
        <f>+C13</f>
        <v>2.4693000000000001</v>
      </c>
      <c r="G44" s="90">
        <f t="shared" si="1"/>
        <v>1234.6500000000001</v>
      </c>
      <c r="H44" s="92">
        <f t="shared" ref="H44:H46" si="5">+G44-D44</f>
        <v>0</v>
      </c>
      <c r="I44" s="97">
        <f t="shared" ref="I44:I56" si="6">IFERROR(+H44/D44,0)</f>
        <v>0</v>
      </c>
      <c r="J44" s="107">
        <f t="shared" si="2"/>
        <v>6.0637450888445417E-2</v>
      </c>
      <c r="K44" s="103">
        <f t="shared" si="3"/>
        <v>5.7708568959869817E-2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500</v>
      </c>
      <c r="C45" s="23"/>
      <c r="D45" s="90">
        <f t="shared" si="4"/>
        <v>0</v>
      </c>
      <c r="E45" s="22">
        <f>+B45</f>
        <v>500</v>
      </c>
      <c r="F45" s="23"/>
      <c r="G45" s="90">
        <f t="shared" si="1"/>
        <v>0</v>
      </c>
      <c r="H45" s="92">
        <f t="shared" si="5"/>
        <v>0</v>
      </c>
      <c r="I45" s="97">
        <f t="shared" si="6"/>
        <v>0</v>
      </c>
      <c r="J45" s="107">
        <f t="shared" si="2"/>
        <v>0</v>
      </c>
      <c r="K45" s="103">
        <f t="shared" si="3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500</v>
      </c>
      <c r="C46" s="23">
        <f>+B14</f>
        <v>0</v>
      </c>
      <c r="D46" s="90">
        <f t="shared" si="4"/>
        <v>0</v>
      </c>
      <c r="E46" s="22">
        <f>+B46</f>
        <v>500</v>
      </c>
      <c r="F46" s="23">
        <f>+C14</f>
        <v>0</v>
      </c>
      <c r="G46" s="90">
        <f t="shared" si="1"/>
        <v>0</v>
      </c>
      <c r="H46" s="92">
        <f t="shared" si="5"/>
        <v>0</v>
      </c>
      <c r="I46" s="97">
        <f t="shared" si="6"/>
        <v>0</v>
      </c>
      <c r="J46" s="107">
        <f t="shared" si="2"/>
        <v>0</v>
      </c>
      <c r="K46" s="103">
        <f t="shared" si="3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1344.38</v>
      </c>
      <c r="E47" s="124"/>
      <c r="F47" s="91"/>
      <c r="G47" s="125">
        <f t="shared" ref="G47:H47" si="7">SUM(G42:G46)</f>
        <v>1363.5743359276398</v>
      </c>
      <c r="H47" s="125">
        <f t="shared" si="7"/>
        <v>19.194335927639763</v>
      </c>
      <c r="I47" s="46">
        <f t="shared" si="6"/>
        <v>1.4277463163420878E-2</v>
      </c>
      <c r="J47" s="109">
        <f t="shared" si="2"/>
        <v>6.6969320720493108E-2</v>
      </c>
      <c r="K47" s="137">
        <f>IFERROR(+G47/$G$68,0)</f>
        <v>6.373459976251479E-2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500</v>
      </c>
      <c r="C48" s="142">
        <f>+B16</f>
        <v>2.5994999999999999</v>
      </c>
      <c r="D48" s="127">
        <f>+B48*C48</f>
        <v>1299.75</v>
      </c>
      <c r="E48" s="127">
        <f>+B48</f>
        <v>500</v>
      </c>
      <c r="F48" s="142">
        <f>+C16</f>
        <v>2.5994999999999999</v>
      </c>
      <c r="G48" s="127">
        <f>+E48*F48</f>
        <v>1299.75</v>
      </c>
      <c r="H48" s="127">
        <f t="shared" ref="H48:H56" si="8">+G48-D48</f>
        <v>0</v>
      </c>
      <c r="I48" s="128">
        <f t="shared" si="6"/>
        <v>0</v>
      </c>
      <c r="J48" s="128">
        <f t="shared" si="2"/>
        <v>6.3834711693400492E-2</v>
      </c>
      <c r="K48" s="138">
        <f t="shared" ref="K48:K56" si="9">IFERROR(+G48/$G$68,0)</f>
        <v>6.0751397161617295E-2</v>
      </c>
    </row>
    <row r="49" spans="1:11" ht="25.5">
      <c r="A49" s="129" t="s">
        <v>29</v>
      </c>
      <c r="B49" s="130">
        <f>+B48</f>
        <v>500</v>
      </c>
      <c r="C49" s="141">
        <f>+B17</f>
        <v>1.8270999999999999</v>
      </c>
      <c r="D49" s="130">
        <f>+B49*C49</f>
        <v>913.55</v>
      </c>
      <c r="E49" s="130">
        <f>+B49</f>
        <v>500</v>
      </c>
      <c r="F49" s="141">
        <f>+C17</f>
        <v>1.8270999999999999</v>
      </c>
      <c r="G49" s="130">
        <f>+E49*F49</f>
        <v>913.55</v>
      </c>
      <c r="H49" s="130">
        <f t="shared" si="8"/>
        <v>0</v>
      </c>
      <c r="I49" s="131">
        <f t="shared" si="6"/>
        <v>0</v>
      </c>
      <c r="J49" s="131">
        <f t="shared" si="2"/>
        <v>4.4867244368152349E-2</v>
      </c>
      <c r="K49" s="139">
        <f t="shared" si="9"/>
        <v>4.2700087614537779E-2</v>
      </c>
    </row>
    <row r="50" spans="1:11">
      <c r="A50" s="100" t="s">
        <v>30</v>
      </c>
      <c r="B50" s="101"/>
      <c r="C50" s="101"/>
      <c r="D50" s="122">
        <f>+D48+D49</f>
        <v>2213.3000000000002</v>
      </c>
      <c r="E50" s="101"/>
      <c r="F50" s="101"/>
      <c r="G50" s="122">
        <f>+G48+G49</f>
        <v>2213.3000000000002</v>
      </c>
      <c r="H50" s="122">
        <f t="shared" si="8"/>
        <v>0</v>
      </c>
      <c r="I50" s="65">
        <f t="shared" si="6"/>
        <v>0</v>
      </c>
      <c r="J50" s="110">
        <f t="shared" si="2"/>
        <v>0.10870195606155286</v>
      </c>
      <c r="K50" s="140">
        <f t="shared" si="9"/>
        <v>0.10345148477615508</v>
      </c>
    </row>
    <row r="51" spans="1:11" ht="25.5">
      <c r="A51" s="47" t="s">
        <v>31</v>
      </c>
      <c r="B51" s="91"/>
      <c r="C51" s="91"/>
      <c r="D51" s="48">
        <f>+D47+D50</f>
        <v>3557.6800000000003</v>
      </c>
      <c r="E51" s="91"/>
      <c r="F51" s="91"/>
      <c r="G51" s="48">
        <f>+G47+G50</f>
        <v>3576.87433592764</v>
      </c>
      <c r="H51" s="121">
        <f t="shared" si="8"/>
        <v>19.194335927639713</v>
      </c>
      <c r="I51" s="64">
        <f t="shared" si="6"/>
        <v>5.3951833575925073E-3</v>
      </c>
      <c r="J51" s="109">
        <f t="shared" si="2"/>
        <v>0.17567127678204597</v>
      </c>
      <c r="K51" s="137">
        <f t="shared" si="9"/>
        <v>0.16718608453866987</v>
      </c>
    </row>
    <row r="52" spans="1:11">
      <c r="A52" s="158" t="s">
        <v>32</v>
      </c>
      <c r="B52" s="159">
        <f>+B27*B30</f>
        <v>188869.25</v>
      </c>
      <c r="C52" s="160">
        <f>+B18</f>
        <v>5.1999999999999998E-3</v>
      </c>
      <c r="D52" s="19">
        <f>+B52*C52</f>
        <v>982.12009999999998</v>
      </c>
      <c r="E52" s="159">
        <f>+B52</f>
        <v>188869.25</v>
      </c>
      <c r="F52" s="160">
        <f>+C18</f>
        <v>5.1999999999999998E-3</v>
      </c>
      <c r="G52" s="19">
        <f>+E52*F52</f>
        <v>982.12009999999998</v>
      </c>
      <c r="H52" s="118">
        <f t="shared" si="8"/>
        <v>0</v>
      </c>
      <c r="I52" s="20">
        <f t="shared" si="6"/>
        <v>0</v>
      </c>
      <c r="J52" s="107">
        <f t="shared" si="2"/>
        <v>4.8234932434540231E-2</v>
      </c>
      <c r="K52" s="113">
        <f t="shared" si="9"/>
        <v>4.59051111794632E-2</v>
      </c>
    </row>
    <row r="53" spans="1:11">
      <c r="A53" s="158" t="s">
        <v>33</v>
      </c>
      <c r="B53" s="159">
        <f>+B52</f>
        <v>188869.25</v>
      </c>
      <c r="C53" s="160">
        <f>+B19</f>
        <v>1.1000000000000001E-3</v>
      </c>
      <c r="D53" s="19">
        <f>+B53*C53</f>
        <v>207.75617500000001</v>
      </c>
      <c r="E53" s="159">
        <f>+B53</f>
        <v>188869.25</v>
      </c>
      <c r="F53" s="160">
        <f>+C19</f>
        <v>1.1000000000000001E-3</v>
      </c>
      <c r="G53" s="19">
        <f>+E53*F53</f>
        <v>207.75617500000001</v>
      </c>
      <c r="H53" s="118">
        <f t="shared" si="8"/>
        <v>0</v>
      </c>
      <c r="I53" s="20">
        <f t="shared" si="6"/>
        <v>0</v>
      </c>
      <c r="J53" s="107">
        <f t="shared" si="2"/>
        <v>1.020354339961428E-2</v>
      </c>
      <c r="K53" s="113">
        <f t="shared" si="9"/>
        <v>9.7106965956556771E-3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6"/>
        <v>0</v>
      </c>
      <c r="J54" s="107">
        <f t="shared" si="2"/>
        <v>1.2278267300134736E-5</v>
      </c>
      <c r="K54" s="113">
        <f t="shared" si="9"/>
        <v>1.1685208148031794E-5</v>
      </c>
    </row>
    <row r="55" spans="1:11">
      <c r="A55" s="47" t="s">
        <v>35</v>
      </c>
      <c r="B55" s="91"/>
      <c r="C55" s="91"/>
      <c r="D55" s="48">
        <f>SUM(D52:D54)</f>
        <v>1190.1262750000001</v>
      </c>
      <c r="E55" s="91"/>
      <c r="F55" s="91"/>
      <c r="G55" s="48">
        <f>SUM(G52:G54)</f>
        <v>1190.1262750000001</v>
      </c>
      <c r="H55" s="121">
        <f t="shared" si="8"/>
        <v>0</v>
      </c>
      <c r="I55" s="49">
        <f t="shared" si="6"/>
        <v>0</v>
      </c>
      <c r="J55" s="109">
        <f t="shared" si="2"/>
        <v>5.8450754101454651E-2</v>
      </c>
      <c r="K55" s="114">
        <f t="shared" si="9"/>
        <v>5.5627492983266913E-2</v>
      </c>
    </row>
    <row r="56" spans="1:11">
      <c r="A56" s="27" t="s">
        <v>36</v>
      </c>
      <c r="B56" s="159">
        <f>+B27</f>
        <v>182500</v>
      </c>
      <c r="C56" s="24">
        <f>+B21</f>
        <v>7.0000000000000001E-3</v>
      </c>
      <c r="D56" s="19">
        <f>+B56*C56</f>
        <v>1277.5</v>
      </c>
      <c r="E56" s="159">
        <f>+B56</f>
        <v>182500</v>
      </c>
      <c r="F56" s="24">
        <f>+C21</f>
        <v>7.0000000000000001E-3</v>
      </c>
      <c r="G56" s="19">
        <f>+E56*F56</f>
        <v>1277.5</v>
      </c>
      <c r="H56" s="118">
        <f t="shared" si="8"/>
        <v>0</v>
      </c>
      <c r="I56" s="20">
        <f t="shared" si="6"/>
        <v>0</v>
      </c>
      <c r="J56" s="111">
        <f t="shared" si="2"/>
        <v>6.2741945903688506E-2</v>
      </c>
      <c r="K56" s="115">
        <f t="shared" si="9"/>
        <v>5.9711413636442466E-2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20001.630774999998</v>
      </c>
      <c r="E58" s="78"/>
      <c r="F58" s="78"/>
      <c r="G58" s="21">
        <f>+G35+G36+G51+G55+G56</f>
        <v>20020.825110927639</v>
      </c>
      <c r="H58" s="118">
        <f t="shared" ref="H58:H62" si="10">+G58-D58</f>
        <v>19.194335927641077</v>
      </c>
      <c r="I58" s="20">
        <f t="shared" ref="I58:I62" si="11">IFERROR(+H58/D58,0)</f>
        <v>9.596385486543449E-4</v>
      </c>
      <c r="J58" s="107">
        <f>IFERROR(+G58/$G$62,0)</f>
        <v>0.98328416912487693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2600.2120007499998</v>
      </c>
      <c r="E59" s="25"/>
      <c r="F59" s="26">
        <v>0.13</v>
      </c>
      <c r="G59" s="21">
        <f>+G58*F59</f>
        <v>2602.7072644205932</v>
      </c>
      <c r="H59" s="118">
        <f t="shared" si="10"/>
        <v>2.495263670593431</v>
      </c>
      <c r="I59" s="20">
        <f t="shared" si="11"/>
        <v>9.5963854865437981E-4</v>
      </c>
      <c r="J59" s="107">
        <f>IFERROR(+G59/$G$62,0)</f>
        <v>0.12782694198623401</v>
      </c>
      <c r="K59" s="58"/>
    </row>
    <row r="60" spans="1:11">
      <c r="A60" s="39" t="s">
        <v>39</v>
      </c>
      <c r="B60" s="67"/>
      <c r="C60" s="67"/>
      <c r="D60" s="118">
        <f>+D58+D59</f>
        <v>22601.842775749996</v>
      </c>
      <c r="E60" s="67"/>
      <c r="F60" s="67"/>
      <c r="G60" s="118">
        <f>+G58+G59</f>
        <v>22623.532375348233</v>
      </c>
      <c r="H60" s="118">
        <f t="shared" si="10"/>
        <v>21.689599598237692</v>
      </c>
      <c r="I60" s="20">
        <f t="shared" si="11"/>
        <v>9.5963854865448986E-4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-2260.1842775749997</v>
      </c>
      <c r="E61" s="78"/>
      <c r="F61" s="31">
        <v>-0.1</v>
      </c>
      <c r="G61" s="117">
        <f>+G60*F61</f>
        <v>-2262.3532375348236</v>
      </c>
      <c r="H61" s="118">
        <f t="shared" si="10"/>
        <v>-2.1689599598239511</v>
      </c>
      <c r="I61" s="20">
        <f t="shared" si="11"/>
        <v>9.5963854865457031E-4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20341.658498174995</v>
      </c>
      <c r="E62" s="87"/>
      <c r="F62" s="87"/>
      <c r="G62" s="44">
        <f>+G60+G61</f>
        <v>20361.179137813411</v>
      </c>
      <c r="H62" s="119">
        <f t="shared" si="10"/>
        <v>19.520639638416469</v>
      </c>
      <c r="I62" s="45">
        <f t="shared" si="11"/>
        <v>9.5963854865461508E-4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21017.747339999998</v>
      </c>
      <c r="E64" s="78"/>
      <c r="F64" s="78"/>
      <c r="G64" s="21">
        <f>+G38+G39+G40+G51+G55+G56</f>
        <v>21036.941675927639</v>
      </c>
      <c r="H64" s="118">
        <f t="shared" ref="H64:H68" si="12">+G64-D64</f>
        <v>19.194335927641077</v>
      </c>
      <c r="I64" s="20">
        <f t="shared" ref="I64:I68" si="13">IFERROR(+H64/D64,0)</f>
        <v>9.1324420344093252E-4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2732.3071541999998</v>
      </c>
      <c r="E65" s="25"/>
      <c r="F65" s="26">
        <v>0.13</v>
      </c>
      <c r="G65" s="21">
        <f>+G64*F65</f>
        <v>2734.8024178705932</v>
      </c>
      <c r="H65" s="118">
        <f t="shared" si="12"/>
        <v>2.495263670593431</v>
      </c>
      <c r="I65" s="20">
        <f t="shared" si="13"/>
        <v>9.132442034409658E-4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23750.054494199998</v>
      </c>
      <c r="E66" s="67"/>
      <c r="F66" s="67"/>
      <c r="G66" s="21">
        <f>+G64+G65</f>
        <v>23771.744093798232</v>
      </c>
      <c r="H66" s="118">
        <f t="shared" si="12"/>
        <v>21.689599598234054</v>
      </c>
      <c r="I66" s="20">
        <f t="shared" si="13"/>
        <v>9.1324420344091723E-4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-2375.0054494199999</v>
      </c>
      <c r="E67" s="78"/>
      <c r="F67" s="31">
        <v>-0.1</v>
      </c>
      <c r="G67" s="117">
        <f>+G66*F67</f>
        <v>-2377.1744093798234</v>
      </c>
      <c r="H67" s="118">
        <f t="shared" si="12"/>
        <v>-2.1689599598234963</v>
      </c>
      <c r="I67" s="20">
        <f t="shared" si="13"/>
        <v>9.132442034409555E-4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21375.049044779997</v>
      </c>
      <c r="E68" s="87"/>
      <c r="F68" s="87"/>
      <c r="G68" s="44">
        <f>+G66+G67</f>
        <v>21394.569684418409</v>
      </c>
      <c r="H68" s="119">
        <f t="shared" si="12"/>
        <v>19.520639638412831</v>
      </c>
      <c r="I68" s="45">
        <f t="shared" si="13"/>
        <v>9.1324420344101947E-4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6"/>
  <sheetViews>
    <sheetView topLeftCell="A41" zoomScale="90" zoomScaleNormal="90" workbookViewId="0">
      <selection activeCell="M39" sqref="M39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8" t="s">
        <v>64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7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v>7.3999999999999996E-2</v>
      </c>
      <c r="C5" s="152">
        <v>7.3999999999999996E-2</v>
      </c>
      <c r="D5" s="201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v>8.6999999999999994E-2</v>
      </c>
      <c r="C6" s="152">
        <v>8.6999999999999994E-2</v>
      </c>
      <c r="D6" s="201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v>6.3E-2</v>
      </c>
      <c r="C7" s="152">
        <v>6.3E-2</v>
      </c>
      <c r="D7" s="201"/>
      <c r="E7" s="7"/>
      <c r="F7" s="144" t="s">
        <v>51</v>
      </c>
      <c r="I7" s="157">
        <v>0.02</v>
      </c>
      <c r="J7" s="157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v>9.9000000000000005E-2</v>
      </c>
      <c r="C8" s="152">
        <v>9.9000000000000005E-2</v>
      </c>
      <c r="D8" s="201"/>
      <c r="E8" s="7"/>
      <c r="F8" s="144" t="s">
        <v>52</v>
      </c>
      <c r="I8" s="157"/>
      <c r="J8" s="157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v>0.11799999999999999</v>
      </c>
      <c r="C9" s="152">
        <v>0.11799999999999999</v>
      </c>
      <c r="D9" s="201"/>
      <c r="E9" s="7"/>
      <c r="F9" s="144" t="s">
        <v>53</v>
      </c>
      <c r="J9" s="157">
        <v>0.14000000000000001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v>9.9600000000000009</v>
      </c>
      <c r="C10" s="147">
        <v>9.9600000000000009</v>
      </c>
      <c r="D10" s="201"/>
      <c r="E10" s="7"/>
      <c r="F10" s="144" t="s">
        <v>54</v>
      </c>
      <c r="J10" s="157">
        <f>'[3]T21 Cal. of SMIRR'!$D$4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47">
        <v>0</v>
      </c>
      <c r="C11" s="147">
        <v>0</v>
      </c>
      <c r="D11" s="201"/>
      <c r="E11" s="7"/>
      <c r="F11" s="144" t="s">
        <v>23</v>
      </c>
      <c r="I11" s="161">
        <f>SUM(I6:I10)</f>
        <v>0.02</v>
      </c>
      <c r="J11" s="161">
        <f>SUM(J6:J10)</f>
        <v>0.56557819825598765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8">
        <f>+I11</f>
        <v>0.02</v>
      </c>
      <c r="C12" s="148">
        <f>+J11</f>
        <v>0.56557819825598765</v>
      </c>
      <c r="D12" s="201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0">
        <v>1.4500000000000001E-2</v>
      </c>
      <c r="C13" s="150">
        <v>1.4500000000000001E-2</v>
      </c>
      <c r="D13" s="201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1">
        <f>+I22</f>
        <v>0</v>
      </c>
      <c r="C14" s="151">
        <f>+J22</f>
        <v>0</v>
      </c>
      <c r="D14" s="201"/>
      <c r="E14" s="7"/>
      <c r="F14" s="144" t="s">
        <v>56</v>
      </c>
      <c r="I14" s="162"/>
      <c r="J14" s="157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0">
        <v>0</v>
      </c>
      <c r="C15" s="150">
        <v>0</v>
      </c>
      <c r="D15" s="201"/>
      <c r="E15" s="7"/>
      <c r="F15" s="144" t="s">
        <v>57</v>
      </c>
      <c r="I15" s="162"/>
      <c r="J15" s="157"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1">
        <v>7.4999999999999997E-3</v>
      </c>
      <c r="C16" s="151">
        <v>7.4999999999999997E-3</v>
      </c>
      <c r="D16" s="201"/>
      <c r="E16" s="7"/>
      <c r="F16" s="144" t="s">
        <v>58</v>
      </c>
      <c r="I16" s="162"/>
      <c r="J16" s="157"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1">
        <v>5.4999999999999997E-3</v>
      </c>
      <c r="C17" s="151">
        <v>5.4999999999999997E-3</v>
      </c>
      <c r="D17" s="201"/>
      <c r="E17" s="7"/>
      <c r="F17" s="144" t="s">
        <v>59</v>
      </c>
      <c r="I17" s="162"/>
      <c r="J17" s="157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v>5.1999999999999998E-3</v>
      </c>
      <c r="C18" s="152">
        <v>5.1999999999999998E-3</v>
      </c>
      <c r="D18" s="201"/>
      <c r="E18" s="7"/>
      <c r="F18" s="144" t="s">
        <v>60</v>
      </c>
      <c r="I18" s="162"/>
      <c r="J18" s="157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v>1.1000000000000001E-3</v>
      </c>
      <c r="C19" s="152">
        <v>1.1000000000000001E-3</v>
      </c>
      <c r="D19" s="201"/>
      <c r="E19" s="7"/>
      <c r="F19" s="144" t="s">
        <v>61</v>
      </c>
      <c r="I19" s="162">
        <v>0</v>
      </c>
      <c r="J19" s="162"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8">
        <v>0.25</v>
      </c>
      <c r="C20" s="148">
        <v>0.25</v>
      </c>
      <c r="D20" s="201"/>
      <c r="E20" s="7"/>
      <c r="F20" s="144" t="s">
        <v>62</v>
      </c>
      <c r="I20" s="162">
        <v>0</v>
      </c>
      <c r="J20" s="162"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3">
        <v>7.0000000000000001E-3</v>
      </c>
      <c r="C21" s="153">
        <v>7.0000000000000001E-3</v>
      </c>
      <c r="D21" s="201"/>
      <c r="E21" s="7"/>
      <c r="F21" s="144" t="s">
        <v>63</v>
      </c>
      <c r="I21" s="162">
        <v>0</v>
      </c>
      <c r="J21" s="15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5">
        <v>1.0348999999999999</v>
      </c>
      <c r="C22" s="155">
        <v>1.0348999999999999</v>
      </c>
      <c r="D22" s="201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250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4" t="s">
        <v>83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258.72499999999997</v>
      </c>
      <c r="C35" s="94">
        <f>+B5</f>
        <v>7.3999999999999996E-2</v>
      </c>
      <c r="D35" s="95">
        <f>+B35*C35</f>
        <v>19.145649999999996</v>
      </c>
      <c r="E35" s="93">
        <f>+B35</f>
        <v>258.72499999999997</v>
      </c>
      <c r="F35" s="94">
        <f>+C5</f>
        <v>7.3999999999999996E-2</v>
      </c>
      <c r="G35" s="95">
        <f>+E35*F35</f>
        <v>19.145649999999996</v>
      </c>
      <c r="H35" s="96">
        <f>+G35-D35</f>
        <v>0</v>
      </c>
      <c r="I35" s="97">
        <f>IFERROR(+H35/D35,0)</f>
        <v>0</v>
      </c>
      <c r="J35" s="105">
        <f>IFERROR(+G35/$G$62,0)</f>
        <v>0.46725718004638855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165.58399999999997</v>
      </c>
      <c r="C38" s="160">
        <f>+B7</f>
        <v>6.3E-2</v>
      </c>
      <c r="D38" s="19">
        <f>+B38*C38</f>
        <v>10.431791999999998</v>
      </c>
      <c r="E38" s="159">
        <f>+B38</f>
        <v>165.58399999999997</v>
      </c>
      <c r="F38" s="160">
        <f>+C7</f>
        <v>6.3E-2</v>
      </c>
      <c r="G38" s="19">
        <f>+E38*F38</f>
        <v>10.431791999999998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0.24609001280961429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46.570499999999996</v>
      </c>
      <c r="C39" s="160">
        <f>+B8</f>
        <v>9.9000000000000005E-2</v>
      </c>
      <c r="D39" s="19">
        <f>+B39*C39</f>
        <v>4.6104794999999994</v>
      </c>
      <c r="E39" s="159">
        <f>+B39</f>
        <v>46.570499999999996</v>
      </c>
      <c r="F39" s="160">
        <f>+C8</f>
        <v>9.9000000000000005E-2</v>
      </c>
      <c r="G39" s="19">
        <f>+E39*F39</f>
        <v>4.6104794999999994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0.10876299673282061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46.570499999999996</v>
      </c>
      <c r="C40" s="160">
        <f>+B9</f>
        <v>0.11799999999999999</v>
      </c>
      <c r="D40" s="19">
        <f>+B40*C40</f>
        <v>5.4953189999999994</v>
      </c>
      <c r="E40" s="159">
        <f>+B40</f>
        <v>46.570499999999996</v>
      </c>
      <c r="F40" s="160">
        <f>+C9</f>
        <v>0.11799999999999999</v>
      </c>
      <c r="G40" s="19">
        <f>+E40*F40</f>
        <v>5.4953189999999994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0.12963670317649326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9.9600000000000009</v>
      </c>
      <c r="D42" s="68">
        <f>+B42*C42</f>
        <v>9.9600000000000009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0.24307774942412669</v>
      </c>
      <c r="K42" s="103">
        <f>IFERROR(+G42/$G$68,0)</f>
        <v>0.23496025683638622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0.56557819825598765</v>
      </c>
      <c r="G43" s="90">
        <f t="shared" si="1"/>
        <v>0.56557819825598765</v>
      </c>
      <c r="H43" s="92">
        <f>+G43-D43</f>
        <v>0.54557819825598763</v>
      </c>
      <c r="I43" s="97">
        <f t="shared" ref="I43:I56" si="3">IFERROR(+H43/D43,0)</f>
        <v>27.278909912799381</v>
      </c>
      <c r="J43" s="108">
        <f t="shared" si="2"/>
        <v>1.3803160196327109E-2</v>
      </c>
      <c r="K43" s="103">
        <f t="shared" ref="K43:K46" si="4">IFERROR(+G43/$G$68,0)</f>
        <v>1.334220870715737E-2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250</v>
      </c>
      <c r="C44" s="23">
        <f>+B13</f>
        <v>1.4500000000000001E-2</v>
      </c>
      <c r="D44" s="90">
        <f t="shared" ref="D44:D46" si="5">+B44*C44</f>
        <v>3.625</v>
      </c>
      <c r="E44" s="22">
        <f>+B44</f>
        <v>250</v>
      </c>
      <c r="F44" s="23">
        <f>+C13</f>
        <v>1.4500000000000001E-2</v>
      </c>
      <c r="G44" s="90">
        <f t="shared" si="1"/>
        <v>3.625</v>
      </c>
      <c r="H44" s="92">
        <f t="shared" ref="H44:H46" si="6">+G44-D44</f>
        <v>0</v>
      </c>
      <c r="I44" s="97">
        <f t="shared" si="3"/>
        <v>0</v>
      </c>
      <c r="J44" s="107">
        <f t="shared" si="2"/>
        <v>8.8469562415909558E-2</v>
      </c>
      <c r="K44" s="103">
        <f t="shared" si="4"/>
        <v>8.5515153718062245E-2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250</v>
      </c>
      <c r="C45" s="23"/>
      <c r="D45" s="90">
        <f t="shared" si="5"/>
        <v>0</v>
      </c>
      <c r="E45" s="22">
        <f>+B45</f>
        <v>250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250</v>
      </c>
      <c r="C46" s="23">
        <f>+B14</f>
        <v>0</v>
      </c>
      <c r="D46" s="90">
        <f t="shared" si="5"/>
        <v>0</v>
      </c>
      <c r="E46" s="22">
        <f>+B46</f>
        <v>250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13.605</v>
      </c>
      <c r="E47" s="124"/>
      <c r="F47" s="91"/>
      <c r="G47" s="125">
        <f t="shared" ref="G47:H47" si="7">SUM(G42:G46)</f>
        <v>14.150578198255989</v>
      </c>
      <c r="H47" s="125">
        <f t="shared" si="7"/>
        <v>0.54557819825598763</v>
      </c>
      <c r="I47" s="46">
        <f t="shared" si="3"/>
        <v>4.0101300864093171E-2</v>
      </c>
      <c r="J47" s="109">
        <f t="shared" si="2"/>
        <v>0.34535047203636338</v>
      </c>
      <c r="K47" s="137">
        <f>IFERROR(+G47/$G$68,0)</f>
        <v>0.33381761926160586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258.72499999999997</v>
      </c>
      <c r="C48" s="142">
        <f>+B16</f>
        <v>7.4999999999999997E-3</v>
      </c>
      <c r="D48" s="127">
        <f>+B48*C48</f>
        <v>1.9404374999999996</v>
      </c>
      <c r="E48" s="127">
        <f>+B48</f>
        <v>258.72499999999997</v>
      </c>
      <c r="F48" s="142">
        <f>+C16</f>
        <v>7.4999999999999997E-3</v>
      </c>
      <c r="G48" s="127">
        <f>+E48*F48</f>
        <v>1.9404374999999996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4.7357146626323163E-2</v>
      </c>
      <c r="K48" s="138">
        <f t="shared" ref="K48:K56" si="9">IFERROR(+G48/$G$68,0)</f>
        <v>4.5775672025597895E-2</v>
      </c>
    </row>
    <row r="49" spans="1:11" ht="25.5">
      <c r="A49" s="129" t="s">
        <v>29</v>
      </c>
      <c r="B49" s="130">
        <f>+B48</f>
        <v>258.72499999999997</v>
      </c>
      <c r="C49" s="141">
        <f>+B17</f>
        <v>5.4999999999999997E-3</v>
      </c>
      <c r="D49" s="130">
        <f>+B49*C49</f>
        <v>1.4229874999999996</v>
      </c>
      <c r="E49" s="130">
        <f>+B49</f>
        <v>258.72499999999997</v>
      </c>
      <c r="F49" s="141">
        <f>+C17</f>
        <v>5.4999999999999997E-3</v>
      </c>
      <c r="G49" s="130">
        <f>+E49*F49</f>
        <v>1.4229874999999996</v>
      </c>
      <c r="H49" s="130">
        <f t="shared" si="8"/>
        <v>0</v>
      </c>
      <c r="I49" s="131">
        <f t="shared" si="3"/>
        <v>0</v>
      </c>
      <c r="J49" s="131">
        <f t="shared" si="2"/>
        <v>3.4728574192636988E-2</v>
      </c>
      <c r="K49" s="139">
        <f t="shared" si="9"/>
        <v>3.3568826152105123E-2</v>
      </c>
    </row>
    <row r="50" spans="1:11">
      <c r="A50" s="100" t="s">
        <v>30</v>
      </c>
      <c r="B50" s="101"/>
      <c r="C50" s="101"/>
      <c r="D50" s="122">
        <f>+D48+D49</f>
        <v>3.3634249999999994</v>
      </c>
      <c r="E50" s="101"/>
      <c r="F50" s="101"/>
      <c r="G50" s="122">
        <f>+G48+G49</f>
        <v>3.3634249999999994</v>
      </c>
      <c r="H50" s="122">
        <f t="shared" si="8"/>
        <v>0</v>
      </c>
      <c r="I50" s="65">
        <f t="shared" si="3"/>
        <v>0</v>
      </c>
      <c r="J50" s="110">
        <f t="shared" si="2"/>
        <v>8.2085720818960151E-2</v>
      </c>
      <c r="K50" s="140">
        <f t="shared" si="9"/>
        <v>7.9344498177703018E-2</v>
      </c>
    </row>
    <row r="51" spans="1:11" ht="25.5">
      <c r="A51" s="47" t="s">
        <v>31</v>
      </c>
      <c r="B51" s="91"/>
      <c r="C51" s="91"/>
      <c r="D51" s="48">
        <f>+D47+D50</f>
        <v>16.968425</v>
      </c>
      <c r="E51" s="91"/>
      <c r="F51" s="91"/>
      <c r="G51" s="48">
        <f>+G47+G50</f>
        <v>17.514003198255988</v>
      </c>
      <c r="H51" s="121">
        <f t="shared" si="8"/>
        <v>0.54557819825598841</v>
      </c>
      <c r="I51" s="64">
        <f t="shared" si="3"/>
        <v>3.2152553831954846E-2</v>
      </c>
      <c r="J51" s="109">
        <f t="shared" si="2"/>
        <v>0.42743619285532353</v>
      </c>
      <c r="K51" s="137">
        <f t="shared" si="9"/>
        <v>0.41316211743930886</v>
      </c>
    </row>
    <row r="52" spans="1:11">
      <c r="A52" s="158" t="s">
        <v>32</v>
      </c>
      <c r="B52" s="159">
        <f>+B27*B30</f>
        <v>258.72499999999997</v>
      </c>
      <c r="C52" s="160">
        <f>+B18</f>
        <v>5.1999999999999998E-3</v>
      </c>
      <c r="D52" s="19">
        <f>+B52*C52</f>
        <v>1.3453699999999997</v>
      </c>
      <c r="E52" s="159">
        <f>+B52</f>
        <v>258.72499999999997</v>
      </c>
      <c r="F52" s="160">
        <f>+C18</f>
        <v>5.1999999999999998E-3</v>
      </c>
      <c r="G52" s="19">
        <f>+E52*F52</f>
        <v>1.3453699999999997</v>
      </c>
      <c r="H52" s="118">
        <f t="shared" si="8"/>
        <v>0</v>
      </c>
      <c r="I52" s="20">
        <f t="shared" si="3"/>
        <v>0</v>
      </c>
      <c r="J52" s="107">
        <f t="shared" si="2"/>
        <v>3.283428832758406E-2</v>
      </c>
      <c r="K52" s="113">
        <f t="shared" si="9"/>
        <v>3.173779927108121E-2</v>
      </c>
    </row>
    <row r="53" spans="1:11">
      <c r="A53" s="158" t="s">
        <v>33</v>
      </c>
      <c r="B53" s="159">
        <f>+B52</f>
        <v>258.72499999999997</v>
      </c>
      <c r="C53" s="160">
        <f>+B19</f>
        <v>1.1000000000000001E-3</v>
      </c>
      <c r="D53" s="19">
        <f>+B53*C53</f>
        <v>0.2845975</v>
      </c>
      <c r="E53" s="159">
        <f>+B53</f>
        <v>258.72499999999997</v>
      </c>
      <c r="F53" s="160">
        <f>+C19</f>
        <v>1.1000000000000001E-3</v>
      </c>
      <c r="G53" s="19">
        <f>+E53*F53</f>
        <v>0.2845975</v>
      </c>
      <c r="H53" s="118">
        <f t="shared" si="8"/>
        <v>0</v>
      </c>
      <c r="I53" s="20">
        <f t="shared" si="3"/>
        <v>0</v>
      </c>
      <c r="J53" s="107">
        <f t="shared" si="2"/>
        <v>6.945714838527399E-3</v>
      </c>
      <c r="K53" s="113">
        <f t="shared" si="9"/>
        <v>6.713765230421026E-3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6.1013491321316934E-3</v>
      </c>
      <c r="K54" s="113">
        <f t="shared" si="9"/>
        <v>5.8975968081422239E-3</v>
      </c>
    </row>
    <row r="55" spans="1:11">
      <c r="A55" s="47" t="s">
        <v>35</v>
      </c>
      <c r="B55" s="91"/>
      <c r="C55" s="91"/>
      <c r="D55" s="48">
        <f>SUM(D52:D54)</f>
        <v>1.8799674999999998</v>
      </c>
      <c r="E55" s="91"/>
      <c r="F55" s="91"/>
      <c r="G55" s="48">
        <f>SUM(G52:G54)</f>
        <v>1.8799674999999998</v>
      </c>
      <c r="H55" s="121">
        <f t="shared" si="8"/>
        <v>0</v>
      </c>
      <c r="I55" s="49">
        <f t="shared" si="3"/>
        <v>0</v>
      </c>
      <c r="J55" s="109">
        <f t="shared" si="2"/>
        <v>4.5881352298243153E-2</v>
      </c>
      <c r="K55" s="114">
        <f t="shared" si="9"/>
        <v>4.4349161309644461E-2</v>
      </c>
    </row>
    <row r="56" spans="1:11">
      <c r="A56" s="27" t="s">
        <v>36</v>
      </c>
      <c r="B56" s="159">
        <f>+B27</f>
        <v>250</v>
      </c>
      <c r="C56" s="24">
        <f>+B21</f>
        <v>7.0000000000000001E-3</v>
      </c>
      <c r="D56" s="19">
        <f>+B56*C56</f>
        <v>1.75</v>
      </c>
      <c r="E56" s="159">
        <f>+B56</f>
        <v>250</v>
      </c>
      <c r="F56" s="24">
        <f>+C21</f>
        <v>7.0000000000000001E-3</v>
      </c>
      <c r="G56" s="19">
        <f>+E56*F56</f>
        <v>1.75</v>
      </c>
      <c r="H56" s="118">
        <f t="shared" si="8"/>
        <v>0</v>
      </c>
      <c r="I56" s="20">
        <f t="shared" si="3"/>
        <v>0</v>
      </c>
      <c r="J56" s="111">
        <f t="shared" si="2"/>
        <v>4.2709443924921854E-2</v>
      </c>
      <c r="K56" s="115">
        <f t="shared" si="9"/>
        <v>4.1283177656995566E-2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39.744042499999999</v>
      </c>
      <c r="E58" s="78"/>
      <c r="F58" s="78"/>
      <c r="G58" s="21">
        <f>+G35+G36+G51+G55+G56</f>
        <v>40.28962069825598</v>
      </c>
      <c r="H58" s="118">
        <f t="shared" ref="H58:H62" si="10">+G58-D58</f>
        <v>0.54557819825598131</v>
      </c>
      <c r="I58" s="20">
        <f t="shared" ref="I58:I62" si="11">IFERROR(+H58/D58,0)</f>
        <v>1.3727295059529521E-2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5.1667255250000004</v>
      </c>
      <c r="E59" s="25"/>
      <c r="F59" s="26">
        <v>0.13</v>
      </c>
      <c r="G59" s="21">
        <f>+G58*F59</f>
        <v>5.2376506907732781</v>
      </c>
      <c r="H59" s="118">
        <f t="shared" si="10"/>
        <v>7.0925165773277676E-2</v>
      </c>
      <c r="I59" s="20">
        <f t="shared" si="11"/>
        <v>1.372729505952954E-2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44.910768024999996</v>
      </c>
      <c r="E60" s="67"/>
      <c r="F60" s="67"/>
      <c r="G60" s="118">
        <f>+G58+G59</f>
        <v>45.527271389029259</v>
      </c>
      <c r="H60" s="118">
        <f t="shared" si="10"/>
        <v>0.61650336402926342</v>
      </c>
      <c r="I60" s="20">
        <f t="shared" si="11"/>
        <v>1.3727295059529623E-2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-4.4910768024999994</v>
      </c>
      <c r="E61" s="78"/>
      <c r="F61" s="31">
        <v>-0.1</v>
      </c>
      <c r="G61" s="117">
        <f>+G60*F61</f>
        <v>-4.5527271389029265</v>
      </c>
      <c r="H61" s="118">
        <f t="shared" si="10"/>
        <v>-6.1650336402927053E-2</v>
      </c>
      <c r="I61" s="20">
        <f t="shared" si="11"/>
        <v>1.3727295059529783E-2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40.419691222499999</v>
      </c>
      <c r="E62" s="87"/>
      <c r="F62" s="87"/>
      <c r="G62" s="44">
        <f>+G60+G61</f>
        <v>40.974544250126335</v>
      </c>
      <c r="H62" s="119">
        <f t="shared" si="10"/>
        <v>0.55485302762633637</v>
      </c>
      <c r="I62" s="45">
        <f t="shared" si="11"/>
        <v>1.3727295059529604E-2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41.135982999999996</v>
      </c>
      <c r="E64" s="78"/>
      <c r="F64" s="78"/>
      <c r="G64" s="21">
        <f>+G38+G39+G40+G51+G55+G56</f>
        <v>41.681561198255984</v>
      </c>
      <c r="H64" s="118">
        <f t="shared" ref="H64:H68" si="12">+G64-D64</f>
        <v>0.54557819825598841</v>
      </c>
      <c r="I64" s="20">
        <f t="shared" ref="I64:I68" si="13">IFERROR(+H64/D64,0)</f>
        <v>1.3262797153917252E-2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5.3476777899999997</v>
      </c>
      <c r="E65" s="25"/>
      <c r="F65" s="26">
        <v>0.13</v>
      </c>
      <c r="G65" s="21">
        <f>+G64*F65</f>
        <v>5.4186029557732782</v>
      </c>
      <c r="H65" s="118">
        <f t="shared" si="12"/>
        <v>7.0925165773278565E-2</v>
      </c>
      <c r="I65" s="20">
        <f t="shared" si="13"/>
        <v>1.3262797153917264E-2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46.483660789999995</v>
      </c>
      <c r="E66" s="67"/>
      <c r="F66" s="67"/>
      <c r="G66" s="21">
        <f>+G64+G65</f>
        <v>47.100164154029265</v>
      </c>
      <c r="H66" s="118">
        <f t="shared" si="12"/>
        <v>0.61650336402927053</v>
      </c>
      <c r="I66" s="20">
        <f t="shared" si="13"/>
        <v>1.326279715391733E-2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-4.6483660789999997</v>
      </c>
      <c r="E67" s="78"/>
      <c r="F67" s="31">
        <v>-0.1</v>
      </c>
      <c r="G67" s="117">
        <f>+G66*F67</f>
        <v>-4.7100164154029267</v>
      </c>
      <c r="H67" s="118">
        <f t="shared" si="12"/>
        <v>-6.1650336402927053E-2</v>
      </c>
      <c r="I67" s="20">
        <f t="shared" si="13"/>
        <v>1.326279715391733E-2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41.835294710999996</v>
      </c>
      <c r="E68" s="87"/>
      <c r="F68" s="87"/>
      <c r="G68" s="44">
        <f>+G66+G67</f>
        <v>42.390147738626339</v>
      </c>
      <c r="H68" s="119">
        <f t="shared" si="12"/>
        <v>0.55485302762634348</v>
      </c>
      <c r="I68" s="45">
        <f t="shared" si="13"/>
        <v>1.326279715391733E-2</v>
      </c>
      <c r="J68" s="62"/>
      <c r="K68" s="116">
        <f t="shared" si="14"/>
        <v>1</v>
      </c>
    </row>
    <row r="71" spans="1:11">
      <c r="A71" s="212" t="s">
        <v>81</v>
      </c>
      <c r="B71" s="213"/>
      <c r="C71" s="213"/>
      <c r="D71" s="213"/>
      <c r="E71" s="213"/>
      <c r="F71" s="213"/>
      <c r="G71" s="213"/>
      <c r="H71" s="21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  <row r="76" spans="1:11">
      <c r="A76" s="143"/>
      <c r="B76" s="143"/>
      <c r="C76" s="143"/>
      <c r="D76" s="143"/>
      <c r="E76" s="143"/>
      <c r="F76" s="143"/>
      <c r="G76" s="143"/>
      <c r="H76" s="143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  <pageSetup scale="50" orientation="portrait" verticalDpi="597" r:id="rId1"/>
  <ignoredErrors>
    <ignoredError sqref="G47:H47 G55 D55:D60 D47" formula="1"/>
    <ignoredError sqref="I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8" t="s">
        <v>64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7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'Residential (250 kWh)'!B5</f>
        <v>7.3999999999999996E-2</v>
      </c>
      <c r="C5" s="152">
        <f>'Residential (250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'Residential (250 kWh)'!B6</f>
        <v>8.6999999999999994E-2</v>
      </c>
      <c r="C6" s="152">
        <f>'Residential (250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'Residential (250 kWh)'!B7</f>
        <v>6.3E-2</v>
      </c>
      <c r="C7" s="152">
        <f>'Residential (250 kWh)'!C7</f>
        <v>6.3E-2</v>
      </c>
      <c r="D7" s="7"/>
      <c r="E7" s="7"/>
      <c r="F7" s="144" t="s">
        <v>51</v>
      </c>
      <c r="I7" s="157">
        <f>'Residential (250 kWh)'!I7</f>
        <v>0.02</v>
      </c>
      <c r="J7" s="157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'Residential (250 kWh)'!B8</f>
        <v>9.9000000000000005E-2</v>
      </c>
      <c r="C8" s="152">
        <f>'Residential (250 kWh)'!C8</f>
        <v>9.9000000000000005E-2</v>
      </c>
      <c r="D8" s="7"/>
      <c r="E8" s="7"/>
      <c r="F8" s="144" t="s">
        <v>52</v>
      </c>
      <c r="I8" s="157">
        <f>'Residential (250 kWh)'!I8</f>
        <v>0</v>
      </c>
      <c r="J8" s="157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'Residential (250 kWh)'!B9</f>
        <v>0.11799999999999999</v>
      </c>
      <c r="C9" s="152">
        <f>'Residential (250 kWh)'!C9</f>
        <v>0.11799999999999999</v>
      </c>
      <c r="D9" s="7"/>
      <c r="E9" s="7"/>
      <c r="F9" s="144" t="s">
        <v>53</v>
      </c>
      <c r="I9" s="157">
        <f>'Residential (250 kWh)'!I9</f>
        <v>0</v>
      </c>
      <c r="J9" s="157">
        <f>'Residential (250 kWh)'!J9</f>
        <v>0.14000000000000001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'Residential (250 kWh)'!B10</f>
        <v>9.9600000000000009</v>
      </c>
      <c r="C10" s="152">
        <f>'Residential (250 kWh)'!C10</f>
        <v>9.9600000000000009</v>
      </c>
      <c r="D10" s="7"/>
      <c r="E10" s="7"/>
      <c r="F10" s="144" t="s">
        <v>54</v>
      </c>
      <c r="I10" s="157">
        <f>'Residential (250 kWh)'!I10</f>
        <v>0</v>
      </c>
      <c r="J10" s="157">
        <f>'Residential (250 kWh)'!J10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'Residential (250 kWh)'!B11</f>
        <v>0</v>
      </c>
      <c r="C11" s="152">
        <f>'Residential (250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0.56557819825598765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'Residential (250 kWh)'!B12</f>
        <v>0.02</v>
      </c>
      <c r="C12" s="147">
        <f>'Residential (250 kWh)'!C12</f>
        <v>0.56557819825598765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'Residential (250 kWh)'!B13</f>
        <v>1.4500000000000001E-2</v>
      </c>
      <c r="C13" s="152">
        <f>'Residential (250 kWh)'!C13</f>
        <v>1.4500000000000001E-2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'Residential (250 kWh)'!B14</f>
        <v>0</v>
      </c>
      <c r="C14" s="152">
        <f>'Residential (250 kWh)'!C14</f>
        <v>0</v>
      </c>
      <c r="D14" s="7"/>
      <c r="E14" s="7"/>
      <c r="F14" s="144" t="s">
        <v>56</v>
      </c>
      <c r="I14" s="157">
        <f>'Residential (250 kWh)'!I14</f>
        <v>0</v>
      </c>
      <c r="J14" s="157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'Residential (250 kWh)'!B15</f>
        <v>0</v>
      </c>
      <c r="C15" s="152">
        <f>'Residential (250 kWh)'!C15</f>
        <v>0</v>
      </c>
      <c r="D15" s="7"/>
      <c r="E15" s="7"/>
      <c r="F15" s="144" t="s">
        <v>57</v>
      </c>
      <c r="I15" s="157">
        <f>'Residential (250 kWh)'!I15</f>
        <v>0</v>
      </c>
      <c r="J15" s="157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'Residential (250 kWh)'!B16</f>
        <v>7.4999999999999997E-3</v>
      </c>
      <c r="C16" s="152">
        <f>'Residential (250 kWh)'!C16</f>
        <v>7.4999999999999997E-3</v>
      </c>
      <c r="D16" s="7"/>
      <c r="E16" s="7"/>
      <c r="F16" s="144" t="s">
        <v>58</v>
      </c>
      <c r="I16" s="157">
        <f>'Residential (250 kWh)'!I16</f>
        <v>0</v>
      </c>
      <c r="J16" s="157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'Residential (250 kWh)'!B17</f>
        <v>5.4999999999999997E-3</v>
      </c>
      <c r="C17" s="152">
        <f>'Residential (250 kWh)'!C17</f>
        <v>5.4999999999999997E-3</v>
      </c>
      <c r="D17" s="7"/>
      <c r="E17" s="7"/>
      <c r="F17" s="144" t="s">
        <v>59</v>
      </c>
      <c r="I17" s="157">
        <f>'Residential (250 kWh)'!I17</f>
        <v>0</v>
      </c>
      <c r="J17" s="157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'Residential (250 kWh)'!B18</f>
        <v>5.1999999999999998E-3</v>
      </c>
      <c r="C18" s="152">
        <f>'Residential (250 kWh)'!C18</f>
        <v>5.1999999999999998E-3</v>
      </c>
      <c r="D18" s="7"/>
      <c r="E18" s="7"/>
      <c r="F18" s="144" t="s">
        <v>60</v>
      </c>
      <c r="I18" s="157">
        <f>'Residential (250 kWh)'!I18</f>
        <v>0</v>
      </c>
      <c r="J18" s="157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'Residential (250 kWh)'!B19</f>
        <v>1.1000000000000001E-3</v>
      </c>
      <c r="C19" s="152">
        <f>'Residential (250 kWh)'!C19</f>
        <v>1.1000000000000001E-3</v>
      </c>
      <c r="D19" s="7"/>
      <c r="E19" s="7"/>
      <c r="F19" s="144" t="s">
        <v>61</v>
      </c>
      <c r="I19" s="157">
        <f>'Residential (250 kWh)'!I19</f>
        <v>0</v>
      </c>
      <c r="J19" s="157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'Residential (250 kWh)'!B20</f>
        <v>0.25</v>
      </c>
      <c r="C20" s="152">
        <f>'Residential (250 kWh)'!C20</f>
        <v>0.25</v>
      </c>
      <c r="D20" s="7"/>
      <c r="E20" s="7"/>
      <c r="F20" s="144" t="s">
        <v>62</v>
      </c>
      <c r="I20" s="157">
        <f>'Residential (250 kWh)'!I20</f>
        <v>0</v>
      </c>
      <c r="J20" s="157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'Residential (250 kWh)'!B21</f>
        <v>7.0000000000000001E-3</v>
      </c>
      <c r="C21" s="152">
        <f>'Residential (250 kWh)'!C21</f>
        <v>7.0000000000000001E-3</v>
      </c>
      <c r="D21" s="7"/>
      <c r="E21" s="7"/>
      <c r="F21" s="144" t="s">
        <v>63</v>
      </c>
      <c r="I21" s="157">
        <f>'Residential (250 kWh)'!I21</f>
        <v>0</v>
      </c>
      <c r="J21" s="157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'Residential (250 kWh)'!B22</f>
        <v>1.0348999999999999</v>
      </c>
      <c r="C22" s="152">
        <f>'Residential (250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800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4" t="s">
        <v>84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827.92</v>
      </c>
      <c r="C35" s="94">
        <f>+B5</f>
        <v>7.3999999999999996E-2</v>
      </c>
      <c r="D35" s="95">
        <f>+B35*C35</f>
        <v>61.266079999999995</v>
      </c>
      <c r="E35" s="93">
        <f>+B35</f>
        <v>827.92</v>
      </c>
      <c r="F35" s="94">
        <f>+C5</f>
        <v>7.3999999999999996E-2</v>
      </c>
      <c r="G35" s="95">
        <f>+E35*F35</f>
        <v>61.266079999999995</v>
      </c>
      <c r="H35" s="96">
        <f>+G35-D35</f>
        <v>0</v>
      </c>
      <c r="I35" s="97">
        <f>IFERROR(+H35/D35,0)</f>
        <v>0</v>
      </c>
      <c r="J35" s="105">
        <f>IFERROR(+G35/$G$62,0)</f>
        <v>0.66750431183295955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-172.08000000000004</v>
      </c>
      <c r="C36" s="66">
        <f>+B6</f>
        <v>8.6999999999999994E-2</v>
      </c>
      <c r="D36" s="19">
        <f>+B36*C36</f>
        <v>-14.970960000000003</v>
      </c>
      <c r="E36" s="159">
        <f>+B36</f>
        <v>-172.08000000000004</v>
      </c>
      <c r="F36" s="66">
        <f>+C6</f>
        <v>8.6999999999999994E-2</v>
      </c>
      <c r="G36" s="19">
        <f>+E36*F36</f>
        <v>-14.970960000000003</v>
      </c>
      <c r="H36" s="120">
        <f>+G36-D36</f>
        <v>0</v>
      </c>
      <c r="I36" s="97">
        <f>IFERROR(+H36/D36,0)</f>
        <v>0</v>
      </c>
      <c r="J36" s="89">
        <f>IFERROR(+G36/$G$62,0)</f>
        <v>-0.16311114326685774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529.86879999999996</v>
      </c>
      <c r="C38" s="160">
        <f>+B7</f>
        <v>6.3E-2</v>
      </c>
      <c r="D38" s="19">
        <f>+B38*C38</f>
        <v>33.381734399999999</v>
      </c>
      <c r="E38" s="159">
        <f>+B38</f>
        <v>529.86879999999996</v>
      </c>
      <c r="F38" s="160">
        <f>+C7</f>
        <v>6.3E-2</v>
      </c>
      <c r="G38" s="19">
        <f>+E38*F38</f>
        <v>33.381734399999999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0.29928254967689538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149.0256</v>
      </c>
      <c r="C39" s="160">
        <f>+B8</f>
        <v>9.9000000000000005E-2</v>
      </c>
      <c r="D39" s="19">
        <f>+B39*C39</f>
        <v>14.753534400000001</v>
      </c>
      <c r="E39" s="159">
        <f>+B39</f>
        <v>149.0256</v>
      </c>
      <c r="F39" s="160">
        <f>+C8</f>
        <v>9.9000000000000005E-2</v>
      </c>
      <c r="G39" s="19">
        <f>+E39*F39</f>
        <v>14.753534400000001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0.13227219829469933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149.0256</v>
      </c>
      <c r="C40" s="160">
        <f>+B9</f>
        <v>0.11799999999999999</v>
      </c>
      <c r="D40" s="19">
        <f>+B40*C40</f>
        <v>17.585020799999999</v>
      </c>
      <c r="E40" s="159">
        <f>+B40</f>
        <v>149.0256</v>
      </c>
      <c r="F40" s="160">
        <f>+C9</f>
        <v>0.11799999999999999</v>
      </c>
      <c r="G40" s="19">
        <f>+E40*F40</f>
        <v>17.585020799999999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0.15765777170479311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9.9600000000000009</v>
      </c>
      <c r="D42" s="68">
        <f>+B42*C42</f>
        <v>9.9600000000000009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0.10851588588426546</v>
      </c>
      <c r="K42" s="103">
        <f>IFERROR(+G42/$G$68,0)</f>
        <v>8.929596524445052E-2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0.56557819825598765</v>
      </c>
      <c r="G43" s="90">
        <f t="shared" si="1"/>
        <v>0.56557819825598765</v>
      </c>
      <c r="H43" s="92">
        <f>+G43-D43</f>
        <v>0.54557819825598763</v>
      </c>
      <c r="I43" s="97">
        <f t="shared" ref="I43:I56" si="3">IFERROR(+H43/D43,0)</f>
        <v>27.278909912799381</v>
      </c>
      <c r="J43" s="108">
        <f t="shared" si="2"/>
        <v>6.162070202868998E-3</v>
      </c>
      <c r="K43" s="103">
        <f t="shared" ref="K43:K46" si="4">IFERROR(+G43/$G$68,0)</f>
        <v>5.0706677845869094E-3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800</v>
      </c>
      <c r="C44" s="23">
        <f>+B13</f>
        <v>1.4500000000000001E-2</v>
      </c>
      <c r="D44" s="90">
        <f t="shared" ref="D44:D46" si="5">+B44*C44</f>
        <v>11.600000000000001</v>
      </c>
      <c r="E44" s="22">
        <f>+B44</f>
        <v>800</v>
      </c>
      <c r="F44" s="23">
        <f>+C13</f>
        <v>1.4500000000000001E-2</v>
      </c>
      <c r="G44" s="90">
        <f t="shared" si="1"/>
        <v>11.600000000000001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0.1263839634796666</v>
      </c>
      <c r="K44" s="103">
        <f t="shared" si="4"/>
        <v>0.10399931695136809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800</v>
      </c>
      <c r="C45" s="23"/>
      <c r="D45" s="90">
        <f t="shared" si="5"/>
        <v>0</v>
      </c>
      <c r="E45" s="22">
        <f>+B45</f>
        <v>800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800</v>
      </c>
      <c r="C46" s="23">
        <f>+B14</f>
        <v>0</v>
      </c>
      <c r="D46" s="90">
        <f t="shared" si="5"/>
        <v>0</v>
      </c>
      <c r="E46" s="22">
        <f>+B46</f>
        <v>800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21.580000000000002</v>
      </c>
      <c r="E47" s="124"/>
      <c r="F47" s="91"/>
      <c r="G47" s="125">
        <f t="shared" ref="G47:H47" si="7">SUM(G42:G46)</f>
        <v>22.12557819825599</v>
      </c>
      <c r="H47" s="125">
        <f t="shared" si="7"/>
        <v>0.54557819825598763</v>
      </c>
      <c r="I47" s="46">
        <f t="shared" si="3"/>
        <v>2.5281658862650026E-2</v>
      </c>
      <c r="J47" s="109">
        <f t="shared" si="2"/>
        <v>0.24106191956680106</v>
      </c>
      <c r="K47" s="137">
        <f>IFERROR(+G47/$G$68,0)</f>
        <v>0.19836594998040552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827.92</v>
      </c>
      <c r="C48" s="142">
        <f>+B16</f>
        <v>7.4999999999999997E-3</v>
      </c>
      <c r="D48" s="127">
        <f>+B48*C48</f>
        <v>6.2093999999999996</v>
      </c>
      <c r="E48" s="127">
        <f>+B48</f>
        <v>827.92</v>
      </c>
      <c r="F48" s="142">
        <f>+C16</f>
        <v>7.4999999999999997E-3</v>
      </c>
      <c r="G48" s="127">
        <f>+E48*F48</f>
        <v>6.2093999999999996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6.7652464037124285E-2</v>
      </c>
      <c r="K48" s="138">
        <f t="shared" ref="K48:K56" si="9">IFERROR(+G48/$G$68,0)</f>
        <v>5.5670117127398694E-2</v>
      </c>
    </row>
    <row r="49" spans="1:11" ht="25.5">
      <c r="A49" s="129" t="s">
        <v>29</v>
      </c>
      <c r="B49" s="130">
        <f>+B48</f>
        <v>827.92</v>
      </c>
      <c r="C49" s="141">
        <f>+B17</f>
        <v>5.4999999999999997E-3</v>
      </c>
      <c r="D49" s="130">
        <f>+B49*C49</f>
        <v>4.5535599999999992</v>
      </c>
      <c r="E49" s="130">
        <f>+B49</f>
        <v>827.92</v>
      </c>
      <c r="F49" s="141">
        <f>+C17</f>
        <v>5.4999999999999997E-3</v>
      </c>
      <c r="G49" s="130">
        <f>+E49*F49</f>
        <v>4.5535599999999992</v>
      </c>
      <c r="H49" s="130">
        <f t="shared" si="8"/>
        <v>0</v>
      </c>
      <c r="I49" s="131">
        <f t="shared" si="3"/>
        <v>0</v>
      </c>
      <c r="J49" s="131">
        <f t="shared" si="2"/>
        <v>4.9611806960557801E-2</v>
      </c>
      <c r="K49" s="139">
        <f t="shared" si="9"/>
        <v>4.0824752560092374E-2</v>
      </c>
    </row>
    <row r="50" spans="1:11">
      <c r="A50" s="100" t="s">
        <v>30</v>
      </c>
      <c r="B50" s="101"/>
      <c r="C50" s="101"/>
      <c r="D50" s="122">
        <f>+D48+D49</f>
        <v>10.76296</v>
      </c>
      <c r="E50" s="101"/>
      <c r="F50" s="101"/>
      <c r="G50" s="122">
        <f>+G48+G49</f>
        <v>10.76296</v>
      </c>
      <c r="H50" s="122">
        <f t="shared" si="8"/>
        <v>0</v>
      </c>
      <c r="I50" s="65">
        <f t="shared" si="3"/>
        <v>0</v>
      </c>
      <c r="J50" s="110">
        <f t="shared" si="2"/>
        <v>0.11726427099768209</v>
      </c>
      <c r="K50" s="140">
        <f t="shared" si="9"/>
        <v>9.6494869687491075E-2</v>
      </c>
    </row>
    <row r="51" spans="1:11" ht="25.5">
      <c r="A51" s="47" t="s">
        <v>31</v>
      </c>
      <c r="B51" s="91"/>
      <c r="C51" s="91"/>
      <c r="D51" s="48">
        <f>+D47+D50</f>
        <v>32.342960000000005</v>
      </c>
      <c r="E51" s="91"/>
      <c r="F51" s="91"/>
      <c r="G51" s="48">
        <f>+G47+G50</f>
        <v>32.888538198255986</v>
      </c>
      <c r="H51" s="121">
        <f t="shared" si="8"/>
        <v>0.54557819825598131</v>
      </c>
      <c r="I51" s="64">
        <f t="shared" si="3"/>
        <v>1.6868530222836166E-2</v>
      </c>
      <c r="J51" s="109">
        <f t="shared" si="2"/>
        <v>0.35832619056448312</v>
      </c>
      <c r="K51" s="137">
        <f t="shared" si="9"/>
        <v>0.29486081966789657</v>
      </c>
    </row>
    <row r="52" spans="1:11">
      <c r="A52" s="158" t="s">
        <v>32</v>
      </c>
      <c r="B52" s="159">
        <f>+B27*B30</f>
        <v>827.92</v>
      </c>
      <c r="C52" s="160">
        <f>+B18</f>
        <v>5.1999999999999998E-3</v>
      </c>
      <c r="D52" s="19">
        <f>+B52*C52</f>
        <v>4.3051839999999997</v>
      </c>
      <c r="E52" s="159">
        <f>+B52</f>
        <v>827.92</v>
      </c>
      <c r="F52" s="160">
        <f>+C18</f>
        <v>5.1999999999999998E-3</v>
      </c>
      <c r="G52" s="19">
        <f>+E52*F52</f>
        <v>4.3051839999999997</v>
      </c>
      <c r="H52" s="118">
        <f t="shared" si="8"/>
        <v>0</v>
      </c>
      <c r="I52" s="20">
        <f t="shared" si="3"/>
        <v>0</v>
      </c>
      <c r="J52" s="107">
        <f t="shared" si="2"/>
        <v>4.6905708399072835E-2</v>
      </c>
      <c r="K52" s="113">
        <f t="shared" si="9"/>
        <v>3.859794787499643E-2</v>
      </c>
    </row>
    <row r="53" spans="1:11">
      <c r="A53" s="158" t="s">
        <v>33</v>
      </c>
      <c r="B53" s="159">
        <f>+B52</f>
        <v>827.92</v>
      </c>
      <c r="C53" s="160">
        <f>+B19</f>
        <v>1.1000000000000001E-3</v>
      </c>
      <c r="D53" s="19">
        <f>+B53*C53</f>
        <v>0.91071199999999997</v>
      </c>
      <c r="E53" s="159">
        <f>+B53</f>
        <v>827.92</v>
      </c>
      <c r="F53" s="160">
        <f>+C19</f>
        <v>1.1000000000000001E-3</v>
      </c>
      <c r="G53" s="19">
        <f>+E53*F53</f>
        <v>0.91071199999999997</v>
      </c>
      <c r="H53" s="118">
        <f t="shared" si="8"/>
        <v>0</v>
      </c>
      <c r="I53" s="20">
        <f t="shared" si="3"/>
        <v>0</v>
      </c>
      <c r="J53" s="107">
        <f t="shared" si="2"/>
        <v>9.9223613921115613E-3</v>
      </c>
      <c r="K53" s="113">
        <f t="shared" si="9"/>
        <v>8.1649505120184752E-3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2.7237923163721247E-3</v>
      </c>
      <c r="K54" s="113">
        <f t="shared" si="9"/>
        <v>2.2413645894691393E-3</v>
      </c>
    </row>
    <row r="55" spans="1:11">
      <c r="A55" s="47" t="s">
        <v>35</v>
      </c>
      <c r="B55" s="91"/>
      <c r="C55" s="91"/>
      <c r="D55" s="48">
        <f>SUM(D52:D54)</f>
        <v>5.4658959999999999</v>
      </c>
      <c r="E55" s="91"/>
      <c r="F55" s="91"/>
      <c r="G55" s="48">
        <f>SUM(G52:G54)</f>
        <v>5.4658959999999999</v>
      </c>
      <c r="H55" s="121">
        <f t="shared" si="8"/>
        <v>0</v>
      </c>
      <c r="I55" s="49">
        <f t="shared" si="3"/>
        <v>0</v>
      </c>
      <c r="J55" s="109">
        <f t="shared" si="2"/>
        <v>5.9551862107556523E-2</v>
      </c>
      <c r="K55" s="114">
        <f t="shared" si="9"/>
        <v>4.9004262976484046E-2</v>
      </c>
    </row>
    <row r="56" spans="1:11">
      <c r="A56" s="27" t="s">
        <v>36</v>
      </c>
      <c r="B56" s="159">
        <f>+B27</f>
        <v>800</v>
      </c>
      <c r="C56" s="24">
        <f>+B21</f>
        <v>7.0000000000000001E-3</v>
      </c>
      <c r="D56" s="19">
        <f>+B56*C56</f>
        <v>5.6000000000000005</v>
      </c>
      <c r="E56" s="159">
        <f>+B56</f>
        <v>800</v>
      </c>
      <c r="F56" s="24">
        <f>+C21</f>
        <v>7.0000000000000001E-3</v>
      </c>
      <c r="G56" s="19">
        <f>+E56*F56</f>
        <v>5.6000000000000005</v>
      </c>
      <c r="H56" s="118">
        <f t="shared" si="8"/>
        <v>0</v>
      </c>
      <c r="I56" s="20">
        <f t="shared" si="3"/>
        <v>0</v>
      </c>
      <c r="J56" s="111">
        <f t="shared" si="2"/>
        <v>6.10129478867356E-2</v>
      </c>
      <c r="K56" s="115">
        <f t="shared" si="9"/>
        <v>5.0206566804108732E-2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89.703975999999997</v>
      </c>
      <c r="E58" s="78"/>
      <c r="F58" s="78"/>
      <c r="G58" s="21">
        <f>+G35+G36+G51+G55+G56</f>
        <v>90.249554198255979</v>
      </c>
      <c r="H58" s="118">
        <f t="shared" ref="H58:H62" si="10">+G58-D58</f>
        <v>0.54557819825598131</v>
      </c>
      <c r="I58" s="20">
        <f t="shared" ref="I58:I62" si="11">IFERROR(+H58/D58,0)</f>
        <v>6.0819845739722989E-3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11.661516880000001</v>
      </c>
      <c r="E59" s="25"/>
      <c r="F59" s="26">
        <v>0.13</v>
      </c>
      <c r="G59" s="21">
        <f>+G58*F59</f>
        <v>11.732442045773277</v>
      </c>
      <c r="H59" s="118">
        <f t="shared" si="10"/>
        <v>7.0925165773276788E-2</v>
      </c>
      <c r="I59" s="20">
        <f t="shared" si="11"/>
        <v>6.0819845739722312E-3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101.36549288000001</v>
      </c>
      <c r="E60" s="67"/>
      <c r="F60" s="67"/>
      <c r="G60" s="118">
        <f>+G58+G59</f>
        <v>101.98199624402926</v>
      </c>
      <c r="H60" s="118">
        <f t="shared" si="10"/>
        <v>0.61650336402925632</v>
      </c>
      <c r="I60" s="20">
        <f t="shared" si="11"/>
        <v>6.0819845739722728E-3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-10.136549288000001</v>
      </c>
      <c r="E61" s="78"/>
      <c r="F61" s="31">
        <v>-0.1</v>
      </c>
      <c r="G61" s="117">
        <f>+G60*F61</f>
        <v>-10.198199624402926</v>
      </c>
      <c r="H61" s="118">
        <f t="shared" si="10"/>
        <v>-6.1650336402925277E-2</v>
      </c>
      <c r="I61" s="20">
        <f t="shared" si="11"/>
        <v>6.0819845739722373E-3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91.228943592000007</v>
      </c>
      <c r="E62" s="87"/>
      <c r="F62" s="87"/>
      <c r="G62" s="44">
        <f>+G60+G61</f>
        <v>91.78379661962633</v>
      </c>
      <c r="H62" s="119">
        <f t="shared" si="10"/>
        <v>0.55485302762632216</v>
      </c>
      <c r="I62" s="45">
        <f t="shared" si="11"/>
        <v>6.0819845739721792E-3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109.1291456</v>
      </c>
      <c r="E64" s="78"/>
      <c r="F64" s="78"/>
      <c r="G64" s="21">
        <f>+G38+G39+G40+G51+G55+G56</f>
        <v>109.67472379825598</v>
      </c>
      <c r="H64" s="118">
        <f t="shared" ref="H64:H68" si="12">+G64-D64</f>
        <v>0.54557819825598131</v>
      </c>
      <c r="I64" s="20">
        <f t="shared" ref="I64:I68" si="13">IFERROR(+H64/D64,0)</f>
        <v>4.9993811942387395E-3</v>
      </c>
      <c r="J64" s="20"/>
      <c r="K64" s="113">
        <f t="shared" ref="K64:K68" si="14">IFERROR(+G64/$G$68,0)</f>
        <v>0.98328416912487715</v>
      </c>
    </row>
    <row r="65" spans="1:11">
      <c r="A65" s="39" t="s">
        <v>38</v>
      </c>
      <c r="B65" s="25"/>
      <c r="C65" s="26">
        <v>0.13</v>
      </c>
      <c r="D65" s="21">
        <f>+D64*C65</f>
        <v>14.186788928</v>
      </c>
      <c r="E65" s="25"/>
      <c r="F65" s="26">
        <v>0.13</v>
      </c>
      <c r="G65" s="21">
        <f>+G64*F65</f>
        <v>14.257714093773279</v>
      </c>
      <c r="H65" s="118">
        <f t="shared" si="12"/>
        <v>7.0925165773278565E-2</v>
      </c>
      <c r="I65" s="20">
        <f t="shared" si="13"/>
        <v>4.9993811942388097E-3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123.315934528</v>
      </c>
      <c r="E66" s="67"/>
      <c r="F66" s="67"/>
      <c r="G66" s="21">
        <f>+G64+G65</f>
        <v>123.93243789202926</v>
      </c>
      <c r="H66" s="118">
        <f t="shared" si="12"/>
        <v>0.61650336402925632</v>
      </c>
      <c r="I66" s="20">
        <f t="shared" si="13"/>
        <v>4.9993811942387186E-3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-12.3315934528</v>
      </c>
      <c r="E67" s="78"/>
      <c r="F67" s="31">
        <v>-0.1</v>
      </c>
      <c r="G67" s="117">
        <f>+G66*F67</f>
        <v>-12.393243789202927</v>
      </c>
      <c r="H67" s="118">
        <f t="shared" si="12"/>
        <v>-6.1650336402927053E-2</v>
      </c>
      <c r="I67" s="20">
        <f t="shared" si="13"/>
        <v>4.999381194238834E-3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110.98434107520001</v>
      </c>
      <c r="E68" s="87"/>
      <c r="F68" s="87"/>
      <c r="G68" s="44">
        <f>+G66+G67</f>
        <v>111.53919410282633</v>
      </c>
      <c r="H68" s="119">
        <f t="shared" si="12"/>
        <v>0.55485302762632216</v>
      </c>
      <c r="I68" s="45">
        <f t="shared" si="13"/>
        <v>4.9993811942386415E-3</v>
      </c>
      <c r="J68" s="62"/>
      <c r="K68" s="116">
        <f t="shared" si="14"/>
        <v>1</v>
      </c>
    </row>
    <row r="71" spans="1:11">
      <c r="A71" s="212"/>
      <c r="B71" s="213"/>
      <c r="C71" s="213"/>
      <c r="D71" s="213"/>
      <c r="E71" s="213"/>
      <c r="F71" s="213"/>
      <c r="G71" s="213"/>
      <c r="H71" s="21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  <row r="76" spans="1:11">
      <c r="A76" s="143"/>
      <c r="B76" s="143"/>
      <c r="C76" s="143"/>
      <c r="D76" s="143"/>
      <c r="E76" s="143"/>
      <c r="F76" s="143"/>
      <c r="G76" s="143"/>
      <c r="H76" s="143"/>
    </row>
  </sheetData>
  <mergeCells count="5">
    <mergeCell ref="A1:J1"/>
    <mergeCell ref="B33:D33"/>
    <mergeCell ref="E33:G33"/>
    <mergeCell ref="A71:H71"/>
    <mergeCell ref="B32:G32"/>
  </mergeCells>
  <pageMargins left="0.7" right="0.7" top="0.75" bottom="0.75" header="0.3" footer="0.3"/>
  <pageSetup scale="50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topLeftCell="A35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11" width="11.140625" style="144" customWidth="1"/>
    <col min="12" max="16384" width="9.140625" style="144"/>
  </cols>
  <sheetData>
    <row r="1" spans="1:28" ht="23.25">
      <c r="A1" s="208" t="s">
        <v>64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7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'Residential (250 kWh)'!B5</f>
        <v>7.3999999999999996E-2</v>
      </c>
      <c r="C5" s="152">
        <f>'Residential (250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'Residential (250 kWh)'!B6</f>
        <v>8.6999999999999994E-2</v>
      </c>
      <c r="C6" s="152">
        <f>'Residential (250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'Residential (250 kWh)'!B7</f>
        <v>6.3E-2</v>
      </c>
      <c r="C7" s="152">
        <f>'Residential (250 kWh)'!C7</f>
        <v>6.3E-2</v>
      </c>
      <c r="D7" s="7"/>
      <c r="E7" s="7"/>
      <c r="F7" s="144" t="s">
        <v>51</v>
      </c>
      <c r="I7" s="157">
        <f>'Residential (250 kWh)'!I7</f>
        <v>0.02</v>
      </c>
      <c r="J7" s="157">
        <f>'Residential (250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'Residential (250 kWh)'!B8</f>
        <v>9.9000000000000005E-2</v>
      </c>
      <c r="C8" s="152">
        <f>'Residential (250 kWh)'!C8</f>
        <v>9.9000000000000005E-2</v>
      </c>
      <c r="D8" s="7"/>
      <c r="E8" s="7"/>
      <c r="F8" s="144" t="s">
        <v>52</v>
      </c>
      <c r="I8" s="157">
        <f>'Residential (250 kWh)'!I8</f>
        <v>0</v>
      </c>
      <c r="J8" s="157">
        <f>'Residential (250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'Residential (250 kWh)'!B9</f>
        <v>0.11799999999999999</v>
      </c>
      <c r="C9" s="152">
        <f>'Residential (250 kWh)'!C9</f>
        <v>0.11799999999999999</v>
      </c>
      <c r="D9" s="7"/>
      <c r="E9" s="7"/>
      <c r="F9" s="144" t="s">
        <v>53</v>
      </c>
      <c r="I9" s="157">
        <f>'Residential (250 kWh)'!I9</f>
        <v>0</v>
      </c>
      <c r="J9" s="157">
        <f>'Residential (250 kWh)'!J9</f>
        <v>0.14000000000000001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'Residential (250 kWh)'!B10</f>
        <v>9.9600000000000009</v>
      </c>
      <c r="C10" s="152">
        <f>'Residential (250 kWh)'!C10</f>
        <v>9.9600000000000009</v>
      </c>
      <c r="D10" s="7"/>
      <c r="E10" s="7"/>
      <c r="F10" s="144" t="s">
        <v>54</v>
      </c>
      <c r="I10" s="157">
        <f>'Residential (250 kWh)'!I10</f>
        <v>0</v>
      </c>
      <c r="J10" s="157">
        <f>'Residential (250 kWh)'!J10</f>
        <v>0.40557819825598762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'Residential (250 kWh)'!B11</f>
        <v>0</v>
      </c>
      <c r="C11" s="152">
        <f>'Residential (250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0.56557819825598765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'Residential (250 kWh)'!B12</f>
        <v>0.02</v>
      </c>
      <c r="C12" s="147">
        <f>'Residential (250 kWh)'!C12</f>
        <v>0.56557819825598765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'Residential (250 kWh)'!B13</f>
        <v>1.4500000000000001E-2</v>
      </c>
      <c r="C13" s="152">
        <f>'Residential (250 kWh)'!C13</f>
        <v>1.4500000000000001E-2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'Residential (250 kWh)'!B14</f>
        <v>0</v>
      </c>
      <c r="C14" s="152">
        <f>'Residential (250 kWh)'!C14</f>
        <v>0</v>
      </c>
      <c r="D14" s="7"/>
      <c r="E14" s="7"/>
      <c r="F14" s="144" t="s">
        <v>56</v>
      </c>
      <c r="I14" s="157">
        <f>'Residential (250 kWh)'!I14</f>
        <v>0</v>
      </c>
      <c r="J14" s="157">
        <f>'Residential (250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'Residential (250 kWh)'!B15</f>
        <v>0</v>
      </c>
      <c r="C15" s="152">
        <f>'Residential (250 kWh)'!C15</f>
        <v>0</v>
      </c>
      <c r="D15" s="7"/>
      <c r="E15" s="7"/>
      <c r="F15" s="144" t="s">
        <v>57</v>
      </c>
      <c r="I15" s="157">
        <f>'Residential (250 kWh)'!I15</f>
        <v>0</v>
      </c>
      <c r="J15" s="157">
        <f>'Residential (250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'Residential (250 kWh)'!B16</f>
        <v>7.4999999999999997E-3</v>
      </c>
      <c r="C16" s="152">
        <f>'Residential (250 kWh)'!C16</f>
        <v>7.4999999999999997E-3</v>
      </c>
      <c r="D16" s="7"/>
      <c r="E16" s="7"/>
      <c r="F16" s="144" t="s">
        <v>58</v>
      </c>
      <c r="I16" s="157">
        <f>'Residential (250 kWh)'!I16</f>
        <v>0</v>
      </c>
      <c r="J16" s="157">
        <f>'Residential (250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'Residential (250 kWh)'!B17</f>
        <v>5.4999999999999997E-3</v>
      </c>
      <c r="C17" s="152">
        <f>'Residential (250 kWh)'!C17</f>
        <v>5.4999999999999997E-3</v>
      </c>
      <c r="D17" s="7"/>
      <c r="E17" s="7"/>
      <c r="F17" s="144" t="s">
        <v>59</v>
      </c>
      <c r="I17" s="157">
        <f>'Residential (250 kWh)'!I17</f>
        <v>0</v>
      </c>
      <c r="J17" s="157">
        <f>'Residential (250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'Residential (250 kWh)'!B18</f>
        <v>5.1999999999999998E-3</v>
      </c>
      <c r="C18" s="152">
        <f>'Residential (250 kWh)'!C18</f>
        <v>5.1999999999999998E-3</v>
      </c>
      <c r="D18" s="7"/>
      <c r="E18" s="7"/>
      <c r="F18" s="144" t="s">
        <v>60</v>
      </c>
      <c r="I18" s="157">
        <f>'Residential (250 kWh)'!I18</f>
        <v>0</v>
      </c>
      <c r="J18" s="157">
        <f>'Residential (250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'Residential (250 kWh)'!B19</f>
        <v>1.1000000000000001E-3</v>
      </c>
      <c r="C19" s="152">
        <f>'Residential (250 kWh)'!C19</f>
        <v>1.1000000000000001E-3</v>
      </c>
      <c r="D19" s="7"/>
      <c r="E19" s="7"/>
      <c r="F19" s="144" t="s">
        <v>61</v>
      </c>
      <c r="I19" s="157">
        <f>'Residential (250 kWh)'!I19</f>
        <v>0</v>
      </c>
      <c r="J19" s="157">
        <f>'Residential (250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'Residential (250 kWh)'!B20</f>
        <v>0.25</v>
      </c>
      <c r="C20" s="152">
        <f>'Residential (250 kWh)'!C20</f>
        <v>0.25</v>
      </c>
      <c r="D20" s="7"/>
      <c r="E20" s="7"/>
      <c r="F20" s="144" t="s">
        <v>62</v>
      </c>
      <c r="I20" s="157">
        <f>'Residential (250 kWh)'!I20</f>
        <v>0</v>
      </c>
      <c r="J20" s="157">
        <f>'Residential (250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'Residential (250 kWh)'!B21</f>
        <v>7.0000000000000001E-3</v>
      </c>
      <c r="C21" s="152">
        <f>'Residential (250 kWh)'!C21</f>
        <v>7.0000000000000001E-3</v>
      </c>
      <c r="D21" s="7"/>
      <c r="E21" s="7"/>
      <c r="F21" s="144" t="s">
        <v>63</v>
      </c>
      <c r="I21" s="157">
        <f>'Residential (250 kWh)'!I21</f>
        <v>0</v>
      </c>
      <c r="J21" s="157">
        <f>'Residential (250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'Residential (250 kWh)'!B22</f>
        <v>1.0348999999999999</v>
      </c>
      <c r="C22" s="152">
        <f>'Residential (250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1500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1000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69"/>
      <c r="M29" s="69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4" t="s">
        <v>88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1000</v>
      </c>
      <c r="C35" s="94">
        <f>+B5</f>
        <v>7.3999999999999996E-2</v>
      </c>
      <c r="D35" s="95">
        <f>+B35*C35</f>
        <v>74</v>
      </c>
      <c r="E35" s="93">
        <f>+B35</f>
        <v>1000</v>
      </c>
      <c r="F35" s="94">
        <f>+C5</f>
        <v>7.3999999999999996E-2</v>
      </c>
      <c r="G35" s="95">
        <f>+E35*F35</f>
        <v>74</v>
      </c>
      <c r="H35" s="96">
        <f>+G35-D35</f>
        <v>0</v>
      </c>
      <c r="I35" s="97">
        <f>IFERROR(+H35/D35,0)</f>
        <v>0</v>
      </c>
      <c r="J35" s="105">
        <f>IFERROR(+G35/$G$62,0)</f>
        <v>0.3730664763987786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552.34999999999991</v>
      </c>
      <c r="C36" s="66">
        <f>+B6</f>
        <v>8.6999999999999994E-2</v>
      </c>
      <c r="D36" s="19">
        <f>+B36*C36</f>
        <v>48.054449999999989</v>
      </c>
      <c r="E36" s="159">
        <f>+B36</f>
        <v>552.34999999999991</v>
      </c>
      <c r="F36" s="66">
        <f>+C6</f>
        <v>8.6999999999999994E-2</v>
      </c>
      <c r="G36" s="19">
        <f>+E36*F36</f>
        <v>48.054449999999989</v>
      </c>
      <c r="H36" s="120">
        <f>+G36-D36</f>
        <v>0</v>
      </c>
      <c r="I36" s="97">
        <f>IFERROR(+H36/D36,0)</f>
        <v>0</v>
      </c>
      <c r="J36" s="89">
        <f>IFERROR(+G36/$G$62,0)</f>
        <v>0.24226357211866598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993.50400000000002</v>
      </c>
      <c r="C38" s="160">
        <f>+B7</f>
        <v>6.3E-2</v>
      </c>
      <c r="D38" s="19">
        <f>+B38*C38</f>
        <v>62.590752000000002</v>
      </c>
      <c r="E38" s="159">
        <f>+B38</f>
        <v>993.50400000000002</v>
      </c>
      <c r="F38" s="160">
        <f>+C7</f>
        <v>6.3E-2</v>
      </c>
      <c r="G38" s="19">
        <f>+E38*F38</f>
        <v>62.590752000000002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0.31366409736928669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279.42299999999994</v>
      </c>
      <c r="C39" s="160">
        <f>+B8</f>
        <v>9.9000000000000005E-2</v>
      </c>
      <c r="D39" s="19">
        <f>+B39*C39</f>
        <v>27.662876999999995</v>
      </c>
      <c r="E39" s="159">
        <f>+B39</f>
        <v>279.42299999999994</v>
      </c>
      <c r="F39" s="160">
        <f>+C8</f>
        <v>9.9000000000000005E-2</v>
      </c>
      <c r="G39" s="19">
        <f>+E39*F39</f>
        <v>27.662876999999995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0.13862832874803291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279.42299999999994</v>
      </c>
      <c r="C40" s="160">
        <f>+B9</f>
        <v>0.11799999999999999</v>
      </c>
      <c r="D40" s="19">
        <f>+B40*C40</f>
        <v>32.971913999999991</v>
      </c>
      <c r="E40" s="159">
        <f>+B40</f>
        <v>279.42299999999994</v>
      </c>
      <c r="F40" s="160">
        <f>+C9</f>
        <v>0.11799999999999999</v>
      </c>
      <c r="G40" s="19">
        <f>+E40*F40</f>
        <v>32.971913999999991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0.16523376557846345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9.9600000000000009</v>
      </c>
      <c r="D42" s="68">
        <f>+B42*C42</f>
        <v>9.9600000000000009</v>
      </c>
      <c r="E42" s="67">
        <f>+B42</f>
        <v>1</v>
      </c>
      <c r="F42" s="74">
        <f>+C10</f>
        <v>9.9600000000000009</v>
      </c>
      <c r="G42" s="68">
        <f t="shared" ref="G42:G46" si="1">+E42*F42</f>
        <v>9.9600000000000009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5.02127311477275E-2</v>
      </c>
      <c r="K42" s="103">
        <f>IFERROR(+G42/$G$68,0)</f>
        <v>4.9913035232394959E-2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0.56557819825598765</v>
      </c>
      <c r="G43" s="90">
        <f t="shared" si="1"/>
        <v>0.56557819825598765</v>
      </c>
      <c r="H43" s="92">
        <f>+G43-D43</f>
        <v>0.54557819825598763</v>
      </c>
      <c r="I43" s="97">
        <f t="shared" ref="I43:I56" si="3">IFERROR(+H43/D43,0)</f>
        <v>27.278909912799381</v>
      </c>
      <c r="J43" s="108">
        <f t="shared" si="2"/>
        <v>2.8513279128558264E-3</v>
      </c>
      <c r="K43" s="103">
        <f t="shared" ref="K43:K46" si="4">IFERROR(+G43/$G$68,0)</f>
        <v>2.8343096923921255E-3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1500</v>
      </c>
      <c r="C44" s="23">
        <f>+B13</f>
        <v>1.4500000000000001E-2</v>
      </c>
      <c r="D44" s="90">
        <f t="shared" ref="D44:D46" si="5">+B44*C44</f>
        <v>21.75</v>
      </c>
      <c r="E44" s="22">
        <f>+B44</f>
        <v>1500</v>
      </c>
      <c r="F44" s="23">
        <f>+C13</f>
        <v>1.4500000000000001E-2</v>
      </c>
      <c r="G44" s="90">
        <f t="shared" si="1"/>
        <v>21.75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0.10965129542801938</v>
      </c>
      <c r="K44" s="103">
        <f t="shared" si="4"/>
        <v>0.10899683898640465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1500</v>
      </c>
      <c r="C45" s="23"/>
      <c r="D45" s="90">
        <f t="shared" si="5"/>
        <v>0</v>
      </c>
      <c r="E45" s="22">
        <f>+B45</f>
        <v>1500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1500</v>
      </c>
      <c r="C46" s="23">
        <f>+B14</f>
        <v>0</v>
      </c>
      <c r="D46" s="90">
        <f t="shared" si="5"/>
        <v>0</v>
      </c>
      <c r="E46" s="22">
        <f>+B46</f>
        <v>1500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31.73</v>
      </c>
      <c r="E47" s="124"/>
      <c r="F47" s="91"/>
      <c r="G47" s="125">
        <f t="shared" ref="G47:H47" si="7">SUM(G42:G46)</f>
        <v>32.275578198255985</v>
      </c>
      <c r="H47" s="125">
        <f t="shared" si="7"/>
        <v>0.54557819825598763</v>
      </c>
      <c r="I47" s="46">
        <f t="shared" si="3"/>
        <v>1.7194396415253312E-2</v>
      </c>
      <c r="J47" s="109">
        <f t="shared" si="2"/>
        <v>0.16271535448860269</v>
      </c>
      <c r="K47" s="137">
        <f>IFERROR(+G47/$G$68,0)</f>
        <v>0.16174418391119172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1552.35</v>
      </c>
      <c r="C48" s="142">
        <f>+B16</f>
        <v>7.4999999999999997E-3</v>
      </c>
      <c r="D48" s="127">
        <f>+B48*C48</f>
        <v>11.642624999999999</v>
      </c>
      <c r="E48" s="127">
        <f>+B48</f>
        <v>1552.35</v>
      </c>
      <c r="F48" s="142">
        <f>+C16</f>
        <v>7.4999999999999997E-3</v>
      </c>
      <c r="G48" s="127">
        <f>+E48*F48</f>
        <v>11.642624999999999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5.869558222678823E-2</v>
      </c>
      <c r="K48" s="138">
        <f t="shared" ref="K48:K56" si="9">IFERROR(+G48/$G$68,0)</f>
        <v>5.8345256207084563E-2</v>
      </c>
    </row>
    <row r="49" spans="1:11" ht="25.5">
      <c r="A49" s="129" t="s">
        <v>29</v>
      </c>
      <c r="B49" s="130">
        <f>+B48</f>
        <v>1552.35</v>
      </c>
      <c r="C49" s="141">
        <f>+B17</f>
        <v>5.4999999999999997E-3</v>
      </c>
      <c r="D49" s="130">
        <f>+B49*C49</f>
        <v>8.5379249999999995</v>
      </c>
      <c r="E49" s="130">
        <f>+B49</f>
        <v>1552.35</v>
      </c>
      <c r="F49" s="141">
        <f>+C17</f>
        <v>5.4999999999999997E-3</v>
      </c>
      <c r="G49" s="130">
        <f>+E49*F49</f>
        <v>8.5379249999999995</v>
      </c>
      <c r="H49" s="130">
        <f t="shared" si="8"/>
        <v>0</v>
      </c>
      <c r="I49" s="131">
        <f t="shared" si="3"/>
        <v>0</v>
      </c>
      <c r="J49" s="131">
        <f t="shared" si="2"/>
        <v>4.3043426966311374E-2</v>
      </c>
      <c r="K49" s="139">
        <f t="shared" si="9"/>
        <v>4.2786521218528682E-2</v>
      </c>
    </row>
    <row r="50" spans="1:11">
      <c r="A50" s="100" t="s">
        <v>30</v>
      </c>
      <c r="B50" s="101"/>
      <c r="C50" s="101"/>
      <c r="D50" s="122">
        <f>+D48+D49</f>
        <v>20.180549999999997</v>
      </c>
      <c r="E50" s="101"/>
      <c r="F50" s="101"/>
      <c r="G50" s="122">
        <f>+G48+G49</f>
        <v>20.180549999999997</v>
      </c>
      <c r="H50" s="122">
        <f t="shared" si="8"/>
        <v>0</v>
      </c>
      <c r="I50" s="65">
        <f t="shared" si="3"/>
        <v>0</v>
      </c>
      <c r="J50" s="110">
        <f t="shared" si="2"/>
        <v>0.1017390091930996</v>
      </c>
      <c r="K50" s="140">
        <f t="shared" si="9"/>
        <v>0.10113177742561325</v>
      </c>
    </row>
    <row r="51" spans="1:11" ht="25.5">
      <c r="A51" s="47" t="s">
        <v>31</v>
      </c>
      <c r="B51" s="91"/>
      <c r="C51" s="91"/>
      <c r="D51" s="48">
        <f>+D47+D50</f>
        <v>51.910550000000001</v>
      </c>
      <c r="E51" s="91"/>
      <c r="F51" s="91"/>
      <c r="G51" s="48">
        <f>+G47+G50</f>
        <v>52.456128198255982</v>
      </c>
      <c r="H51" s="121">
        <f t="shared" si="8"/>
        <v>0.54557819825598131</v>
      </c>
      <c r="I51" s="64">
        <f t="shared" si="3"/>
        <v>1.0509967593407917E-2</v>
      </c>
      <c r="J51" s="109">
        <f t="shared" si="2"/>
        <v>0.26445436368170228</v>
      </c>
      <c r="K51" s="137">
        <f t="shared" si="9"/>
        <v>0.26287596133680496</v>
      </c>
    </row>
    <row r="52" spans="1:11">
      <c r="A52" s="158" t="s">
        <v>32</v>
      </c>
      <c r="B52" s="159">
        <f>+B27*B30</f>
        <v>1552.35</v>
      </c>
      <c r="C52" s="160">
        <f>+B18</f>
        <v>5.1999999999999998E-3</v>
      </c>
      <c r="D52" s="19">
        <f>+B52*C52</f>
        <v>8.0722199999999997</v>
      </c>
      <c r="E52" s="159">
        <f>+B52</f>
        <v>1552.35</v>
      </c>
      <c r="F52" s="160">
        <f>+C18</f>
        <v>5.1999999999999998E-3</v>
      </c>
      <c r="G52" s="19">
        <f>+E52*F52</f>
        <v>8.0722199999999997</v>
      </c>
      <c r="H52" s="118">
        <f t="shared" si="8"/>
        <v>0</v>
      </c>
      <c r="I52" s="20">
        <f t="shared" si="3"/>
        <v>0</v>
      </c>
      <c r="J52" s="107">
        <f t="shared" si="2"/>
        <v>4.0695603677239844E-2</v>
      </c>
      <c r="K52" s="113">
        <f t="shared" si="9"/>
        <v>4.0452710970245304E-2</v>
      </c>
    </row>
    <row r="53" spans="1:11">
      <c r="A53" s="158" t="s">
        <v>33</v>
      </c>
      <c r="B53" s="159">
        <f>+B52</f>
        <v>1552.35</v>
      </c>
      <c r="C53" s="160">
        <f>+B19</f>
        <v>1.1000000000000001E-3</v>
      </c>
      <c r="D53" s="19">
        <f>+B53*C53</f>
        <v>1.7075849999999999</v>
      </c>
      <c r="E53" s="159">
        <f>+B53</f>
        <v>1552.35</v>
      </c>
      <c r="F53" s="160">
        <f>+C19</f>
        <v>1.1000000000000001E-3</v>
      </c>
      <c r="G53" s="19">
        <f>+E53*F53</f>
        <v>1.7075849999999999</v>
      </c>
      <c r="H53" s="118">
        <f t="shared" si="8"/>
        <v>0</v>
      </c>
      <c r="I53" s="20">
        <f t="shared" si="3"/>
        <v>0</v>
      </c>
      <c r="J53" s="107">
        <f t="shared" si="2"/>
        <v>8.6086853932622748E-3</v>
      </c>
      <c r="K53" s="113">
        <f t="shared" si="9"/>
        <v>8.5573042437057361E-3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1.2603597175634411E-3</v>
      </c>
      <c r="K54" s="113">
        <f t="shared" si="9"/>
        <v>1.2528372297287891E-3</v>
      </c>
    </row>
    <row r="55" spans="1:11">
      <c r="A55" s="47" t="s">
        <v>35</v>
      </c>
      <c r="B55" s="91"/>
      <c r="C55" s="91"/>
      <c r="D55" s="48">
        <f>SUM(D52:D54)</f>
        <v>10.029805</v>
      </c>
      <c r="E55" s="91"/>
      <c r="F55" s="91"/>
      <c r="G55" s="48">
        <f>SUM(G52:G54)</f>
        <v>10.029805</v>
      </c>
      <c r="H55" s="121">
        <f t="shared" si="8"/>
        <v>0</v>
      </c>
      <c r="I55" s="49">
        <f t="shared" si="3"/>
        <v>0</v>
      </c>
      <c r="J55" s="109">
        <f t="shared" si="2"/>
        <v>5.0564648788065561E-2</v>
      </c>
      <c r="K55" s="114">
        <f t="shared" si="9"/>
        <v>5.0262852443679826E-2</v>
      </c>
    </row>
    <row r="56" spans="1:11">
      <c r="A56" s="27" t="s">
        <v>36</v>
      </c>
      <c r="B56" s="159">
        <f>+B27</f>
        <v>1500</v>
      </c>
      <c r="C56" s="24">
        <f>+B21</f>
        <v>7.0000000000000001E-3</v>
      </c>
      <c r="D56" s="19">
        <f>+B56*C56</f>
        <v>10.5</v>
      </c>
      <c r="E56" s="159">
        <f>+B56</f>
        <v>1500</v>
      </c>
      <c r="F56" s="24">
        <f>+C21</f>
        <v>7.0000000000000001E-3</v>
      </c>
      <c r="G56" s="19">
        <f>+E56*F56</f>
        <v>10.5</v>
      </c>
      <c r="H56" s="118">
        <f t="shared" si="8"/>
        <v>0</v>
      </c>
      <c r="I56" s="20">
        <f t="shared" si="3"/>
        <v>0</v>
      </c>
      <c r="J56" s="111">
        <f t="shared" si="2"/>
        <v>5.2935108137664527E-2</v>
      </c>
      <c r="K56" s="115">
        <f t="shared" si="9"/>
        <v>5.2619163648609142E-2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194.49480499999999</v>
      </c>
      <c r="E58" s="78"/>
      <c r="F58" s="78"/>
      <c r="G58" s="21">
        <f>+G35+G36+G51+G55+G56</f>
        <v>195.040383198256</v>
      </c>
      <c r="H58" s="118">
        <f t="shared" ref="H58:H62" si="10">+G58-D58</f>
        <v>0.54557819825600973</v>
      </c>
      <c r="I58" s="20">
        <f t="shared" ref="I58:I62" si="11">IFERROR(+H58/D58,0)</f>
        <v>2.8051042199096769E-3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25.284324649999999</v>
      </c>
      <c r="E59" s="25"/>
      <c r="F59" s="26">
        <v>0.13</v>
      </c>
      <c r="G59" s="21">
        <f>+G58*F59</f>
        <v>25.355249815773281</v>
      </c>
      <c r="H59" s="118">
        <f t="shared" si="10"/>
        <v>7.0925165773282117E-2</v>
      </c>
      <c r="I59" s="20">
        <f t="shared" si="11"/>
        <v>2.8051042199097108E-3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219.77912964999999</v>
      </c>
      <c r="E60" s="67"/>
      <c r="F60" s="67"/>
      <c r="G60" s="118">
        <f>+G58+G59</f>
        <v>220.39563301402927</v>
      </c>
      <c r="H60" s="118">
        <f t="shared" si="10"/>
        <v>0.61650336402928474</v>
      </c>
      <c r="I60" s="20">
        <f t="shared" si="11"/>
        <v>2.8051042199096488E-3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-21.977912965000002</v>
      </c>
      <c r="E61" s="78"/>
      <c r="F61" s="31">
        <v>-0.1</v>
      </c>
      <c r="G61" s="117">
        <f>+G60*F61</f>
        <v>-22.039563301402929</v>
      </c>
      <c r="H61" s="118">
        <f t="shared" si="10"/>
        <v>-6.1650336402927053E-2</v>
      </c>
      <c r="I61" s="20">
        <f t="shared" si="11"/>
        <v>2.8051042199095837E-3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197.80121668499999</v>
      </c>
      <c r="E62" s="87"/>
      <c r="F62" s="87"/>
      <c r="G62" s="44">
        <f>+G60+G61</f>
        <v>198.35606971262635</v>
      </c>
      <c r="H62" s="119">
        <f t="shared" si="10"/>
        <v>0.55485302762636479</v>
      </c>
      <c r="I62" s="45">
        <f t="shared" si="11"/>
        <v>2.8051042199096917E-3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195.665898</v>
      </c>
      <c r="E64" s="78"/>
      <c r="F64" s="78"/>
      <c r="G64" s="21">
        <f>+G38+G39+G40+G51+G55+G56</f>
        <v>196.21147619825598</v>
      </c>
      <c r="H64" s="118">
        <f t="shared" ref="H64:H68" si="12">+G64-D64</f>
        <v>0.54557819825598131</v>
      </c>
      <c r="I64" s="20">
        <f t="shared" ref="I64:I68" si="13">IFERROR(+H64/D64,0)</f>
        <v>2.7883152037867188E-3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25.43656674</v>
      </c>
      <c r="E65" s="25"/>
      <c r="F65" s="26">
        <v>0.13</v>
      </c>
      <c r="G65" s="21">
        <f>+G64*F65</f>
        <v>25.507491905773279</v>
      </c>
      <c r="H65" s="118">
        <f t="shared" si="12"/>
        <v>7.0925165773278565E-2</v>
      </c>
      <c r="I65" s="20">
        <f t="shared" si="13"/>
        <v>2.7883152037867578E-3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221.10246473999999</v>
      </c>
      <c r="E66" s="67"/>
      <c r="F66" s="67"/>
      <c r="G66" s="21">
        <f>+G64+G65</f>
        <v>221.71896810402927</v>
      </c>
      <c r="H66" s="118">
        <f t="shared" si="12"/>
        <v>0.61650336402928474</v>
      </c>
      <c r="I66" s="20">
        <f t="shared" si="13"/>
        <v>2.7883152037868359E-3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-22.110246474</v>
      </c>
      <c r="E67" s="78"/>
      <c r="F67" s="31">
        <v>-0.1</v>
      </c>
      <c r="G67" s="117">
        <f>+G66*F67</f>
        <v>-22.171896810402927</v>
      </c>
      <c r="H67" s="118">
        <f t="shared" si="12"/>
        <v>-6.1650336402927053E-2</v>
      </c>
      <c r="I67" s="20">
        <f t="shared" si="13"/>
        <v>2.7883152037867713E-3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198.99221826599998</v>
      </c>
      <c r="E68" s="87"/>
      <c r="F68" s="87"/>
      <c r="G68" s="44">
        <f>+G66+G67</f>
        <v>199.54707129362635</v>
      </c>
      <c r="H68" s="119">
        <f t="shared" si="12"/>
        <v>0.55485302762636479</v>
      </c>
      <c r="I68" s="45">
        <f t="shared" si="13"/>
        <v>2.7883152037868788E-3</v>
      </c>
      <c r="J68" s="62"/>
      <c r="K68" s="116">
        <f t="shared" si="14"/>
        <v>1</v>
      </c>
    </row>
    <row r="70" spans="1:11">
      <c r="A70" s="143"/>
      <c r="B70" s="143"/>
      <c r="C70" s="143"/>
      <c r="D70" s="143"/>
      <c r="E70" s="143"/>
      <c r="F70" s="143"/>
      <c r="G70" s="143"/>
      <c r="H70" s="143"/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5"/>
  <sheetViews>
    <sheetView tabSelected="1" zoomScale="90" zoomScaleNormal="90" workbookViewId="0">
      <selection activeCell="E15" sqref="E15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2.28515625" style="144" customWidth="1"/>
    <col min="10" max="11" width="11.140625" style="144" customWidth="1"/>
    <col min="12" max="16384" width="9.140625" style="144"/>
  </cols>
  <sheetData>
    <row r="1" spans="1:28" ht="23.25">
      <c r="A1" s="208" t="s">
        <v>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+'Residential (1500 kWh)'!B5</f>
        <v>7.3999999999999996E-2</v>
      </c>
      <c r="C5" s="152">
        <f>+'Residential (1500 kWh)'!C5</f>
        <v>7.3999999999999996E-2</v>
      </c>
      <c r="D5" s="201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+'Residential (1500 kWh)'!B6</f>
        <v>8.6999999999999994E-2</v>
      </c>
      <c r="C6" s="152">
        <f>+'Residential (1500 kWh)'!C6</f>
        <v>8.6999999999999994E-2</v>
      </c>
      <c r="D6" s="201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v>6.3E-2</v>
      </c>
      <c r="C7" s="152">
        <v>6.3E-2</v>
      </c>
      <c r="D7" s="201"/>
      <c r="E7" s="7"/>
      <c r="F7" s="144" t="s">
        <v>51</v>
      </c>
      <c r="I7" s="157">
        <v>0.02</v>
      </c>
      <c r="J7" s="157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v>9.9000000000000005E-2</v>
      </c>
      <c r="C8" s="152">
        <v>9.9000000000000005E-2</v>
      </c>
      <c r="D8" s="201"/>
      <c r="E8" s="7"/>
      <c r="F8" s="144" t="s">
        <v>52</v>
      </c>
      <c r="I8" s="157"/>
      <c r="J8" s="157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v>0.11799999999999999</v>
      </c>
      <c r="C9" s="152">
        <v>0.11799999999999999</v>
      </c>
      <c r="D9" s="201"/>
      <c r="E9" s="7"/>
      <c r="F9" s="144" t="s">
        <v>53</v>
      </c>
      <c r="J9" s="157">
        <v>7.17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v>17.98</v>
      </c>
      <c r="C10" s="147">
        <v>17.98</v>
      </c>
      <c r="D10" s="201"/>
      <c r="E10" s="7"/>
      <c r="F10" s="144" t="s">
        <v>54</v>
      </c>
      <c r="J10" s="157">
        <f>'[3]T21 Cal. of SMIRR'!$D$5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47">
        <v>0</v>
      </c>
      <c r="C11" s="147">
        <v>0</v>
      </c>
      <c r="D11" s="201"/>
      <c r="E11" s="7"/>
      <c r="F11" s="144" t="s">
        <v>23</v>
      </c>
      <c r="I11" s="161">
        <f>SUM(I6:I10)</f>
        <v>0.02</v>
      </c>
      <c r="J11" s="161">
        <f>SUM(J6:J10)</f>
        <v>13.351727408285573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8">
        <f>+I11</f>
        <v>0.02</v>
      </c>
      <c r="C12" s="148">
        <f>+J11</f>
        <v>13.351727408285573</v>
      </c>
      <c r="D12" s="201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96">
        <v>1.5800000000000002E-2</v>
      </c>
      <c r="C13" s="196">
        <v>1.5800000000000002E-2</v>
      </c>
      <c r="D13" s="201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1">
        <f>+I22</f>
        <v>0</v>
      </c>
      <c r="C14" s="197">
        <f>+J22</f>
        <v>0</v>
      </c>
      <c r="D14" s="201"/>
      <c r="E14" s="7"/>
      <c r="F14" s="144" t="s">
        <v>56</v>
      </c>
      <c r="I14" s="162"/>
      <c r="J14" s="157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0">
        <v>0</v>
      </c>
      <c r="C15" s="196">
        <v>0</v>
      </c>
      <c r="D15" s="201"/>
      <c r="E15" s="7"/>
      <c r="F15" s="144" t="s">
        <v>57</v>
      </c>
      <c r="I15" s="162"/>
      <c r="J15" s="157"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1">
        <v>6.7000000000000002E-3</v>
      </c>
      <c r="C16" s="197">
        <v>6.7000000000000002E-3</v>
      </c>
      <c r="D16" s="201"/>
      <c r="E16" s="7"/>
      <c r="F16" s="144" t="s">
        <v>58</v>
      </c>
      <c r="I16" s="162"/>
      <c r="J16" s="157"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1">
        <v>4.7000000000000002E-3</v>
      </c>
      <c r="C17" s="197">
        <v>4.7000000000000002E-3</v>
      </c>
      <c r="D17" s="201"/>
      <c r="E17" s="7"/>
      <c r="F17" s="144" t="s">
        <v>59</v>
      </c>
      <c r="I17" s="162"/>
      <c r="J17" s="157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v>5.1999999999999998E-3</v>
      </c>
      <c r="C18" s="152">
        <v>5.1999999999999998E-3</v>
      </c>
      <c r="D18" s="201"/>
      <c r="E18" s="7"/>
      <c r="F18" s="144" t="s">
        <v>60</v>
      </c>
      <c r="I18" s="162"/>
      <c r="J18" s="157"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v>1.1000000000000001E-3</v>
      </c>
      <c r="C19" s="152">
        <v>1.1000000000000001E-3</v>
      </c>
      <c r="D19" s="201"/>
      <c r="E19" s="7"/>
      <c r="F19" s="144" t="s">
        <v>61</v>
      </c>
      <c r="I19" s="162"/>
      <c r="J19" s="1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8">
        <v>0.25</v>
      </c>
      <c r="C20" s="148">
        <v>0.25</v>
      </c>
      <c r="D20" s="201"/>
      <c r="E20" s="7"/>
      <c r="F20" s="144" t="s">
        <v>62</v>
      </c>
      <c r="I20" s="162"/>
      <c r="J20" s="1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3">
        <v>7.0000000000000001E-3</v>
      </c>
      <c r="C21" s="153">
        <v>7.0000000000000001E-3</v>
      </c>
      <c r="D21" s="201"/>
      <c r="E21" s="7"/>
      <c r="F21" s="144" t="s">
        <v>63</v>
      </c>
      <c r="I21" s="162"/>
      <c r="J21" s="15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5">
        <v>1.0348999999999999</v>
      </c>
      <c r="C22" s="155">
        <v>1.0348999999999999</v>
      </c>
      <c r="D22" s="201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201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2000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69"/>
      <c r="B32" s="214" t="s">
        <v>87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70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0.19206135080271181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1319.7999999999997</v>
      </c>
      <c r="C36" s="66">
        <f>+B6</f>
        <v>8.6999999999999994E-2</v>
      </c>
      <c r="D36" s="19">
        <f>+B36*C36</f>
        <v>114.82259999999997</v>
      </c>
      <c r="E36" s="159">
        <f>+B36</f>
        <v>1319.7999999999997</v>
      </c>
      <c r="F36" s="66">
        <f>+C6</f>
        <v>8.6999999999999994E-2</v>
      </c>
      <c r="G36" s="19">
        <f>+E36*F36</f>
        <v>114.82259999999997</v>
      </c>
      <c r="H36" s="120">
        <f>+G36-D36</f>
        <v>0</v>
      </c>
      <c r="I36" s="97">
        <f>IFERROR(+H36/D36,0)</f>
        <v>0</v>
      </c>
      <c r="J36" s="89">
        <f>IFERROR(+G36/$G$62,0)</f>
        <v>0.39735105691314321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1324.6719999999998</v>
      </c>
      <c r="C38" s="160">
        <f>+B7</f>
        <v>6.3E-2</v>
      </c>
      <c r="D38" s="19">
        <f>+B38*C38</f>
        <v>83.454335999999984</v>
      </c>
      <c r="E38" s="159">
        <f>+B38</f>
        <v>1324.6719999999998</v>
      </c>
      <c r="F38" s="160">
        <f>+C7</f>
        <v>6.3E-2</v>
      </c>
      <c r="G38" s="19">
        <f>+E38*F38</f>
        <v>83.454335999999984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0.29505229281390188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372.56399999999996</v>
      </c>
      <c r="C39" s="160">
        <f>+B8</f>
        <v>9.9000000000000005E-2</v>
      </c>
      <c r="D39" s="19">
        <f>+B39*C39</f>
        <v>36.883835999999995</v>
      </c>
      <c r="E39" s="159">
        <f>+B39</f>
        <v>372.56399999999996</v>
      </c>
      <c r="F39" s="160">
        <f>+C8</f>
        <v>9.9000000000000005E-2</v>
      </c>
      <c r="G39" s="19">
        <f>+E39*F39</f>
        <v>36.883835999999995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0.13040257584185841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372.56399999999996</v>
      </c>
      <c r="C40" s="160">
        <f>+B9</f>
        <v>0.11799999999999999</v>
      </c>
      <c r="D40" s="19">
        <f>+B40*C40</f>
        <v>43.962551999999995</v>
      </c>
      <c r="E40" s="159">
        <f>+B40</f>
        <v>372.56399999999996</v>
      </c>
      <c r="F40" s="160">
        <f>+C9</f>
        <v>0.11799999999999999</v>
      </c>
      <c r="G40" s="19">
        <f>+E40*F40</f>
        <v>43.962551999999995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0.15542933282160903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17.98</v>
      </c>
      <c r="D42" s="68">
        <f>+B42*C42</f>
        <v>17.98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6.2220956530319969E-2</v>
      </c>
      <c r="K42" s="103">
        <f>IFERROR(+G42/$G$68,0)</f>
        <v>6.356817966647002E-2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13.351727408285573</v>
      </c>
      <c r="G43" s="90">
        <f t="shared" si="1"/>
        <v>13.351727408285573</v>
      </c>
      <c r="H43" s="92">
        <f>+G43-D43</f>
        <v>13.331727408285573</v>
      </c>
      <c r="I43" s="97">
        <f t="shared" ref="I43:I56" si="3">IFERROR(+H43/D43,0)</f>
        <v>666.58637041427869</v>
      </c>
      <c r="J43" s="108">
        <f t="shared" si="2"/>
        <v>4.6204518947475987E-2</v>
      </c>
      <c r="K43" s="103">
        <f t="shared" ref="K43:K46" si="4">IFERROR(+G43/$G$68,0)</f>
        <v>4.7204950319667927E-2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2000</v>
      </c>
      <c r="C44" s="23">
        <f>+B13</f>
        <v>1.5800000000000002E-2</v>
      </c>
      <c r="D44" s="90">
        <f t="shared" ref="D44:D46" si="5">+B44*C44</f>
        <v>31.6</v>
      </c>
      <c r="E44" s="22">
        <f>+B44</f>
        <v>2000</v>
      </c>
      <c r="F44" s="23">
        <f>+C13</f>
        <v>1.5800000000000002E-2</v>
      </c>
      <c r="G44" s="90">
        <f t="shared" si="1"/>
        <v>31.6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0.10935385018676924</v>
      </c>
      <c r="K44" s="103">
        <f t="shared" si="4"/>
        <v>0.11172160608790059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2000</v>
      </c>
      <c r="C45" s="23"/>
      <c r="D45" s="90">
        <f t="shared" si="5"/>
        <v>0</v>
      </c>
      <c r="E45" s="22">
        <f>+B45</f>
        <v>2000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2000</v>
      </c>
      <c r="C46" s="23">
        <f>+B14</f>
        <v>0</v>
      </c>
      <c r="D46" s="90">
        <f t="shared" si="5"/>
        <v>0</v>
      </c>
      <c r="E46" s="22">
        <f>+B46</f>
        <v>2000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49.6</v>
      </c>
      <c r="E47" s="124"/>
      <c r="F47" s="91"/>
      <c r="G47" s="125">
        <f t="shared" ref="G47:H47" si="7">SUM(G42:G46)</f>
        <v>62.931727408285575</v>
      </c>
      <c r="H47" s="125">
        <f t="shared" si="7"/>
        <v>13.331727408285573</v>
      </c>
      <c r="I47" s="46">
        <f t="shared" si="3"/>
        <v>0.26878482677995108</v>
      </c>
      <c r="J47" s="109">
        <f t="shared" si="2"/>
        <v>0.2177793256645652</v>
      </c>
      <c r="K47" s="137">
        <f>IFERROR(+G47/$G$68,0)</f>
        <v>0.22249473607403852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2069.7999999999997</v>
      </c>
      <c r="C48" s="142">
        <f>+B16</f>
        <v>6.7000000000000002E-3</v>
      </c>
      <c r="D48" s="127">
        <f>+B48*C48</f>
        <v>13.867659999999999</v>
      </c>
      <c r="E48" s="127">
        <f>+B48</f>
        <v>2069.7999999999997</v>
      </c>
      <c r="F48" s="142">
        <f>+C16</f>
        <v>6.7000000000000002E-3</v>
      </c>
      <c r="G48" s="127">
        <f>+E48*F48</f>
        <v>13.867659999999999</v>
      </c>
      <c r="H48" s="127">
        <f t="shared" ref="H48:H56" si="8">+G48-D48</f>
        <v>0</v>
      </c>
      <c r="I48" s="128">
        <f t="shared" si="3"/>
        <v>0</v>
      </c>
      <c r="J48" s="128">
        <f t="shared" si="2"/>
        <v>4.7989937154463674E-2</v>
      </c>
      <c r="K48" s="138">
        <f t="shared" ref="K48:K56" si="9">IFERROR(+G48/$G$68,0)</f>
        <v>4.902902683167517E-2</v>
      </c>
    </row>
    <row r="49" spans="1:11" ht="25.5">
      <c r="A49" s="129" t="s">
        <v>29</v>
      </c>
      <c r="B49" s="130">
        <f>+B48</f>
        <v>2069.7999999999997</v>
      </c>
      <c r="C49" s="141">
        <f>+B17</f>
        <v>4.7000000000000002E-3</v>
      </c>
      <c r="D49" s="130">
        <f>+B49*C49</f>
        <v>9.7280599999999993</v>
      </c>
      <c r="E49" s="130">
        <f>+B49</f>
        <v>2069.7999999999997</v>
      </c>
      <c r="F49" s="141">
        <f>+C17</f>
        <v>4.7000000000000002E-3</v>
      </c>
      <c r="G49" s="130">
        <f>+E49*F49</f>
        <v>9.7280599999999993</v>
      </c>
      <c r="H49" s="130">
        <f t="shared" si="8"/>
        <v>0</v>
      </c>
      <c r="I49" s="131">
        <f t="shared" si="3"/>
        <v>0</v>
      </c>
      <c r="J49" s="131">
        <f t="shared" si="2"/>
        <v>3.3664582779996906E-2</v>
      </c>
      <c r="K49" s="139">
        <f t="shared" si="9"/>
        <v>3.439349643416019E-2</v>
      </c>
    </row>
    <row r="50" spans="1:11">
      <c r="A50" s="100" t="s">
        <v>30</v>
      </c>
      <c r="B50" s="101"/>
      <c r="C50" s="101"/>
      <c r="D50" s="122">
        <f>+D48+D49</f>
        <v>23.59572</v>
      </c>
      <c r="E50" s="101"/>
      <c r="F50" s="101"/>
      <c r="G50" s="122">
        <f>+G48+G49</f>
        <v>23.59572</v>
      </c>
      <c r="H50" s="122">
        <f t="shared" si="8"/>
        <v>0</v>
      </c>
      <c r="I50" s="65">
        <f t="shared" si="3"/>
        <v>0</v>
      </c>
      <c r="J50" s="110">
        <f t="shared" si="2"/>
        <v>8.1654519934460587E-2</v>
      </c>
      <c r="K50" s="140">
        <f t="shared" si="9"/>
        <v>8.3422523265835366E-2</v>
      </c>
    </row>
    <row r="51" spans="1:11" ht="25.5">
      <c r="A51" s="47" t="s">
        <v>31</v>
      </c>
      <c r="B51" s="91"/>
      <c r="C51" s="91"/>
      <c r="D51" s="48">
        <f>+D47+D50</f>
        <v>73.195719999999994</v>
      </c>
      <c r="E51" s="91"/>
      <c r="F51" s="91"/>
      <c r="G51" s="48">
        <f>+G47+G50</f>
        <v>86.527447408285582</v>
      </c>
      <c r="H51" s="121">
        <f t="shared" si="8"/>
        <v>13.331727408285587</v>
      </c>
      <c r="I51" s="64">
        <f t="shared" si="3"/>
        <v>0.18213807321364675</v>
      </c>
      <c r="J51" s="109">
        <f t="shared" si="2"/>
        <v>0.29943384559902581</v>
      </c>
      <c r="K51" s="137">
        <f t="shared" si="9"/>
        <v>0.3059172593398739</v>
      </c>
    </row>
    <row r="52" spans="1:11">
      <c r="A52" s="158" t="s">
        <v>32</v>
      </c>
      <c r="B52" s="159">
        <f>+B27*B30</f>
        <v>2069.7999999999997</v>
      </c>
      <c r="C52" s="160">
        <f>+B18</f>
        <v>5.1999999999999998E-3</v>
      </c>
      <c r="D52" s="19">
        <f>+B52*C52</f>
        <v>10.762959999999998</v>
      </c>
      <c r="E52" s="159">
        <f>+B52</f>
        <v>2069.7999999999997</v>
      </c>
      <c r="F52" s="160">
        <f>+C18</f>
        <v>5.1999999999999998E-3</v>
      </c>
      <c r="G52" s="19">
        <f>+E52*F52</f>
        <v>10.762959999999998</v>
      </c>
      <c r="H52" s="118">
        <f t="shared" si="8"/>
        <v>0</v>
      </c>
      <c r="I52" s="20">
        <f t="shared" si="3"/>
        <v>0</v>
      </c>
      <c r="J52" s="107">
        <f t="shared" si="2"/>
        <v>3.7245921373613593E-2</v>
      </c>
      <c r="K52" s="113">
        <f t="shared" si="9"/>
        <v>3.8052379033538933E-2</v>
      </c>
    </row>
    <row r="53" spans="1:11">
      <c r="A53" s="158" t="s">
        <v>33</v>
      </c>
      <c r="B53" s="159">
        <f>+B52</f>
        <v>2069.7999999999997</v>
      </c>
      <c r="C53" s="160">
        <f>+B19</f>
        <v>1.1000000000000001E-3</v>
      </c>
      <c r="D53" s="19">
        <f>+B53*C53</f>
        <v>2.27678</v>
      </c>
      <c r="E53" s="159">
        <f>+B53</f>
        <v>2069.7999999999997</v>
      </c>
      <c r="F53" s="160">
        <f>+C19</f>
        <v>1.1000000000000001E-3</v>
      </c>
      <c r="G53" s="19">
        <f>+E53*F53</f>
        <v>2.27678</v>
      </c>
      <c r="H53" s="118">
        <f t="shared" si="8"/>
        <v>0</v>
      </c>
      <c r="I53" s="20">
        <f t="shared" si="3"/>
        <v>0</v>
      </c>
      <c r="J53" s="107">
        <f t="shared" si="2"/>
        <v>7.8789449059567234E-3</v>
      </c>
      <c r="K53" s="113">
        <f t="shared" si="9"/>
        <v>8.0495417186332366E-3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8.6514121983203511E-4</v>
      </c>
      <c r="K54" s="113">
        <f t="shared" si="9"/>
        <v>8.8387346588528941E-4</v>
      </c>
    </row>
    <row r="55" spans="1:11">
      <c r="A55" s="47" t="s">
        <v>35</v>
      </c>
      <c r="B55" s="91"/>
      <c r="C55" s="91"/>
      <c r="D55" s="48">
        <f>SUM(D52:D54)</f>
        <v>13.289739999999998</v>
      </c>
      <c r="E55" s="91"/>
      <c r="F55" s="91"/>
      <c r="G55" s="48">
        <f>SUM(G52:G54)</f>
        <v>13.289739999999998</v>
      </c>
      <c r="H55" s="121">
        <f t="shared" si="8"/>
        <v>0</v>
      </c>
      <c r="I55" s="49">
        <f t="shared" si="3"/>
        <v>0</v>
      </c>
      <c r="J55" s="109">
        <f t="shared" si="2"/>
        <v>4.5990007499402359E-2</v>
      </c>
      <c r="K55" s="114">
        <f t="shared" si="9"/>
        <v>4.6985794218057458E-2</v>
      </c>
    </row>
    <row r="56" spans="1:11">
      <c r="A56" s="27" t="s">
        <v>36</v>
      </c>
      <c r="B56" s="159">
        <f>+B27</f>
        <v>2000</v>
      </c>
      <c r="C56" s="24">
        <f>+B21</f>
        <v>7.0000000000000001E-3</v>
      </c>
      <c r="D56" s="19">
        <f>+B56*C56</f>
        <v>14</v>
      </c>
      <c r="E56" s="159">
        <f>+B56</f>
        <v>2000</v>
      </c>
      <c r="F56" s="24">
        <f>+C21</f>
        <v>7.0000000000000001E-3</v>
      </c>
      <c r="G56" s="19">
        <f>+E56*F56</f>
        <v>14</v>
      </c>
      <c r="H56" s="118">
        <f t="shared" si="8"/>
        <v>0</v>
      </c>
      <c r="I56" s="20">
        <f t="shared" si="3"/>
        <v>0</v>
      </c>
      <c r="J56" s="111">
        <f t="shared" si="2"/>
        <v>4.8447908310593965E-2</v>
      </c>
      <c r="K56" s="115">
        <f t="shared" si="9"/>
        <v>4.9496914089576204E-2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270.80805999999995</v>
      </c>
      <c r="E58" s="78"/>
      <c r="F58" s="78"/>
      <c r="G58" s="21">
        <f>+G35+G36+G51+G55+G56</f>
        <v>284.13978740828554</v>
      </c>
      <c r="H58" s="118">
        <f t="shared" ref="H58:H62" si="10">+G58-D58</f>
        <v>13.331727408285587</v>
      </c>
      <c r="I58" s="20">
        <f t="shared" ref="I58:I62" si="11">IFERROR(+H58/D58,0)</f>
        <v>4.9229433600630611E-2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35.205047799999996</v>
      </c>
      <c r="E59" s="25"/>
      <c r="F59" s="26">
        <v>0.13</v>
      </c>
      <c r="G59" s="21">
        <f>+G58*F59</f>
        <v>36.938172363077122</v>
      </c>
      <c r="H59" s="118">
        <f t="shared" si="10"/>
        <v>1.7331245630771264</v>
      </c>
      <c r="I59" s="20">
        <f t="shared" si="11"/>
        <v>4.9229433600630604E-2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306.01310779999994</v>
      </c>
      <c r="E60" s="67"/>
      <c r="F60" s="67"/>
      <c r="G60" s="118">
        <f>+G58+G59</f>
        <v>321.07795977136266</v>
      </c>
      <c r="H60" s="118">
        <f t="shared" si="10"/>
        <v>15.064851971362714</v>
      </c>
      <c r="I60" s="20">
        <f t="shared" si="11"/>
        <v>4.9229433600630611E-2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-30.601310779999995</v>
      </c>
      <c r="E61" s="78"/>
      <c r="F61" s="31">
        <v>-0.1</v>
      </c>
      <c r="G61" s="117">
        <f>+G60*F61</f>
        <v>-32.10779597713627</v>
      </c>
      <c r="H61" s="118">
        <f t="shared" si="10"/>
        <v>-1.5064851971362749</v>
      </c>
      <c r="I61" s="20">
        <f t="shared" si="11"/>
        <v>4.9229433600630722E-2</v>
      </c>
      <c r="J61" s="107">
        <f>IFERROR(+G61/$G$62,0)</f>
        <v>-0.11111111111111113</v>
      </c>
      <c r="K61" s="58"/>
    </row>
    <row r="62" spans="1:11" ht="15.75" thickBot="1">
      <c r="A62" s="43" t="s">
        <v>41</v>
      </c>
      <c r="B62" s="87"/>
      <c r="C62" s="87"/>
      <c r="D62" s="44">
        <f>+D60+D61</f>
        <v>275.41179701999994</v>
      </c>
      <c r="E62" s="87"/>
      <c r="F62" s="87"/>
      <c r="G62" s="44">
        <f>+G60+G61</f>
        <v>288.97016379422638</v>
      </c>
      <c r="H62" s="119">
        <f t="shared" si="10"/>
        <v>13.558366774226442</v>
      </c>
      <c r="I62" s="45">
        <f t="shared" si="11"/>
        <v>4.9229433600630611E-2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264.78618399999993</v>
      </c>
      <c r="E64" s="78"/>
      <c r="F64" s="78"/>
      <c r="G64" s="21">
        <f>+G38+G39+G40+G51+G55+G56</f>
        <v>278.11791140828558</v>
      </c>
      <c r="H64" s="118">
        <f t="shared" ref="H64:H68" si="12">+G64-D64</f>
        <v>13.331727408285644</v>
      </c>
      <c r="I64" s="20">
        <f t="shared" ref="I64:I68" si="13">IFERROR(+H64/D64,0)</f>
        <v>5.0349029571292316E-2</v>
      </c>
      <c r="J64" s="20"/>
      <c r="K64" s="113">
        <f t="shared" ref="K64:K68" si="14">IFERROR(+G64/$G$68,0)</f>
        <v>0.98328416912487693</v>
      </c>
    </row>
    <row r="65" spans="1:11">
      <c r="A65" s="39" t="s">
        <v>38</v>
      </c>
      <c r="B65" s="25"/>
      <c r="C65" s="26">
        <v>0.13</v>
      </c>
      <c r="D65" s="21">
        <f>+D64*C65</f>
        <v>34.422203919999994</v>
      </c>
      <c r="E65" s="25"/>
      <c r="F65" s="26">
        <v>0.13</v>
      </c>
      <c r="G65" s="21">
        <f>+G64*F65</f>
        <v>36.155328483077128</v>
      </c>
      <c r="H65" s="118">
        <f t="shared" si="12"/>
        <v>1.7331245630771335</v>
      </c>
      <c r="I65" s="20">
        <f t="shared" si="13"/>
        <v>5.0349029571292302E-2</v>
      </c>
      <c r="J65" s="20"/>
      <c r="K65" s="113">
        <f t="shared" si="14"/>
        <v>0.12782694198623401</v>
      </c>
    </row>
    <row r="66" spans="1:11">
      <c r="A66" s="39" t="s">
        <v>39</v>
      </c>
      <c r="B66" s="67"/>
      <c r="C66" s="67"/>
      <c r="D66" s="21">
        <f>+D64+D65</f>
        <v>299.20838791999995</v>
      </c>
      <c r="E66" s="67"/>
      <c r="F66" s="67"/>
      <c r="G66" s="21">
        <f>+G64+G65</f>
        <v>314.27323989136272</v>
      </c>
      <c r="H66" s="118">
        <f t="shared" si="12"/>
        <v>15.064851971362771</v>
      </c>
      <c r="I66" s="20">
        <f t="shared" si="13"/>
        <v>5.0349029571292288E-2</v>
      </c>
      <c r="J66" s="20"/>
      <c r="K66" s="113">
        <f t="shared" si="14"/>
        <v>1.1111111111111109</v>
      </c>
    </row>
    <row r="67" spans="1:11">
      <c r="A67" s="39" t="s">
        <v>40</v>
      </c>
      <c r="B67" s="78"/>
      <c r="C67" s="31">
        <v>-0.1</v>
      </c>
      <c r="D67" s="117">
        <f>+D66*C67</f>
        <v>-29.920838791999998</v>
      </c>
      <c r="E67" s="78"/>
      <c r="F67" s="31">
        <v>-0.1</v>
      </c>
      <c r="G67" s="117">
        <f>+G66*F67</f>
        <v>-31.427323989136273</v>
      </c>
      <c r="H67" s="118">
        <f t="shared" si="12"/>
        <v>-1.5064851971362749</v>
      </c>
      <c r="I67" s="20">
        <f t="shared" si="13"/>
        <v>5.0349029571292211E-2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269.28754912799997</v>
      </c>
      <c r="E68" s="87"/>
      <c r="F68" s="87"/>
      <c r="G68" s="44">
        <f>+G66+G67</f>
        <v>282.84591590222647</v>
      </c>
      <c r="H68" s="119">
        <f t="shared" si="12"/>
        <v>13.558366774226499</v>
      </c>
      <c r="I68" s="45">
        <f t="shared" si="13"/>
        <v>5.0349029571292302E-2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  <ignoredErrors>
    <ignoredError sqref="G66" formula="1"/>
    <ignoredError sqref="I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5"/>
  <sheetViews>
    <sheetView topLeftCell="A32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1.85546875" style="144" customWidth="1"/>
    <col min="10" max="11" width="11.140625" style="144" customWidth="1"/>
    <col min="12" max="16384" width="9.140625" style="144"/>
  </cols>
  <sheetData>
    <row r="1" spans="1:28" ht="23.25">
      <c r="A1" s="208" t="s">
        <v>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&lt; 50 kW (2000 kWh)'!B5</f>
        <v>7.3999999999999996E-2</v>
      </c>
      <c r="C5" s="152">
        <f>'GS &lt; 50 kW (2000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&lt; 50 kW (2000 kWh)'!B6</f>
        <v>8.6999999999999994E-2</v>
      </c>
      <c r="C6" s="152">
        <f>'GS &lt; 50 kW (2000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&lt; 50 kW (2000 kWh)'!B7</f>
        <v>6.3E-2</v>
      </c>
      <c r="C7" s="152">
        <f>'GS &lt; 50 kW (2000 kWh)'!C7</f>
        <v>6.3E-2</v>
      </c>
      <c r="D7" s="7"/>
      <c r="E7" s="7"/>
      <c r="F7" s="144" t="s">
        <v>51</v>
      </c>
      <c r="I7" s="157">
        <f>'GS &lt; 50 kW (2000 kWh)'!I7</f>
        <v>0.02</v>
      </c>
      <c r="J7" s="157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&lt; 50 kW (2000 kWh)'!B8</f>
        <v>9.9000000000000005E-2</v>
      </c>
      <c r="C8" s="152">
        <f>'GS &lt; 50 kW (2000 kWh)'!C8</f>
        <v>9.9000000000000005E-2</v>
      </c>
      <c r="D8" s="7"/>
      <c r="E8" s="7"/>
      <c r="F8" s="144" t="s">
        <v>52</v>
      </c>
      <c r="I8" s="157">
        <f>'GS &lt; 50 kW (2000 kWh)'!I8</f>
        <v>0</v>
      </c>
      <c r="J8" s="157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&lt; 50 kW (2000 kWh)'!B9</f>
        <v>0.11799999999999999</v>
      </c>
      <c r="C9" s="152">
        <f>'GS &lt; 50 kW (2000 kWh)'!C9</f>
        <v>0.11799999999999999</v>
      </c>
      <c r="D9" s="7"/>
      <c r="E9" s="7"/>
      <c r="F9" s="144" t="s">
        <v>53</v>
      </c>
      <c r="I9" s="157">
        <f>'GS &lt; 50 kW (2000 kWh)'!I9</f>
        <v>0</v>
      </c>
      <c r="J9" s="157">
        <f>'GS &lt; 50 kW (2000 kWh)'!J9</f>
        <v>7.17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'GS &lt; 50 kW (2000 kWh)'!B10</f>
        <v>17.98</v>
      </c>
      <c r="C10" s="152">
        <f>'GS &lt; 50 kW (2000 kWh)'!C10</f>
        <v>17.98</v>
      </c>
      <c r="D10" s="7"/>
      <c r="E10" s="7"/>
      <c r="F10" s="144" t="s">
        <v>54</v>
      </c>
      <c r="I10" s="157">
        <f>'GS &lt; 50 kW (2000 kWh)'!I10</f>
        <v>0</v>
      </c>
      <c r="J10" s="157">
        <f>'GS &lt; 50 kW (2000 kWh)'!J10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&lt; 50 kW (2000 kWh)'!B11</f>
        <v>0</v>
      </c>
      <c r="C11" s="152">
        <f>'GS &lt; 50 kW (2000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13.351727408285573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'GS &lt; 50 kW (2000 kWh)'!B12</f>
        <v>0.02</v>
      </c>
      <c r="C12" s="152">
        <f>'GS &lt; 50 kW (2000 kWh)'!C12</f>
        <v>13.351727408285573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&lt; 50 kW (2000 kWh)'!B13</f>
        <v>1.5800000000000002E-2</v>
      </c>
      <c r="C13" s="152">
        <f>'GS &lt; 50 kW (2000 kWh)'!C13</f>
        <v>1.5800000000000002E-2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&lt; 50 kW (2000 kWh)'!B14</f>
        <v>0</v>
      </c>
      <c r="C14" s="152">
        <f>'GS &lt; 50 kW (2000 kWh)'!C14</f>
        <v>0</v>
      </c>
      <c r="D14" s="7"/>
      <c r="E14" s="7"/>
      <c r="F14" s="144" t="s">
        <v>56</v>
      </c>
      <c r="I14" s="157">
        <f>'GS &lt; 50 kW (2000 kWh)'!I14</f>
        <v>0</v>
      </c>
      <c r="J14" s="157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&lt; 50 kW (2000 kWh)'!B15</f>
        <v>0</v>
      </c>
      <c r="C15" s="152">
        <f>'GS &lt; 50 kW (2000 kWh)'!C15</f>
        <v>0</v>
      </c>
      <c r="D15" s="7"/>
      <c r="E15" s="7"/>
      <c r="F15" s="144" t="s">
        <v>57</v>
      </c>
      <c r="I15" s="157">
        <f>'GS &lt; 50 kW (2000 kWh)'!I15</f>
        <v>0</v>
      </c>
      <c r="J15" s="157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&lt; 50 kW (2000 kWh)'!B16</f>
        <v>6.7000000000000002E-3</v>
      </c>
      <c r="C16" s="152">
        <f>'GS &lt; 50 kW (2000 kWh)'!C16</f>
        <v>6.7000000000000002E-3</v>
      </c>
      <c r="D16" s="7"/>
      <c r="E16" s="7"/>
      <c r="F16" s="144" t="s">
        <v>58</v>
      </c>
      <c r="I16" s="157">
        <f>'GS &lt; 50 kW (2000 kWh)'!I16</f>
        <v>0</v>
      </c>
      <c r="J16" s="157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&lt; 50 kW (2000 kWh)'!B17</f>
        <v>4.7000000000000002E-3</v>
      </c>
      <c r="C17" s="152">
        <f>'GS &lt; 50 kW (2000 kWh)'!C17</f>
        <v>4.7000000000000002E-3</v>
      </c>
      <c r="D17" s="7"/>
      <c r="E17" s="7"/>
      <c r="F17" s="144" t="s">
        <v>59</v>
      </c>
      <c r="I17" s="157">
        <f>'GS &lt; 50 kW (2000 kWh)'!I17</f>
        <v>0</v>
      </c>
      <c r="J17" s="157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&lt; 50 kW (2000 kWh)'!B18</f>
        <v>5.1999999999999998E-3</v>
      </c>
      <c r="C18" s="152">
        <f>'GS &lt; 50 kW (2000 kWh)'!C18</f>
        <v>5.1999999999999998E-3</v>
      </c>
      <c r="D18" s="7"/>
      <c r="E18" s="7"/>
      <c r="F18" s="144" t="s">
        <v>60</v>
      </c>
      <c r="I18" s="157">
        <f>'GS &lt; 50 kW (2000 kWh)'!I18</f>
        <v>0</v>
      </c>
      <c r="J18" s="157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&lt; 50 kW (2000 kWh)'!B19</f>
        <v>1.1000000000000001E-3</v>
      </c>
      <c r="C19" s="152">
        <f>'GS &lt; 50 kW (2000 kWh)'!C19</f>
        <v>1.1000000000000001E-3</v>
      </c>
      <c r="D19" s="7"/>
      <c r="E19" s="7"/>
      <c r="F19" s="144" t="s">
        <v>61</v>
      </c>
      <c r="I19" s="157">
        <f>'GS &lt; 50 kW (2000 kWh)'!I19</f>
        <v>0</v>
      </c>
      <c r="J19" s="157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'GS &lt; 50 kW (2000 kWh)'!B20</f>
        <v>0.25</v>
      </c>
      <c r="C20" s="152">
        <f>'GS &lt; 50 kW (2000 kWh)'!C20</f>
        <v>0.25</v>
      </c>
      <c r="D20" s="7"/>
      <c r="E20" s="7"/>
      <c r="F20" s="144" t="s">
        <v>62</v>
      </c>
      <c r="I20" s="157">
        <f>'GS &lt; 50 kW (2000 kWh)'!I20</f>
        <v>0</v>
      </c>
      <c r="J20" s="157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&lt; 50 kW (2000 kWh)'!B21</f>
        <v>7.0000000000000001E-3</v>
      </c>
      <c r="C21" s="152">
        <f>'GS &lt; 50 kW (2000 kWh)'!C21</f>
        <v>7.0000000000000001E-3</v>
      </c>
      <c r="D21" s="7"/>
      <c r="E21" s="7"/>
      <c r="F21" s="144" t="s">
        <v>63</v>
      </c>
      <c r="I21" s="157">
        <f>'GS &lt; 50 kW (2000 kWh)'!I21</f>
        <v>0</v>
      </c>
      <c r="J21" s="157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&lt; 50 kW (2000 kWh)'!B22</f>
        <v>1.0348999999999999</v>
      </c>
      <c r="C22" s="152">
        <f>'GS &lt; 50 kW (2000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5000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7"/>
      <c r="B32" s="214" t="s">
        <v>86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3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8.0537367451165479E-2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4424.5</v>
      </c>
      <c r="C36" s="66">
        <f>+B6</f>
        <v>8.6999999999999994E-2</v>
      </c>
      <c r="D36" s="19">
        <f>+B36*C36</f>
        <v>384.93149999999997</v>
      </c>
      <c r="E36" s="159">
        <f>+B36</f>
        <v>4424.5</v>
      </c>
      <c r="F36" s="66">
        <f>+C6</f>
        <v>8.6999999999999994E-2</v>
      </c>
      <c r="G36" s="19">
        <f>+E36*F36</f>
        <v>384.93149999999997</v>
      </c>
      <c r="H36" s="120">
        <f>+G36-D36</f>
        <v>0</v>
      </c>
      <c r="I36" s="97">
        <f>IFERROR(+H36/D36,0)</f>
        <v>0</v>
      </c>
      <c r="J36" s="89">
        <f>IFERROR(+G36/$G$62,0)</f>
        <v>0.55858323709960911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3311.6800000000003</v>
      </c>
      <c r="C38" s="160">
        <f>+B7</f>
        <v>6.3E-2</v>
      </c>
      <c r="D38" s="19">
        <f>+B38*C38</f>
        <v>208.63584000000003</v>
      </c>
      <c r="E38" s="159">
        <f>+B38</f>
        <v>3311.6800000000003</v>
      </c>
      <c r="F38" s="160">
        <f>+C7</f>
        <v>6.3E-2</v>
      </c>
      <c r="G38" s="19">
        <f>+E38*F38</f>
        <v>208.63584000000003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0.31662493208431752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931.41</v>
      </c>
      <c r="C39" s="160">
        <f>+B8</f>
        <v>9.9000000000000005E-2</v>
      </c>
      <c r="D39" s="19">
        <f>+B39*C39</f>
        <v>92.209590000000006</v>
      </c>
      <c r="E39" s="159">
        <f>+B39</f>
        <v>931.41</v>
      </c>
      <c r="F39" s="160">
        <f>+C8</f>
        <v>9.9000000000000005E-2</v>
      </c>
      <c r="G39" s="19">
        <f>+E39*F39</f>
        <v>92.209590000000006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0.13993691194797961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931.41</v>
      </c>
      <c r="C40" s="160">
        <f>+B9</f>
        <v>0.11799999999999999</v>
      </c>
      <c r="D40" s="19">
        <f>+B40*C40</f>
        <v>109.90637999999998</v>
      </c>
      <c r="E40" s="159">
        <f>+B40</f>
        <v>931.41</v>
      </c>
      <c r="F40" s="160">
        <f>+C9</f>
        <v>0.11799999999999999</v>
      </c>
      <c r="G40" s="19">
        <f>+E40*F40</f>
        <v>109.90637999999998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0.16679349100870292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17.98</v>
      </c>
      <c r="D42" s="68">
        <f>+B42*C42</f>
        <v>17.98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2.60912048067019E-2</v>
      </c>
      <c r="K42" s="103">
        <f>IFERROR(+G42/$G$68,0)</f>
        <v>2.7286377445390149E-2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13.351727408285573</v>
      </c>
      <c r="G43" s="90">
        <f t="shared" si="1"/>
        <v>13.351727408285573</v>
      </c>
      <c r="H43" s="92">
        <f>+G43-D43</f>
        <v>13.331727408285573</v>
      </c>
      <c r="I43" s="97">
        <f t="shared" ref="I43:I56" si="3">IFERROR(+H43/D43,0)</f>
        <v>666.58637041427869</v>
      </c>
      <c r="J43" s="108">
        <f t="shared" si="2"/>
        <v>1.9375008583583649E-2</v>
      </c>
      <c r="K43" s="103">
        <f t="shared" ref="K43:K46" si="4">IFERROR(+G43/$G$68,0)</f>
        <v>2.0262529121826526E-2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5000</v>
      </c>
      <c r="C44" s="23">
        <f>+B13</f>
        <v>1.5800000000000002E-2</v>
      </c>
      <c r="D44" s="90">
        <f t="shared" ref="D44:D46" si="5">+B44*C44</f>
        <v>79.000000000000014</v>
      </c>
      <c r="E44" s="22">
        <f>+B44</f>
        <v>5000</v>
      </c>
      <c r="F44" s="23">
        <f>+C13</f>
        <v>1.5800000000000002E-2</v>
      </c>
      <c r="G44" s="90">
        <f t="shared" si="1"/>
        <v>79.000000000000014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0.11463877529084819</v>
      </c>
      <c r="K44" s="103">
        <f t="shared" si="4"/>
        <v>0.11989008999921147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5000</v>
      </c>
      <c r="C45" s="23"/>
      <c r="D45" s="90">
        <f t="shared" si="5"/>
        <v>0</v>
      </c>
      <c r="E45" s="22">
        <f>+B45</f>
        <v>5000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5000</v>
      </c>
      <c r="C46" s="23">
        <f>+B14</f>
        <v>0</v>
      </c>
      <c r="D46" s="90">
        <f t="shared" si="5"/>
        <v>0</v>
      </c>
      <c r="E46" s="22">
        <f>+B46</f>
        <v>5000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97.000000000000014</v>
      </c>
      <c r="E47" s="124"/>
      <c r="F47" s="91"/>
      <c r="G47" s="125">
        <f t="shared" ref="G47:H47" si="7">SUM(G42:G46)</f>
        <v>110.33172740828559</v>
      </c>
      <c r="H47" s="125">
        <f t="shared" si="7"/>
        <v>13.331727408285573</v>
      </c>
      <c r="I47" s="46">
        <f t="shared" si="3"/>
        <v>0.13744048874521209</v>
      </c>
      <c r="J47" s="109">
        <f t="shared" si="2"/>
        <v>0.16010498868113374</v>
      </c>
      <c r="K47" s="137">
        <f>IFERROR(+G47/$G$68,0)</f>
        <v>0.16743899656642813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5174.5</v>
      </c>
      <c r="C48" s="142">
        <f>+B16</f>
        <v>6.7000000000000002E-3</v>
      </c>
      <c r="D48" s="127">
        <f>+B48*C48</f>
        <v>34.669150000000002</v>
      </c>
      <c r="E48" s="127">
        <f>+B48</f>
        <v>5174.5</v>
      </c>
      <c r="F48" s="142">
        <f>+C16</f>
        <v>6.7000000000000002E-3</v>
      </c>
      <c r="G48" s="127">
        <f>+E48*F48</f>
        <v>34.669150000000002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5.0309226536388717E-2</v>
      </c>
      <c r="K48" s="138">
        <f t="shared" ref="K48:K56" si="9">IFERROR(+G48/$G$68,0)</f>
        <v>5.2613765996153944E-2</v>
      </c>
    </row>
    <row r="49" spans="1:11" ht="25.5">
      <c r="A49" s="129" t="s">
        <v>29</v>
      </c>
      <c r="B49" s="130">
        <f>+B48</f>
        <v>5174.5</v>
      </c>
      <c r="C49" s="141">
        <f>+B17</f>
        <v>4.7000000000000002E-3</v>
      </c>
      <c r="D49" s="130">
        <f>+B49*C49</f>
        <v>24.320150000000002</v>
      </c>
      <c r="E49" s="130">
        <f>+B49</f>
        <v>5174.5</v>
      </c>
      <c r="F49" s="141">
        <f>+C17</f>
        <v>4.7000000000000002E-3</v>
      </c>
      <c r="G49" s="130">
        <f>+E49*F49</f>
        <v>24.320150000000002</v>
      </c>
      <c r="H49" s="130">
        <f t="shared" si="8"/>
        <v>0</v>
      </c>
      <c r="I49" s="131">
        <f t="shared" si="3"/>
        <v>0</v>
      </c>
      <c r="J49" s="131">
        <f t="shared" si="2"/>
        <v>3.529154697328761E-2</v>
      </c>
      <c r="K49" s="139">
        <f t="shared" si="9"/>
        <v>3.6908164206257248E-2</v>
      </c>
    </row>
    <row r="50" spans="1:11">
      <c r="A50" s="100" t="s">
        <v>30</v>
      </c>
      <c r="B50" s="101"/>
      <c r="C50" s="101"/>
      <c r="D50" s="122">
        <f>+D48+D49</f>
        <v>58.9893</v>
      </c>
      <c r="E50" s="101"/>
      <c r="F50" s="101"/>
      <c r="G50" s="122">
        <f>+G48+G49</f>
        <v>58.9893</v>
      </c>
      <c r="H50" s="122">
        <f t="shared" si="8"/>
        <v>0</v>
      </c>
      <c r="I50" s="65">
        <f t="shared" si="3"/>
        <v>0</v>
      </c>
      <c r="J50" s="110">
        <f t="shared" si="2"/>
        <v>8.560077350967632E-2</v>
      </c>
      <c r="K50" s="140">
        <f t="shared" si="9"/>
        <v>8.9521930202411185E-2</v>
      </c>
    </row>
    <row r="51" spans="1:11" ht="25.5">
      <c r="A51" s="47" t="s">
        <v>31</v>
      </c>
      <c r="B51" s="91"/>
      <c r="C51" s="91"/>
      <c r="D51" s="48">
        <f>+D47+D50</f>
        <v>155.98930000000001</v>
      </c>
      <c r="E51" s="91"/>
      <c r="F51" s="91"/>
      <c r="G51" s="48">
        <f>+G47+G50</f>
        <v>169.3210274082856</v>
      </c>
      <c r="H51" s="121">
        <f t="shared" si="8"/>
        <v>13.331727408285587</v>
      </c>
      <c r="I51" s="64">
        <f t="shared" si="3"/>
        <v>8.5465653145988765E-2</v>
      </c>
      <c r="J51" s="109">
        <f t="shared" si="2"/>
        <v>0.24570576219081008</v>
      </c>
      <c r="K51" s="137">
        <f t="shared" si="9"/>
        <v>0.25696092676883936</v>
      </c>
    </row>
    <row r="52" spans="1:11">
      <c r="A52" s="158" t="s">
        <v>32</v>
      </c>
      <c r="B52" s="159">
        <f>+B27*B30</f>
        <v>5174.5</v>
      </c>
      <c r="C52" s="160">
        <f>+B18</f>
        <v>5.1999999999999998E-3</v>
      </c>
      <c r="D52" s="19">
        <f>+B52*C52</f>
        <v>26.907399999999999</v>
      </c>
      <c r="E52" s="159">
        <f>+B52</f>
        <v>5174.5</v>
      </c>
      <c r="F52" s="160">
        <f>+C18</f>
        <v>5.1999999999999998E-3</v>
      </c>
      <c r="G52" s="19">
        <f>+E52*F52</f>
        <v>26.907399999999999</v>
      </c>
      <c r="H52" s="118">
        <f t="shared" si="8"/>
        <v>0</v>
      </c>
      <c r="I52" s="20">
        <f t="shared" si="3"/>
        <v>0</v>
      </c>
      <c r="J52" s="107">
        <f t="shared" si="2"/>
        <v>3.9045966864062885E-2</v>
      </c>
      <c r="K52" s="113">
        <f t="shared" si="9"/>
        <v>4.0834564653731413E-2</v>
      </c>
    </row>
    <row r="53" spans="1:11">
      <c r="A53" s="158" t="s">
        <v>33</v>
      </c>
      <c r="B53" s="159">
        <f>+B52</f>
        <v>5174.5</v>
      </c>
      <c r="C53" s="160">
        <f>+B19</f>
        <v>1.1000000000000001E-3</v>
      </c>
      <c r="D53" s="19">
        <f>+B53*C53</f>
        <v>5.6919500000000003</v>
      </c>
      <c r="E53" s="159">
        <f>+B53</f>
        <v>5174.5</v>
      </c>
      <c r="F53" s="160">
        <f>+C19</f>
        <v>1.1000000000000001E-3</v>
      </c>
      <c r="G53" s="19">
        <f>+E53*F53</f>
        <v>5.6919500000000003</v>
      </c>
      <c r="H53" s="118">
        <f t="shared" si="8"/>
        <v>0</v>
      </c>
      <c r="I53" s="20">
        <f t="shared" si="3"/>
        <v>0</v>
      </c>
      <c r="J53" s="107">
        <f t="shared" si="2"/>
        <v>8.259723759705611E-3</v>
      </c>
      <c r="K53" s="113">
        <f t="shared" si="9"/>
        <v>8.6380809844431843E-3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3.6278093446470938E-4</v>
      </c>
      <c r="K54" s="113">
        <f t="shared" si="9"/>
        <v>3.7939901898484635E-4</v>
      </c>
    </row>
    <row r="55" spans="1:11">
      <c r="A55" s="47" t="s">
        <v>35</v>
      </c>
      <c r="B55" s="91"/>
      <c r="C55" s="91"/>
      <c r="D55" s="48">
        <f>SUM(D52:D54)</f>
        <v>32.849350000000001</v>
      </c>
      <c r="E55" s="91"/>
      <c r="F55" s="91"/>
      <c r="G55" s="48">
        <f>SUM(G52:G54)</f>
        <v>32.849350000000001</v>
      </c>
      <c r="H55" s="121">
        <f t="shared" si="8"/>
        <v>0</v>
      </c>
      <c r="I55" s="49">
        <f t="shared" si="3"/>
        <v>0</v>
      </c>
      <c r="J55" s="109">
        <f t="shared" si="2"/>
        <v>4.7668471558233207E-2</v>
      </c>
      <c r="K55" s="114">
        <f t="shared" si="9"/>
        <v>4.985204465715945E-2</v>
      </c>
    </row>
    <row r="56" spans="1:11">
      <c r="A56" s="27" t="s">
        <v>36</v>
      </c>
      <c r="B56" s="159">
        <f>+B27</f>
        <v>5000</v>
      </c>
      <c r="C56" s="24">
        <f>+B21</f>
        <v>7.0000000000000001E-3</v>
      </c>
      <c r="D56" s="19">
        <f>+B56*C56</f>
        <v>35</v>
      </c>
      <c r="E56" s="159">
        <f>+B56</f>
        <v>5000</v>
      </c>
      <c r="F56" s="24">
        <f>+C21</f>
        <v>7.0000000000000001E-3</v>
      </c>
      <c r="G56" s="19">
        <f>+E56*F56</f>
        <v>35</v>
      </c>
      <c r="H56" s="118">
        <f t="shared" si="8"/>
        <v>0</v>
      </c>
      <c r="I56" s="20">
        <f t="shared" si="3"/>
        <v>0</v>
      </c>
      <c r="J56" s="111">
        <f t="shared" si="2"/>
        <v>5.0789330825059313E-2</v>
      </c>
      <c r="K56" s="115">
        <f t="shared" si="9"/>
        <v>5.3115862657878488E-2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664.27014999999994</v>
      </c>
      <c r="E58" s="78"/>
      <c r="F58" s="78"/>
      <c r="G58" s="21">
        <f>+G35+G36+G51+G55+G56</f>
        <v>677.60187740828553</v>
      </c>
      <c r="H58" s="118">
        <f t="shared" ref="H58:H62" si="10">+G58-D58</f>
        <v>13.331727408285587</v>
      </c>
      <c r="I58" s="20">
        <f t="shared" ref="I58:I62" si="11">IFERROR(+H58/D58,0)</f>
        <v>2.0069737302339401E-2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86.355119500000001</v>
      </c>
      <c r="E59" s="25"/>
      <c r="F59" s="26">
        <v>0.13</v>
      </c>
      <c r="G59" s="21">
        <f>+G58*F59</f>
        <v>88.088244063077127</v>
      </c>
      <c r="H59" s="118">
        <f t="shared" si="10"/>
        <v>1.7331245630771264</v>
      </c>
      <c r="I59" s="20">
        <f t="shared" si="11"/>
        <v>2.0069737302339397E-2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750.62526949999994</v>
      </c>
      <c r="E60" s="67"/>
      <c r="F60" s="67"/>
      <c r="G60" s="118">
        <f>+G58+G59</f>
        <v>765.69012147136266</v>
      </c>
      <c r="H60" s="118">
        <f t="shared" si="10"/>
        <v>15.064851971362714</v>
      </c>
      <c r="I60" s="20">
        <f t="shared" si="11"/>
        <v>2.0069737302339401E-2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-75.062526949999992</v>
      </c>
      <c r="E61" s="78"/>
      <c r="F61" s="31">
        <v>-0.1</v>
      </c>
      <c r="G61" s="117">
        <f>+G60*F61</f>
        <v>-76.569012147136263</v>
      </c>
      <c r="H61" s="118">
        <f t="shared" si="10"/>
        <v>-1.5064851971362714</v>
      </c>
      <c r="I61" s="20">
        <f t="shared" si="11"/>
        <v>2.0069737302339401E-2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675.56274254999994</v>
      </c>
      <c r="E62" s="87"/>
      <c r="F62" s="87"/>
      <c r="G62" s="44">
        <f>+G60+G61</f>
        <v>689.12110932422638</v>
      </c>
      <c r="H62" s="119">
        <f t="shared" si="10"/>
        <v>13.558366774226442</v>
      </c>
      <c r="I62" s="45">
        <f t="shared" si="11"/>
        <v>2.0069737302339401E-2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634.59045999999989</v>
      </c>
      <c r="E64" s="78"/>
      <c r="F64" s="78"/>
      <c r="G64" s="21">
        <f>+G38+G39+G40+G51+G55+G56</f>
        <v>647.92218740828548</v>
      </c>
      <c r="H64" s="118">
        <f t="shared" ref="H64:H68" si="12">+G64-D64</f>
        <v>13.331727408285587</v>
      </c>
      <c r="I64" s="20">
        <f t="shared" ref="I64:I68" si="13">IFERROR(+H64/D64,0)</f>
        <v>2.100839556946001E-2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82.496759799999992</v>
      </c>
      <c r="E65" s="25"/>
      <c r="F65" s="26">
        <v>0.13</v>
      </c>
      <c r="G65" s="21">
        <f>+G64*F65</f>
        <v>84.229884363077119</v>
      </c>
      <c r="H65" s="118">
        <f t="shared" si="12"/>
        <v>1.7331245630771264</v>
      </c>
      <c r="I65" s="20">
        <f t="shared" si="13"/>
        <v>2.100839556946001E-2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717.08721979999984</v>
      </c>
      <c r="E66" s="67"/>
      <c r="F66" s="67"/>
      <c r="G66" s="21">
        <f>+G64+G65</f>
        <v>732.15207177136256</v>
      </c>
      <c r="H66" s="118">
        <f t="shared" si="12"/>
        <v>15.064851971362714</v>
      </c>
      <c r="I66" s="20">
        <f t="shared" si="13"/>
        <v>2.100839556946001E-2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-71.708721979999993</v>
      </c>
      <c r="E67" s="78"/>
      <c r="F67" s="31">
        <v>-0.1</v>
      </c>
      <c r="G67" s="117">
        <f>+G66*F67</f>
        <v>-73.215207177136264</v>
      </c>
      <c r="H67" s="118">
        <f t="shared" si="12"/>
        <v>-1.5064851971362714</v>
      </c>
      <c r="I67" s="20">
        <f t="shared" si="13"/>
        <v>2.100839556946001E-2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645.37849781999989</v>
      </c>
      <c r="E68" s="87"/>
      <c r="F68" s="87"/>
      <c r="G68" s="44">
        <f>+G66+G67</f>
        <v>658.93686459422634</v>
      </c>
      <c r="H68" s="119">
        <f t="shared" si="12"/>
        <v>13.558366774226442</v>
      </c>
      <c r="I68" s="45">
        <f t="shared" si="13"/>
        <v>2.100839556946001E-2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5"/>
  <sheetViews>
    <sheetView topLeftCell="A24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13.42578125" style="144" customWidth="1"/>
    <col min="8" max="8" width="11.140625" style="144" customWidth="1"/>
    <col min="9" max="9" width="12.140625" style="144" customWidth="1"/>
    <col min="10" max="11" width="11.140625" style="144" customWidth="1"/>
    <col min="12" max="16384" width="9.140625" style="144"/>
  </cols>
  <sheetData>
    <row r="1" spans="1:28" ht="23.25">
      <c r="A1" s="208" t="s">
        <v>65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&lt; 50 kW (2000 kWh)'!B5</f>
        <v>7.3999999999999996E-2</v>
      </c>
      <c r="C5" s="152">
        <f>'GS &lt; 50 kW (2000 kWh)'!C5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&lt; 50 kW (2000 kWh)'!B6</f>
        <v>8.6999999999999994E-2</v>
      </c>
      <c r="C6" s="152">
        <f>'GS &lt; 50 kW (2000 kWh)'!C6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&lt; 50 kW (2000 kWh)'!B7</f>
        <v>6.3E-2</v>
      </c>
      <c r="C7" s="152">
        <f>'GS &lt; 50 kW (2000 kWh)'!C7</f>
        <v>6.3E-2</v>
      </c>
      <c r="D7" s="7"/>
      <c r="E7" s="7"/>
      <c r="F7" s="144" t="s">
        <v>51</v>
      </c>
      <c r="I7" s="157">
        <f>'GS &lt; 50 kW (2000 kWh)'!I7</f>
        <v>0.02</v>
      </c>
      <c r="J7" s="157">
        <f>'GS &lt; 50 kW (2000 kWh)'!J7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&lt; 50 kW (2000 kWh)'!B8</f>
        <v>9.9000000000000005E-2</v>
      </c>
      <c r="C8" s="152">
        <f>'GS &lt; 50 kW (2000 kWh)'!C8</f>
        <v>9.9000000000000005E-2</v>
      </c>
      <c r="D8" s="7"/>
      <c r="E8" s="7"/>
      <c r="F8" s="144" t="s">
        <v>52</v>
      </c>
      <c r="I8" s="157">
        <f>'GS &lt; 50 kW (2000 kWh)'!I8</f>
        <v>0</v>
      </c>
      <c r="J8" s="157">
        <f>'GS &lt; 50 kW (2000 kWh)'!J8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&lt; 50 kW (2000 kWh)'!B9</f>
        <v>0.11799999999999999</v>
      </c>
      <c r="C9" s="152">
        <f>'GS &lt; 50 kW (2000 kWh)'!C9</f>
        <v>0.11799999999999999</v>
      </c>
      <c r="D9" s="7"/>
      <c r="E9" s="7"/>
      <c r="F9" s="144" t="s">
        <v>53</v>
      </c>
      <c r="I9" s="157">
        <f>'GS &lt; 50 kW (2000 kWh)'!I9</f>
        <v>0</v>
      </c>
      <c r="J9" s="157">
        <f>'GS &lt; 50 kW (2000 kWh)'!J9</f>
        <v>7.17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52">
        <f>'GS &lt; 50 kW (2000 kWh)'!B10</f>
        <v>17.98</v>
      </c>
      <c r="C10" s="152">
        <f>'GS &lt; 50 kW (2000 kWh)'!C10</f>
        <v>17.98</v>
      </c>
      <c r="D10" s="7"/>
      <c r="E10" s="7"/>
      <c r="F10" s="144" t="s">
        <v>54</v>
      </c>
      <c r="I10" s="157">
        <f>'GS &lt; 50 kW (2000 kWh)'!I10</f>
        <v>0</v>
      </c>
      <c r="J10" s="157">
        <f>'GS &lt; 50 kW (2000 kWh)'!J10</f>
        <v>6.1617274082855724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&lt; 50 kW (2000 kWh)'!B11</f>
        <v>0</v>
      </c>
      <c r="C11" s="152">
        <f>'GS &lt; 50 kW (2000 kWh)'!C11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13.351727408285573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52">
        <f>'GS &lt; 50 kW (2000 kWh)'!B12</f>
        <v>0.02</v>
      </c>
      <c r="C12" s="152">
        <f>'GS &lt; 50 kW (2000 kWh)'!C12</f>
        <v>13.351727408285573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&lt; 50 kW (2000 kWh)'!B13</f>
        <v>1.5800000000000002E-2</v>
      </c>
      <c r="C13" s="152">
        <f>'GS &lt; 50 kW (2000 kWh)'!C13</f>
        <v>1.5800000000000002E-2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&lt; 50 kW (2000 kWh)'!B14</f>
        <v>0</v>
      </c>
      <c r="C14" s="152">
        <f>'GS &lt; 50 kW (2000 kWh)'!C14</f>
        <v>0</v>
      </c>
      <c r="D14" s="7"/>
      <c r="E14" s="7"/>
      <c r="F14" s="144" t="s">
        <v>56</v>
      </c>
      <c r="I14" s="157">
        <f>'GS &lt; 50 kW (2000 kWh)'!I14</f>
        <v>0</v>
      </c>
      <c r="J14" s="157">
        <f>'GS &lt; 50 kW (2000 kWh)'!J14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&lt; 50 kW (2000 kWh)'!B15</f>
        <v>0</v>
      </c>
      <c r="C15" s="152">
        <f>'GS &lt; 50 kW (2000 kWh)'!C15</f>
        <v>0</v>
      </c>
      <c r="D15" s="7"/>
      <c r="E15" s="7"/>
      <c r="F15" s="144" t="s">
        <v>57</v>
      </c>
      <c r="I15" s="157">
        <f>'GS &lt; 50 kW (2000 kWh)'!I15</f>
        <v>0</v>
      </c>
      <c r="J15" s="157">
        <f>'GS &lt; 50 kW (2000 kWh)'!J15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&lt; 50 kW (2000 kWh)'!B16</f>
        <v>6.7000000000000002E-3</v>
      </c>
      <c r="C16" s="152">
        <f>'GS &lt; 50 kW (2000 kWh)'!C16</f>
        <v>6.7000000000000002E-3</v>
      </c>
      <c r="D16" s="7"/>
      <c r="E16" s="7"/>
      <c r="F16" s="144" t="s">
        <v>58</v>
      </c>
      <c r="I16" s="157">
        <f>'GS &lt; 50 kW (2000 kWh)'!I16</f>
        <v>0</v>
      </c>
      <c r="J16" s="157">
        <f>'GS &lt; 50 kW (2000 kWh)'!J16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&lt; 50 kW (2000 kWh)'!B17</f>
        <v>4.7000000000000002E-3</v>
      </c>
      <c r="C17" s="152">
        <f>'GS &lt; 50 kW (2000 kWh)'!C17</f>
        <v>4.7000000000000002E-3</v>
      </c>
      <c r="D17" s="7"/>
      <c r="E17" s="7"/>
      <c r="F17" s="144" t="s">
        <v>59</v>
      </c>
      <c r="I17" s="157">
        <f>'GS &lt; 50 kW (2000 kWh)'!I17</f>
        <v>0</v>
      </c>
      <c r="J17" s="157">
        <f>'GS &lt; 50 kW (2000 kWh)'!J17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&lt; 50 kW (2000 kWh)'!B18</f>
        <v>5.1999999999999998E-3</v>
      </c>
      <c r="C18" s="152">
        <f>'GS &lt; 50 kW (2000 kWh)'!C18</f>
        <v>5.1999999999999998E-3</v>
      </c>
      <c r="D18" s="7"/>
      <c r="E18" s="7"/>
      <c r="F18" s="144" t="s">
        <v>60</v>
      </c>
      <c r="I18" s="157">
        <f>'GS &lt; 50 kW (2000 kWh)'!I18</f>
        <v>0</v>
      </c>
      <c r="J18" s="157">
        <f>'GS &lt; 50 kW (2000 kWh)'!J18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&lt; 50 kW (2000 kWh)'!B19</f>
        <v>1.1000000000000001E-3</v>
      </c>
      <c r="C19" s="152">
        <f>'GS &lt; 50 kW (2000 kWh)'!C19</f>
        <v>1.1000000000000001E-3</v>
      </c>
      <c r="D19" s="7"/>
      <c r="E19" s="7"/>
      <c r="F19" s="144" t="s">
        <v>61</v>
      </c>
      <c r="I19" s="157">
        <f>'GS &lt; 50 kW (2000 kWh)'!I19</f>
        <v>0</v>
      </c>
      <c r="J19" s="157">
        <f>'GS &lt; 50 kW (2000 kWh)'!J19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52">
        <f>'GS &lt; 50 kW (2000 kWh)'!B20</f>
        <v>0.25</v>
      </c>
      <c r="C20" s="152">
        <f>'GS &lt; 50 kW (2000 kWh)'!C20</f>
        <v>0.25</v>
      </c>
      <c r="D20" s="7"/>
      <c r="E20" s="7"/>
      <c r="F20" s="144" t="s">
        <v>62</v>
      </c>
      <c r="I20" s="157">
        <f>'GS &lt; 50 kW (2000 kWh)'!I20</f>
        <v>0</v>
      </c>
      <c r="J20" s="157">
        <f>'GS &lt; 50 kW (2000 kWh)'!J20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&lt; 50 kW (2000 kWh)'!B21</f>
        <v>7.0000000000000001E-3</v>
      </c>
      <c r="C21" s="152">
        <f>'GS &lt; 50 kW (2000 kWh)'!C21</f>
        <v>7.0000000000000001E-3</v>
      </c>
      <c r="D21" s="7"/>
      <c r="E21" s="7"/>
      <c r="F21" s="144" t="s">
        <v>63</v>
      </c>
      <c r="I21" s="157">
        <f>'GS &lt; 50 kW (2000 kWh)'!I21</f>
        <v>0</v>
      </c>
      <c r="J21" s="157">
        <f>'GS &lt; 50 kW (2000 kWh)'!J21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&lt; 50 kW (2000 kWh)'!B22</f>
        <v>1.0348999999999999</v>
      </c>
      <c r="C22" s="152">
        <f>'GS &lt; 50 kW (2000 kWh)'!C22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7"/>
      <c r="B25" s="7"/>
      <c r="C25" s="7"/>
      <c r="D25" s="7"/>
      <c r="E25" s="7"/>
      <c r="F25" s="7"/>
      <c r="G25" s="71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35"/>
      <c r="B26" s="35"/>
      <c r="C26" s="35"/>
      <c r="D26" s="35"/>
      <c r="E26" s="8" t="s">
        <v>44</v>
      </c>
      <c r="F26" s="8"/>
      <c r="G26" s="73"/>
      <c r="H26" s="71"/>
      <c r="I26" s="7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29" t="s">
        <v>2</v>
      </c>
      <c r="B27" s="172">
        <v>10000</v>
      </c>
      <c r="C27" s="36" t="s">
        <v>0</v>
      </c>
      <c r="D27" s="76"/>
      <c r="E27" s="134" t="s">
        <v>19</v>
      </c>
      <c r="F27" s="135"/>
      <c r="G27" s="136">
        <v>0.64</v>
      </c>
      <c r="I27" s="7"/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29" t="s">
        <v>3</v>
      </c>
      <c r="B28" s="172">
        <v>750</v>
      </c>
      <c r="C28" s="36" t="s">
        <v>0</v>
      </c>
      <c r="D28" s="30"/>
      <c r="E28" s="134" t="s">
        <v>20</v>
      </c>
      <c r="F28" s="135"/>
      <c r="G28" s="136">
        <v>0.18</v>
      </c>
      <c r="I28" s="7"/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29" t="s">
        <v>4</v>
      </c>
      <c r="B29" s="133"/>
      <c r="C29" s="14"/>
      <c r="D29" s="30"/>
      <c r="E29" s="134" t="s">
        <v>21</v>
      </c>
      <c r="F29" s="135"/>
      <c r="G29" s="136">
        <v>0.18</v>
      </c>
      <c r="I29" s="7"/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32" t="s">
        <v>5</v>
      </c>
      <c r="B30" s="63">
        <v>1.0348999999999999</v>
      </c>
      <c r="C30" s="18"/>
      <c r="D30" s="57"/>
      <c r="E30" s="30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6"/>
      <c r="B31" s="17"/>
      <c r="C31" s="18"/>
      <c r="D31" s="7"/>
      <c r="E31" s="7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7"/>
      <c r="B32" s="214" t="s">
        <v>89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3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IF(+B27&gt;B28,B28,IF(B27*B30&gt;B28,B28,B27*B30))</f>
        <v>750</v>
      </c>
      <c r="C35" s="94">
        <f>+B5</f>
        <v>7.3999999999999996E-2</v>
      </c>
      <c r="D35" s="95">
        <f>+B35*C35</f>
        <v>55.5</v>
      </c>
      <c r="E35" s="93">
        <f>+B35</f>
        <v>750</v>
      </c>
      <c r="F35" s="94">
        <f>+C5</f>
        <v>7.3999999999999996E-2</v>
      </c>
      <c r="G35" s="95">
        <f>+E35*F35</f>
        <v>55.5</v>
      </c>
      <c r="H35" s="96">
        <f>+G35-D35</f>
        <v>0</v>
      </c>
      <c r="I35" s="97">
        <f>IFERROR(+H35/D35,0)</f>
        <v>0</v>
      </c>
      <c r="J35" s="105">
        <f>IFERROR(+G35/$G$62,0)</f>
        <v>4.0928015786040162E-2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f>IF(B27*B30&gt;600,B27*B30-B28,0)</f>
        <v>9599</v>
      </c>
      <c r="C36" s="66">
        <f>+B6</f>
        <v>8.6999999999999994E-2</v>
      </c>
      <c r="D36" s="19">
        <f>+B36*C36</f>
        <v>835.11299999999994</v>
      </c>
      <c r="E36" s="159">
        <f>+B36</f>
        <v>9599</v>
      </c>
      <c r="F36" s="66">
        <f>+C6</f>
        <v>8.6999999999999994E-2</v>
      </c>
      <c r="G36" s="19">
        <f>+E36*F36</f>
        <v>835.11299999999994</v>
      </c>
      <c r="H36" s="120">
        <f>+G36-D36</f>
        <v>0</v>
      </c>
      <c r="I36" s="97">
        <f>IFERROR(+H36/D36,0)</f>
        <v>0</v>
      </c>
      <c r="J36" s="89">
        <f>IFERROR(+G36/$G$62,0)</f>
        <v>0.61584717202031269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+B27*B30*G27</f>
        <v>6623.3600000000006</v>
      </c>
      <c r="C38" s="160">
        <f>+B7</f>
        <v>6.3E-2</v>
      </c>
      <c r="D38" s="19">
        <f>+B38*C38</f>
        <v>417.27168000000006</v>
      </c>
      <c r="E38" s="159">
        <f>+B38</f>
        <v>6623.3600000000006</v>
      </c>
      <c r="F38" s="160">
        <f>+C7</f>
        <v>6.3E-2</v>
      </c>
      <c r="G38" s="19">
        <f>+E38*F38</f>
        <v>417.27168000000006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0.32453433470429743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+B27*B30*G28</f>
        <v>1862.82</v>
      </c>
      <c r="C39" s="160">
        <f>+B8</f>
        <v>9.9000000000000005E-2</v>
      </c>
      <c r="D39" s="19">
        <f>+B39*C39</f>
        <v>184.41918000000001</v>
      </c>
      <c r="E39" s="159">
        <f>+B39</f>
        <v>1862.82</v>
      </c>
      <c r="F39" s="160">
        <f>+C8</f>
        <v>9.9000000000000005E-2</v>
      </c>
      <c r="G39" s="19">
        <f>+E39*F39</f>
        <v>184.41918000000001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0.14343258542734572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+B27*B30*G29</f>
        <v>1862.82</v>
      </c>
      <c r="C40" s="160">
        <f>+B9</f>
        <v>0.11799999999999999</v>
      </c>
      <c r="D40" s="19">
        <f>+B40*C40</f>
        <v>219.81275999999997</v>
      </c>
      <c r="E40" s="159">
        <f>+B40</f>
        <v>1862.82</v>
      </c>
      <c r="F40" s="160">
        <f>+C9</f>
        <v>0.11799999999999999</v>
      </c>
      <c r="G40" s="19">
        <f>+E40*F40</f>
        <v>219.81275999999997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0.17096005131744235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17.98</v>
      </c>
      <c r="D42" s="68">
        <f>+B42*C42</f>
        <v>17.98</v>
      </c>
      <c r="E42" s="67">
        <f>+B42</f>
        <v>1</v>
      </c>
      <c r="F42" s="74">
        <f>+C10</f>
        <v>17.98</v>
      </c>
      <c r="G42" s="68">
        <f t="shared" ref="G42:G46" si="1">+E42*F42</f>
        <v>17.98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1.3259202231225264E-2</v>
      </c>
      <c r="K42" s="103">
        <f>IFERROR(+G42/$G$68,0)</f>
        <v>1.3984000395098145E-2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13.351727408285573</v>
      </c>
      <c r="G43" s="90">
        <f t="shared" si="1"/>
        <v>13.351727408285573</v>
      </c>
      <c r="H43" s="92">
        <f>+G43-D43</f>
        <v>13.331727408285573</v>
      </c>
      <c r="I43" s="97">
        <f t="shared" ref="I43:I56" si="3">IFERROR(+H43/D43,0)</f>
        <v>666.58637041427869</v>
      </c>
      <c r="J43" s="108">
        <f t="shared" si="2"/>
        <v>9.8461209033732788E-3</v>
      </c>
      <c r="K43" s="103">
        <f t="shared" ref="K43:K46" si="4">IFERROR(+G43/$G$68,0)</f>
        <v>1.0384347127514361E-2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+B27</f>
        <v>10000</v>
      </c>
      <c r="C44" s="23">
        <f>+B13</f>
        <v>1.5800000000000002E-2</v>
      </c>
      <c r="D44" s="90">
        <f t="shared" ref="D44:D46" si="5">+B44*C44</f>
        <v>158.00000000000003</v>
      </c>
      <c r="E44" s="22">
        <f>+B44</f>
        <v>10000</v>
      </c>
      <c r="F44" s="23">
        <f>+C13</f>
        <v>1.5800000000000002E-2</v>
      </c>
      <c r="G44" s="90">
        <f t="shared" si="1"/>
        <v>158.00000000000003</v>
      </c>
      <c r="H44" s="92">
        <f t="shared" ref="H44:H46" si="6">+G44-D44</f>
        <v>0</v>
      </c>
      <c r="I44" s="97">
        <f t="shared" si="3"/>
        <v>0</v>
      </c>
      <c r="J44" s="107">
        <f t="shared" si="2"/>
        <v>0.11651579268818643</v>
      </c>
      <c r="K44" s="103">
        <f t="shared" si="4"/>
        <v>0.12288498678673568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+B27</f>
        <v>10000</v>
      </c>
      <c r="C45" s="23"/>
      <c r="D45" s="90">
        <f t="shared" si="5"/>
        <v>0</v>
      </c>
      <c r="E45" s="22">
        <f>+B45</f>
        <v>10000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+B27</f>
        <v>10000</v>
      </c>
      <c r="C46" s="23">
        <f>+B14</f>
        <v>0</v>
      </c>
      <c r="D46" s="90">
        <f t="shared" si="5"/>
        <v>0</v>
      </c>
      <c r="E46" s="22">
        <f>+B46</f>
        <v>10000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176.00000000000003</v>
      </c>
      <c r="E47" s="124"/>
      <c r="F47" s="91"/>
      <c r="G47" s="125">
        <f t="shared" ref="G47:H47" si="7">SUM(G42:G46)</f>
        <v>189.33172740828559</v>
      </c>
      <c r="H47" s="125">
        <f t="shared" si="7"/>
        <v>13.331727408285573</v>
      </c>
      <c r="I47" s="46">
        <f t="shared" si="3"/>
        <v>7.5748451183440743E-2</v>
      </c>
      <c r="J47" s="109">
        <f t="shared" si="2"/>
        <v>0.13962111582278497</v>
      </c>
      <c r="K47" s="137">
        <f>IFERROR(+G47/$G$68,0)</f>
        <v>0.14725333430934817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+B27*B30</f>
        <v>10349</v>
      </c>
      <c r="C48" s="142">
        <f>+B16</f>
        <v>6.7000000000000002E-3</v>
      </c>
      <c r="D48" s="127">
        <f>+B48*C48</f>
        <v>69.338300000000004</v>
      </c>
      <c r="E48" s="127">
        <f>+B48</f>
        <v>10349</v>
      </c>
      <c r="F48" s="142">
        <f>+C16</f>
        <v>6.7000000000000002E-3</v>
      </c>
      <c r="G48" s="127">
        <f>+E48*F48</f>
        <v>69.338300000000004</v>
      </c>
      <c r="H48" s="127">
        <f t="shared" ref="H48:H56" si="8">+G48-D48</f>
        <v>0</v>
      </c>
      <c r="I48" s="128">
        <f t="shared" si="3"/>
        <v>0</v>
      </c>
      <c r="J48" s="128">
        <f t="shared" si="2"/>
        <v>5.1132955621210605E-2</v>
      </c>
      <c r="K48" s="138">
        <f t="shared" ref="K48:K56" si="9">IFERROR(+G48/$G$68,0)</f>
        <v>5.3928076451358942E-2</v>
      </c>
    </row>
    <row r="49" spans="1:11" ht="25.5">
      <c r="A49" s="129" t="s">
        <v>29</v>
      </c>
      <c r="B49" s="130">
        <f>+B48</f>
        <v>10349</v>
      </c>
      <c r="C49" s="141">
        <f>+B17</f>
        <v>4.7000000000000002E-3</v>
      </c>
      <c r="D49" s="130">
        <f>+B49*C49</f>
        <v>48.640300000000003</v>
      </c>
      <c r="E49" s="130">
        <f>+B49</f>
        <v>10349</v>
      </c>
      <c r="F49" s="141">
        <f>+C17</f>
        <v>4.7000000000000002E-3</v>
      </c>
      <c r="G49" s="130">
        <f>+E49*F49</f>
        <v>48.640300000000003</v>
      </c>
      <c r="H49" s="130">
        <f t="shared" si="8"/>
        <v>0</v>
      </c>
      <c r="I49" s="131">
        <f t="shared" si="3"/>
        <v>0</v>
      </c>
      <c r="J49" s="131">
        <f t="shared" si="2"/>
        <v>3.5869386779058189E-2</v>
      </c>
      <c r="K49" s="139">
        <f t="shared" si="9"/>
        <v>3.783014318229657E-2</v>
      </c>
    </row>
    <row r="50" spans="1:11">
      <c r="A50" s="100" t="s">
        <v>30</v>
      </c>
      <c r="B50" s="101"/>
      <c r="C50" s="101"/>
      <c r="D50" s="122">
        <f>+D48+D49</f>
        <v>117.9786</v>
      </c>
      <c r="E50" s="101"/>
      <c r="F50" s="101"/>
      <c r="G50" s="122">
        <f>+G48+G49</f>
        <v>117.9786</v>
      </c>
      <c r="H50" s="122">
        <f t="shared" si="8"/>
        <v>0</v>
      </c>
      <c r="I50" s="65">
        <f t="shared" si="3"/>
        <v>0</v>
      </c>
      <c r="J50" s="110">
        <f t="shared" si="2"/>
        <v>8.7002342400268787E-2</v>
      </c>
      <c r="K50" s="140">
        <f t="shared" si="9"/>
        <v>9.1758219633655505E-2</v>
      </c>
    </row>
    <row r="51" spans="1:11" ht="25.5">
      <c r="A51" s="47" t="s">
        <v>31</v>
      </c>
      <c r="B51" s="91"/>
      <c r="C51" s="91"/>
      <c r="D51" s="48">
        <f>+D47+D50</f>
        <v>293.97860000000003</v>
      </c>
      <c r="E51" s="91"/>
      <c r="F51" s="91"/>
      <c r="G51" s="48">
        <f>+G47+G50</f>
        <v>307.31032740828562</v>
      </c>
      <c r="H51" s="121">
        <f t="shared" si="8"/>
        <v>13.331727408285587</v>
      </c>
      <c r="I51" s="64">
        <f t="shared" si="3"/>
        <v>4.5349312529162279E-2</v>
      </c>
      <c r="J51" s="109">
        <f t="shared" si="2"/>
        <v>0.22662345822305377</v>
      </c>
      <c r="K51" s="137">
        <f t="shared" si="9"/>
        <v>0.23901155394300369</v>
      </c>
    </row>
    <row r="52" spans="1:11">
      <c r="A52" s="158" t="s">
        <v>32</v>
      </c>
      <c r="B52" s="159">
        <f>+B27*B30</f>
        <v>10349</v>
      </c>
      <c r="C52" s="160">
        <f>+B18</f>
        <v>5.1999999999999998E-3</v>
      </c>
      <c r="D52" s="19">
        <f>+B52*C52</f>
        <v>53.814799999999998</v>
      </c>
      <c r="E52" s="159">
        <f>+B52</f>
        <v>10349</v>
      </c>
      <c r="F52" s="160">
        <f>+C18</f>
        <v>5.1999999999999998E-3</v>
      </c>
      <c r="G52" s="19">
        <f>+E52*F52</f>
        <v>53.814799999999998</v>
      </c>
      <c r="H52" s="118">
        <f t="shared" si="8"/>
        <v>0</v>
      </c>
      <c r="I52" s="20">
        <f t="shared" si="3"/>
        <v>0</v>
      </c>
      <c r="J52" s="107">
        <f t="shared" si="2"/>
        <v>3.9685278989596291E-2</v>
      </c>
      <c r="K52" s="113">
        <f t="shared" si="9"/>
        <v>4.1854626499562161E-2</v>
      </c>
    </row>
    <row r="53" spans="1:11">
      <c r="A53" s="158" t="s">
        <v>33</v>
      </c>
      <c r="B53" s="159">
        <f>+B52</f>
        <v>10349</v>
      </c>
      <c r="C53" s="160">
        <f>+B19</f>
        <v>1.1000000000000001E-3</v>
      </c>
      <c r="D53" s="19">
        <f>+B53*C53</f>
        <v>11.383900000000001</v>
      </c>
      <c r="E53" s="159">
        <f>+B53</f>
        <v>10349</v>
      </c>
      <c r="F53" s="160">
        <f>+C19</f>
        <v>1.1000000000000001E-3</v>
      </c>
      <c r="G53" s="19">
        <f>+E53*F53</f>
        <v>11.383900000000001</v>
      </c>
      <c r="H53" s="118">
        <f t="shared" si="8"/>
        <v>0</v>
      </c>
      <c r="I53" s="20">
        <f t="shared" si="3"/>
        <v>0</v>
      </c>
      <c r="J53" s="107">
        <f t="shared" si="2"/>
        <v>8.3949628631838306E-3</v>
      </c>
      <c r="K53" s="113">
        <f t="shared" si="9"/>
        <v>8.8538632979843039E-3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1.8436043146864939E-4</v>
      </c>
      <c r="K54" s="113">
        <f t="shared" si="9"/>
        <v>1.9443827023217665E-4</v>
      </c>
    </row>
    <row r="55" spans="1:11">
      <c r="A55" s="47" t="s">
        <v>35</v>
      </c>
      <c r="B55" s="91"/>
      <c r="C55" s="91"/>
      <c r="D55" s="48">
        <f>SUM(D52:D54)</f>
        <v>65.448700000000002</v>
      </c>
      <c r="E55" s="91"/>
      <c r="F55" s="91"/>
      <c r="G55" s="48">
        <f>SUM(G52:G54)</f>
        <v>65.448700000000002</v>
      </c>
      <c r="H55" s="121">
        <f t="shared" si="8"/>
        <v>0</v>
      </c>
      <c r="I55" s="49">
        <f t="shared" si="3"/>
        <v>0</v>
      </c>
      <c r="J55" s="109">
        <f t="shared" si="2"/>
        <v>4.8264602284248774E-2</v>
      </c>
      <c r="K55" s="114">
        <f t="shared" si="9"/>
        <v>5.0902928067778644E-2</v>
      </c>
    </row>
    <row r="56" spans="1:11">
      <c r="A56" s="27" t="s">
        <v>36</v>
      </c>
      <c r="B56" s="159">
        <f>+B27</f>
        <v>10000</v>
      </c>
      <c r="C56" s="24">
        <f>+B21</f>
        <v>7.0000000000000001E-3</v>
      </c>
      <c r="D56" s="19">
        <f>+B56*C56</f>
        <v>70</v>
      </c>
      <c r="E56" s="159">
        <f>+B56</f>
        <v>10000</v>
      </c>
      <c r="F56" s="24">
        <f>+C21</f>
        <v>7.0000000000000001E-3</v>
      </c>
      <c r="G56" s="19">
        <f>+E56*F56</f>
        <v>70</v>
      </c>
      <c r="H56" s="118">
        <f t="shared" si="8"/>
        <v>0</v>
      </c>
      <c r="I56" s="20">
        <f t="shared" si="3"/>
        <v>0</v>
      </c>
      <c r="J56" s="111">
        <f t="shared" si="2"/>
        <v>5.1620920811221827E-2</v>
      </c>
      <c r="K56" s="115">
        <f t="shared" si="9"/>
        <v>5.4442715665009467E-2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1320.0402999999999</v>
      </c>
      <c r="E58" s="78"/>
      <c r="F58" s="78"/>
      <c r="G58" s="21">
        <f>+G35+G36+G51+G55+G56</f>
        <v>1333.3720274082855</v>
      </c>
      <c r="H58" s="118">
        <f t="shared" ref="H58:H62" si="10">+G58-D58</f>
        <v>13.331727408285587</v>
      </c>
      <c r="I58" s="20">
        <f t="shared" ref="I58:I62" si="11">IFERROR(+H58/D58,0)</f>
        <v>1.0099485150783342E-2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171.60523899999998</v>
      </c>
      <c r="E59" s="25"/>
      <c r="F59" s="26">
        <v>0.13</v>
      </c>
      <c r="G59" s="21">
        <f>+G58*F59</f>
        <v>173.33836356307711</v>
      </c>
      <c r="H59" s="118">
        <f t="shared" si="10"/>
        <v>1.7331245630771264</v>
      </c>
      <c r="I59" s="20">
        <f t="shared" si="11"/>
        <v>1.0099485150783342E-2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1491.6455389999999</v>
      </c>
      <c r="E60" s="67"/>
      <c r="F60" s="67"/>
      <c r="G60" s="118">
        <f>+G58+G59</f>
        <v>1506.7103909713626</v>
      </c>
      <c r="H60" s="118">
        <f t="shared" si="10"/>
        <v>15.064851971362714</v>
      </c>
      <c r="I60" s="20">
        <f t="shared" si="11"/>
        <v>1.0099485150783342E-2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-149.16455389999999</v>
      </c>
      <c r="E61" s="78"/>
      <c r="F61" s="31">
        <v>-0.1</v>
      </c>
      <c r="G61" s="117">
        <f>+G60*F61</f>
        <v>-150.67103909713626</v>
      </c>
      <c r="H61" s="118">
        <f t="shared" si="10"/>
        <v>-1.5064851971362714</v>
      </c>
      <c r="I61" s="20">
        <f t="shared" si="11"/>
        <v>1.0099485150783342E-2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1342.4809851</v>
      </c>
      <c r="E62" s="87"/>
      <c r="F62" s="87"/>
      <c r="G62" s="44">
        <f>+G60+G61</f>
        <v>1356.0393518742262</v>
      </c>
      <c r="H62" s="119">
        <f t="shared" si="10"/>
        <v>13.558366774226215</v>
      </c>
      <c r="I62" s="45">
        <f t="shared" si="11"/>
        <v>1.0099485150783172E-2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1250.9309199999998</v>
      </c>
      <c r="E64" s="78"/>
      <c r="F64" s="78"/>
      <c r="G64" s="21">
        <f>+G38+G39+G40+G51+G55+G56</f>
        <v>1264.2626474082854</v>
      </c>
      <c r="H64" s="118">
        <f t="shared" ref="H64:H68" si="12">+G64-D64</f>
        <v>13.331727408285587</v>
      </c>
      <c r="I64" s="20">
        <f t="shared" ref="I64:I68" si="13">IFERROR(+H64/D64,0)</f>
        <v>1.0657444943710872E-2</v>
      </c>
      <c r="J64" s="20"/>
      <c r="K64" s="113">
        <f t="shared" ref="K64:K68" si="14">IFERROR(+G64/$G$68,0)</f>
        <v>0.98328416912487704</v>
      </c>
    </row>
    <row r="65" spans="1:11">
      <c r="A65" s="39" t="s">
        <v>38</v>
      </c>
      <c r="B65" s="25"/>
      <c r="C65" s="26">
        <v>0.13</v>
      </c>
      <c r="D65" s="21">
        <f>+D64*C65</f>
        <v>162.62101959999998</v>
      </c>
      <c r="E65" s="25"/>
      <c r="F65" s="26">
        <v>0.13</v>
      </c>
      <c r="G65" s="21">
        <f>+G64*F65</f>
        <v>164.35414416307711</v>
      </c>
      <c r="H65" s="118">
        <f t="shared" si="12"/>
        <v>1.7331245630771264</v>
      </c>
      <c r="I65" s="20">
        <f t="shared" si="13"/>
        <v>1.0657444943710872E-2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1413.5519395999997</v>
      </c>
      <c r="E66" s="67"/>
      <c r="F66" s="67"/>
      <c r="G66" s="21">
        <f>+G64+G65</f>
        <v>1428.6167915713625</v>
      </c>
      <c r="H66" s="118">
        <f t="shared" si="12"/>
        <v>15.064851971362714</v>
      </c>
      <c r="I66" s="20">
        <f t="shared" si="13"/>
        <v>1.0657444943710872E-2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-141.35519395999998</v>
      </c>
      <c r="E67" s="78"/>
      <c r="F67" s="31">
        <v>-0.1</v>
      </c>
      <c r="G67" s="117">
        <f>+G66*F67</f>
        <v>-142.86167915713625</v>
      </c>
      <c r="H67" s="118">
        <f t="shared" si="12"/>
        <v>-1.5064851971362714</v>
      </c>
      <c r="I67" s="20">
        <f t="shared" si="13"/>
        <v>1.0657444943710872E-2</v>
      </c>
      <c r="J67" s="20"/>
      <c r="K67" s="113">
        <f t="shared" si="14"/>
        <v>-0.11111111111111112</v>
      </c>
    </row>
    <row r="68" spans="1:11" ht="15.75" thickBot="1">
      <c r="A68" s="43" t="s">
        <v>43</v>
      </c>
      <c r="B68" s="87"/>
      <c r="C68" s="87"/>
      <c r="D68" s="44">
        <f>+D66+D67</f>
        <v>1272.1967456399998</v>
      </c>
      <c r="E68" s="87"/>
      <c r="F68" s="87"/>
      <c r="G68" s="44">
        <f>+G66+G67</f>
        <v>1285.7551124142262</v>
      </c>
      <c r="H68" s="119">
        <f t="shared" si="12"/>
        <v>13.558366774226442</v>
      </c>
      <c r="I68" s="45">
        <f t="shared" si="13"/>
        <v>1.0657444943710872E-2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4">
    <mergeCell ref="A1:J1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75"/>
  <sheetViews>
    <sheetView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1.42578125" style="144" customWidth="1"/>
    <col min="6" max="6" width="13.28515625" style="144" customWidth="1"/>
    <col min="7" max="7" width="29.28515625" style="144" customWidth="1"/>
    <col min="8" max="8" width="11.140625" style="144" customWidth="1"/>
    <col min="9" max="9" width="12.140625" style="144" bestFit="1" customWidth="1"/>
    <col min="10" max="11" width="11.140625" style="144" customWidth="1"/>
    <col min="12" max="12" width="9.5703125" style="144" bestFit="1" customWidth="1"/>
    <col min="13" max="16384" width="9.140625" style="144"/>
  </cols>
  <sheetData>
    <row r="1" spans="1:28" ht="23.25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+'GS &lt; 50 kW (10000 kWh)'!B5</f>
        <v>7.3999999999999996E-2</v>
      </c>
      <c r="C5" s="152">
        <f>+'GS &lt; 50 kW (10000 kWh)'!C5</f>
        <v>7.3999999999999996E-2</v>
      </c>
      <c r="D5" s="201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+'GS &lt; 50 kW (10000 kWh)'!B6</f>
        <v>8.6999999999999994E-2</v>
      </c>
      <c r="C6" s="152">
        <f>+'GS &lt; 50 kW (10000 kWh)'!C6</f>
        <v>8.6999999999999994E-2</v>
      </c>
      <c r="D6" s="201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v>6.3E-2</v>
      </c>
      <c r="C7" s="152">
        <v>6.3E-2</v>
      </c>
      <c r="D7" s="201"/>
      <c r="E7" s="7"/>
      <c r="F7" s="144" t="s">
        <v>51</v>
      </c>
      <c r="I7" s="157">
        <v>0.02</v>
      </c>
      <c r="J7" s="157"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v>9.9000000000000005E-2</v>
      </c>
      <c r="C8" s="152">
        <v>9.9000000000000005E-2</v>
      </c>
      <c r="D8" s="201"/>
      <c r="E8" s="7"/>
      <c r="F8" s="144" t="s">
        <v>52</v>
      </c>
      <c r="I8" s="157"/>
      <c r="J8" s="157"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v>0.11799999999999999</v>
      </c>
      <c r="C9" s="152">
        <v>0.11799999999999999</v>
      </c>
      <c r="D9" s="201"/>
      <c r="E9" s="7"/>
      <c r="F9" s="144" t="s">
        <v>53</v>
      </c>
      <c r="J9" s="157">
        <v>9.26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v>109.71</v>
      </c>
      <c r="C10" s="147">
        <v>109.71</v>
      </c>
      <c r="D10" s="201"/>
      <c r="E10" s="7"/>
      <c r="F10" s="144" t="s">
        <v>54</v>
      </c>
      <c r="J10" s="157">
        <f>'[3]T21 Cal. of SMIRR'!$D$6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47">
        <v>0</v>
      </c>
      <c r="C11" s="147">
        <v>0</v>
      </c>
      <c r="D11" s="201"/>
      <c r="E11" s="7"/>
      <c r="F11" s="144" t="s">
        <v>23</v>
      </c>
      <c r="I11" s="161">
        <f>SUM(I6:I10)</f>
        <v>0.02</v>
      </c>
      <c r="J11" s="161">
        <f>SUM(J6:J10)</f>
        <v>19.214335927639763</v>
      </c>
      <c r="K11" s="194"/>
      <c r="L11" s="195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8">
        <f>+I11</f>
        <v>0.02</v>
      </c>
      <c r="C12" s="148">
        <f>+J11</f>
        <v>19.214335927639763</v>
      </c>
      <c r="D12" s="201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98">
        <v>2.4693000000000001</v>
      </c>
      <c r="C13" s="198">
        <v>2.4693000000000001</v>
      </c>
      <c r="D13" s="201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1">
        <f>+I22</f>
        <v>0</v>
      </c>
      <c r="C14" s="199">
        <f>+J22</f>
        <v>0</v>
      </c>
      <c r="D14" s="201"/>
      <c r="E14" s="7"/>
      <c r="F14" s="144" t="s">
        <v>56</v>
      </c>
      <c r="I14" s="162"/>
      <c r="J14" s="157"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0">
        <v>0</v>
      </c>
      <c r="C15" s="198">
        <v>0</v>
      </c>
      <c r="D15" s="201"/>
      <c r="E15" s="7"/>
      <c r="F15" s="144" t="s">
        <v>57</v>
      </c>
      <c r="I15" s="162"/>
      <c r="J15" s="157"/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99">
        <v>2.5994999999999999</v>
      </c>
      <c r="C16" s="199">
        <v>2.5994999999999999</v>
      </c>
      <c r="D16" s="201"/>
      <c r="E16" s="7"/>
      <c r="F16" s="144" t="s">
        <v>58</v>
      </c>
      <c r="I16" s="162"/>
      <c r="J16" s="157"/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99">
        <v>1.8270999999999999</v>
      </c>
      <c r="C17" s="199">
        <v>1.8270999999999999</v>
      </c>
      <c r="D17" s="201"/>
      <c r="E17" s="7"/>
      <c r="F17" s="144" t="s">
        <v>59</v>
      </c>
      <c r="I17" s="162"/>
      <c r="J17" s="15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v>5.1999999999999998E-3</v>
      </c>
      <c r="C18" s="200">
        <v>5.1999999999999998E-3</v>
      </c>
      <c r="D18" s="201"/>
      <c r="E18" s="7"/>
      <c r="F18" s="144" t="s">
        <v>60</v>
      </c>
      <c r="I18" s="162"/>
      <c r="J18" s="15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v>1.1000000000000001E-3</v>
      </c>
      <c r="C19" s="152">
        <v>1.1000000000000001E-3</v>
      </c>
      <c r="D19" s="201"/>
      <c r="E19" s="7"/>
      <c r="F19" s="144" t="s">
        <v>61</v>
      </c>
      <c r="I19" s="162"/>
      <c r="J19" s="1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8">
        <v>0.25</v>
      </c>
      <c r="C20" s="148">
        <v>0.25</v>
      </c>
      <c r="D20" s="201"/>
      <c r="E20" s="7"/>
      <c r="F20" s="144" t="s">
        <v>62</v>
      </c>
      <c r="I20" s="162"/>
      <c r="J20" s="1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3">
        <v>7.0000000000000001E-3</v>
      </c>
      <c r="C21" s="153">
        <v>7.0000000000000001E-3</v>
      </c>
      <c r="D21" s="201"/>
      <c r="E21" s="7"/>
      <c r="F21" s="144" t="s">
        <v>63</v>
      </c>
      <c r="I21" s="162">
        <v>0</v>
      </c>
      <c r="J21" s="157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5">
        <v>1.0348999999999999</v>
      </c>
      <c r="C22" s="155">
        <v>1.0348999999999999</v>
      </c>
      <c r="D22" s="201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5"/>
      <c r="B25" s="215"/>
      <c r="C25" s="215"/>
      <c r="D25" s="167"/>
      <c r="E25" s="168"/>
      <c r="F25" s="34" t="s">
        <v>1</v>
      </c>
      <c r="G25" s="75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67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69" t="s">
        <v>2</v>
      </c>
      <c r="B27" s="76">
        <f>+D27*730*B29</f>
        <v>36500</v>
      </c>
      <c r="C27" s="170" t="s">
        <v>0</v>
      </c>
      <c r="D27" s="172">
        <v>100</v>
      </c>
      <c r="E27" s="167" t="s">
        <v>66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69" t="s">
        <v>3</v>
      </c>
      <c r="B28" s="172">
        <v>750</v>
      </c>
      <c r="C28" s="170" t="s">
        <v>0</v>
      </c>
      <c r="D28" s="57"/>
      <c r="E28" s="167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69" t="s">
        <v>4</v>
      </c>
      <c r="B29" s="173">
        <v>0.5</v>
      </c>
      <c r="C29" s="57"/>
      <c r="D29" s="57"/>
      <c r="E29" s="167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4" t="s">
        <v>5</v>
      </c>
      <c r="B30" s="175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1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thickBot="1">
      <c r="A32" s="171"/>
      <c r="B32" s="214" t="s">
        <v>85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37773.85</v>
      </c>
      <c r="C35" s="94">
        <f>+B5</f>
        <v>7.3999999999999996E-2</v>
      </c>
      <c r="D35" s="95">
        <f>+B35*C35</f>
        <v>2795.2648999999997</v>
      </c>
      <c r="E35" s="93">
        <f>+B35</f>
        <v>37773.85</v>
      </c>
      <c r="F35" s="94">
        <f>+C5</f>
        <v>7.3999999999999996E-2</v>
      </c>
      <c r="G35" s="95">
        <f>+E35*F35</f>
        <v>2795.2648999999997</v>
      </c>
      <c r="H35" s="96">
        <f>+G35-D35</f>
        <v>0</v>
      </c>
      <c r="I35" s="97">
        <f>IFERROR(+H35/D35,0)</f>
        <v>0</v>
      </c>
      <c r="J35" s="105">
        <f>IFERROR(+G35/$G$62,0)</f>
        <v>0.66915075339569552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+B27*B30*I27</f>
        <v>24175.263999999999</v>
      </c>
      <c r="C38" s="160">
        <f>+B7</f>
        <v>6.3E-2</v>
      </c>
      <c r="D38" s="19">
        <f>+B38*C38</f>
        <v>1523.0416319999999</v>
      </c>
      <c r="E38" s="159">
        <f>+B38</f>
        <v>24175.263999999999</v>
      </c>
      <c r="F38" s="160">
        <f>+C7</f>
        <v>6.3E-2</v>
      </c>
      <c r="G38" s="19">
        <f>+E38*F38</f>
        <v>1523.0416319999999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0.34740832494671137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+B27*B30*I28</f>
        <v>6799.2929999999997</v>
      </c>
      <c r="C39" s="160">
        <f>+B8</f>
        <v>9.9000000000000005E-2</v>
      </c>
      <c r="D39" s="19">
        <f>+B39*C39</f>
        <v>673.13000699999998</v>
      </c>
      <c r="E39" s="159">
        <f>+B39</f>
        <v>6799.2929999999997</v>
      </c>
      <c r="F39" s="160">
        <f>+C8</f>
        <v>9.9000000000000005E-2</v>
      </c>
      <c r="G39" s="19">
        <f>+E39*F39</f>
        <v>673.13000699999998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0.15354207218626975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+B27*B30*I29</f>
        <v>6799.2929999999997</v>
      </c>
      <c r="C40" s="160">
        <f>+B9</f>
        <v>0.11799999999999999</v>
      </c>
      <c r="D40" s="19">
        <f>+B40*C40</f>
        <v>802.31657399999995</v>
      </c>
      <c r="E40" s="159">
        <f>+B40</f>
        <v>6799.2929999999997</v>
      </c>
      <c r="F40" s="160">
        <f>+C9</f>
        <v>0.11799999999999999</v>
      </c>
      <c r="G40" s="19">
        <f>+E40*F40</f>
        <v>802.31657399999995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0.18300974260585687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109.71</v>
      </c>
      <c r="D42" s="68">
        <f>+B42*C42</f>
        <v>109.71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2.6263174254090107E-2</v>
      </c>
      <c r="K42" s="103">
        <f>IFERROR(+G42/$G$68,0)</f>
        <v>2.5025033150179642E-2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19.214335927639763</v>
      </c>
      <c r="G43" s="90">
        <f t="shared" si="1"/>
        <v>19.214335927639763</v>
      </c>
      <c r="H43" s="92">
        <f>+G43-D43</f>
        <v>19.194335927639763</v>
      </c>
      <c r="I43" s="97">
        <f t="shared" ref="I43:I56" si="3">IFERROR(+H43/D43,0)</f>
        <v>959.71679638198816</v>
      </c>
      <c r="J43" s="108">
        <f t="shared" si="2"/>
        <v>4.5996668730674244E-3</v>
      </c>
      <c r="K43" s="103">
        <f t="shared" ref="K43:K46" si="4">IFERROR(+G43/$G$68,0)</f>
        <v>4.3828219264230497E-3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88" t="s">
        <v>24</v>
      </c>
      <c r="B44" s="22">
        <f>+D27</f>
        <v>100</v>
      </c>
      <c r="C44" s="23">
        <f>+B13</f>
        <v>2.4693000000000001</v>
      </c>
      <c r="D44" s="90">
        <f t="shared" ref="D44:D46" si="5">+B44*C44</f>
        <v>246.93</v>
      </c>
      <c r="E44" s="22">
        <f>+B44</f>
        <v>100</v>
      </c>
      <c r="F44" s="23">
        <f>+C13</f>
        <v>2.4693000000000001</v>
      </c>
      <c r="G44" s="90">
        <f t="shared" si="1"/>
        <v>246.93</v>
      </c>
      <c r="H44" s="92">
        <f t="shared" ref="H44:H46" si="6">+G44-D44</f>
        <v>0</v>
      </c>
      <c r="I44" s="97">
        <f t="shared" si="3"/>
        <v>0</v>
      </c>
      <c r="J44" s="107">
        <f t="shared" si="2"/>
        <v>5.9111891519118318E-2</v>
      </c>
      <c r="K44" s="103">
        <f t="shared" si="4"/>
        <v>5.6325142974877944E-2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88" t="s">
        <v>25</v>
      </c>
      <c r="B45" s="22">
        <f>+D27</f>
        <v>100</v>
      </c>
      <c r="C45" s="23"/>
      <c r="D45" s="90">
        <f t="shared" si="5"/>
        <v>0</v>
      </c>
      <c r="E45" s="22">
        <f>+B45</f>
        <v>100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88" t="s">
        <v>26</v>
      </c>
      <c r="B46" s="22">
        <f>+D27</f>
        <v>100</v>
      </c>
      <c r="C46" s="23">
        <f>+B14</f>
        <v>0</v>
      </c>
      <c r="D46" s="90">
        <f t="shared" si="5"/>
        <v>0</v>
      </c>
      <c r="E46" s="22">
        <f>+B46</f>
        <v>100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123" t="s">
        <v>27</v>
      </c>
      <c r="B47" s="124"/>
      <c r="C47" s="91"/>
      <c r="D47" s="125">
        <f>SUM(D42:D46)</f>
        <v>356.65999999999997</v>
      </c>
      <c r="E47" s="124"/>
      <c r="F47" s="91"/>
      <c r="G47" s="125">
        <f t="shared" ref="G47:H47" si="7">SUM(G42:G46)</f>
        <v>375.8543359276398</v>
      </c>
      <c r="H47" s="125">
        <f t="shared" si="7"/>
        <v>19.194335927639763</v>
      </c>
      <c r="I47" s="46">
        <f t="shared" si="3"/>
        <v>5.381690104760771E-2</v>
      </c>
      <c r="J47" s="109">
        <f t="shared" si="2"/>
        <v>8.9974732646275854E-2</v>
      </c>
      <c r="K47" s="137">
        <f>IFERROR(+G47/$G$68,0)</f>
        <v>8.5732998051480644E-2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126" t="s">
        <v>28</v>
      </c>
      <c r="B48" s="127">
        <f>+D27</f>
        <v>100</v>
      </c>
      <c r="C48" s="142">
        <f>+B16</f>
        <v>2.5994999999999999</v>
      </c>
      <c r="D48" s="127">
        <f>+B48*C48</f>
        <v>259.95</v>
      </c>
      <c r="E48" s="127">
        <f>+B48</f>
        <v>100</v>
      </c>
      <c r="F48" s="142">
        <f>+C16</f>
        <v>2.5994999999999999</v>
      </c>
      <c r="G48" s="127">
        <f>+E48*F48</f>
        <v>259.95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6.2228713402157715E-2</v>
      </c>
      <c r="K48" s="138">
        <f t="shared" ref="K48:K56" si="9">IFERROR(+G48/$G$68,0)</f>
        <v>5.92950265918257E-2</v>
      </c>
    </row>
    <row r="49" spans="1:11" ht="25.5">
      <c r="A49" s="129" t="s">
        <v>29</v>
      </c>
      <c r="B49" s="130">
        <f>+B48</f>
        <v>100</v>
      </c>
      <c r="C49" s="141">
        <f>+B17</f>
        <v>1.8270999999999999</v>
      </c>
      <c r="D49" s="130">
        <f>+B49*C49</f>
        <v>182.71</v>
      </c>
      <c r="E49" s="130">
        <f>+B49</f>
        <v>100</v>
      </c>
      <c r="F49" s="141">
        <f>+C17</f>
        <v>1.8270999999999999</v>
      </c>
      <c r="G49" s="130">
        <f>+E49*F49</f>
        <v>182.71</v>
      </c>
      <c r="H49" s="130">
        <f t="shared" si="8"/>
        <v>0</v>
      </c>
      <c r="I49" s="131">
        <f t="shared" si="3"/>
        <v>0</v>
      </c>
      <c r="J49" s="131">
        <f t="shared" si="2"/>
        <v>4.3738442876354061E-2</v>
      </c>
      <c r="K49" s="139">
        <f t="shared" si="9"/>
        <v>4.1676454351192445E-2</v>
      </c>
    </row>
    <row r="50" spans="1:11">
      <c r="A50" s="100" t="s">
        <v>30</v>
      </c>
      <c r="B50" s="101"/>
      <c r="C50" s="101"/>
      <c r="D50" s="122">
        <f>+D48+D49</f>
        <v>442.65999999999997</v>
      </c>
      <c r="E50" s="101"/>
      <c r="F50" s="101"/>
      <c r="G50" s="122">
        <f>+G48+G49</f>
        <v>442.65999999999997</v>
      </c>
      <c r="H50" s="122">
        <f t="shared" si="8"/>
        <v>0</v>
      </c>
      <c r="I50" s="65">
        <f t="shared" si="3"/>
        <v>0</v>
      </c>
      <c r="J50" s="110">
        <f t="shared" si="2"/>
        <v>0.10596715627851178</v>
      </c>
      <c r="K50" s="140">
        <f t="shared" si="9"/>
        <v>0.10097148094301814</v>
      </c>
    </row>
    <row r="51" spans="1:11" ht="25.5">
      <c r="A51" s="47" t="s">
        <v>31</v>
      </c>
      <c r="B51" s="91"/>
      <c r="C51" s="91"/>
      <c r="D51" s="48">
        <f>+D47+D50</f>
        <v>799.31999999999994</v>
      </c>
      <c r="E51" s="91"/>
      <c r="F51" s="91"/>
      <c r="G51" s="48">
        <f>+G47+G50</f>
        <v>818.51433592763976</v>
      </c>
      <c r="H51" s="121">
        <f t="shared" si="8"/>
        <v>19.194335927639827</v>
      </c>
      <c r="I51" s="64">
        <f t="shared" si="3"/>
        <v>2.4013331241104725E-2</v>
      </c>
      <c r="J51" s="109">
        <f t="shared" si="2"/>
        <v>0.19594188892478762</v>
      </c>
      <c r="K51" s="137">
        <f t="shared" si="9"/>
        <v>0.1867044789944988</v>
      </c>
    </row>
    <row r="52" spans="1:11">
      <c r="A52" s="158" t="s">
        <v>32</v>
      </c>
      <c r="B52" s="159">
        <f>+B27*B30</f>
        <v>37773.85</v>
      </c>
      <c r="C52" s="160">
        <f>+B18</f>
        <v>5.1999999999999998E-3</v>
      </c>
      <c r="D52" s="19">
        <f>+B52*C52</f>
        <v>196.42401999999998</v>
      </c>
      <c r="E52" s="159">
        <f>+B52</f>
        <v>37773.85</v>
      </c>
      <c r="F52" s="160">
        <f>+C18</f>
        <v>5.1999999999999998E-3</v>
      </c>
      <c r="G52" s="19">
        <f>+E52*F52</f>
        <v>196.42401999999998</v>
      </c>
      <c r="H52" s="118">
        <f t="shared" si="8"/>
        <v>0</v>
      </c>
      <c r="I52" s="20">
        <f t="shared" si="3"/>
        <v>0</v>
      </c>
      <c r="J52" s="107">
        <f t="shared" si="2"/>
        <v>4.7021404292670495E-2</v>
      </c>
      <c r="K52" s="113">
        <f t="shared" si="9"/>
        <v>4.4804645082413171E-2</v>
      </c>
    </row>
    <row r="53" spans="1:11">
      <c r="A53" s="158" t="s">
        <v>33</v>
      </c>
      <c r="B53" s="159">
        <f>+B52</f>
        <v>37773.85</v>
      </c>
      <c r="C53" s="160">
        <f>+B19</f>
        <v>1.1000000000000001E-3</v>
      </c>
      <c r="D53" s="19">
        <f>+B53*C53</f>
        <v>41.551234999999998</v>
      </c>
      <c r="E53" s="159">
        <f>+B53</f>
        <v>37773.85</v>
      </c>
      <c r="F53" s="160">
        <f>+C19</f>
        <v>1.1000000000000001E-3</v>
      </c>
      <c r="G53" s="19">
        <f>+E53*F53</f>
        <v>41.551234999999998</v>
      </c>
      <c r="H53" s="118">
        <f t="shared" si="8"/>
        <v>0</v>
      </c>
      <c r="I53" s="20">
        <f t="shared" si="3"/>
        <v>0</v>
      </c>
      <c r="J53" s="107">
        <f t="shared" si="2"/>
        <v>9.9468355234495279E-3</v>
      </c>
      <c r="K53" s="113">
        <f t="shared" si="9"/>
        <v>9.4779056905104787E-3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5.9846810350219004E-5</v>
      </c>
      <c r="K54" s="113">
        <f t="shared" si="9"/>
        <v>5.7025415071961634E-5</v>
      </c>
    </row>
    <row r="55" spans="1:11">
      <c r="A55" s="47" t="s">
        <v>35</v>
      </c>
      <c r="B55" s="91"/>
      <c r="C55" s="91"/>
      <c r="D55" s="48">
        <f>SUM(D52:D54)</f>
        <v>238.22525499999998</v>
      </c>
      <c r="E55" s="91"/>
      <c r="F55" s="91"/>
      <c r="G55" s="48">
        <f>SUM(G52:G54)</f>
        <v>238.22525499999998</v>
      </c>
      <c r="H55" s="121">
        <f t="shared" si="8"/>
        <v>0</v>
      </c>
      <c r="I55" s="49">
        <f t="shared" si="3"/>
        <v>0</v>
      </c>
      <c r="J55" s="109">
        <f t="shared" si="2"/>
        <v>5.7028086626470242E-2</v>
      </c>
      <c r="K55" s="114">
        <f t="shared" si="9"/>
        <v>5.4339576187995606E-2</v>
      </c>
    </row>
    <row r="56" spans="1:11">
      <c r="A56" s="27" t="s">
        <v>36</v>
      </c>
      <c r="B56" s="159">
        <f>+B27</f>
        <v>36500</v>
      </c>
      <c r="C56" s="24">
        <f>+B21</f>
        <v>7.0000000000000001E-3</v>
      </c>
      <c r="D56" s="19">
        <f>+B56*C56</f>
        <v>255.5</v>
      </c>
      <c r="E56" s="159">
        <f>+B56</f>
        <v>36500</v>
      </c>
      <c r="F56" s="24">
        <f>+C21</f>
        <v>7.0000000000000001E-3</v>
      </c>
      <c r="G56" s="19">
        <f>+E56*F56</f>
        <v>255.5</v>
      </c>
      <c r="H56" s="118">
        <f t="shared" si="8"/>
        <v>0</v>
      </c>
      <c r="I56" s="20">
        <f t="shared" si="3"/>
        <v>0</v>
      </c>
      <c r="J56" s="111">
        <f t="shared" si="2"/>
        <v>6.1163440177923821E-2</v>
      </c>
      <c r="K56" s="115">
        <f t="shared" si="9"/>
        <v>5.827997420354479E-2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4088.3101549999997</v>
      </c>
      <c r="E58" s="78"/>
      <c r="F58" s="78"/>
      <c r="G58" s="21">
        <f>+G35+G36+G51+G55+G56</f>
        <v>4107.5044909276394</v>
      </c>
      <c r="H58" s="118">
        <f t="shared" ref="H58:H62" si="10">+G58-D58</f>
        <v>19.194335927639713</v>
      </c>
      <c r="I58" s="20">
        <f t="shared" ref="I58:I62" si="11">IFERROR(+H58/D58,0)</f>
        <v>4.6949314508746495E-3</v>
      </c>
      <c r="J58" s="107">
        <f>IFERROR(+G58/$G$62,0)</f>
        <v>0.98328416912487715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531.48032015000001</v>
      </c>
      <c r="E59" s="25"/>
      <c r="F59" s="26">
        <v>0.13</v>
      </c>
      <c r="G59" s="21">
        <f>+G58*F59</f>
        <v>533.9755838205931</v>
      </c>
      <c r="H59" s="118">
        <f t="shared" si="10"/>
        <v>2.49526367059309</v>
      </c>
      <c r="I59" s="20">
        <f t="shared" si="11"/>
        <v>4.6949314508745125E-3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4619.79047515</v>
      </c>
      <c r="E60" s="67"/>
      <c r="F60" s="67"/>
      <c r="G60" s="118">
        <f>+G58+G59</f>
        <v>4641.4800747482323</v>
      </c>
      <c r="H60" s="118">
        <f t="shared" si="10"/>
        <v>21.689599598232235</v>
      </c>
      <c r="I60" s="20">
        <f t="shared" si="11"/>
        <v>4.6949314508745107E-3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-461.97904751500005</v>
      </c>
      <c r="E61" s="78"/>
      <c r="F61" s="31">
        <f>-0.1</f>
        <v>-0.1</v>
      </c>
      <c r="G61" s="117">
        <f>+G60*F61</f>
        <v>-464.14800747482326</v>
      </c>
      <c r="H61" s="118">
        <f t="shared" si="10"/>
        <v>-2.1689599598232121</v>
      </c>
      <c r="I61" s="20">
        <f t="shared" si="11"/>
        <v>4.6949314508744856E-3</v>
      </c>
      <c r="J61" s="107">
        <f>IFERROR(+G61/$G$62,0)</f>
        <v>-0.11111111111111112</v>
      </c>
      <c r="K61" s="58"/>
    </row>
    <row r="62" spans="1:11" ht="15.75" thickBot="1">
      <c r="A62" s="43" t="s">
        <v>41</v>
      </c>
      <c r="B62" s="87"/>
      <c r="C62" s="87"/>
      <c r="D62" s="44">
        <f>+D60+D61</f>
        <v>4157.8114276349997</v>
      </c>
      <c r="E62" s="87"/>
      <c r="F62" s="87"/>
      <c r="G62" s="44">
        <f>+G60+G61</f>
        <v>4177.3320672734089</v>
      </c>
      <c r="H62" s="119">
        <f t="shared" si="10"/>
        <v>19.520639638409193</v>
      </c>
      <c r="I62" s="45">
        <f t="shared" si="11"/>
        <v>4.694931450874555E-3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4291.5334679999996</v>
      </c>
      <c r="E64" s="78"/>
      <c r="F64" s="78"/>
      <c r="G64" s="21">
        <f>+G38+G39+G40+G51+G55+G56</f>
        <v>4310.7278039276398</v>
      </c>
      <c r="H64" s="118">
        <f t="shared" ref="H64:H68" si="12">+G64-D64</f>
        <v>19.194335927640168</v>
      </c>
      <c r="I64" s="20">
        <f t="shared" ref="I64:I68" si="13">IFERROR(+H64/D64,0)</f>
        <v>4.4726054383039402E-3</v>
      </c>
      <c r="J64" s="20"/>
      <c r="K64" s="113">
        <f t="shared" ref="K64:K68" si="14">IFERROR(+G64/$G$68,0)</f>
        <v>0.98328416912487726</v>
      </c>
    </row>
    <row r="65" spans="1:11">
      <c r="A65" s="39" t="s">
        <v>38</v>
      </c>
      <c r="B65" s="25"/>
      <c r="C65" s="26">
        <v>0.13</v>
      </c>
      <c r="D65" s="21">
        <f>+D64*C65</f>
        <v>557.89935084000001</v>
      </c>
      <c r="E65" s="25"/>
      <c r="F65" s="26">
        <v>0.13</v>
      </c>
      <c r="G65" s="21">
        <f>+G64*F65</f>
        <v>560.39461451059321</v>
      </c>
      <c r="H65" s="118">
        <f t="shared" si="12"/>
        <v>2.4952636705932036</v>
      </c>
      <c r="I65" s="20">
        <f t="shared" si="13"/>
        <v>4.4726054383039072E-3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4849.4328188399995</v>
      </c>
      <c r="E66" s="67"/>
      <c r="F66" s="67"/>
      <c r="G66" s="21">
        <f>+G64+G65</f>
        <v>4871.1224184382327</v>
      </c>
      <c r="H66" s="118">
        <f t="shared" si="12"/>
        <v>21.689599598233144</v>
      </c>
      <c r="I66" s="20">
        <f t="shared" si="13"/>
        <v>4.4726054383038899E-3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-484.94328188399999</v>
      </c>
      <c r="E67" s="78"/>
      <c r="F67" s="31">
        <v>-0.1</v>
      </c>
      <c r="G67" s="117">
        <f>+G66*F67</f>
        <v>-487.11224184382331</v>
      </c>
      <c r="H67" s="118">
        <f t="shared" si="12"/>
        <v>-2.1689599598233258</v>
      </c>
      <c r="I67" s="20">
        <f t="shared" si="13"/>
        <v>4.4726054383039133E-3</v>
      </c>
      <c r="J67" s="20"/>
      <c r="K67" s="113">
        <f t="shared" si="14"/>
        <v>-0.11111111111111113</v>
      </c>
    </row>
    <row r="68" spans="1:11" ht="15.75" thickBot="1">
      <c r="A68" s="43" t="s">
        <v>43</v>
      </c>
      <c r="B68" s="87"/>
      <c r="C68" s="87"/>
      <c r="D68" s="44">
        <f>+D66+D67</f>
        <v>4364.4895369559999</v>
      </c>
      <c r="E68" s="87"/>
      <c r="F68" s="87"/>
      <c r="G68" s="44">
        <f>+G66+G67</f>
        <v>4384.0101765944091</v>
      </c>
      <c r="H68" s="119">
        <f t="shared" si="12"/>
        <v>19.520639638409193</v>
      </c>
      <c r="I68" s="45">
        <f t="shared" si="13"/>
        <v>4.4726054383037433E-3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5"/>
  <sheetViews>
    <sheetView topLeftCell="A11" zoomScale="90" zoomScaleNormal="90" workbookViewId="0">
      <selection activeCell="A32" sqref="A32:K68"/>
    </sheetView>
  </sheetViews>
  <sheetFormatPr defaultRowHeight="15"/>
  <cols>
    <col min="1" max="1" width="37.42578125" style="144" customWidth="1"/>
    <col min="2" max="2" width="11.28515625" style="144" bestFit="1" customWidth="1"/>
    <col min="3" max="3" width="13.140625" style="144" customWidth="1"/>
    <col min="4" max="4" width="13.5703125" style="144" customWidth="1"/>
    <col min="5" max="5" width="14.85546875" style="144" customWidth="1"/>
    <col min="6" max="6" width="16.28515625" style="144" customWidth="1"/>
    <col min="7" max="7" width="23.42578125" style="144" customWidth="1"/>
    <col min="8" max="8" width="11.140625" style="144" customWidth="1"/>
    <col min="9" max="9" width="12.140625" style="144" bestFit="1" customWidth="1"/>
    <col min="10" max="11" width="11.140625" style="144" customWidth="1"/>
    <col min="12" max="16384" width="9.140625" style="144"/>
  </cols>
  <sheetData>
    <row r="1" spans="1:28" ht="23.25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8">
      <c r="A2" s="7"/>
      <c r="B2" s="7"/>
      <c r="C2" s="7"/>
      <c r="D2" s="7"/>
      <c r="E2" s="7"/>
      <c r="F2" s="7"/>
      <c r="G2" s="71"/>
      <c r="H2" s="71"/>
      <c r="I2" s="7"/>
      <c r="J2" s="69"/>
      <c r="K2" s="69"/>
      <c r="L2" s="7"/>
      <c r="M2" s="7"/>
      <c r="N2" s="7"/>
      <c r="O2" s="7"/>
      <c r="P2" s="7"/>
      <c r="Q2" s="7"/>
      <c r="R2" s="7"/>
      <c r="S2" s="7"/>
      <c r="T2" s="28"/>
      <c r="U2" s="7"/>
      <c r="V2" s="7"/>
      <c r="W2" s="7"/>
      <c r="X2" s="7"/>
      <c r="Y2" s="33">
        <v>1</v>
      </c>
      <c r="Z2" s="7" t="s">
        <v>0</v>
      </c>
      <c r="AA2" s="7"/>
      <c r="AB2" s="7"/>
    </row>
    <row r="3" spans="1:28" ht="15.75" thickBot="1">
      <c r="A3" s="7"/>
      <c r="B3" s="7"/>
      <c r="C3" s="7"/>
      <c r="D3" s="7"/>
      <c r="E3" s="7"/>
      <c r="F3" s="7"/>
      <c r="G3" s="71"/>
      <c r="H3" s="71"/>
      <c r="I3" s="7"/>
      <c r="J3" s="69"/>
      <c r="K3" s="69"/>
      <c r="L3" s="7"/>
      <c r="M3" s="7"/>
      <c r="N3" s="7"/>
      <c r="O3" s="7"/>
      <c r="P3" s="7"/>
      <c r="Q3" s="7"/>
      <c r="R3" s="7"/>
      <c r="S3" s="7"/>
      <c r="T3" s="28"/>
      <c r="U3" s="7"/>
      <c r="V3" s="7"/>
      <c r="W3" s="7"/>
      <c r="X3" s="7"/>
      <c r="Y3" s="33"/>
      <c r="Z3" s="7"/>
      <c r="AA3" s="7"/>
      <c r="AB3" s="7"/>
    </row>
    <row r="4" spans="1:28" ht="26.25" thickBot="1">
      <c r="A4" s="145" t="s">
        <v>45</v>
      </c>
      <c r="B4" s="202" t="s">
        <v>93</v>
      </c>
      <c r="C4" s="202" t="s">
        <v>92</v>
      </c>
      <c r="D4" s="7"/>
      <c r="F4" s="166" t="s">
        <v>49</v>
      </c>
      <c r="G4" s="71"/>
      <c r="H4" s="7"/>
      <c r="I4" s="69"/>
      <c r="J4" s="69"/>
      <c r="L4" s="7"/>
      <c r="M4" s="7"/>
      <c r="N4" s="7"/>
      <c r="O4" s="7"/>
      <c r="P4" s="7"/>
      <c r="Q4" s="7"/>
      <c r="R4" s="7"/>
      <c r="S4" s="7"/>
      <c r="T4" s="28"/>
      <c r="U4" s="7"/>
      <c r="V4" s="7"/>
      <c r="W4" s="7"/>
      <c r="X4" s="7"/>
      <c r="Y4" s="33"/>
      <c r="Z4" s="7"/>
      <c r="AA4" s="7"/>
      <c r="AB4" s="7"/>
    </row>
    <row r="5" spans="1:28" ht="30">
      <c r="A5" s="146" t="s">
        <v>17</v>
      </c>
      <c r="B5" s="152">
        <f>'GS &gt; 50 - 699 kW (100 kW)'!B5</f>
        <v>7.3999999999999996E-2</v>
      </c>
      <c r="C5" s="152">
        <f>'GS &gt; 50 - 699 kW (100 kW)'!C5</f>
        <v>7.3999999999999996E-2</v>
      </c>
      <c r="D5" s="7"/>
      <c r="E5" s="7"/>
      <c r="I5" s="203" t="s">
        <v>93</v>
      </c>
      <c r="J5" s="203" t="s">
        <v>92</v>
      </c>
      <c r="L5" s="7"/>
      <c r="M5" s="7"/>
      <c r="N5" s="7"/>
      <c r="O5" s="7"/>
      <c r="P5" s="7"/>
      <c r="Q5" s="7"/>
      <c r="R5" s="7"/>
      <c r="S5" s="7"/>
      <c r="T5" s="28"/>
      <c r="U5" s="7"/>
      <c r="V5" s="7"/>
      <c r="W5" s="7"/>
      <c r="X5" s="7"/>
      <c r="Y5" s="33"/>
      <c r="Z5" s="7"/>
      <c r="AA5" s="7"/>
      <c r="AB5" s="7"/>
    </row>
    <row r="6" spans="1:28">
      <c r="A6" s="146" t="s">
        <v>18</v>
      </c>
      <c r="B6" s="152">
        <f>'GS &gt; 50 - 699 kW (100 kW)'!B6</f>
        <v>8.6999999999999994E-2</v>
      </c>
      <c r="C6" s="152">
        <f>'GS &gt; 50 - 699 kW (100 kW)'!C6</f>
        <v>8.6999999999999994E-2</v>
      </c>
      <c r="D6" s="7"/>
      <c r="E6" s="7"/>
      <c r="F6" s="164" t="s">
        <v>50</v>
      </c>
      <c r="L6" s="7"/>
      <c r="M6" s="7"/>
      <c r="N6" s="7"/>
      <c r="O6" s="7"/>
      <c r="P6" s="7"/>
      <c r="Q6" s="7"/>
      <c r="R6" s="7"/>
      <c r="S6" s="7"/>
      <c r="T6" s="28"/>
      <c r="U6" s="7"/>
      <c r="V6" s="7"/>
      <c r="W6" s="7"/>
      <c r="X6" s="7"/>
      <c r="Y6" s="33"/>
      <c r="Z6" s="7"/>
      <c r="AA6" s="7"/>
      <c r="AB6" s="7"/>
    </row>
    <row r="7" spans="1:28">
      <c r="A7" s="146" t="s">
        <v>19</v>
      </c>
      <c r="B7" s="152">
        <f>'GS &gt; 50 - 699 kW (100 kW)'!B7</f>
        <v>6.3E-2</v>
      </c>
      <c r="C7" s="152">
        <f>'GS &gt; 50 - 699 kW (100 kW)'!C7</f>
        <v>6.3E-2</v>
      </c>
      <c r="D7" s="7"/>
      <c r="E7" s="7"/>
      <c r="F7" s="144" t="s">
        <v>51</v>
      </c>
      <c r="I7" s="157">
        <f>'GS &gt; 50 - 699 kW (100 kW)'!I7</f>
        <v>0.02</v>
      </c>
      <c r="J7" s="157">
        <f>'GS &gt; 50 - 699 kW (100 kW)'!J7</f>
        <v>0.02</v>
      </c>
      <c r="L7" s="7"/>
      <c r="M7" s="7"/>
      <c r="N7" s="7"/>
      <c r="O7" s="7"/>
      <c r="P7" s="7"/>
      <c r="Q7" s="7"/>
      <c r="R7" s="7"/>
      <c r="S7" s="7"/>
      <c r="T7" s="28"/>
      <c r="U7" s="7"/>
      <c r="V7" s="7"/>
      <c r="W7" s="7"/>
      <c r="X7" s="7"/>
      <c r="Y7" s="33"/>
      <c r="Z7" s="7"/>
      <c r="AA7" s="7"/>
      <c r="AB7" s="7"/>
    </row>
    <row r="8" spans="1:28">
      <c r="A8" s="146" t="s">
        <v>20</v>
      </c>
      <c r="B8" s="152">
        <f>'GS &gt; 50 - 699 kW (100 kW)'!B8</f>
        <v>9.9000000000000005E-2</v>
      </c>
      <c r="C8" s="152">
        <f>'GS &gt; 50 - 699 kW (100 kW)'!C8</f>
        <v>9.9000000000000005E-2</v>
      </c>
      <c r="D8" s="7"/>
      <c r="E8" s="7"/>
      <c r="F8" s="144" t="s">
        <v>52</v>
      </c>
      <c r="I8" s="157">
        <f>'GS &gt; 50 - 699 kW (100 kW)'!I8</f>
        <v>0</v>
      </c>
      <c r="J8" s="157">
        <f>'GS &gt; 50 - 699 kW (100 kW)'!J8</f>
        <v>0</v>
      </c>
      <c r="L8" s="7"/>
      <c r="M8" s="7"/>
      <c r="N8" s="7"/>
      <c r="O8" s="7"/>
      <c r="P8" s="7"/>
      <c r="Q8" s="7"/>
      <c r="R8" s="7"/>
      <c r="S8" s="7"/>
      <c r="T8" s="28"/>
      <c r="U8" s="7"/>
      <c r="V8" s="7"/>
      <c r="W8" s="7"/>
      <c r="X8" s="7"/>
      <c r="Y8" s="33"/>
      <c r="Z8" s="7"/>
      <c r="AA8" s="7"/>
      <c r="AB8" s="7"/>
    </row>
    <row r="9" spans="1:28">
      <c r="A9" s="146" t="s">
        <v>21</v>
      </c>
      <c r="B9" s="152">
        <f>'GS &gt; 50 - 699 kW (100 kW)'!B9</f>
        <v>0.11799999999999999</v>
      </c>
      <c r="C9" s="152">
        <f>'GS &gt; 50 - 699 kW (100 kW)'!C9</f>
        <v>0.11799999999999999</v>
      </c>
      <c r="D9" s="7"/>
      <c r="E9" s="7"/>
      <c r="F9" s="144" t="s">
        <v>53</v>
      </c>
      <c r="I9" s="157">
        <f>'GS &gt; 50 - 699 kW (100 kW)'!I9</f>
        <v>0</v>
      </c>
      <c r="J9" s="157">
        <f>'GS &gt; 50 - 699 kW (100 kW)'!J9</f>
        <v>9.26</v>
      </c>
      <c r="L9" s="7"/>
      <c r="M9" s="7"/>
      <c r="N9" s="7"/>
      <c r="O9" s="7"/>
      <c r="P9" s="7"/>
      <c r="Q9" s="7"/>
      <c r="R9" s="7"/>
      <c r="S9" s="7"/>
      <c r="T9" s="28"/>
      <c r="U9" s="7"/>
      <c r="V9" s="7"/>
      <c r="W9" s="7"/>
      <c r="X9" s="7"/>
      <c r="Y9" s="33"/>
      <c r="Z9" s="7"/>
      <c r="AA9" s="7"/>
      <c r="AB9" s="7"/>
    </row>
    <row r="10" spans="1:28">
      <c r="A10" s="146" t="s">
        <v>22</v>
      </c>
      <c r="B10" s="147">
        <f>'GS &gt; 50 - 699 kW (100 kW)'!B10</f>
        <v>109.71</v>
      </c>
      <c r="C10" s="147">
        <f>'GS &gt; 50 - 699 kW (100 kW)'!C10</f>
        <v>109.71</v>
      </c>
      <c r="D10" s="7"/>
      <c r="E10" s="7"/>
      <c r="F10" s="144" t="s">
        <v>54</v>
      </c>
      <c r="I10" s="157">
        <f>'GS &gt; 50 - 699 kW (100 kW)'!I10</f>
        <v>0</v>
      </c>
      <c r="J10" s="157">
        <f>'GS &gt; 50 - 699 kW (100 kW)'!J10</f>
        <v>9.9343359276397631</v>
      </c>
      <c r="L10" s="7"/>
      <c r="M10" s="7"/>
      <c r="N10" s="7"/>
      <c r="O10" s="7"/>
      <c r="P10" s="7"/>
      <c r="Q10" s="7"/>
      <c r="R10" s="7"/>
      <c r="S10" s="7"/>
      <c r="T10" s="28"/>
      <c r="U10" s="7"/>
      <c r="V10" s="7"/>
      <c r="W10" s="7"/>
      <c r="X10" s="7"/>
      <c r="Y10" s="33"/>
      <c r="Z10" s="7"/>
      <c r="AA10" s="7"/>
      <c r="AB10" s="7"/>
    </row>
    <row r="11" spans="1:28">
      <c r="A11" s="146" t="s">
        <v>46</v>
      </c>
      <c r="B11" s="152">
        <f>'GS &gt; 50 - 699 kW (100 kW)'!B11</f>
        <v>0</v>
      </c>
      <c r="C11" s="152">
        <f>'GS &gt; 50 - 699 kW (100 kW)'!C11</f>
        <v>0</v>
      </c>
      <c r="D11" s="7"/>
      <c r="E11" s="7"/>
      <c r="F11" s="144" t="s">
        <v>23</v>
      </c>
      <c r="I11" s="161">
        <f>SUM(I6:I10)</f>
        <v>0.02</v>
      </c>
      <c r="J11" s="161">
        <f>SUM(J6:J10)</f>
        <v>19.214335927639763</v>
      </c>
      <c r="L11" s="7"/>
      <c r="M11" s="7"/>
      <c r="N11" s="7"/>
      <c r="O11" s="7"/>
      <c r="P11" s="7"/>
      <c r="Q11" s="7"/>
      <c r="R11" s="7"/>
      <c r="S11" s="7"/>
      <c r="T11" s="28"/>
      <c r="U11" s="7"/>
      <c r="V11" s="7"/>
      <c r="W11" s="7"/>
      <c r="X11" s="7"/>
      <c r="Y11" s="33"/>
      <c r="Z11" s="7"/>
      <c r="AA11" s="7"/>
      <c r="AB11" s="7"/>
    </row>
    <row r="12" spans="1:28">
      <c r="A12" s="146" t="s">
        <v>23</v>
      </c>
      <c r="B12" s="147">
        <f>'GS &gt; 50 - 699 kW (100 kW)'!B12</f>
        <v>0.02</v>
      </c>
      <c r="C12" s="147">
        <f>'GS &gt; 50 - 699 kW (100 kW)'!C12</f>
        <v>19.214335927639763</v>
      </c>
      <c r="D12" s="7"/>
      <c r="E12" s="7"/>
      <c r="L12" s="7"/>
      <c r="M12" s="7"/>
      <c r="N12" s="7"/>
      <c r="O12" s="7"/>
      <c r="P12" s="7"/>
      <c r="Q12" s="7"/>
      <c r="R12" s="7"/>
      <c r="S12" s="7"/>
      <c r="T12" s="28"/>
      <c r="U12" s="7"/>
      <c r="V12" s="7"/>
      <c r="W12" s="7"/>
      <c r="X12" s="7"/>
      <c r="Y12" s="33"/>
      <c r="Z12" s="7"/>
      <c r="AA12" s="7"/>
      <c r="AB12" s="7"/>
    </row>
    <row r="13" spans="1:28">
      <c r="A13" s="149" t="s">
        <v>24</v>
      </c>
      <c r="B13" s="152">
        <f>'GS &gt; 50 - 699 kW (100 kW)'!B13</f>
        <v>2.4693000000000001</v>
      </c>
      <c r="C13" s="152">
        <f>'GS &gt; 50 - 699 kW (100 kW)'!C13</f>
        <v>2.4693000000000001</v>
      </c>
      <c r="D13" s="7"/>
      <c r="E13" s="7"/>
      <c r="F13" s="164" t="s">
        <v>55</v>
      </c>
      <c r="L13" s="7"/>
      <c r="M13" s="7"/>
      <c r="N13" s="7"/>
      <c r="O13" s="7"/>
      <c r="P13" s="7"/>
      <c r="Q13" s="7"/>
      <c r="R13" s="7"/>
      <c r="S13" s="7"/>
      <c r="T13" s="28"/>
      <c r="U13" s="7"/>
      <c r="V13" s="7"/>
      <c r="W13" s="7"/>
      <c r="X13" s="7"/>
      <c r="Y13" s="33"/>
      <c r="Z13" s="7"/>
      <c r="AA13" s="7"/>
      <c r="AB13" s="7"/>
    </row>
    <row r="14" spans="1:28">
      <c r="A14" s="146" t="s">
        <v>26</v>
      </c>
      <c r="B14" s="152">
        <f>'GS &gt; 50 - 699 kW (100 kW)'!B14</f>
        <v>0</v>
      </c>
      <c r="C14" s="152">
        <f>'GS &gt; 50 - 699 kW (100 kW)'!C14</f>
        <v>0</v>
      </c>
      <c r="D14" s="7"/>
      <c r="E14" s="7"/>
      <c r="F14" s="144" t="s">
        <v>56</v>
      </c>
      <c r="I14" s="157">
        <f>'GS &gt; 50 - 699 kW (100 kW)'!I14</f>
        <v>0</v>
      </c>
      <c r="J14" s="157">
        <f>'GS &gt; 50 - 699 kW (100 kW)'!J14</f>
        <v>0</v>
      </c>
      <c r="L14" s="7"/>
      <c r="M14" s="7"/>
      <c r="N14" s="7"/>
      <c r="O14" s="7"/>
      <c r="P14" s="7"/>
      <c r="Q14" s="7"/>
      <c r="R14" s="7"/>
      <c r="S14" s="7"/>
      <c r="T14" s="28"/>
      <c r="U14" s="7"/>
      <c r="V14" s="7"/>
      <c r="W14" s="7"/>
      <c r="X14" s="7"/>
      <c r="Y14" s="33"/>
      <c r="Z14" s="7"/>
      <c r="AA14" s="7"/>
      <c r="AB14" s="7"/>
    </row>
    <row r="15" spans="1:28">
      <c r="A15" s="149" t="s">
        <v>25</v>
      </c>
      <c r="B15" s="152">
        <f>'GS &gt; 50 - 699 kW (100 kW)'!B15</f>
        <v>0</v>
      </c>
      <c r="C15" s="152">
        <f>'GS &gt; 50 - 699 kW (100 kW)'!C15</f>
        <v>0</v>
      </c>
      <c r="D15" s="7"/>
      <c r="E15" s="7"/>
      <c r="F15" s="144" t="s">
        <v>57</v>
      </c>
      <c r="I15" s="157">
        <f>'GS &gt; 50 - 699 kW (100 kW)'!I15</f>
        <v>0</v>
      </c>
      <c r="J15" s="157">
        <f>'GS &gt; 50 - 699 kW (100 kW)'!J15</f>
        <v>0</v>
      </c>
      <c r="L15" s="7"/>
      <c r="M15" s="7"/>
      <c r="N15" s="7"/>
      <c r="O15" s="7"/>
      <c r="P15" s="7"/>
      <c r="Q15" s="7"/>
      <c r="R15" s="7"/>
      <c r="S15" s="7"/>
      <c r="T15" s="28"/>
      <c r="U15" s="7"/>
      <c r="V15" s="7"/>
      <c r="W15" s="7"/>
      <c r="X15" s="7"/>
      <c r="Y15" s="33"/>
      <c r="Z15" s="7"/>
      <c r="AA15" s="7"/>
      <c r="AB15" s="7"/>
    </row>
    <row r="16" spans="1:28" ht="25.5">
      <c r="A16" s="149" t="s">
        <v>47</v>
      </c>
      <c r="B16" s="152">
        <f>'GS &gt; 50 - 699 kW (100 kW)'!B16</f>
        <v>2.5994999999999999</v>
      </c>
      <c r="C16" s="152">
        <f>'GS &gt; 50 - 699 kW (100 kW)'!C16</f>
        <v>2.5994999999999999</v>
      </c>
      <c r="D16" s="7"/>
      <c r="E16" s="7"/>
      <c r="F16" s="144" t="s">
        <v>58</v>
      </c>
      <c r="I16" s="157">
        <f>'GS &gt; 50 - 699 kW (100 kW)'!I16</f>
        <v>0</v>
      </c>
      <c r="J16" s="157">
        <f>'GS &gt; 50 - 699 kW (100 kW)'!J16</f>
        <v>0</v>
      </c>
      <c r="L16" s="7"/>
      <c r="M16" s="7"/>
      <c r="N16" s="7"/>
      <c r="O16" s="7"/>
      <c r="P16" s="7"/>
      <c r="Q16" s="7"/>
      <c r="R16" s="7"/>
      <c r="S16" s="7"/>
      <c r="T16" s="28"/>
      <c r="U16" s="7"/>
      <c r="V16" s="7"/>
      <c r="W16" s="7"/>
      <c r="X16" s="7"/>
      <c r="Y16" s="33"/>
      <c r="Z16" s="7"/>
      <c r="AA16" s="7"/>
      <c r="AB16" s="7"/>
    </row>
    <row r="17" spans="1:28" ht="25.5">
      <c r="A17" s="149" t="s">
        <v>48</v>
      </c>
      <c r="B17" s="152">
        <f>'GS &gt; 50 - 699 kW (100 kW)'!B17</f>
        <v>1.8270999999999999</v>
      </c>
      <c r="C17" s="152">
        <f>'GS &gt; 50 - 699 kW (100 kW)'!C17</f>
        <v>1.8270999999999999</v>
      </c>
      <c r="D17" s="7"/>
      <c r="E17" s="7"/>
      <c r="F17" s="144" t="s">
        <v>59</v>
      </c>
      <c r="I17" s="157">
        <f>'GS &gt; 50 - 699 kW (100 kW)'!I17</f>
        <v>0</v>
      </c>
      <c r="J17" s="157">
        <f>'GS &gt; 50 - 699 kW (100 kW)'!J17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149" t="s">
        <v>32</v>
      </c>
      <c r="B18" s="152">
        <f>'GS &gt; 50 - 699 kW (100 kW)'!B18</f>
        <v>5.1999999999999998E-3</v>
      </c>
      <c r="C18" s="152">
        <f>'GS &gt; 50 - 699 kW (100 kW)'!C18</f>
        <v>5.1999999999999998E-3</v>
      </c>
      <c r="D18" s="7"/>
      <c r="E18" s="7"/>
      <c r="F18" s="144" t="s">
        <v>60</v>
      </c>
      <c r="I18" s="157">
        <f>'GS &gt; 50 - 699 kW (100 kW)'!I18</f>
        <v>0</v>
      </c>
      <c r="J18" s="157">
        <f>'GS &gt; 50 - 699 kW (100 kW)'!J18</f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149" t="s">
        <v>33</v>
      </c>
      <c r="B19" s="152">
        <f>'GS &gt; 50 - 699 kW (100 kW)'!B19</f>
        <v>1.1000000000000001E-3</v>
      </c>
      <c r="C19" s="152">
        <f>'GS &gt; 50 - 699 kW (100 kW)'!C19</f>
        <v>1.1000000000000001E-3</v>
      </c>
      <c r="D19" s="7"/>
      <c r="E19" s="7"/>
      <c r="F19" s="144" t="s">
        <v>61</v>
      </c>
      <c r="I19" s="157">
        <f>'GS &gt; 50 - 699 kW (100 kW)'!I19</f>
        <v>0</v>
      </c>
      <c r="J19" s="157">
        <f>'GS &gt; 50 - 699 kW (100 kW)'!J19</f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5.5">
      <c r="A20" s="149" t="s">
        <v>34</v>
      </c>
      <c r="B20" s="147">
        <f>'GS &gt; 50 - 699 kW (100 kW)'!B20</f>
        <v>0.25</v>
      </c>
      <c r="C20" s="147">
        <f>'GS &gt; 50 - 699 kW (100 kW)'!C20</f>
        <v>0.25</v>
      </c>
      <c r="D20" s="7"/>
      <c r="E20" s="7"/>
      <c r="F20" s="144" t="s">
        <v>62</v>
      </c>
      <c r="I20" s="157">
        <f>'GS &gt; 50 - 699 kW (100 kW)'!I20</f>
        <v>0</v>
      </c>
      <c r="J20" s="157">
        <f>'GS &gt; 50 - 699 kW (100 kW)'!J20</f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149" t="s">
        <v>36</v>
      </c>
      <c r="B21" s="152">
        <f>'GS &gt; 50 - 699 kW (100 kW)'!B21</f>
        <v>7.0000000000000001E-3</v>
      </c>
      <c r="C21" s="152">
        <f>'GS &gt; 50 - 699 kW (100 kW)'!C21</f>
        <v>7.0000000000000001E-3</v>
      </c>
      <c r="D21" s="7"/>
      <c r="E21" s="7"/>
      <c r="F21" s="144" t="s">
        <v>63</v>
      </c>
      <c r="I21" s="157">
        <f>'GS &gt; 50 - 699 kW (100 kW)'!I21</f>
        <v>0</v>
      </c>
      <c r="J21" s="157">
        <f>'GS &gt; 50 - 699 kW (100 kW)'!J21</f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thickBot="1">
      <c r="A22" s="154" t="s">
        <v>5</v>
      </c>
      <c r="B22" s="152">
        <f>'GS &gt; 50 - 699 kW (100 kW)'!B22</f>
        <v>1.0348999999999999</v>
      </c>
      <c r="C22" s="152">
        <f>'GS &gt; 50 - 699 kW (100 kW)'!C22</f>
        <v>1.0348999999999999</v>
      </c>
      <c r="D22" s="7"/>
      <c r="E22" s="7"/>
      <c r="F22" s="144" t="s">
        <v>26</v>
      </c>
      <c r="I22" s="163">
        <f>SUM(I14:I21)</f>
        <v>0</v>
      </c>
      <c r="J22" s="163">
        <f>SUM(J14:J21)</f>
        <v>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7"/>
      <c r="B23" s="7"/>
      <c r="C23" s="7"/>
      <c r="D23" s="7"/>
      <c r="E23" s="7"/>
      <c r="F23" s="7"/>
      <c r="G23" s="71"/>
      <c r="H23" s="71"/>
      <c r="I23" s="7"/>
      <c r="J23" s="69"/>
      <c r="K23" s="6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Z23" s="7"/>
      <c r="AA23" s="7"/>
      <c r="AB23" s="7"/>
    </row>
    <row r="24" spans="1:28">
      <c r="A24" s="7"/>
      <c r="B24" s="7"/>
      <c r="C24" s="7"/>
      <c r="D24" s="7"/>
      <c r="E24" s="7"/>
      <c r="F24" s="7"/>
      <c r="G24" s="71"/>
      <c r="H24" s="71"/>
      <c r="I24" s="7"/>
      <c r="J24" s="69"/>
      <c r="K24" s="6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15"/>
      <c r="B25" s="215"/>
      <c r="C25" s="215"/>
      <c r="D25" s="167"/>
      <c r="E25" s="168"/>
      <c r="F25" s="34" t="s">
        <v>1</v>
      </c>
      <c r="G25" s="75"/>
      <c r="H25" s="71"/>
      <c r="I25" s="7"/>
      <c r="J25" s="69"/>
      <c r="K25" s="69"/>
      <c r="L25" s="165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thickBot="1">
      <c r="A26" s="8"/>
      <c r="B26" s="8"/>
      <c r="C26" s="8"/>
      <c r="D26" s="8"/>
      <c r="E26" s="167"/>
      <c r="G26" s="8" t="s">
        <v>44</v>
      </c>
      <c r="H26" s="8"/>
      <c r="I26" s="73"/>
      <c r="J26" s="69"/>
      <c r="K26" s="69"/>
      <c r="L26" s="9"/>
      <c r="M26" s="9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thickBot="1">
      <c r="A27" s="169" t="s">
        <v>2</v>
      </c>
      <c r="B27" s="76">
        <f>+D27*730*B29</f>
        <v>91250</v>
      </c>
      <c r="C27" s="170" t="s">
        <v>0</v>
      </c>
      <c r="D27" s="172">
        <v>250</v>
      </c>
      <c r="E27" s="167" t="s">
        <v>66</v>
      </c>
      <c r="G27" s="134" t="s">
        <v>19</v>
      </c>
      <c r="H27" s="135"/>
      <c r="I27" s="136">
        <v>0.64</v>
      </c>
      <c r="J27" s="69"/>
      <c r="K27" s="69"/>
      <c r="L27" s="1"/>
      <c r="M27" s="9"/>
      <c r="N27" s="2"/>
      <c r="O27" s="2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169" t="s">
        <v>3</v>
      </c>
      <c r="B28" s="172">
        <v>750</v>
      </c>
      <c r="C28" s="170" t="s">
        <v>0</v>
      </c>
      <c r="D28" s="57"/>
      <c r="E28" s="167"/>
      <c r="G28" s="134" t="s">
        <v>20</v>
      </c>
      <c r="H28" s="135"/>
      <c r="I28" s="136">
        <v>0.18</v>
      </c>
      <c r="J28" s="69"/>
      <c r="K28" s="69"/>
      <c r="L28" s="3"/>
      <c r="M28" s="9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5.75" thickBot="1">
      <c r="A29" s="169" t="s">
        <v>4</v>
      </c>
      <c r="B29" s="173">
        <v>0.5</v>
      </c>
      <c r="C29" s="57"/>
      <c r="D29" s="57"/>
      <c r="E29" s="167"/>
      <c r="G29" s="134" t="s">
        <v>21</v>
      </c>
      <c r="H29" s="135"/>
      <c r="I29" s="136">
        <v>0.18</v>
      </c>
      <c r="J29" s="69"/>
      <c r="K29" s="69"/>
      <c r="L29" s="4"/>
      <c r="M29" s="11"/>
      <c r="N29" s="12"/>
      <c r="O29" s="5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174" t="s">
        <v>5</v>
      </c>
      <c r="B30" s="175">
        <v>1.0348999999999999</v>
      </c>
      <c r="C30" s="18"/>
      <c r="D30" s="57"/>
      <c r="E30" s="57"/>
      <c r="F30" s="8"/>
      <c r="G30" s="71"/>
      <c r="H30" s="71"/>
      <c r="I30" s="7"/>
      <c r="J30" s="69"/>
      <c r="K30" s="69"/>
      <c r="L30" s="4"/>
      <c r="M30" s="11"/>
      <c r="N30" s="12"/>
      <c r="O30" s="5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171"/>
      <c r="B31" s="17"/>
      <c r="C31" s="18"/>
      <c r="D31" s="13"/>
      <c r="E31" s="13"/>
      <c r="F31" s="7"/>
      <c r="G31" s="71"/>
      <c r="H31" s="71"/>
      <c r="I31" s="7"/>
      <c r="J31" s="69"/>
      <c r="K31" s="69"/>
      <c r="L31" s="4"/>
      <c r="M31" s="11"/>
      <c r="N31" s="12"/>
      <c r="O31" s="5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 customHeight="1" thickBot="1">
      <c r="A32" s="171"/>
      <c r="B32" s="214" t="s">
        <v>90</v>
      </c>
      <c r="C32" s="214"/>
      <c r="D32" s="214"/>
      <c r="E32" s="214"/>
      <c r="F32" s="214"/>
      <c r="G32" s="214"/>
      <c r="H32" s="71"/>
      <c r="I32" s="7"/>
      <c r="J32" s="69"/>
      <c r="K32" s="69"/>
      <c r="L32" s="4"/>
      <c r="M32" s="11"/>
      <c r="N32" s="12"/>
      <c r="O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6.5" customHeight="1" thickBot="1">
      <c r="A33" s="15"/>
      <c r="B33" s="209" t="s">
        <v>6</v>
      </c>
      <c r="C33" s="210"/>
      <c r="D33" s="211"/>
      <c r="E33" s="209" t="s">
        <v>7</v>
      </c>
      <c r="F33" s="210"/>
      <c r="G33" s="211"/>
      <c r="H33" s="72"/>
      <c r="I33" s="13"/>
      <c r="J33" s="70"/>
      <c r="K33" s="70"/>
      <c r="L33" s="4"/>
      <c r="M33" s="11"/>
      <c r="N33" s="12"/>
      <c r="O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6.25" customHeight="1" thickBot="1">
      <c r="A34" s="51"/>
      <c r="B34" s="52" t="s">
        <v>8</v>
      </c>
      <c r="C34" s="53" t="s">
        <v>9</v>
      </c>
      <c r="D34" s="54" t="s">
        <v>10</v>
      </c>
      <c r="E34" s="52" t="s">
        <v>8</v>
      </c>
      <c r="F34" s="55" t="s">
        <v>11</v>
      </c>
      <c r="G34" s="132" t="s">
        <v>12</v>
      </c>
      <c r="H34" s="98" t="s">
        <v>13</v>
      </c>
      <c r="I34" s="56" t="s">
        <v>14</v>
      </c>
      <c r="J34" s="99" t="s">
        <v>15</v>
      </c>
      <c r="K34" s="99" t="s">
        <v>16</v>
      </c>
      <c r="L34" s="4"/>
      <c r="M34" s="11"/>
      <c r="N34" s="12"/>
      <c r="O34" s="5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50" t="s">
        <v>17</v>
      </c>
      <c r="B35" s="93">
        <f>+B27*B30</f>
        <v>94434.625</v>
      </c>
      <c r="C35" s="94">
        <f>+B5</f>
        <v>7.3999999999999996E-2</v>
      </c>
      <c r="D35" s="95">
        <f>+B35*C35</f>
        <v>6988.1622499999994</v>
      </c>
      <c r="E35" s="93">
        <f>+B35</f>
        <v>94434.625</v>
      </c>
      <c r="F35" s="94">
        <f>+C5</f>
        <v>7.3999999999999996E-2</v>
      </c>
      <c r="G35" s="95">
        <f>+E35*F35</f>
        <v>6988.1622499999994</v>
      </c>
      <c r="H35" s="96">
        <f>+G35-D35</f>
        <v>0</v>
      </c>
      <c r="I35" s="97">
        <f>IFERROR(+H35/D35,0)</f>
        <v>0</v>
      </c>
      <c r="J35" s="105">
        <f>IFERROR(+G35/$G$62,0)</f>
        <v>0.68201980152147967</v>
      </c>
      <c r="K35" s="102"/>
      <c r="L35" s="4"/>
      <c r="M35" s="11"/>
      <c r="N35" s="12"/>
      <c r="O35" s="5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158" t="s">
        <v>18</v>
      </c>
      <c r="B36" s="159">
        <v>0</v>
      </c>
      <c r="C36" s="66">
        <f>+B6</f>
        <v>8.6999999999999994E-2</v>
      </c>
      <c r="D36" s="19">
        <f>+B36*C36</f>
        <v>0</v>
      </c>
      <c r="E36" s="159">
        <f>+B36</f>
        <v>0</v>
      </c>
      <c r="F36" s="66">
        <f>+C6</f>
        <v>8.6999999999999994E-2</v>
      </c>
      <c r="G36" s="19">
        <f>+E36*F36</f>
        <v>0</v>
      </c>
      <c r="H36" s="120">
        <f>+G36-D36</f>
        <v>0</v>
      </c>
      <c r="I36" s="97">
        <f>IFERROR(+H36/D36,0)</f>
        <v>0</v>
      </c>
      <c r="J36" s="89">
        <f>IFERROR(+G36/$G$62,0)</f>
        <v>0</v>
      </c>
      <c r="K36" s="103"/>
      <c r="L36" s="4"/>
      <c r="M36" s="11"/>
      <c r="N36" s="12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38"/>
      <c r="B37" s="79"/>
      <c r="C37" s="80"/>
      <c r="D37" s="81"/>
      <c r="E37" s="79"/>
      <c r="F37" s="80"/>
      <c r="G37" s="81"/>
      <c r="H37" s="82"/>
      <c r="I37" s="83"/>
      <c r="J37" s="106"/>
      <c r="K37" s="104"/>
      <c r="L37" s="4"/>
      <c r="M37" s="11"/>
      <c r="N37" s="12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58" t="s">
        <v>19</v>
      </c>
      <c r="B38" s="159">
        <f>+B27*B30*I27</f>
        <v>60438.16</v>
      </c>
      <c r="C38" s="160">
        <f>+B7</f>
        <v>6.3E-2</v>
      </c>
      <c r="D38" s="19">
        <f>+B38*C38</f>
        <v>3807.6040800000001</v>
      </c>
      <c r="E38" s="159">
        <f>+B38</f>
        <v>60438.16</v>
      </c>
      <c r="F38" s="160">
        <f>+C7</f>
        <v>6.3E-2</v>
      </c>
      <c r="G38" s="19">
        <f>+E38*F38</f>
        <v>3807.6040800000001</v>
      </c>
      <c r="H38" s="120">
        <f>+G38-D38</f>
        <v>0</v>
      </c>
      <c r="I38" s="97">
        <f t="shared" ref="I38:I40" si="0">IFERROR(+H38/D38,0)</f>
        <v>0</v>
      </c>
      <c r="J38" s="89"/>
      <c r="K38" s="103">
        <f>IFERROR(+G38/$G$68,0)</f>
        <v>0.35376890234016278</v>
      </c>
      <c r="L38" s="4"/>
      <c r="M38" s="11"/>
      <c r="N38" s="12"/>
      <c r="O38" s="5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158" t="s">
        <v>20</v>
      </c>
      <c r="B39" s="159">
        <f>+B27*B30*I28</f>
        <v>16998.232499999998</v>
      </c>
      <c r="C39" s="160">
        <f>+B8</f>
        <v>9.9000000000000005E-2</v>
      </c>
      <c r="D39" s="19">
        <f>+B39*C39</f>
        <v>1682.8250174999998</v>
      </c>
      <c r="E39" s="159">
        <f>+B39</f>
        <v>16998.232499999998</v>
      </c>
      <c r="F39" s="160">
        <f>+C8</f>
        <v>9.9000000000000005E-2</v>
      </c>
      <c r="G39" s="19">
        <f>+E39*F39</f>
        <v>1682.8250174999998</v>
      </c>
      <c r="H39" s="120">
        <f>+G39-D39</f>
        <v>0</v>
      </c>
      <c r="I39" s="97">
        <f t="shared" si="0"/>
        <v>0</v>
      </c>
      <c r="J39" s="89"/>
      <c r="K39" s="103">
        <f>IFERROR(+G39/$G$68,0)</f>
        <v>0.15635322023069692</v>
      </c>
      <c r="L39" s="4"/>
      <c r="M39" s="11"/>
      <c r="N39" s="12"/>
      <c r="O39" s="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158" t="s">
        <v>21</v>
      </c>
      <c r="B40" s="159">
        <f>+B27*B30*I29</f>
        <v>16998.232499999998</v>
      </c>
      <c r="C40" s="160">
        <f>+B9</f>
        <v>0.11799999999999999</v>
      </c>
      <c r="D40" s="19">
        <f>+B40*C40</f>
        <v>2005.7914349999996</v>
      </c>
      <c r="E40" s="159">
        <f>+B40</f>
        <v>16998.232499999998</v>
      </c>
      <c r="F40" s="160">
        <f>+C9</f>
        <v>0.11799999999999999</v>
      </c>
      <c r="G40" s="19">
        <f>+E40*F40</f>
        <v>2005.7914349999996</v>
      </c>
      <c r="H40" s="120">
        <f>+G40-D40</f>
        <v>0</v>
      </c>
      <c r="I40" s="97">
        <f t="shared" si="0"/>
        <v>0</v>
      </c>
      <c r="J40" s="89"/>
      <c r="K40" s="103">
        <f>IFERROR(+G40/$G$68,0)</f>
        <v>0.18636040391133571</v>
      </c>
      <c r="L40" s="4"/>
      <c r="M40" s="11"/>
      <c r="N40" s="12"/>
      <c r="O40" s="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38"/>
      <c r="B41" s="79"/>
      <c r="C41" s="80"/>
      <c r="D41" s="81"/>
      <c r="E41" s="79"/>
      <c r="F41" s="80"/>
      <c r="G41" s="81"/>
      <c r="H41" s="82"/>
      <c r="I41" s="83"/>
      <c r="J41" s="106"/>
      <c r="K41" s="104"/>
      <c r="L41" s="4"/>
      <c r="M41" s="11"/>
      <c r="N41" s="12"/>
      <c r="O41" s="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158" t="s">
        <v>22</v>
      </c>
      <c r="B42" s="67">
        <v>1</v>
      </c>
      <c r="C42" s="74">
        <f>+B10</f>
        <v>109.71</v>
      </c>
      <c r="D42" s="68">
        <f>+B42*C42</f>
        <v>109.71</v>
      </c>
      <c r="E42" s="67">
        <f>+B42</f>
        <v>1</v>
      </c>
      <c r="F42" s="74">
        <f>+C10</f>
        <v>109.71</v>
      </c>
      <c r="G42" s="68">
        <f t="shared" ref="G42:G46" si="1">+E42*F42</f>
        <v>109.71</v>
      </c>
      <c r="H42" s="120">
        <f>+G42-D42</f>
        <v>0</v>
      </c>
      <c r="I42" s="97">
        <f>IFERROR(+H42/D42,0)</f>
        <v>0</v>
      </c>
      <c r="J42" s="107">
        <f t="shared" ref="J42:J56" si="2">IFERROR(+G42/$G$62,0)</f>
        <v>1.0707306119705728E-2</v>
      </c>
      <c r="K42" s="103">
        <f>IFERROR(+G42/$G$68,0)</f>
        <v>1.0193283088334976E-2</v>
      </c>
      <c r="L42" s="4"/>
      <c r="M42" s="11"/>
      <c r="N42" s="12"/>
      <c r="O42" s="5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37" t="s">
        <v>23</v>
      </c>
      <c r="B43" s="77">
        <v>1</v>
      </c>
      <c r="C43" s="84">
        <f>+B12</f>
        <v>0.02</v>
      </c>
      <c r="D43" s="90">
        <f>+B43*C43</f>
        <v>0.02</v>
      </c>
      <c r="E43" s="77">
        <f>+B43</f>
        <v>1</v>
      </c>
      <c r="F43" s="84">
        <f>+C12</f>
        <v>19.214335927639763</v>
      </c>
      <c r="G43" s="90">
        <f t="shared" si="1"/>
        <v>19.214335927639763</v>
      </c>
      <c r="H43" s="92">
        <f>+G43-D43</f>
        <v>19.194335927639763</v>
      </c>
      <c r="I43" s="97">
        <f t="shared" ref="I43:I56" si="3">IFERROR(+H43/D43,0)</f>
        <v>959.71679638198816</v>
      </c>
      <c r="J43" s="108">
        <f t="shared" si="2"/>
        <v>1.8752509038747504E-3</v>
      </c>
      <c r="K43" s="103">
        <f t="shared" ref="K43:K46" si="4">IFERROR(+G43/$G$68,0)</f>
        <v>1.7852261914574562E-3</v>
      </c>
      <c r="L43" s="4"/>
      <c r="M43" s="11"/>
      <c r="N43" s="12"/>
      <c r="O43" s="5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158" t="s">
        <v>24</v>
      </c>
      <c r="B44" s="22">
        <f>+D27</f>
        <v>250</v>
      </c>
      <c r="C44" s="23">
        <f>+B13</f>
        <v>2.4693000000000001</v>
      </c>
      <c r="D44" s="90">
        <f t="shared" ref="D44:D46" si="5">+B44*C44</f>
        <v>617.32500000000005</v>
      </c>
      <c r="E44" s="22">
        <f>+B44</f>
        <v>250</v>
      </c>
      <c r="F44" s="23">
        <f>+C13</f>
        <v>2.4693000000000001</v>
      </c>
      <c r="G44" s="90">
        <f t="shared" si="1"/>
        <v>617.32500000000005</v>
      </c>
      <c r="H44" s="92">
        <f t="shared" ref="H44:H46" si="6">+G44-D44</f>
        <v>0</v>
      </c>
      <c r="I44" s="97">
        <f t="shared" si="3"/>
        <v>0</v>
      </c>
      <c r="J44" s="107">
        <f t="shared" si="2"/>
        <v>6.0248726190386827E-2</v>
      </c>
      <c r="K44" s="103">
        <f t="shared" si="4"/>
        <v>5.7356380298116759E-2</v>
      </c>
      <c r="L44" s="4"/>
      <c r="M44" s="11"/>
      <c r="N44" s="12"/>
      <c r="O44" s="5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158" t="s">
        <v>25</v>
      </c>
      <c r="B45" s="22">
        <f>+D27</f>
        <v>250</v>
      </c>
      <c r="C45" s="23"/>
      <c r="D45" s="90">
        <f t="shared" si="5"/>
        <v>0</v>
      </c>
      <c r="E45" s="22">
        <f>+B45</f>
        <v>250</v>
      </c>
      <c r="F45" s="23"/>
      <c r="G45" s="90">
        <f t="shared" si="1"/>
        <v>0</v>
      </c>
      <c r="H45" s="92">
        <f t="shared" si="6"/>
        <v>0</v>
      </c>
      <c r="I45" s="97">
        <f t="shared" si="3"/>
        <v>0</v>
      </c>
      <c r="J45" s="107">
        <f t="shared" si="2"/>
        <v>0</v>
      </c>
      <c r="K45" s="103">
        <f t="shared" si="4"/>
        <v>0</v>
      </c>
      <c r="L45" s="4"/>
      <c r="M45" s="11"/>
      <c r="N45" s="12"/>
      <c r="O45" s="5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158" t="s">
        <v>26</v>
      </c>
      <c r="B46" s="22">
        <f>+D27</f>
        <v>250</v>
      </c>
      <c r="C46" s="23">
        <f>+B14</f>
        <v>0</v>
      </c>
      <c r="D46" s="90">
        <f t="shared" si="5"/>
        <v>0</v>
      </c>
      <c r="E46" s="22">
        <f>+B46</f>
        <v>250</v>
      </c>
      <c r="F46" s="23">
        <f>+C14</f>
        <v>0</v>
      </c>
      <c r="G46" s="90">
        <f t="shared" si="1"/>
        <v>0</v>
      </c>
      <c r="H46" s="92">
        <f t="shared" si="6"/>
        <v>0</v>
      </c>
      <c r="I46" s="97">
        <f t="shared" si="3"/>
        <v>0</v>
      </c>
      <c r="J46" s="107">
        <f t="shared" si="2"/>
        <v>0</v>
      </c>
      <c r="K46" s="103">
        <f t="shared" si="4"/>
        <v>0</v>
      </c>
      <c r="L46" s="4"/>
      <c r="M46" s="11"/>
      <c r="N46" s="12"/>
      <c r="O46" s="5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47" t="s">
        <v>27</v>
      </c>
      <c r="B47" s="124"/>
      <c r="C47" s="91"/>
      <c r="D47" s="125">
        <f>SUM(D42:D46)</f>
        <v>727.05500000000006</v>
      </c>
      <c r="E47" s="124"/>
      <c r="F47" s="91"/>
      <c r="G47" s="125">
        <f t="shared" ref="G47:H47" si="7">SUM(G42:G46)</f>
        <v>746.24933592763978</v>
      </c>
      <c r="H47" s="125">
        <f t="shared" si="7"/>
        <v>19.194335927639763</v>
      </c>
      <c r="I47" s="46">
        <f t="shared" si="3"/>
        <v>2.6400115435063043E-2</v>
      </c>
      <c r="J47" s="109">
        <f t="shared" si="2"/>
        <v>7.2831283213967299E-2</v>
      </c>
      <c r="K47" s="137">
        <f>IFERROR(+G47/$G$68,0)</f>
        <v>6.9334889577909189E-2</v>
      </c>
      <c r="L47" s="6"/>
      <c r="M47" s="9"/>
      <c r="N47" s="6"/>
      <c r="O47" s="1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5.5">
      <c r="A48" s="204" t="s">
        <v>28</v>
      </c>
      <c r="B48" s="127">
        <f>+D27</f>
        <v>250</v>
      </c>
      <c r="C48" s="142">
        <f>+B16</f>
        <v>2.5994999999999999</v>
      </c>
      <c r="D48" s="127">
        <f>+B48*C48</f>
        <v>649.875</v>
      </c>
      <c r="E48" s="127">
        <f>+B48</f>
        <v>250</v>
      </c>
      <c r="F48" s="142">
        <f>+C16</f>
        <v>2.5994999999999999</v>
      </c>
      <c r="G48" s="127">
        <f>+E48*F48</f>
        <v>649.875</v>
      </c>
      <c r="H48" s="127">
        <f t="shared" ref="H48:H56" si="8">+G48-D48</f>
        <v>0</v>
      </c>
      <c r="I48" s="128">
        <f t="shared" si="3"/>
        <v>0</v>
      </c>
      <c r="J48" s="128">
        <f t="shared" si="2"/>
        <v>6.3425490516304431E-2</v>
      </c>
      <c r="K48" s="138">
        <f t="shared" ref="K48:K56" si="9">IFERROR(+G48/$G$68,0)</f>
        <v>6.0380638474448023E-2</v>
      </c>
    </row>
    <row r="49" spans="1:11" ht="25.5">
      <c r="A49" s="205" t="s">
        <v>29</v>
      </c>
      <c r="B49" s="130">
        <f>+B48</f>
        <v>250</v>
      </c>
      <c r="C49" s="141">
        <f>+B17</f>
        <v>1.8270999999999999</v>
      </c>
      <c r="D49" s="130">
        <f>+B49*C49</f>
        <v>456.77499999999998</v>
      </c>
      <c r="E49" s="130">
        <f>+B49</f>
        <v>250</v>
      </c>
      <c r="F49" s="141">
        <f>+C17</f>
        <v>1.8270999999999999</v>
      </c>
      <c r="G49" s="130">
        <f>+E49*F49</f>
        <v>456.77499999999998</v>
      </c>
      <c r="H49" s="130">
        <f t="shared" si="8"/>
        <v>0</v>
      </c>
      <c r="I49" s="131">
        <f t="shared" si="3"/>
        <v>0</v>
      </c>
      <c r="J49" s="131">
        <f t="shared" si="2"/>
        <v>4.45796167425812E-2</v>
      </c>
      <c r="K49" s="139">
        <f t="shared" si="9"/>
        <v>4.2439493962940555E-2</v>
      </c>
    </row>
    <row r="50" spans="1:11">
      <c r="A50" s="206" t="s">
        <v>30</v>
      </c>
      <c r="B50" s="101"/>
      <c r="C50" s="101"/>
      <c r="D50" s="122">
        <f>+D48+D49</f>
        <v>1106.6500000000001</v>
      </c>
      <c r="E50" s="101"/>
      <c r="F50" s="101"/>
      <c r="G50" s="122">
        <f>+G48+G49</f>
        <v>1106.6500000000001</v>
      </c>
      <c r="H50" s="122">
        <f t="shared" si="8"/>
        <v>0</v>
      </c>
      <c r="I50" s="65">
        <f t="shared" si="3"/>
        <v>0</v>
      </c>
      <c r="J50" s="110">
        <f t="shared" si="2"/>
        <v>0.10800510725888565</v>
      </c>
      <c r="K50" s="140">
        <f t="shared" si="9"/>
        <v>0.10282013243738859</v>
      </c>
    </row>
    <row r="51" spans="1:11" ht="25.5">
      <c r="A51" s="47" t="s">
        <v>31</v>
      </c>
      <c r="B51" s="91"/>
      <c r="C51" s="91"/>
      <c r="D51" s="48">
        <f>+D47+D50</f>
        <v>1833.7050000000002</v>
      </c>
      <c r="E51" s="91"/>
      <c r="F51" s="91"/>
      <c r="G51" s="48">
        <f>+G47+G50</f>
        <v>1852.8993359276399</v>
      </c>
      <c r="H51" s="121">
        <f t="shared" si="8"/>
        <v>19.194335927639713</v>
      </c>
      <c r="I51" s="64">
        <f t="shared" si="3"/>
        <v>1.0467515727796844E-2</v>
      </c>
      <c r="J51" s="109">
        <f t="shared" si="2"/>
        <v>0.18083639047285294</v>
      </c>
      <c r="K51" s="137">
        <f t="shared" si="9"/>
        <v>0.17215502201529778</v>
      </c>
    </row>
    <row r="52" spans="1:11">
      <c r="A52" s="158" t="s">
        <v>32</v>
      </c>
      <c r="B52" s="159">
        <f>+B27*B30</f>
        <v>94434.625</v>
      </c>
      <c r="C52" s="160">
        <f>+B18</f>
        <v>5.1999999999999998E-3</v>
      </c>
      <c r="D52" s="19">
        <f>+B52*C52</f>
        <v>491.06004999999999</v>
      </c>
      <c r="E52" s="159">
        <f>+B52</f>
        <v>94434.625</v>
      </c>
      <c r="F52" s="160">
        <f>+C18</f>
        <v>5.1999999999999998E-3</v>
      </c>
      <c r="G52" s="19">
        <f>+E52*F52</f>
        <v>491.06004999999999</v>
      </c>
      <c r="H52" s="118">
        <f t="shared" si="8"/>
        <v>0</v>
      </c>
      <c r="I52" s="20">
        <f t="shared" si="3"/>
        <v>0</v>
      </c>
      <c r="J52" s="107">
        <f t="shared" si="2"/>
        <v>4.7925715782590472E-2</v>
      </c>
      <c r="K52" s="113">
        <f t="shared" si="9"/>
        <v>4.5624957643076544E-2</v>
      </c>
    </row>
    <row r="53" spans="1:11">
      <c r="A53" s="158" t="s">
        <v>33</v>
      </c>
      <c r="B53" s="159">
        <f>+B52</f>
        <v>94434.625</v>
      </c>
      <c r="C53" s="160">
        <f>+B19</f>
        <v>1.1000000000000001E-3</v>
      </c>
      <c r="D53" s="19">
        <f>+B53*C53</f>
        <v>103.87808750000001</v>
      </c>
      <c r="E53" s="159">
        <f>+B53</f>
        <v>94434.625</v>
      </c>
      <c r="F53" s="160">
        <f>+C19</f>
        <v>1.1000000000000001E-3</v>
      </c>
      <c r="G53" s="19">
        <f>+E53*F53</f>
        <v>103.87808750000001</v>
      </c>
      <c r="H53" s="118">
        <f t="shared" si="8"/>
        <v>0</v>
      </c>
      <c r="I53" s="20">
        <f t="shared" si="3"/>
        <v>0</v>
      </c>
      <c r="J53" s="107">
        <f t="shared" si="2"/>
        <v>1.0138132184778754E-2</v>
      </c>
      <c r="K53" s="113">
        <f t="shared" si="9"/>
        <v>9.6514333475738855E-3</v>
      </c>
    </row>
    <row r="54" spans="1:11" ht="25.5">
      <c r="A54" s="158" t="s">
        <v>34</v>
      </c>
      <c r="B54" s="22">
        <v>1</v>
      </c>
      <c r="C54" s="159">
        <f>+B20</f>
        <v>0.25</v>
      </c>
      <c r="D54" s="19">
        <f>+B54*C54</f>
        <v>0.25</v>
      </c>
      <c r="E54" s="22">
        <f>+B54</f>
        <v>1</v>
      </c>
      <c r="F54" s="159">
        <f>+C20</f>
        <v>0.25</v>
      </c>
      <c r="G54" s="19">
        <f>+E54*F54</f>
        <v>0.25</v>
      </c>
      <c r="H54" s="118">
        <f t="shared" si="8"/>
        <v>0</v>
      </c>
      <c r="I54" s="20">
        <f t="shared" si="3"/>
        <v>0</v>
      </c>
      <c r="J54" s="107">
        <f t="shared" si="2"/>
        <v>2.439911156618751E-5</v>
      </c>
      <c r="K54" s="113">
        <f t="shared" si="9"/>
        <v>2.3227789372743999E-5</v>
      </c>
    </row>
    <row r="55" spans="1:11">
      <c r="A55" s="47" t="s">
        <v>35</v>
      </c>
      <c r="B55" s="91"/>
      <c r="C55" s="91"/>
      <c r="D55" s="48">
        <f>SUM(D52:D54)</f>
        <v>595.18813750000004</v>
      </c>
      <c r="E55" s="91"/>
      <c r="F55" s="91"/>
      <c r="G55" s="48">
        <f>SUM(G52:G54)</f>
        <v>595.18813750000004</v>
      </c>
      <c r="H55" s="121">
        <f t="shared" si="8"/>
        <v>0</v>
      </c>
      <c r="I55" s="49">
        <f t="shared" si="3"/>
        <v>0</v>
      </c>
      <c r="J55" s="109">
        <f t="shared" si="2"/>
        <v>5.8088247078935416E-2</v>
      </c>
      <c r="K55" s="114">
        <f t="shared" si="9"/>
        <v>5.529961878002318E-2</v>
      </c>
    </row>
    <row r="56" spans="1:11">
      <c r="A56" s="27" t="s">
        <v>36</v>
      </c>
      <c r="B56" s="159">
        <f>+B27</f>
        <v>91250</v>
      </c>
      <c r="C56" s="24">
        <f>+B21</f>
        <v>7.0000000000000001E-3</v>
      </c>
      <c r="D56" s="19">
        <f>+B56*C56</f>
        <v>638.75</v>
      </c>
      <c r="E56" s="159">
        <f>+B56</f>
        <v>91250</v>
      </c>
      <c r="F56" s="24">
        <f>+C21</f>
        <v>7.0000000000000001E-3</v>
      </c>
      <c r="G56" s="19">
        <f>+E56*F56</f>
        <v>638.75</v>
      </c>
      <c r="H56" s="118">
        <f t="shared" si="8"/>
        <v>0</v>
      </c>
      <c r="I56" s="20">
        <f t="shared" si="3"/>
        <v>0</v>
      </c>
      <c r="J56" s="111">
        <f t="shared" si="2"/>
        <v>6.2339730051609095E-2</v>
      </c>
      <c r="K56" s="115">
        <f t="shared" si="9"/>
        <v>5.9347001847360914E-2</v>
      </c>
    </row>
    <row r="57" spans="1:11">
      <c r="A57" s="40"/>
      <c r="B57" s="86"/>
      <c r="C57" s="86"/>
      <c r="D57" s="41"/>
      <c r="E57" s="86"/>
      <c r="F57" s="86"/>
      <c r="G57" s="41"/>
      <c r="H57" s="85"/>
      <c r="I57" s="42"/>
      <c r="J57" s="61"/>
      <c r="K57" s="59"/>
    </row>
    <row r="58" spans="1:11">
      <c r="A58" s="27" t="s">
        <v>37</v>
      </c>
      <c r="B58" s="78"/>
      <c r="C58" s="78"/>
      <c r="D58" s="21">
        <f>+D35+D36+D51+D55+D56</f>
        <v>10055.805387499999</v>
      </c>
      <c r="E58" s="78"/>
      <c r="F58" s="78"/>
      <c r="G58" s="21">
        <f>+G35+G36+G51+G55+G56</f>
        <v>10074.999723427638</v>
      </c>
      <c r="H58" s="118">
        <f t="shared" ref="H58:H62" si="10">+G58-D58</f>
        <v>19.194335927639258</v>
      </c>
      <c r="I58" s="20">
        <f t="shared" ref="I58:I62" si="11">IFERROR(+H58/D58,0)</f>
        <v>1.9087815632847301E-3</v>
      </c>
      <c r="J58" s="107">
        <f>IFERROR(+G58/$G$62,0)</f>
        <v>0.98328416912487704</v>
      </c>
      <c r="K58" s="58"/>
    </row>
    <row r="59" spans="1:11">
      <c r="A59" s="39" t="s">
        <v>38</v>
      </c>
      <c r="B59" s="25"/>
      <c r="C59" s="26">
        <v>0.13</v>
      </c>
      <c r="D59" s="21">
        <f>+D58*C59</f>
        <v>1307.2547003749999</v>
      </c>
      <c r="E59" s="25"/>
      <c r="F59" s="26">
        <v>0.13</v>
      </c>
      <c r="G59" s="21">
        <f>+G58*F59</f>
        <v>1309.7499640455931</v>
      </c>
      <c r="H59" s="118">
        <f t="shared" si="10"/>
        <v>2.4952636705932036</v>
      </c>
      <c r="I59" s="20">
        <f t="shared" si="11"/>
        <v>1.9087815632848066E-3</v>
      </c>
      <c r="J59" s="107">
        <f>IFERROR(+G59/$G$62,0)</f>
        <v>0.12782694198623404</v>
      </c>
      <c r="K59" s="58"/>
    </row>
    <row r="60" spans="1:11">
      <c r="A60" s="39" t="s">
        <v>39</v>
      </c>
      <c r="B60" s="67"/>
      <c r="C60" s="67"/>
      <c r="D60" s="118">
        <f>+D58+D59</f>
        <v>11363.060087874999</v>
      </c>
      <c r="E60" s="67"/>
      <c r="F60" s="67"/>
      <c r="G60" s="118">
        <f>+G58+G59</f>
        <v>11384.749687473231</v>
      </c>
      <c r="H60" s="118">
        <f t="shared" si="10"/>
        <v>21.689599598232235</v>
      </c>
      <c r="I60" s="20">
        <f t="shared" si="11"/>
        <v>1.9087815632847188E-3</v>
      </c>
      <c r="J60" s="107">
        <f>IFERROR(+G60/$G$62,0)</f>
        <v>1.1111111111111112</v>
      </c>
      <c r="K60" s="58"/>
    </row>
    <row r="61" spans="1:11">
      <c r="A61" s="39" t="s">
        <v>40</v>
      </c>
      <c r="B61" s="78"/>
      <c r="C61" s="31">
        <v>-0.1</v>
      </c>
      <c r="D61" s="117">
        <f>+D60*C61</f>
        <v>-1136.3060087874999</v>
      </c>
      <c r="E61" s="78"/>
      <c r="F61" s="31">
        <v>-0.1</v>
      </c>
      <c r="G61" s="117">
        <f>+G60*F61</f>
        <v>-1138.4749687473231</v>
      </c>
      <c r="H61" s="118">
        <f t="shared" si="10"/>
        <v>-2.1689599598232689</v>
      </c>
      <c r="I61" s="20">
        <f t="shared" si="11"/>
        <v>1.9087815632847589E-3</v>
      </c>
      <c r="J61" s="107">
        <f>IFERROR(+G61/$G$62,0)</f>
        <v>-0.1111111111111111</v>
      </c>
      <c r="K61" s="58"/>
    </row>
    <row r="62" spans="1:11" ht="15.75" thickBot="1">
      <c r="A62" s="43" t="s">
        <v>41</v>
      </c>
      <c r="B62" s="87"/>
      <c r="C62" s="87"/>
      <c r="D62" s="44">
        <f>+D60+D61</f>
        <v>10226.754079087499</v>
      </c>
      <c r="E62" s="87"/>
      <c r="F62" s="87"/>
      <c r="G62" s="44">
        <f>+G60+G61</f>
        <v>10246.274718725908</v>
      </c>
      <c r="H62" s="119">
        <f t="shared" si="10"/>
        <v>19.520639638409193</v>
      </c>
      <c r="I62" s="45">
        <f t="shared" si="11"/>
        <v>1.9087815632847366E-3</v>
      </c>
      <c r="J62" s="112">
        <f>IFERROR(+G62/$G$62,0)</f>
        <v>1</v>
      </c>
      <c r="K62" s="60"/>
    </row>
    <row r="63" spans="1:11">
      <c r="A63" s="40"/>
      <c r="B63" s="86"/>
      <c r="C63" s="86"/>
      <c r="D63" s="41"/>
      <c r="E63" s="86"/>
      <c r="F63" s="86"/>
      <c r="G63" s="41"/>
      <c r="H63" s="85"/>
      <c r="I63" s="42"/>
      <c r="J63" s="61"/>
      <c r="K63" s="59"/>
    </row>
    <row r="64" spans="1:11">
      <c r="A64" s="27" t="s">
        <v>42</v>
      </c>
      <c r="B64" s="78"/>
      <c r="C64" s="78"/>
      <c r="D64" s="21">
        <f>+D38+D39+D40+D51+D55+D56</f>
        <v>10563.863669999999</v>
      </c>
      <c r="E64" s="78"/>
      <c r="F64" s="78"/>
      <c r="G64" s="21">
        <f>+G38+G39+G40+G51+G55+G56</f>
        <v>10583.058005927638</v>
      </c>
      <c r="H64" s="118">
        <f t="shared" ref="H64:H68" si="12">+G64-D64</f>
        <v>19.194335927639258</v>
      </c>
      <c r="I64" s="20">
        <f t="shared" ref="I64:I68" si="13">IFERROR(+H64/D64,0)</f>
        <v>1.8169806547341841E-3</v>
      </c>
      <c r="J64" s="20"/>
      <c r="K64" s="113">
        <f t="shared" ref="K64:K68" si="14">IFERROR(+G64/$G$68,0)</f>
        <v>0.98328416912487715</v>
      </c>
    </row>
    <row r="65" spans="1:11">
      <c r="A65" s="39" t="s">
        <v>38</v>
      </c>
      <c r="B65" s="25"/>
      <c r="C65" s="26">
        <v>0.13</v>
      </c>
      <c r="D65" s="21">
        <f>+D64*C65</f>
        <v>1373.3022770999999</v>
      </c>
      <c r="E65" s="25"/>
      <c r="F65" s="26">
        <v>0.13</v>
      </c>
      <c r="G65" s="21">
        <f>+G64*F65</f>
        <v>1375.7975407705931</v>
      </c>
      <c r="H65" s="118">
        <f t="shared" si="12"/>
        <v>2.4952636705932036</v>
      </c>
      <c r="I65" s="20">
        <f t="shared" si="13"/>
        <v>1.816980654734257E-3</v>
      </c>
      <c r="J65" s="20"/>
      <c r="K65" s="113">
        <f t="shared" si="14"/>
        <v>0.12782694198623404</v>
      </c>
    </row>
    <row r="66" spans="1:11">
      <c r="A66" s="39" t="s">
        <v>39</v>
      </c>
      <c r="B66" s="67"/>
      <c r="C66" s="67"/>
      <c r="D66" s="21">
        <f>+D64+D65</f>
        <v>11937.165947099998</v>
      </c>
      <c r="E66" s="67"/>
      <c r="F66" s="67"/>
      <c r="G66" s="21">
        <f>+G64+G65</f>
        <v>11958.855546698231</v>
      </c>
      <c r="H66" s="118">
        <f t="shared" si="12"/>
        <v>21.689599598232235</v>
      </c>
      <c r="I66" s="20">
        <f t="shared" si="13"/>
        <v>1.8169806547341735E-3</v>
      </c>
      <c r="J66" s="20"/>
      <c r="K66" s="113">
        <f t="shared" si="14"/>
        <v>1.1111111111111112</v>
      </c>
    </row>
    <row r="67" spans="1:11">
      <c r="A67" s="39" t="s">
        <v>40</v>
      </c>
      <c r="B67" s="78"/>
      <c r="C67" s="31">
        <v>-0.1</v>
      </c>
      <c r="D67" s="117">
        <f>+D66*C67</f>
        <v>-1193.71659471</v>
      </c>
      <c r="E67" s="78"/>
      <c r="F67" s="31">
        <v>-0.1</v>
      </c>
      <c r="G67" s="117">
        <f>+G66*F67</f>
        <v>-1195.885554669823</v>
      </c>
      <c r="H67" s="118">
        <f t="shared" si="12"/>
        <v>-2.1689599598230416</v>
      </c>
      <c r="I67" s="20">
        <f t="shared" si="13"/>
        <v>1.8169806547340208E-3</v>
      </c>
      <c r="J67" s="20"/>
      <c r="K67" s="113">
        <f t="shared" si="14"/>
        <v>-0.1111111111111111</v>
      </c>
    </row>
    <row r="68" spans="1:11" ht="15.75" thickBot="1">
      <c r="A68" s="43" t="s">
        <v>43</v>
      </c>
      <c r="B68" s="87"/>
      <c r="C68" s="87"/>
      <c r="D68" s="44">
        <f>+D66+D67</f>
        <v>10743.449352389998</v>
      </c>
      <c r="E68" s="87"/>
      <c r="F68" s="87"/>
      <c r="G68" s="44">
        <f>+G66+G67</f>
        <v>10762.969992028407</v>
      </c>
      <c r="H68" s="119">
        <f t="shared" si="12"/>
        <v>19.520639638409193</v>
      </c>
      <c r="I68" s="45">
        <f t="shared" si="13"/>
        <v>1.8169806547341904E-3</v>
      </c>
      <c r="J68" s="62"/>
      <c r="K68" s="116">
        <f t="shared" si="14"/>
        <v>1</v>
      </c>
    </row>
    <row r="71" spans="1:11">
      <c r="A71" s="143"/>
      <c r="B71" s="143"/>
      <c r="C71" s="143"/>
      <c r="D71" s="143"/>
      <c r="E71" s="143"/>
      <c r="F71" s="143"/>
      <c r="G71" s="143"/>
      <c r="H71" s="143"/>
    </row>
    <row r="72" spans="1:11">
      <c r="A72" s="143"/>
      <c r="B72" s="143"/>
      <c r="C72" s="143"/>
      <c r="D72" s="143"/>
      <c r="E72" s="143"/>
      <c r="F72" s="143"/>
      <c r="G72" s="143"/>
      <c r="H72" s="143"/>
    </row>
    <row r="73" spans="1:11">
      <c r="A73" s="143"/>
      <c r="B73" s="143"/>
      <c r="C73" s="143"/>
      <c r="D73" s="143"/>
      <c r="E73" s="143"/>
      <c r="F73" s="143"/>
      <c r="G73" s="143"/>
      <c r="H73" s="143"/>
    </row>
    <row r="74" spans="1:11">
      <c r="A74" s="143"/>
      <c r="B74" s="143"/>
      <c r="C74" s="143"/>
      <c r="D74" s="143"/>
      <c r="E74" s="143"/>
      <c r="F74" s="143"/>
      <c r="G74" s="143"/>
      <c r="H74" s="143"/>
    </row>
    <row r="75" spans="1:11">
      <c r="A75" s="143"/>
      <c r="B75" s="143"/>
      <c r="C75" s="143"/>
      <c r="D75" s="143"/>
      <c r="E75" s="143"/>
      <c r="F75" s="143"/>
      <c r="G75" s="143"/>
      <c r="H75" s="143"/>
    </row>
  </sheetData>
  <mergeCells count="5">
    <mergeCell ref="A1:J1"/>
    <mergeCell ref="A25:C25"/>
    <mergeCell ref="B33:D33"/>
    <mergeCell ref="E33:G33"/>
    <mergeCell ref="B32:G32"/>
  </mergeCells>
  <pageMargins left="0.7" right="0.7" top="0.75" bottom="0.75" header="0.3" footer="0.3"/>
  <pageSetup scale="50" orientation="portrait" verticalDpi="597" r:id="rId1"/>
  <ignoredErrors>
    <ignoredError sqref="B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Rates Table 3</vt:lpstr>
      <vt:lpstr>Residential (250 kWh)</vt:lpstr>
      <vt:lpstr>Residential (800 kWh)</vt:lpstr>
      <vt:lpstr>Residential (1500 kWh)</vt:lpstr>
      <vt:lpstr>GS &lt; 50 kW (2000 kWh)</vt:lpstr>
      <vt:lpstr>GS &lt; 50 kW (5000 kWh)</vt:lpstr>
      <vt:lpstr>GS &lt; 50 kW (10000 kWh)</vt:lpstr>
      <vt:lpstr>GS &gt; 50 - 699 kW (100 kW)</vt:lpstr>
      <vt:lpstr>GS &gt; 50 - 699 kW (250 kW)</vt:lpstr>
      <vt:lpstr>GS &gt; 50 - 699 kW (500 kW)</vt:lpstr>
      <vt:lpstr>Sheet2</vt:lpstr>
      <vt:lpstr>'GS &lt; 50 kW (10000 kWh)'!Print_Area</vt:lpstr>
      <vt:lpstr>'GS &lt; 50 kW (2000 kWh)'!Print_Area</vt:lpstr>
      <vt:lpstr>'GS &lt; 50 kW (5000 kWh)'!Print_Area</vt:lpstr>
      <vt:lpstr>'GS &gt; 50 - 699 kW (100 kW)'!Print_Area</vt:lpstr>
      <vt:lpstr>'GS &gt; 50 - 699 kW (250 kW)'!Print_Area</vt:lpstr>
      <vt:lpstr>'GS &gt; 50 - 699 kW (500 kW)'!Print_Area</vt:lpstr>
      <vt:lpstr>'Residential (1500 kWh)'!Print_Area</vt:lpstr>
      <vt:lpstr>'Residential (250 kWh)'!Print_Area</vt:lpstr>
      <vt:lpstr>'Residential (800 kWh)'!Print_Area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DGAPIC</dc:creator>
  <cp:lastModifiedBy>dsullivan</cp:lastModifiedBy>
  <cp:lastPrinted>2013-02-21T20:22:06Z</cp:lastPrinted>
  <dcterms:created xsi:type="dcterms:W3CDTF">2012-07-10T21:21:23Z</dcterms:created>
  <dcterms:modified xsi:type="dcterms:W3CDTF">2013-03-25T18:22:52Z</dcterms:modified>
</cp:coreProperties>
</file>