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2" yWindow="0" windowWidth="12312" windowHeight="12408" activeTab="0"/>
  </bookViews>
  <sheets>
    <sheet name="RTSR Adjustment" sheetId="1" r:id="rId1"/>
  </sheets>
  <externalReferences>
    <externalReference r:id="rId4"/>
  </externalReferences>
  <definedNames>
    <definedName name="_xlnm.Print_Area" localSheetId="0">'RTSR Adjustment'!$A$1:$H$47</definedName>
  </definedNames>
  <calcPr fullCalcOnLoad="1"/>
</workbook>
</file>

<file path=xl/sharedStrings.xml><?xml version="1.0" encoding="utf-8"?>
<sst xmlns="http://schemas.openxmlformats.org/spreadsheetml/2006/main" count="71" uniqueCount="40">
  <si>
    <t>Network</t>
  </si>
  <si>
    <t>Billed Units</t>
  </si>
  <si>
    <t>Total</t>
  </si>
  <si>
    <t>Rate</t>
  </si>
  <si>
    <t>Charges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</si>
  <si>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</si>
  <si>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</si>
  <si>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</si>
  <si>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</si>
  <si>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</si>
  <si>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</si>
  <si>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</si>
  <si>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</si>
  <si>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</si>
  <si>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</si>
  <si>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</si>
  <si>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</si>
  <si>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Connection</t>
  </si>
  <si>
    <t>Network: (note: output is from Tab 11. Adj. Network to Forecast WS)</t>
  </si>
  <si>
    <t>Customer Class</t>
  </si>
  <si>
    <t>Proposed RTSR Network Rates</t>
  </si>
  <si>
    <t>Residential</t>
  </si>
  <si>
    <t>GS less than 50kW</t>
  </si>
  <si>
    <t>GS 50 to 4,999 kW</t>
  </si>
  <si>
    <t>GS 50 to 999 kW  - Interval Metered</t>
  </si>
  <si>
    <t>GS 1,000 to 4,999 kW - Interval Metered</t>
  </si>
  <si>
    <t>Unmetered Scattered Load</t>
  </si>
  <si>
    <t>Sentinel Light</t>
  </si>
  <si>
    <t>Street Light</t>
  </si>
  <si>
    <r>
      <t xml:space="preserve">Loss Adjusted Billing Determinants </t>
    </r>
    <r>
      <rPr>
        <b/>
        <sz val="8"/>
        <color indexed="8"/>
        <rFont val="Calibri"/>
        <family val="2"/>
      </rPr>
      <t>(from RTSR Model</t>
    </r>
    <r>
      <rPr>
        <b/>
        <sz val="11"/>
        <color indexed="8"/>
        <rFont val="Calibri"/>
        <family val="2"/>
      </rPr>
      <t>)</t>
    </r>
  </si>
  <si>
    <t>Connection: (note: output is from Tab 12. Adj. Conn. to Forecast WS)</t>
  </si>
  <si>
    <t>per kWh</t>
  </si>
  <si>
    <t>per kW</t>
  </si>
  <si>
    <r>
      <t xml:space="preserve">Forecast Wholesale Billing          </t>
    </r>
    <r>
      <rPr>
        <b/>
        <sz val="8"/>
        <color indexed="8"/>
        <rFont val="Calibri"/>
        <family val="2"/>
      </rPr>
      <t>(from RTSR Model)</t>
    </r>
  </si>
  <si>
    <t>Modified Output from 2013 RTSR Adjustment Model</t>
  </si>
  <si>
    <t>Summary of Brantford Power 2011 Network and Connection Charges</t>
  </si>
  <si>
    <t>2011 Brantford Network Charges</t>
  </si>
  <si>
    <t>Total 2013 Estimated Network Charges</t>
  </si>
  <si>
    <t>2011 Brantford Connection</t>
  </si>
  <si>
    <t>Total 2013 Estimated Connection Charges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</si>
</sst>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&quot;$&quot;* #,##0.0000_-;\-&quot;$&quot;* #,##0.0000_-;_-&quot;$&quot;* &quot;-&quot;??_-;_-@_-"/>
    <numFmt numFmtId="174" formatCode="_-&quot;$&quot;* #,##0_-;\-&quot;$&quot;* #,##0_-;_-&quot;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172" fontId="0" fillId="0" borderId="0" xfId="42" applyNumberFormat="1" applyFont="1" applyAlignment="1">
      <alignment/>
    </xf>
    <xf numFmtId="173" fontId="0" fillId="0" borderId="0" xfId="44" applyNumberFormat="1" applyFont="1" applyAlignment="1">
      <alignment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/>
    </xf>
    <xf numFmtId="173" fontId="0" fillId="0" borderId="10" xfId="44" applyNumberFormat="1" applyFont="1" applyBorder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34" fillId="0" borderId="0" xfId="0" applyFont="1" applyAlignment="1">
      <alignment horizontal="right"/>
    </xf>
    <xf numFmtId="44" fontId="34" fillId="0" borderId="0" xfId="0" applyNumberFormat="1" applyFont="1" applyAlignment="1">
      <alignment/>
    </xf>
    <xf numFmtId="174" fontId="0" fillId="0" borderId="0" xfId="44" applyNumberFormat="1" applyFont="1" applyAlignment="1">
      <alignment/>
    </xf>
    <xf numFmtId="174" fontId="0" fillId="0" borderId="0" xfId="0" applyNumberFormat="1" applyAlignment="1">
      <alignment/>
    </xf>
    <xf numFmtId="0" fontId="36" fillId="0" borderId="0" xfId="0" applyFont="1" applyAlignment="1">
      <alignment/>
    </xf>
    <xf numFmtId="174" fontId="0" fillId="0" borderId="10" xfId="44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34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bashMo\AppData\Local\Temp\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3 RTS Rates"/>
      <sheetName val="hidden1"/>
    </sheetNames>
    <sheetDataSet>
      <sheetData sheetId="10">
        <row r="25">
          <cell r="H25">
            <v>85954053.14850001</v>
          </cell>
        </row>
        <row r="26">
          <cell r="H26">
            <v>37960861.0375</v>
          </cell>
        </row>
        <row r="27">
          <cell r="J27">
            <v>141180</v>
          </cell>
        </row>
        <row r="28">
          <cell r="J28">
            <v>95143</v>
          </cell>
        </row>
        <row r="29">
          <cell r="J29">
            <v>70591</v>
          </cell>
        </row>
        <row r="30">
          <cell r="H30">
            <v>467350.74600000004</v>
          </cell>
        </row>
        <row r="32">
          <cell r="J32">
            <v>4770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22">
      <selection activeCell="D35" sqref="D35"/>
    </sheetView>
  </sheetViews>
  <sheetFormatPr defaultColWidth="9.140625" defaultRowHeight="15"/>
  <cols>
    <col min="1" max="1" width="22.00390625" style="0" customWidth="1"/>
    <col min="2" max="2" width="14.421875" style="0" bestFit="1" customWidth="1"/>
    <col min="3" max="3" width="13.421875" style="0" customWidth="1"/>
    <col min="4" max="4" width="13.140625" style="0" customWidth="1"/>
    <col min="5" max="5" width="18.8515625" style="0" customWidth="1"/>
    <col min="6" max="6" width="13.7109375" style="0" customWidth="1"/>
    <col min="7" max="7" width="12.57421875" style="0" bestFit="1" customWidth="1"/>
  </cols>
  <sheetData>
    <row r="1" spans="1:7" ht="18">
      <c r="A1" s="16" t="s">
        <v>35</v>
      </c>
      <c r="B1" s="1"/>
      <c r="C1" s="1"/>
      <c r="D1" s="1"/>
      <c r="E1" s="1"/>
      <c r="F1" s="1"/>
      <c r="G1" s="1"/>
    </row>
    <row r="3" spans="1:7" ht="14.25">
      <c r="A3" s="1"/>
      <c r="B3" s="22" t="s">
        <v>0</v>
      </c>
      <c r="C3" s="22"/>
      <c r="D3" s="22"/>
      <c r="E3" s="22" t="s">
        <v>17</v>
      </c>
      <c r="F3" s="22"/>
      <c r="G3" s="22"/>
    </row>
    <row r="4" spans="1:7" ht="14.25">
      <c r="A4" s="1"/>
      <c r="B4" s="2" t="s">
        <v>1</v>
      </c>
      <c r="C4" s="2" t="s">
        <v>3</v>
      </c>
      <c r="D4" s="2" t="s">
        <v>4</v>
      </c>
      <c r="E4" s="3" t="s">
        <v>1</v>
      </c>
      <c r="F4" s="2" t="s">
        <v>3</v>
      </c>
      <c r="G4" s="2" t="s">
        <v>4</v>
      </c>
    </row>
    <row r="5" spans="1:7" ht="14.25">
      <c r="A5" s="10" t="s">
        <v>5</v>
      </c>
      <c r="B5" s="4">
        <v>14238.18</v>
      </c>
      <c r="C5" s="5">
        <f>D5/B5</f>
        <v>2.2939</v>
      </c>
      <c r="D5" s="4">
        <v>32660.961101999997</v>
      </c>
      <c r="E5" s="4">
        <f>B5</f>
        <v>14238.18</v>
      </c>
      <c r="F5" s="5">
        <f>G5/E5</f>
        <v>1.7255000000000003</v>
      </c>
      <c r="G5" s="4">
        <v>24567.979590000003</v>
      </c>
    </row>
    <row r="6" spans="1:7" ht="14.25">
      <c r="A6" s="10" t="s">
        <v>6</v>
      </c>
      <c r="B6" s="4">
        <v>13960.98</v>
      </c>
      <c r="C6" s="5">
        <f aca="true" t="shared" si="0" ref="C6:C16">D6/B6</f>
        <v>2.2939</v>
      </c>
      <c r="D6" s="4">
        <v>32025.092021999997</v>
      </c>
      <c r="E6" s="4">
        <f aca="true" t="shared" si="1" ref="E6:E16">B6</f>
        <v>13960.98</v>
      </c>
      <c r="F6" s="5">
        <f aca="true" t="shared" si="2" ref="F6:F16">G6/E6</f>
        <v>1.7255</v>
      </c>
      <c r="G6" s="4">
        <v>24089.67099</v>
      </c>
    </row>
    <row r="7" spans="1:7" ht="14.25">
      <c r="A7" s="10" t="s">
        <v>7</v>
      </c>
      <c r="B7" s="4">
        <v>12656.16</v>
      </c>
      <c r="C7" s="5">
        <f t="shared" si="0"/>
        <v>2.2939</v>
      </c>
      <c r="D7" s="4">
        <v>29031.965423999998</v>
      </c>
      <c r="E7" s="4">
        <f t="shared" si="1"/>
        <v>12656.16</v>
      </c>
      <c r="F7" s="5">
        <f t="shared" si="2"/>
        <v>1.7255</v>
      </c>
      <c r="G7" s="4">
        <v>21838.20408</v>
      </c>
    </row>
    <row r="8" spans="1:7" ht="14.25">
      <c r="A8" s="10" t="s">
        <v>8</v>
      </c>
      <c r="B8" s="4">
        <v>12169.08</v>
      </c>
      <c r="C8" s="5">
        <f t="shared" si="0"/>
        <v>2.2939</v>
      </c>
      <c r="D8" s="4">
        <v>27914.652611999998</v>
      </c>
      <c r="E8" s="4">
        <f t="shared" si="1"/>
        <v>12169.08</v>
      </c>
      <c r="F8" s="5">
        <f t="shared" si="2"/>
        <v>1.7255</v>
      </c>
      <c r="G8" s="4">
        <v>20997.74754</v>
      </c>
    </row>
    <row r="9" spans="1:7" ht="14.25">
      <c r="A9" s="10" t="s">
        <v>9</v>
      </c>
      <c r="B9" s="4">
        <v>12035.43</v>
      </c>
      <c r="C9" s="5">
        <f t="shared" si="0"/>
        <v>2.174</v>
      </c>
      <c r="D9" s="4">
        <v>26165.02482</v>
      </c>
      <c r="E9" s="4">
        <f t="shared" si="1"/>
        <v>12035.43</v>
      </c>
      <c r="F9" s="5">
        <f t="shared" si="2"/>
        <v>1.4997</v>
      </c>
      <c r="G9" s="4">
        <v>18049.534371</v>
      </c>
    </row>
    <row r="10" spans="1:7" ht="14.25">
      <c r="A10" s="10" t="s">
        <v>10</v>
      </c>
      <c r="B10" s="4">
        <v>13155.46</v>
      </c>
      <c r="C10" s="5">
        <f t="shared" si="0"/>
        <v>2.1740000000000004</v>
      </c>
      <c r="D10" s="4">
        <v>28599.97004</v>
      </c>
      <c r="E10" s="4">
        <f t="shared" si="1"/>
        <v>13155.46</v>
      </c>
      <c r="F10" s="5">
        <f t="shared" si="2"/>
        <v>1.4997000000000003</v>
      </c>
      <c r="G10" s="4">
        <v>19729.243362</v>
      </c>
    </row>
    <row r="11" spans="1:7" ht="14.25">
      <c r="A11" s="10" t="s">
        <v>11</v>
      </c>
      <c r="B11" s="4">
        <v>15580.810000000001</v>
      </c>
      <c r="C11" s="5">
        <f t="shared" si="0"/>
        <v>2.174</v>
      </c>
      <c r="D11" s="4">
        <v>33872.68094</v>
      </c>
      <c r="E11" s="4">
        <f t="shared" si="1"/>
        <v>15580.810000000001</v>
      </c>
      <c r="F11" s="5">
        <f t="shared" si="2"/>
        <v>1.4997</v>
      </c>
      <c r="G11" s="4">
        <v>23366.540757000002</v>
      </c>
    </row>
    <row r="12" spans="1:7" ht="14.25">
      <c r="A12" s="10" t="s">
        <v>12</v>
      </c>
      <c r="B12" s="4">
        <v>13821.08</v>
      </c>
      <c r="C12" s="5">
        <f t="shared" si="0"/>
        <v>2.174</v>
      </c>
      <c r="D12" s="4">
        <v>30047.027919999997</v>
      </c>
      <c r="E12" s="4">
        <f t="shared" si="1"/>
        <v>13821.08</v>
      </c>
      <c r="F12" s="5">
        <f t="shared" si="2"/>
        <v>1.4997</v>
      </c>
      <c r="G12" s="4">
        <v>20727.473676</v>
      </c>
    </row>
    <row r="13" spans="1:7" ht="14.25">
      <c r="A13" s="10" t="s">
        <v>13</v>
      </c>
      <c r="B13" s="4">
        <v>12643.32</v>
      </c>
      <c r="C13" s="5">
        <f t="shared" si="0"/>
        <v>2.1740000000000004</v>
      </c>
      <c r="D13" s="4">
        <v>27486.577680000002</v>
      </c>
      <c r="E13" s="4">
        <f t="shared" si="1"/>
        <v>12643.32</v>
      </c>
      <c r="F13" s="5">
        <f t="shared" si="2"/>
        <v>1.4997</v>
      </c>
      <c r="G13" s="4">
        <v>18961.187004</v>
      </c>
    </row>
    <row r="14" spans="1:7" ht="14.25">
      <c r="A14" s="10" t="s">
        <v>14</v>
      </c>
      <c r="B14" s="4">
        <v>11240.029999999999</v>
      </c>
      <c r="C14" s="5">
        <f t="shared" si="0"/>
        <v>2.174</v>
      </c>
      <c r="D14" s="4">
        <v>24435.82522</v>
      </c>
      <c r="E14" s="4">
        <f t="shared" si="1"/>
        <v>11240.029999999999</v>
      </c>
      <c r="F14" s="5">
        <f t="shared" si="2"/>
        <v>1.4997</v>
      </c>
      <c r="G14" s="4">
        <v>16856.672991</v>
      </c>
    </row>
    <row r="15" spans="1:7" ht="14.25">
      <c r="A15" s="10" t="s">
        <v>15</v>
      </c>
      <c r="B15" s="4">
        <v>11863.84</v>
      </c>
      <c r="C15" s="5">
        <f t="shared" si="0"/>
        <v>2.174</v>
      </c>
      <c r="D15" s="4">
        <v>25791.988159999997</v>
      </c>
      <c r="E15" s="4">
        <f t="shared" si="1"/>
        <v>11863.84</v>
      </c>
      <c r="F15" s="5">
        <f t="shared" si="2"/>
        <v>1.4997</v>
      </c>
      <c r="G15" s="4">
        <v>17792.200848</v>
      </c>
    </row>
    <row r="16" spans="1:7" ht="14.25">
      <c r="A16" s="11" t="s">
        <v>16</v>
      </c>
      <c r="B16" s="7">
        <v>12582.39</v>
      </c>
      <c r="C16" s="8">
        <f t="shared" si="0"/>
        <v>2.174</v>
      </c>
      <c r="D16" s="7">
        <v>27354.115859999998</v>
      </c>
      <c r="E16" s="7">
        <f t="shared" si="1"/>
        <v>12582.39</v>
      </c>
      <c r="F16" s="8">
        <f t="shared" si="2"/>
        <v>1.4997</v>
      </c>
      <c r="G16" s="7">
        <v>18869.810283</v>
      </c>
    </row>
    <row r="17" spans="1:7" ht="14.25">
      <c r="A17" s="12" t="s">
        <v>2</v>
      </c>
      <c r="B17" s="1"/>
      <c r="C17" s="1"/>
      <c r="D17" s="13">
        <f>SUM(D5:D16)</f>
        <v>345385.88180000003</v>
      </c>
      <c r="E17" s="1"/>
      <c r="F17" s="1"/>
      <c r="G17" s="13">
        <f>SUM(G5:G16)</f>
        <v>245846.265492</v>
      </c>
    </row>
    <row r="21" ht="18">
      <c r="A21" s="16" t="s">
        <v>34</v>
      </c>
    </row>
    <row r="23" ht="14.25">
      <c r="A23" s="1" t="s">
        <v>18</v>
      </c>
    </row>
    <row r="25" spans="1:7" ht="65.25" customHeight="1">
      <c r="A25" s="9" t="s">
        <v>19</v>
      </c>
      <c r="B25" s="9"/>
      <c r="C25" s="9" t="s">
        <v>33</v>
      </c>
      <c r="D25" s="9" t="s">
        <v>36</v>
      </c>
      <c r="E25" s="9" t="s">
        <v>37</v>
      </c>
      <c r="F25" s="9" t="s">
        <v>29</v>
      </c>
      <c r="G25" s="19" t="s">
        <v>20</v>
      </c>
    </row>
    <row r="26" spans="1:8" ht="14.25">
      <c r="A26" t="s">
        <v>21</v>
      </c>
      <c r="C26" s="14">
        <v>386448</v>
      </c>
      <c r="D26" s="15">
        <f>C26/$C$34*$D$17</f>
        <v>123775.73095387904</v>
      </c>
      <c r="E26" s="15">
        <f>C26+D26</f>
        <v>510223.7309538791</v>
      </c>
      <c r="F26" s="4">
        <f>'[1]11. Adj Network to Forecast WS'!$H$25</f>
        <v>85954053.14850001</v>
      </c>
      <c r="G26" s="20">
        <f aca="true" t="shared" si="3" ref="G26:G33">ROUND(E26/F26,4)</f>
        <v>0.0059</v>
      </c>
      <c r="H26" t="s">
        <v>31</v>
      </c>
    </row>
    <row r="27" spans="1:8" ht="14.25">
      <c r="A27" t="s">
        <v>22</v>
      </c>
      <c r="C27" s="14">
        <v>158259</v>
      </c>
      <c r="D27" s="15">
        <f aca="true" t="shared" si="4" ref="D27:D33">C27/$C$34*$D$17</f>
        <v>50688.89839002904</v>
      </c>
      <c r="E27" s="15">
        <f aca="true" t="shared" si="5" ref="E27:E33">C27+D27</f>
        <v>208947.89839002903</v>
      </c>
      <c r="F27" s="4">
        <f>'[1]11. Adj Network to Forecast WS'!$H$26</f>
        <v>37960861.0375</v>
      </c>
      <c r="G27" s="20">
        <f t="shared" si="3"/>
        <v>0.0055</v>
      </c>
      <c r="H27" t="s">
        <v>31</v>
      </c>
    </row>
    <row r="28" spans="1:8" ht="14.25">
      <c r="A28" t="s">
        <v>23</v>
      </c>
      <c r="C28" s="14">
        <v>234070</v>
      </c>
      <c r="D28" s="15">
        <f t="shared" si="4"/>
        <v>74970.4626350103</v>
      </c>
      <c r="E28" s="15">
        <f t="shared" si="5"/>
        <v>309040.4626350103</v>
      </c>
      <c r="F28" s="4">
        <f>'[1]11. Adj Network to Forecast WS'!$J$27</f>
        <v>141180</v>
      </c>
      <c r="G28" s="20">
        <f t="shared" si="3"/>
        <v>2.189</v>
      </c>
      <c r="H28" t="s">
        <v>32</v>
      </c>
    </row>
    <row r="29" spans="1:8" ht="14.25">
      <c r="A29" t="s">
        <v>24</v>
      </c>
      <c r="C29" s="14">
        <v>167332</v>
      </c>
      <c r="D29" s="15">
        <f t="shared" si="4"/>
        <v>53594.89662768209</v>
      </c>
      <c r="E29" s="15">
        <f t="shared" si="5"/>
        <v>220926.8966276821</v>
      </c>
      <c r="F29" s="4">
        <f>'[1]11. Adj Network to Forecast WS'!$J$28</f>
        <v>95143</v>
      </c>
      <c r="G29" s="20">
        <f t="shared" si="3"/>
        <v>2.3221</v>
      </c>
      <c r="H29" t="s">
        <v>32</v>
      </c>
    </row>
    <row r="30" spans="1:8" ht="14.25">
      <c r="A30" t="s">
        <v>25</v>
      </c>
      <c r="C30" s="14">
        <v>124296</v>
      </c>
      <c r="D30" s="15">
        <f t="shared" si="4"/>
        <v>39810.86266365294</v>
      </c>
      <c r="E30" s="15">
        <f t="shared" si="5"/>
        <v>164106.86266365292</v>
      </c>
      <c r="F30" s="4">
        <f>'[1]11. Adj Network to Forecast WS'!$J$29</f>
        <v>70591</v>
      </c>
      <c r="G30" s="20">
        <f t="shared" si="3"/>
        <v>2.3248</v>
      </c>
      <c r="H30" t="s">
        <v>32</v>
      </c>
    </row>
    <row r="31" spans="1:8" ht="14.25">
      <c r="A31" t="s">
        <v>26</v>
      </c>
      <c r="C31" s="14">
        <v>1948</v>
      </c>
      <c r="D31" s="15">
        <f t="shared" si="4"/>
        <v>623.9264374460636</v>
      </c>
      <c r="E31" s="15">
        <f t="shared" si="5"/>
        <v>2571.9264374460636</v>
      </c>
      <c r="F31" s="4">
        <f>'[1]11. Adj Network to Forecast WS'!$H$30</f>
        <v>467350.74600000004</v>
      </c>
      <c r="G31" s="20">
        <f t="shared" si="3"/>
        <v>0.0055</v>
      </c>
      <c r="H31" t="s">
        <v>31</v>
      </c>
    </row>
    <row r="32" spans="1:8" ht="14.25">
      <c r="A32" t="s">
        <v>27</v>
      </c>
      <c r="C32" s="14">
        <v>33</v>
      </c>
      <c r="D32" s="15">
        <f t="shared" si="4"/>
        <v>10.569595706221817</v>
      </c>
      <c r="E32" s="15">
        <f t="shared" si="5"/>
        <v>43.56959570622182</v>
      </c>
      <c r="F32" s="4">
        <v>27</v>
      </c>
      <c r="G32" s="20">
        <f t="shared" si="3"/>
        <v>1.6137</v>
      </c>
      <c r="H32" t="s">
        <v>32</v>
      </c>
    </row>
    <row r="33" spans="1:8" ht="14.25">
      <c r="A33" s="6" t="s">
        <v>28</v>
      </c>
      <c r="B33" s="6"/>
      <c r="C33" s="17">
        <v>5965</v>
      </c>
      <c r="D33" s="18">
        <f t="shared" si="4"/>
        <v>1910.534496594337</v>
      </c>
      <c r="E33" s="18">
        <f t="shared" si="5"/>
        <v>7875.534496594337</v>
      </c>
      <c r="F33" s="7">
        <f>'[1]11. Adj Network to Forecast WS'!$J$32</f>
        <v>4770</v>
      </c>
      <c r="G33" s="21">
        <f t="shared" si="3"/>
        <v>1.6511</v>
      </c>
      <c r="H33" t="s">
        <v>32</v>
      </c>
    </row>
    <row r="34" spans="1:5" ht="14.25">
      <c r="A34" t="s">
        <v>2</v>
      </c>
      <c r="C34" s="14">
        <f>SUM(C26:C33)</f>
        <v>1078351</v>
      </c>
      <c r="D34" s="14">
        <f>SUM(D26:D33)</f>
        <v>345385.88180000003</v>
      </c>
      <c r="E34" s="14">
        <f>SUM(E26:E33)</f>
        <v>1423736.8818</v>
      </c>
    </row>
    <row r="36" ht="14.25">
      <c r="A36" s="1" t="s">
        <v>30</v>
      </c>
    </row>
    <row r="38" spans="1:7" ht="57">
      <c r="A38" s="9" t="s">
        <v>19</v>
      </c>
      <c r="B38" s="9"/>
      <c r="C38" s="9" t="s">
        <v>33</v>
      </c>
      <c r="D38" s="9" t="s">
        <v>38</v>
      </c>
      <c r="E38" s="9" t="s">
        <v>39</v>
      </c>
      <c r="F38" s="9" t="s">
        <v>29</v>
      </c>
      <c r="G38" s="19" t="s">
        <v>20</v>
      </c>
    </row>
    <row r="39" spans="1:8" ht="14.25">
      <c r="A39" t="s">
        <v>21</v>
      </c>
      <c r="C39" s="14">
        <v>239229</v>
      </c>
      <c r="D39" s="15">
        <f>C39/$C$47*$G$17</f>
        <v>88513.57986115852</v>
      </c>
      <c r="E39" s="15">
        <f>C39+D39</f>
        <v>327742.5798611585</v>
      </c>
      <c r="F39" s="4">
        <f aca="true" t="shared" si="6" ref="F39:F46">F26</f>
        <v>85954053.14850001</v>
      </c>
      <c r="G39" s="20">
        <f aca="true" t="shared" si="7" ref="G39:G46">ROUND(E39/F39,4)</f>
        <v>0.0038</v>
      </c>
      <c r="H39" t="s">
        <v>31</v>
      </c>
    </row>
    <row r="40" spans="1:8" ht="14.25">
      <c r="A40" t="s">
        <v>22</v>
      </c>
      <c r="C40" s="14">
        <v>93914</v>
      </c>
      <c r="D40" s="15">
        <f aca="true" t="shared" si="8" ref="D40:D46">C40/$C$47*$G$17</f>
        <v>34747.728490612935</v>
      </c>
      <c r="E40" s="15">
        <f aca="true" t="shared" si="9" ref="E40:E46">C40+D40</f>
        <v>128661.72849061294</v>
      </c>
      <c r="F40" s="4">
        <f t="shared" si="6"/>
        <v>37960861.0375</v>
      </c>
      <c r="G40" s="20">
        <f t="shared" si="7"/>
        <v>0.0034</v>
      </c>
      <c r="H40" t="s">
        <v>31</v>
      </c>
    </row>
    <row r="41" spans="1:8" ht="14.25">
      <c r="A41" t="s">
        <v>23</v>
      </c>
      <c r="C41" s="14">
        <v>142363</v>
      </c>
      <c r="D41" s="15">
        <f t="shared" si="8"/>
        <v>52673.62556284611</v>
      </c>
      <c r="E41" s="15">
        <f t="shared" si="9"/>
        <v>195036.6255628461</v>
      </c>
      <c r="F41" s="4">
        <f t="shared" si="6"/>
        <v>141180</v>
      </c>
      <c r="G41" s="20">
        <f t="shared" si="7"/>
        <v>1.3815</v>
      </c>
      <c r="H41" t="s">
        <v>32</v>
      </c>
    </row>
    <row r="42" spans="1:8" ht="14.25">
      <c r="A42" t="s">
        <v>24</v>
      </c>
      <c r="C42" s="14">
        <v>106025</v>
      </c>
      <c r="D42" s="15">
        <f t="shared" si="8"/>
        <v>39228.74026468083</v>
      </c>
      <c r="E42" s="15">
        <f t="shared" si="9"/>
        <v>145253.74026468082</v>
      </c>
      <c r="F42" s="4">
        <f t="shared" si="6"/>
        <v>95143</v>
      </c>
      <c r="G42" s="20">
        <f t="shared" si="7"/>
        <v>1.5267</v>
      </c>
      <c r="H42" t="s">
        <v>32</v>
      </c>
    </row>
    <row r="43" spans="1:8" ht="14.25">
      <c r="A43" t="s">
        <v>25</v>
      </c>
      <c r="C43" s="14">
        <v>78031</v>
      </c>
      <c r="D43" s="15">
        <f t="shared" si="8"/>
        <v>28871.094851151243</v>
      </c>
      <c r="E43" s="15">
        <f t="shared" si="9"/>
        <v>106902.09485115124</v>
      </c>
      <c r="F43" s="4">
        <f t="shared" si="6"/>
        <v>70591</v>
      </c>
      <c r="G43" s="20">
        <f t="shared" si="7"/>
        <v>1.5144</v>
      </c>
      <c r="H43" t="s">
        <v>32</v>
      </c>
    </row>
    <row r="44" spans="1:8" ht="14.25">
      <c r="A44" t="s">
        <v>26</v>
      </c>
      <c r="C44" s="14">
        <v>1156</v>
      </c>
      <c r="D44" s="15">
        <f t="shared" si="8"/>
        <v>427.7144423105027</v>
      </c>
      <c r="E44" s="15">
        <f t="shared" si="9"/>
        <v>1583.7144423105028</v>
      </c>
      <c r="F44" s="4">
        <f t="shared" si="6"/>
        <v>467350.74600000004</v>
      </c>
      <c r="G44" s="20">
        <f t="shared" si="7"/>
        <v>0.0034</v>
      </c>
      <c r="H44" t="s">
        <v>31</v>
      </c>
    </row>
    <row r="45" spans="1:8" ht="14.25">
      <c r="A45" t="s">
        <v>27</v>
      </c>
      <c r="C45" s="14">
        <v>22</v>
      </c>
      <c r="D45" s="15">
        <f t="shared" si="8"/>
        <v>8.139894230822716</v>
      </c>
      <c r="E45" s="15">
        <f t="shared" si="9"/>
        <v>30.139894230822716</v>
      </c>
      <c r="F45" s="4">
        <f t="shared" si="6"/>
        <v>27</v>
      </c>
      <c r="G45" s="20">
        <f t="shared" si="7"/>
        <v>1.1163</v>
      </c>
      <c r="H45" t="s">
        <v>32</v>
      </c>
    </row>
    <row r="46" spans="1:8" ht="14.25">
      <c r="A46" s="6" t="s">
        <v>28</v>
      </c>
      <c r="B46" s="6"/>
      <c r="C46" s="17">
        <v>3718</v>
      </c>
      <c r="D46" s="18">
        <f t="shared" si="8"/>
        <v>1375.6421250090389</v>
      </c>
      <c r="E46" s="18">
        <f t="shared" si="9"/>
        <v>5093.642125009039</v>
      </c>
      <c r="F46" s="7">
        <f t="shared" si="6"/>
        <v>4770</v>
      </c>
      <c r="G46" s="21">
        <f t="shared" si="7"/>
        <v>1.0678</v>
      </c>
      <c r="H46" t="s">
        <v>32</v>
      </c>
    </row>
    <row r="47" spans="1:5" ht="14.25">
      <c r="A47" t="s">
        <v>2</v>
      </c>
      <c r="C47" s="14">
        <f>SUM(C39:C46)</f>
        <v>664458</v>
      </c>
      <c r="D47" s="14">
        <f>SUM(D39:D46)</f>
        <v>245846.265492</v>
      </c>
      <c r="E47" s="14">
        <f>SUM(E39:E46)</f>
        <v>910304.265492</v>
      </c>
    </row>
    <row r="56" ht="18">
      <c r="A56" s="16"/>
    </row>
    <row r="58" spans="1:5" ht="14.25">
      <c r="A58" s="22"/>
      <c r="B58" s="22"/>
      <c r="C58" s="9"/>
      <c r="D58" s="9"/>
      <c r="E58" s="9"/>
    </row>
  </sheetData>
  <sheetProtection/>
  <mergeCells count="3">
    <mergeCell ref="B3:D3"/>
    <mergeCell ref="E3:G3"/>
    <mergeCell ref="A58:B58"/>
  </mergeCells>
  <printOptions/>
  <pageMargins left="0.7" right="0.7" top="0.75" bottom="0.75" header="0.3" footer="0.3"/>
  <pageSetup fitToHeight="1" fitToWidth="1" horizontalDpi="1200" verticalDpi="12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Mona Habashy</cp:lastModifiedBy>
  <cp:lastPrinted>2012-09-12T13:53:37Z</cp:lastPrinted>
  <dcterms:created xsi:type="dcterms:W3CDTF">2011-10-26T15:25:13Z</dcterms:created>
  <dcterms:modified xsi:type="dcterms:W3CDTF">2013-03-26T14:05:33Z</dcterms:modified>
  <cp:category/>
  <cp:version/>
  <cp:contentType/>
  <cp:contentStatus/>
</cp:coreProperties>
</file>