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240" yWindow="135" windowWidth="17400" windowHeight="11130"/>
  </bookViews>
  <sheets>
    <sheet name="Sheet1" sheetId="1" r:id="rId1"/>
    <sheet name="Sheet2" sheetId="2" r:id="rId2"/>
    <sheet name="Sheet3" sheetId="3" r:id="rId3"/>
  </sheets>
  <calcPr calcId="145621" iterate="1"/>
</workbook>
</file>

<file path=xl/calcChain.xml><?xml version="1.0" encoding="utf-8"?>
<calcChain xmlns="http://schemas.openxmlformats.org/spreadsheetml/2006/main">
  <c r="F15" i="1"/>
  <c r="E15"/>
  <c r="C15"/>
  <c r="D15"/>
  <c r="C29" l="1"/>
  <c r="F26"/>
  <c r="G26" s="1"/>
  <c r="C19"/>
  <c r="G19"/>
  <c r="E9" s="1"/>
  <c r="C31" l="1"/>
  <c r="C9"/>
  <c r="C13" s="1"/>
  <c r="F9"/>
  <c r="D9"/>
  <c r="G15"/>
  <c r="D16" s="1"/>
  <c r="E16" l="1"/>
  <c r="F16" s="1"/>
  <c r="E17"/>
  <c r="F18"/>
  <c r="F17"/>
  <c r="G9"/>
  <c r="D19"/>
  <c r="F11"/>
  <c r="D10"/>
  <c r="D13" s="1"/>
  <c r="E29" l="1"/>
  <c r="E31" s="1"/>
  <c r="E11"/>
  <c r="G11" s="1"/>
  <c r="G17"/>
  <c r="E19"/>
  <c r="D29"/>
  <c r="E10"/>
  <c r="G16"/>
  <c r="G18"/>
  <c r="F12"/>
  <c r="G12" s="1"/>
  <c r="G20" l="1"/>
  <c r="D31"/>
  <c r="G31" s="1"/>
  <c r="G29"/>
  <c r="E13"/>
  <c r="F19"/>
  <c r="F10"/>
  <c r="F13" l="1"/>
  <c r="G10"/>
  <c r="G13"/>
</calcChain>
</file>

<file path=xl/sharedStrings.xml><?xml version="1.0" encoding="utf-8"?>
<sst xmlns="http://schemas.openxmlformats.org/spreadsheetml/2006/main" count="30" uniqueCount="25">
  <si>
    <t>4 Year (2011-2014) kWh Target:</t>
  </si>
  <si>
    <t>Total</t>
  </si>
  <si>
    <t>2011 CDM Programs</t>
  </si>
  <si>
    <t>2012 CDM Programs</t>
  </si>
  <si>
    <t>2013 CDM Programs</t>
  </si>
  <si>
    <t>2014 CDM Programs</t>
  </si>
  <si>
    <t>Total in Year</t>
  </si>
  <si>
    <t>%</t>
  </si>
  <si>
    <t>kWh</t>
  </si>
  <si>
    <t>Check</t>
  </si>
  <si>
    <t>"Gross"</t>
  </si>
  <si>
    <t>"Net"</t>
  </si>
  <si>
    <t>Difference</t>
  </si>
  <si>
    <t>"Net-to-Gross" Conversion Factor</t>
  </si>
  <si>
    <t>2006 to 2011 OPA CDM programs:  Persistence to 2013</t>
  </si>
  <si>
    <t>('g')</t>
  </si>
  <si>
    <t>Amount used for CDM threshold for LRAMVA</t>
  </si>
  <si>
    <t>Manual Adjustment for 2013 Load Forecast</t>
  </si>
  <si>
    <t>Only 50% of 2013 CDM impact is used based on a half year rule</t>
  </si>
  <si>
    <t>Load Forecast CDM Adjustment Work Form (2013)</t>
  </si>
  <si>
    <t>Net-to-Gross Conversion</t>
  </si>
  <si>
    <t>Manual adjustment uses "gross" versus "net" (i.e. numbers multiplied by (1 + g)</t>
  </si>
  <si>
    <t>Total for 2013</t>
  </si>
  <si>
    <t>Sioux Lookout Hydro Inc.</t>
  </si>
  <si>
    <t>EB-2012-0165</t>
  </si>
</sst>
</file>

<file path=xl/styles.xml><?xml version="1.0" encoding="utf-8"?>
<styleSheet xmlns="http://schemas.openxmlformats.org/spreadsheetml/2006/main">
  <numFmts count="3">
    <numFmt numFmtId="43" formatCode="_-* #,##0.00_-;\-* #,##0.00_-;_-* &quot;-&quot;??_-;_-@_-"/>
    <numFmt numFmtId="164" formatCode="_-* #,##0_-;\-* #,##0_-;_-* &quot;-&quot;??_-;_-@_-"/>
    <numFmt numFmtId="165" formatCode="#,##0_ ;\-#,##0\ "/>
  </numFmts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4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</cellStyleXfs>
  <cellXfs count="55">
    <xf numFmtId="0" fontId="0" fillId="0" borderId="0" xfId="0"/>
    <xf numFmtId="164" fontId="0" fillId="0" borderId="0" xfId="0" applyNumberFormat="1"/>
    <xf numFmtId="0" fontId="4" fillId="0" borderId="0" xfId="0" applyFont="1" applyAlignment="1">
      <alignment horizontal="center"/>
    </xf>
    <xf numFmtId="0" fontId="0" fillId="2" borderId="4" xfId="0" applyFill="1" applyBorder="1"/>
    <xf numFmtId="0" fontId="0" fillId="2" borderId="0" xfId="0" applyFill="1" applyBorder="1"/>
    <xf numFmtId="0" fontId="0" fillId="2" borderId="5" xfId="0" applyFill="1" applyBorder="1"/>
    <xf numFmtId="0" fontId="0" fillId="0" borderId="4" xfId="0" applyBorder="1"/>
    <xf numFmtId="10" fontId="0" fillId="0" borderId="0" xfId="2" applyNumberFormat="1" applyFont="1" applyBorder="1"/>
    <xf numFmtId="10" fontId="0" fillId="0" borderId="5" xfId="2" applyNumberFormat="1" applyFont="1" applyBorder="1"/>
    <xf numFmtId="0" fontId="0" fillId="0" borderId="0" xfId="0" applyBorder="1"/>
    <xf numFmtId="0" fontId="2" fillId="0" borderId="4" xfId="0" applyFont="1" applyBorder="1"/>
    <xf numFmtId="10" fontId="2" fillId="0" borderId="0" xfId="0" applyNumberFormat="1" applyFont="1" applyBorder="1"/>
    <xf numFmtId="10" fontId="2" fillId="0" borderId="5" xfId="0" applyNumberFormat="1" applyFont="1" applyBorder="1"/>
    <xf numFmtId="164" fontId="0" fillId="3" borderId="0" xfId="1" applyNumberFormat="1" applyFont="1" applyFill="1" applyBorder="1"/>
    <xf numFmtId="164" fontId="0" fillId="0" borderId="5" xfId="1" applyNumberFormat="1" applyFont="1" applyBorder="1"/>
    <xf numFmtId="164" fontId="0" fillId="0" borderId="0" xfId="1" applyNumberFormat="1" applyFont="1" applyBorder="1"/>
    <xf numFmtId="0" fontId="2" fillId="0" borderId="6" xfId="0" applyFont="1" applyBorder="1"/>
    <xf numFmtId="164" fontId="2" fillId="0" borderId="7" xfId="1" applyNumberFormat="1" applyFont="1" applyBorder="1"/>
    <xf numFmtId="164" fontId="2" fillId="0" borderId="8" xfId="1" applyNumberFormat="1" applyFont="1" applyBorder="1"/>
    <xf numFmtId="0" fontId="0" fillId="2" borderId="4" xfId="0" applyFill="1" applyBorder="1" applyAlignment="1">
      <alignment vertical="top"/>
    </xf>
    <xf numFmtId="0" fontId="0" fillId="2" borderId="0" xfId="0" applyFill="1" applyBorder="1" applyAlignment="1">
      <alignment vertical="top"/>
    </xf>
    <xf numFmtId="0" fontId="2" fillId="2" borderId="0" xfId="0" applyFont="1" applyFill="1" applyBorder="1" applyAlignment="1">
      <alignment vertical="top"/>
    </xf>
    <xf numFmtId="0" fontId="2" fillId="2" borderId="5" xfId="0" applyFont="1" applyFill="1" applyBorder="1" applyAlignment="1">
      <alignment vertical="top" wrapText="1"/>
    </xf>
    <xf numFmtId="0" fontId="2" fillId="2" borderId="5" xfId="0" applyFont="1" applyFill="1" applyBorder="1" applyAlignment="1">
      <alignment horizontal="center" vertical="top" wrapText="1"/>
    </xf>
    <xf numFmtId="0" fontId="0" fillId="0" borderId="7" xfId="0" applyBorder="1"/>
    <xf numFmtId="10" fontId="0" fillId="0" borderId="8" xfId="2" applyNumberFormat="1" applyFont="1" applyBorder="1"/>
    <xf numFmtId="0" fontId="0" fillId="0" borderId="1" xfId="0" applyBorder="1"/>
    <xf numFmtId="0" fontId="2" fillId="0" borderId="2" xfId="0" applyFont="1" applyBorder="1"/>
    <xf numFmtId="0" fontId="2" fillId="0" borderId="3" xfId="0" applyFont="1" applyBorder="1"/>
    <xf numFmtId="0" fontId="0" fillId="0" borderId="4" xfId="0" applyBorder="1" applyAlignment="1">
      <alignment wrapText="1"/>
    </xf>
    <xf numFmtId="164" fontId="0" fillId="0" borderId="0" xfId="0" applyNumberFormat="1" applyBorder="1"/>
    <xf numFmtId="164" fontId="0" fillId="0" borderId="5" xfId="0" applyNumberFormat="1" applyBorder="1"/>
    <xf numFmtId="0" fontId="0" fillId="0" borderId="5" xfId="0" applyBorder="1"/>
    <xf numFmtId="0" fontId="3" fillId="0" borderId="6" xfId="0" applyFont="1" applyBorder="1" applyAlignment="1">
      <alignment vertical="top" wrapText="1"/>
    </xf>
    <xf numFmtId="0" fontId="0" fillId="0" borderId="8" xfId="0" applyBorder="1"/>
    <xf numFmtId="164" fontId="0" fillId="3" borderId="7" xfId="1" applyNumberFormat="1" applyFont="1" applyFill="1" applyBorder="1"/>
    <xf numFmtId="164" fontId="0" fillId="0" borderId="7" xfId="1" applyNumberFormat="1" applyFont="1" applyBorder="1"/>
    <xf numFmtId="0" fontId="2" fillId="0" borderId="6" xfId="0" applyFont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4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0" fillId="2" borderId="2" xfId="0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165" fontId="0" fillId="3" borderId="4" xfId="1" applyNumberFormat="1" applyFont="1" applyFill="1" applyBorder="1" applyAlignment="1">
      <alignment horizontal="center"/>
    </xf>
    <xf numFmtId="165" fontId="0" fillId="3" borderId="0" xfId="1" applyNumberFormat="1" applyFont="1" applyFill="1" applyBorder="1" applyAlignment="1">
      <alignment horizontal="center"/>
    </xf>
    <xf numFmtId="165" fontId="0" fillId="3" borderId="5" xfId="1" applyNumberFormat="1" applyFont="1" applyFill="1" applyBorder="1" applyAlignment="1">
      <alignment horizontal="center"/>
    </xf>
    <xf numFmtId="0" fontId="0" fillId="4" borderId="4" xfId="0" applyFill="1" applyBorder="1" applyAlignment="1">
      <alignment horizontal="center"/>
    </xf>
    <xf numFmtId="0" fontId="0" fillId="4" borderId="0" xfId="0" applyFill="1" applyBorder="1" applyAlignment="1">
      <alignment horizontal="center"/>
    </xf>
    <xf numFmtId="0" fontId="0" fillId="4" borderId="5" xfId="0" applyFill="1" applyBorder="1" applyAlignment="1">
      <alignment horizont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B1:G32"/>
  <sheetViews>
    <sheetView tabSelected="1" zoomScaleNormal="100" workbookViewId="0">
      <selection activeCell="D29" sqref="D29:E29"/>
    </sheetView>
  </sheetViews>
  <sheetFormatPr defaultRowHeight="15"/>
  <cols>
    <col min="1" max="1" width="3.140625" customWidth="1"/>
    <col min="2" max="2" width="22.5703125" customWidth="1"/>
    <col min="3" max="7" width="13.7109375" customWidth="1"/>
  </cols>
  <sheetData>
    <row r="1" spans="2:7" ht="18.75">
      <c r="B1" s="42" t="s">
        <v>19</v>
      </c>
      <c r="C1" s="42"/>
      <c r="D1" s="42"/>
      <c r="E1" s="42"/>
      <c r="F1" s="42"/>
      <c r="G1" s="42"/>
    </row>
    <row r="2" spans="2:7" ht="18.75">
      <c r="B2" s="2"/>
      <c r="C2" s="2"/>
      <c r="D2" s="2"/>
      <c r="E2" s="2"/>
      <c r="F2" s="2"/>
      <c r="G2" s="2"/>
    </row>
    <row r="3" spans="2:7" ht="18.75">
      <c r="B3" s="40" t="s">
        <v>23</v>
      </c>
      <c r="C3" s="40"/>
      <c r="D3" s="2"/>
      <c r="E3" s="41" t="s">
        <v>24</v>
      </c>
      <c r="F3" s="41"/>
      <c r="G3" s="2"/>
    </row>
    <row r="4" spans="2:7" ht="15.75" thickBot="1"/>
    <row r="5" spans="2:7">
      <c r="B5" s="46" t="s">
        <v>0</v>
      </c>
      <c r="C5" s="47"/>
      <c r="D5" s="47"/>
      <c r="E5" s="47"/>
      <c r="F5" s="47"/>
      <c r="G5" s="48"/>
    </row>
    <row r="6" spans="2:7">
      <c r="B6" s="49">
        <v>3320000</v>
      </c>
      <c r="C6" s="50"/>
      <c r="D6" s="50"/>
      <c r="E6" s="50"/>
      <c r="F6" s="50"/>
      <c r="G6" s="51"/>
    </row>
    <row r="7" spans="2:7">
      <c r="B7" s="3"/>
      <c r="C7" s="4">
        <v>2011</v>
      </c>
      <c r="D7" s="4">
        <v>2012</v>
      </c>
      <c r="E7" s="4">
        <v>2013</v>
      </c>
      <c r="F7" s="4">
        <v>2014</v>
      </c>
      <c r="G7" s="5" t="s">
        <v>1</v>
      </c>
    </row>
    <row r="8" spans="2:7">
      <c r="B8" s="52" t="s">
        <v>7</v>
      </c>
      <c r="C8" s="53"/>
      <c r="D8" s="53"/>
      <c r="E8" s="53"/>
      <c r="F8" s="53"/>
      <c r="G8" s="54"/>
    </row>
    <row r="9" spans="2:7">
      <c r="B9" s="6" t="s">
        <v>2</v>
      </c>
      <c r="C9" s="7">
        <f>C15/$G$19</f>
        <v>1.8522904157991505E-2</v>
      </c>
      <c r="D9" s="7">
        <f t="shared" ref="D9:F11" si="0">D15/$G$19</f>
        <v>1.8522904157991505E-2</v>
      </c>
      <c r="E9" s="7">
        <f t="shared" si="0"/>
        <v>1.8522904157991505E-2</v>
      </c>
      <c r="F9" s="7">
        <f t="shared" si="0"/>
        <v>1.8442484195760753E-2</v>
      </c>
      <c r="G9" s="8">
        <f>SUM(C9:F9)</f>
        <v>7.4011196669735269E-2</v>
      </c>
    </row>
    <row r="10" spans="2:7">
      <c r="B10" s="6" t="s">
        <v>3</v>
      </c>
      <c r="C10" s="9"/>
      <c r="D10" s="7">
        <f t="shared" si="0"/>
        <v>0.15433146722171076</v>
      </c>
      <c r="E10" s="7">
        <f t="shared" si="0"/>
        <v>0.15433146722171076</v>
      </c>
      <c r="F10" s="7">
        <f t="shared" si="0"/>
        <v>0.15433146722171076</v>
      </c>
      <c r="G10" s="8">
        <f t="shared" ref="G10:G12" si="1">SUM(C10:F10)</f>
        <v>0.46299440166513228</v>
      </c>
    </row>
    <row r="11" spans="2:7">
      <c r="B11" s="6" t="s">
        <v>4</v>
      </c>
      <c r="C11" s="9"/>
      <c r="D11" s="9"/>
      <c r="E11" s="7">
        <f t="shared" si="0"/>
        <v>0.15433146722171076</v>
      </c>
      <c r="F11" s="7">
        <f t="shared" ref="F11" si="2">F17/$G$19</f>
        <v>0.15433146722171076</v>
      </c>
      <c r="G11" s="8">
        <f t="shared" si="1"/>
        <v>0.30866293444342152</v>
      </c>
    </row>
    <row r="12" spans="2:7">
      <c r="B12" s="6" t="s">
        <v>5</v>
      </c>
      <c r="C12" s="9"/>
      <c r="D12" s="9"/>
      <c r="E12" s="9"/>
      <c r="F12" s="7">
        <f t="shared" ref="F12" si="3">F18/$G$19</f>
        <v>0.15433146722171076</v>
      </c>
      <c r="G12" s="8">
        <f t="shared" si="1"/>
        <v>0.15433146722171076</v>
      </c>
    </row>
    <row r="13" spans="2:7">
      <c r="B13" s="10" t="s">
        <v>6</v>
      </c>
      <c r="C13" s="11">
        <f>SUM(C9:C12)</f>
        <v>1.8522904157991505E-2</v>
      </c>
      <c r="D13" s="11">
        <f t="shared" ref="D13:F13" si="4">SUM(D9:D12)</f>
        <v>0.17285437137970228</v>
      </c>
      <c r="E13" s="11">
        <f t="shared" si="4"/>
        <v>0.32718583860141304</v>
      </c>
      <c r="F13" s="11">
        <f t="shared" si="4"/>
        <v>0.48143688586089306</v>
      </c>
      <c r="G13" s="12">
        <f>SUM(C13:F13)</f>
        <v>0.99999999999999989</v>
      </c>
    </row>
    <row r="14" spans="2:7">
      <c r="B14" s="52" t="s">
        <v>8</v>
      </c>
      <c r="C14" s="53"/>
      <c r="D14" s="53"/>
      <c r="E14" s="53"/>
      <c r="F14" s="53"/>
      <c r="G14" s="54"/>
    </row>
    <row r="15" spans="2:7">
      <c r="B15" s="6" t="s">
        <v>2</v>
      </c>
      <c r="C15" s="13">
        <f>0.0614960418045318*1000000</f>
        <v>61496.0418045318</v>
      </c>
      <c r="D15" s="13">
        <f>0.0614960418045318*1000000</f>
        <v>61496.0418045318</v>
      </c>
      <c r="E15" s="13">
        <f>0.0614960418045318*1000000</f>
        <v>61496.0418045318</v>
      </c>
      <c r="F15" s="13">
        <f>0.0612290475299257*1000000</f>
        <v>61229.047529925701</v>
      </c>
      <c r="G15" s="14">
        <f>SUM(C15:F15)</f>
        <v>245717.17294352112</v>
      </c>
    </row>
    <row r="16" spans="2:7">
      <c r="B16" s="6" t="s">
        <v>3</v>
      </c>
      <c r="C16" s="15"/>
      <c r="D16" s="15">
        <f>(G19-G15)/6</f>
        <v>512380.47117607977</v>
      </c>
      <c r="E16" s="15">
        <f>D16</f>
        <v>512380.47117607977</v>
      </c>
      <c r="F16" s="15">
        <f>E16</f>
        <v>512380.47117607977</v>
      </c>
      <c r="G16" s="14">
        <f t="shared" ref="G16:G18" si="5">SUM(C16:F16)</f>
        <v>1537141.4135282394</v>
      </c>
    </row>
    <row r="17" spans="2:7">
      <c r="B17" s="6" t="s">
        <v>4</v>
      </c>
      <c r="C17" s="15"/>
      <c r="D17" s="15"/>
      <c r="E17" s="15">
        <f>D16</f>
        <v>512380.47117607977</v>
      </c>
      <c r="F17" s="15">
        <f>D16</f>
        <v>512380.47117607977</v>
      </c>
      <c r="G17" s="14">
        <f t="shared" si="5"/>
        <v>1024760.9423521595</v>
      </c>
    </row>
    <row r="18" spans="2:7">
      <c r="B18" s="6" t="s">
        <v>5</v>
      </c>
      <c r="C18" s="15"/>
      <c r="D18" s="15"/>
      <c r="E18" s="15"/>
      <c r="F18" s="15">
        <f>D16</f>
        <v>512380.47117607977</v>
      </c>
      <c r="G18" s="14">
        <f t="shared" si="5"/>
        <v>512380.47117607977</v>
      </c>
    </row>
    <row r="19" spans="2:7" ht="15.75" thickBot="1">
      <c r="B19" s="16" t="s">
        <v>6</v>
      </c>
      <c r="C19" s="17">
        <f>SUM(C15:C18)</f>
        <v>61496.0418045318</v>
      </c>
      <c r="D19" s="17">
        <f t="shared" ref="D19:F19" si="6">SUM(D15:D18)</f>
        <v>573876.51298061153</v>
      </c>
      <c r="E19" s="17">
        <f t="shared" si="6"/>
        <v>1086256.9841566912</v>
      </c>
      <c r="F19" s="17">
        <f t="shared" si="6"/>
        <v>1598370.4610581649</v>
      </c>
      <c r="G19" s="18">
        <f>B6</f>
        <v>3320000</v>
      </c>
    </row>
    <row r="20" spans="2:7">
      <c r="F20" t="s">
        <v>9</v>
      </c>
      <c r="G20" s="1">
        <f>SUM(G15:G18)</f>
        <v>3320000</v>
      </c>
    </row>
    <row r="22" spans="2:7" ht="15.75" thickBot="1"/>
    <row r="23" spans="2:7">
      <c r="B23" s="43" t="s">
        <v>20</v>
      </c>
      <c r="C23" s="44"/>
      <c r="D23" s="44"/>
      <c r="E23" s="44"/>
      <c r="F23" s="44"/>
      <c r="G23" s="45"/>
    </row>
    <row r="24" spans="2:7" ht="60">
      <c r="B24" s="19"/>
      <c r="C24" s="20"/>
      <c r="D24" s="21" t="s">
        <v>10</v>
      </c>
      <c r="E24" s="21" t="s">
        <v>11</v>
      </c>
      <c r="F24" s="21" t="s">
        <v>12</v>
      </c>
      <c r="G24" s="22" t="s">
        <v>13</v>
      </c>
    </row>
    <row r="25" spans="2:7">
      <c r="B25" s="19"/>
      <c r="C25" s="20"/>
      <c r="D25" s="21"/>
      <c r="E25" s="21"/>
      <c r="F25" s="21"/>
      <c r="G25" s="23" t="s">
        <v>15</v>
      </c>
    </row>
    <row r="26" spans="2:7" ht="29.25" customHeight="1" thickBot="1">
      <c r="B26" s="37" t="s">
        <v>14</v>
      </c>
      <c r="C26" s="38"/>
      <c r="D26" s="35">
        <v>1228589.2360647982</v>
      </c>
      <c r="E26" s="35">
        <v>770025.49561979517</v>
      </c>
      <c r="F26" s="36">
        <f>D26-E26</f>
        <v>458563.74044500303</v>
      </c>
      <c r="G26" s="25">
        <f>F26/E26</f>
        <v>0.59551760695391531</v>
      </c>
    </row>
    <row r="27" spans="2:7" ht="15.75" thickBot="1"/>
    <row r="28" spans="2:7">
      <c r="B28" s="26"/>
      <c r="C28" s="27">
        <v>2011</v>
      </c>
      <c r="D28" s="27">
        <v>2012</v>
      </c>
      <c r="E28" s="27">
        <v>2013</v>
      </c>
      <c r="F28" s="27">
        <v>2014</v>
      </c>
      <c r="G28" s="28" t="s">
        <v>22</v>
      </c>
    </row>
    <row r="29" spans="2:7" ht="30">
      <c r="B29" s="29" t="s">
        <v>16</v>
      </c>
      <c r="C29" s="30">
        <f>E15</f>
        <v>61496.0418045318</v>
      </c>
      <c r="D29" s="30">
        <f>E16</f>
        <v>512380.47117607977</v>
      </c>
      <c r="E29" s="30">
        <f>E17</f>
        <v>512380.47117607977</v>
      </c>
      <c r="F29" s="9"/>
      <c r="G29" s="31">
        <f>SUM(C29:E29)</f>
        <v>1086256.9841566912</v>
      </c>
    </row>
    <row r="30" spans="2:7">
      <c r="B30" s="6"/>
      <c r="C30" s="9"/>
      <c r="D30" s="9"/>
      <c r="E30" s="9"/>
      <c r="F30" s="9"/>
      <c r="G30" s="32"/>
    </row>
    <row r="31" spans="2:7" ht="30">
      <c r="B31" s="29" t="s">
        <v>17</v>
      </c>
      <c r="C31" s="15">
        <f>C29*(1+G26)</f>
        <v>98118.017457104506</v>
      </c>
      <c r="D31" s="15">
        <f>D29*(1+G26)</f>
        <v>817512.06322077836</v>
      </c>
      <c r="E31" s="15">
        <f>E29*(1+G26)*0.5</f>
        <v>408756.03161038918</v>
      </c>
      <c r="F31" s="15"/>
      <c r="G31" s="14">
        <f>SUM(C31:F31)</f>
        <v>1324386.112288272</v>
      </c>
    </row>
    <row r="32" spans="2:7" ht="60.75" thickBot="1">
      <c r="B32" s="33" t="s">
        <v>21</v>
      </c>
      <c r="C32" s="24"/>
      <c r="D32" s="24"/>
      <c r="E32" s="39" t="s">
        <v>18</v>
      </c>
      <c r="F32" s="39"/>
      <c r="G32" s="34"/>
    </row>
  </sheetData>
  <mergeCells count="10">
    <mergeCell ref="B26:C26"/>
    <mergeCell ref="E32:F32"/>
    <mergeCell ref="B3:C3"/>
    <mergeCell ref="E3:F3"/>
    <mergeCell ref="B1:G1"/>
    <mergeCell ref="B23:G23"/>
    <mergeCell ref="B5:G5"/>
    <mergeCell ref="B6:G6"/>
    <mergeCell ref="B8:G8"/>
    <mergeCell ref="B14:G14"/>
  </mergeCells>
  <pageMargins left="0.7" right="0.7" top="0.75" bottom="0.75" header="0.3" footer="0.3"/>
  <pageSetup scale="87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OEB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Keith Ritchie</dc:creator>
  <cp:lastModifiedBy>Deanne</cp:lastModifiedBy>
  <cp:lastPrinted>2013-02-01T16:00:48Z</cp:lastPrinted>
  <dcterms:created xsi:type="dcterms:W3CDTF">2013-02-01T15:25:11Z</dcterms:created>
  <dcterms:modified xsi:type="dcterms:W3CDTF">2013-04-30T13:22:27Z</dcterms:modified>
</cp:coreProperties>
</file>