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'Sheet1'!$A$9:$I$121</definedName>
  </definedNames>
  <calcPr fullCalcOnLoad="1"/>
</workbook>
</file>

<file path=xl/sharedStrings.xml><?xml version="1.0" encoding="utf-8"?>
<sst xmlns="http://schemas.openxmlformats.org/spreadsheetml/2006/main" count="128" uniqueCount="114">
  <si>
    <t>File Number:</t>
  </si>
  <si>
    <t>Exhibit:</t>
  </si>
  <si>
    <t>Tab:</t>
  </si>
  <si>
    <t>Schedule:</t>
  </si>
  <si>
    <t>Page:</t>
  </si>
  <si>
    <t>Date:</t>
  </si>
  <si>
    <t>OM&amp;A Detailed Variance Analysis</t>
  </si>
  <si>
    <t>(excluding Depreciation and Amortization)</t>
  </si>
  <si>
    <t>Account</t>
  </si>
  <si>
    <t>Description</t>
  </si>
  <si>
    <t>Test Year Versus Last Rebasing</t>
  </si>
  <si>
    <t>Test Year Versus Most Current Actuals</t>
  </si>
  <si>
    <t>Variance ($)</t>
  </si>
  <si>
    <t>Percentage Change (%)</t>
  </si>
  <si>
    <t>Reporting Basis</t>
  </si>
  <si>
    <t>CGAAP</t>
  </si>
  <si>
    <t>MIFRS</t>
  </si>
  <si>
    <t>Operations</t>
  </si>
  <si>
    <t>Operation Supervision and Engineering</t>
  </si>
  <si>
    <t>Load Dispatching</t>
  </si>
  <si>
    <t>Station Buildings and Fixtures Expense</t>
  </si>
  <si>
    <t>Transformer Station Equipment - Operation Labour</t>
  </si>
  <si>
    <t>Transformer Station Equipment - Operation Supplies and Expenses</t>
  </si>
  <si>
    <t>Distribution Station Equipment - Operation Labour</t>
  </si>
  <si>
    <t>Distribution Station Equipment - Operation Supplies and Expenses</t>
  </si>
  <si>
    <t>Overhead Distribution Lines and Feeders - Operation Labour</t>
  </si>
  <si>
    <t>Overhead Distribution Lines and Feeders - Operation Supplies and Expenses</t>
  </si>
  <si>
    <t>Overhead Sub-transmission Feeders - Operation</t>
  </si>
  <si>
    <t>Overhead Distribution Transformers - Operation</t>
  </si>
  <si>
    <t>Underground Distribution Lines and Feeders - Operation Labour</t>
  </si>
  <si>
    <t>Underground Distribution Lines and Feeders - Operation Supplies and Expenses</t>
  </si>
  <si>
    <t>Underground Sub-transmission Feeders - Operation</t>
  </si>
  <si>
    <t>Underground Distribution Transformers - Operation</t>
  </si>
  <si>
    <t>Street Lighting and Signal System Expense</t>
  </si>
  <si>
    <t>Meter Expense</t>
  </si>
  <si>
    <t>Customer Premises - Operation Labour</t>
  </si>
  <si>
    <t>Customer Premises - Operation Materials and Expenses</t>
  </si>
  <si>
    <t>Miscellaneous Distribution Expenses</t>
  </si>
  <si>
    <t>Underground Distribution Lines and Feeders - Rental Paid</t>
  </si>
  <si>
    <t>Overhead Distribution Lines and Feeders - Rental Paid</t>
  </si>
  <si>
    <t>Other Rent</t>
  </si>
  <si>
    <t>Total - Operations</t>
  </si>
  <si>
    <t>Maintenance</t>
  </si>
  <si>
    <t>Maintenance Supervision and Engineering</t>
  </si>
  <si>
    <t>Maintenance of Buildings and Fixtures - Distribution Stations</t>
  </si>
  <si>
    <t>Maintenance of Transformer Station Equipment</t>
  </si>
  <si>
    <t>Maintenance of Distribution Station Equipment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</si>
  <si>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</si>
  <si>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</si>
  <si>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</si>
  <si>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</si>
  <si>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</si>
  <si>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</si>
  <si>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</si>
  <si>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</si>
  <si>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Street Lighting and Signal Systems</t>
  </si>
  <si>
    <t>Sentinel Lights - Labour</t>
  </si>
  <si>
    <t>Sentinel Lights - Materials and Expenses</t>
  </si>
  <si>
    <t>Maintenance of Meters</t>
  </si>
  <si>
    <t>Customer Installations Expenses - Leased Property</t>
  </si>
  <si>
    <t>Maintenance of Other Installations on Customer Premises</t>
  </si>
  <si>
    <t>Total - Maintenance</t>
  </si>
  <si>
    <t>Billing and Collecting</t>
  </si>
  <si>
    <t>Supervision</t>
  </si>
  <si>
    <t>Meter Reading Expense</t>
  </si>
  <si>
    <t>Customer Billing</t>
  </si>
  <si>
    <t>Collecting</t>
  </si>
  <si>
    <t>Collecting - Cash Over and Short</t>
  </si>
  <si>
    <t>Collection Charges</t>
  </si>
  <si>
    <t>Bad Debt Expense</t>
  </si>
  <si>
    <t>Miscellaneous Customer Accounts Expenses</t>
  </si>
  <si>
    <t>Total - Billing and Collecting</t>
  </si>
  <si>
    <t>Community Relations</t>
  </si>
  <si>
    <t>Community Relations - Sundry</t>
  </si>
  <si>
    <t>Energy Conservation</t>
  </si>
  <si>
    <t>Community Safety Program</t>
  </si>
  <si>
    <t>Miscellaneous Customer Service and Informational Expenses</t>
  </si>
  <si>
    <t>Demonstrating and Selling Expense</t>
  </si>
  <si>
    <t>Advertising Expenses</t>
  </si>
  <si>
    <t>Miscellaneous Sales Expense</t>
  </si>
  <si>
    <t>Total - Community Relations</t>
  </si>
  <si>
    <t>Administrative and General Expenses</t>
  </si>
  <si>
    <t>Executive Salaries and Expenses</t>
  </si>
  <si>
    <t>Management Salaries and Expenses</t>
  </si>
  <si>
    <t>General Administrative Salaries and Expenses</t>
  </si>
  <si>
    <t>Office Supplies and Expenses</t>
  </si>
  <si>
    <t>Administrative Expense Transferred - Credit</t>
  </si>
  <si>
    <t>Outside Services Employed</t>
  </si>
  <si>
    <t>Property Insurance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</si>
  <si>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</si>
  <si>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</si>
  <si>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</si>
  <si>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</si>
  <si>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</si>
  <si>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</si>
  <si>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General Advertising Expenses</t>
  </si>
  <si>
    <t>Miscellaneous General Expenses</t>
  </si>
  <si>
    <t>Rent</t>
  </si>
  <si>
    <t>Lease Payment Charge</t>
  </si>
  <si>
    <t>Maintenance of General Plant</t>
  </si>
  <si>
    <t>Electrical Safety Authority Fees</t>
  </si>
  <si>
    <t>Special Purpose Charge Expense</t>
  </si>
  <si>
    <t>Independent Electricity System Operator Fees and Penalties</t>
  </si>
  <si>
    <t>OM&amp;A Contra Account</t>
  </si>
  <si>
    <t>Donations</t>
  </si>
  <si>
    <t>Donations, Sub-account LEAP Funding</t>
  </si>
  <si>
    <t>Total - Administrative and General Expenses</t>
  </si>
  <si>
    <t>Total OM&amp;A</t>
  </si>
  <si>
    <t>Adjustments for non-recoverable items</t>
  </si>
  <si>
    <r>
      <t>Donations</t>
    </r>
    <r>
      <rPr>
        <vertAlign val="superscript"/>
        <sz val="10"/>
        <rFont val="Arial"/>
        <family val="2"/>
      </rPr>
      <t>1</t>
    </r>
  </si>
  <si>
    <t>Total Recoverable OM&amp;A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</si>
  <si>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Account 6205 - Donations is generally non-recoverable.  However, the sub-account LEAP funding of account 6205 is generally recoverable.</t>
    </r>
  </si>
  <si>
    <t>Most Current Actuals               Year 2012</t>
  </si>
  <si>
    <t>Appendix 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</si>
</sst>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theme="0" tint="-0.24997000396251678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 style="medium"/>
      <top/>
      <bottom style="double"/>
    </border>
    <border>
      <left style="thin"/>
      <right style="thin"/>
      <top style="double"/>
      <bottom style="medium"/>
    </border>
    <border>
      <left/>
      <right/>
      <top/>
      <bottom style="medium"/>
    </border>
    <border>
      <left style="thin"/>
      <right style="medium"/>
      <top style="double"/>
      <bottom style="medium"/>
    </border>
    <border>
      <left/>
      <right style="thin"/>
      <top style="double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double"/>
    </border>
    <border>
      <left style="medium"/>
      <right/>
      <top style="double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3" fillId="4" borderId="10" xfId="0" applyFont="1" applyFill="1" applyBorder="1" applyAlignment="1">
      <alignment horizontal="right" vertical="top"/>
    </xf>
    <xf numFmtId="0" fontId="3" fillId="4" borderId="0" xfId="0" applyFont="1" applyFill="1" applyAlignment="1">
      <alignment horizontal="righ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4" borderId="20" xfId="44" applyNumberFormat="1" applyFill="1" applyBorder="1" applyAlignment="1">
      <alignment/>
    </xf>
    <xf numFmtId="164" fontId="0" fillId="4" borderId="21" xfId="44" applyNumberFormat="1" applyFill="1" applyBorder="1" applyAlignment="1">
      <alignment/>
    </xf>
    <xf numFmtId="164" fontId="0" fillId="0" borderId="19" xfId="44" applyNumberFormat="1" applyFill="1" applyBorder="1" applyAlignment="1">
      <alignment/>
    </xf>
    <xf numFmtId="10" fontId="0" fillId="0" borderId="21" xfId="57" applyNumberFormat="1" applyFill="1" applyBorder="1" applyAlignment="1">
      <alignment/>
    </xf>
    <xf numFmtId="10" fontId="0" fillId="0" borderId="13" xfId="57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164" fontId="0" fillId="4" borderId="23" xfId="44" applyNumberFormat="1" applyFill="1" applyBorder="1" applyAlignment="1">
      <alignment/>
    </xf>
    <xf numFmtId="164" fontId="0" fillId="0" borderId="22" xfId="44" applyNumberFormat="1" applyFill="1" applyBorder="1" applyAlignment="1">
      <alignment/>
    </xf>
    <xf numFmtId="10" fontId="0" fillId="0" borderId="24" xfId="57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164" fontId="0" fillId="4" borderId="26" xfId="44" applyNumberFormat="1" applyFill="1" applyBorder="1" applyAlignment="1">
      <alignment/>
    </xf>
    <xf numFmtId="164" fontId="0" fillId="4" borderId="27" xfId="44" applyNumberFormat="1" applyFill="1" applyBorder="1" applyAlignment="1">
      <alignment/>
    </xf>
    <xf numFmtId="164" fontId="0" fillId="0" borderId="25" xfId="44" applyNumberFormat="1" applyFill="1" applyBorder="1" applyAlignment="1">
      <alignment/>
    </xf>
    <xf numFmtId="10" fontId="0" fillId="0" borderId="27" xfId="57" applyNumberFormat="1" applyFill="1" applyBorder="1" applyAlignment="1">
      <alignment/>
    </xf>
    <xf numFmtId="10" fontId="0" fillId="0" borderId="17" xfId="57" applyNumberForma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4" borderId="30" xfId="44" applyNumberFormat="1" applyFill="1" applyBorder="1" applyAlignment="1">
      <alignment/>
    </xf>
    <xf numFmtId="164" fontId="0" fillId="4" borderId="31" xfId="44" applyNumberFormat="1" applyFill="1" applyBorder="1" applyAlignment="1">
      <alignment/>
    </xf>
    <xf numFmtId="164" fontId="0" fillId="0" borderId="29" xfId="44" applyNumberFormat="1" applyFill="1" applyBorder="1" applyAlignment="1">
      <alignment/>
    </xf>
    <xf numFmtId="10" fontId="0" fillId="0" borderId="31" xfId="57" applyNumberFormat="1" applyFill="1" applyBorder="1" applyAlignment="1">
      <alignment/>
    </xf>
    <xf numFmtId="10" fontId="0" fillId="0" borderId="32" xfId="57" applyNumberFormat="1" applyFill="1" applyBorder="1" applyAlignment="1">
      <alignment/>
    </xf>
    <xf numFmtId="164" fontId="0" fillId="0" borderId="33" xfId="44" applyNumberFormat="1" applyBorder="1" applyAlignment="1">
      <alignment/>
    </xf>
    <xf numFmtId="164" fontId="0" fillId="0" borderId="34" xfId="44" applyNumberFormat="1" applyBorder="1" applyAlignment="1">
      <alignment/>
    </xf>
    <xf numFmtId="164" fontId="0" fillId="0" borderId="35" xfId="44" applyNumberFormat="1" applyBorder="1" applyAlignment="1">
      <alignment/>
    </xf>
    <xf numFmtId="164" fontId="0" fillId="0" borderId="36" xfId="44" applyNumberFormat="1" applyFill="1" applyBorder="1" applyAlignment="1">
      <alignment/>
    </xf>
    <xf numFmtId="10" fontId="0" fillId="0" borderId="35" xfId="57" applyNumberFormat="1" applyFill="1" applyBorder="1" applyAlignment="1">
      <alignment/>
    </xf>
    <xf numFmtId="10" fontId="0" fillId="0" borderId="37" xfId="57" applyNumberFormat="1" applyFill="1" applyBorder="1" applyAlignment="1">
      <alignment/>
    </xf>
    <xf numFmtId="0" fontId="2" fillId="0" borderId="38" xfId="0" applyFont="1" applyBorder="1" applyAlignment="1">
      <alignment/>
    </xf>
    <xf numFmtId="0" fontId="0" fillId="0" borderId="39" xfId="0" applyBorder="1" applyAlignment="1">
      <alignment/>
    </xf>
    <xf numFmtId="10" fontId="0" fillId="0" borderId="33" xfId="57" applyNumberFormat="1" applyFill="1" applyBorder="1" applyAlignment="1">
      <alignment/>
    </xf>
    <xf numFmtId="164" fontId="0" fillId="4" borderId="40" xfId="44" applyNumberFormat="1" applyFill="1" applyBorder="1" applyAlignment="1">
      <alignment/>
    </xf>
    <xf numFmtId="10" fontId="0" fillId="0" borderId="41" xfId="57" applyNumberFormat="1" applyFill="1" applyBorder="1" applyAlignment="1">
      <alignment/>
    </xf>
    <xf numFmtId="10" fontId="0" fillId="0" borderId="42" xfId="57" applyNumberFormat="1" applyFill="1" applyBorder="1" applyAlignment="1">
      <alignment/>
    </xf>
    <xf numFmtId="0" fontId="2" fillId="0" borderId="43" xfId="0" applyFont="1" applyBorder="1" applyAlignment="1">
      <alignment/>
    </xf>
    <xf numFmtId="0" fontId="0" fillId="0" borderId="36" xfId="0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5" xfId="0" applyFont="1" applyBorder="1" applyAlignment="1">
      <alignment/>
    </xf>
    <xf numFmtId="0" fontId="2" fillId="0" borderId="44" xfId="0" applyFont="1" applyBorder="1" applyAlignment="1">
      <alignment/>
    </xf>
    <xf numFmtId="164" fontId="0" fillId="0" borderId="45" xfId="44" applyNumberFormat="1" applyBorder="1" applyAlignment="1">
      <alignment/>
    </xf>
    <xf numFmtId="164" fontId="0" fillId="0" borderId="46" xfId="44" applyNumberFormat="1" applyBorder="1" applyAlignment="1">
      <alignment/>
    </xf>
    <xf numFmtId="164" fontId="0" fillId="0" borderId="47" xfId="44" applyNumberFormat="1" applyBorder="1" applyAlignment="1">
      <alignment/>
    </xf>
    <xf numFmtId="164" fontId="0" fillId="0" borderId="45" xfId="44" applyNumberFormat="1" applyFill="1" applyBorder="1" applyAlignment="1">
      <alignment/>
    </xf>
    <xf numFmtId="10" fontId="0" fillId="0" borderId="47" xfId="57" applyNumberFormat="1" applyFill="1" applyBorder="1" applyAlignment="1">
      <alignment/>
    </xf>
    <xf numFmtId="164" fontId="0" fillId="4" borderId="15" xfId="44" applyNumberFormat="1" applyFill="1" applyBorder="1" applyAlignment="1">
      <alignment/>
    </xf>
    <xf numFmtId="164" fontId="0" fillId="4" borderId="48" xfId="44" applyNumberFormat="1" applyFill="1" applyBorder="1" applyAlignment="1">
      <alignment/>
    </xf>
    <xf numFmtId="164" fontId="0" fillId="0" borderId="49" xfId="44" applyNumberFormat="1" applyFill="1" applyBorder="1" applyAlignment="1">
      <alignment/>
    </xf>
    <xf numFmtId="10" fontId="0" fillId="0" borderId="50" xfId="57" applyNumberFormat="1" applyFill="1" applyBorder="1" applyAlignment="1">
      <alignment/>
    </xf>
    <xf numFmtId="164" fontId="0" fillId="0" borderId="51" xfId="44" applyNumberFormat="1" applyFill="1" applyBorder="1" applyAlignment="1">
      <alignment/>
    </xf>
    <xf numFmtId="10" fontId="0" fillId="0" borderId="52" xfId="57" applyNumberFormat="1" applyFill="1" applyBorder="1" applyAlignment="1">
      <alignment/>
    </xf>
    <xf numFmtId="164" fontId="0" fillId="4" borderId="53" xfId="44" applyNumberFormat="1" applyFill="1" applyBorder="1" applyAlignment="1">
      <alignment/>
    </xf>
    <xf numFmtId="164" fontId="0" fillId="0" borderId="54" xfId="44" applyNumberFormat="1" applyFill="1" applyBorder="1" applyAlignment="1">
      <alignment/>
    </xf>
    <xf numFmtId="0" fontId="0" fillId="4" borderId="12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4" borderId="55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164" fontId="0" fillId="4" borderId="57" xfId="44" applyNumberFormat="1" applyFill="1" applyBorder="1" applyAlignment="1">
      <alignment/>
    </xf>
    <xf numFmtId="164" fontId="0" fillId="4" borderId="58" xfId="44" applyNumberFormat="1" applyFill="1" applyBorder="1" applyAlignment="1">
      <alignment/>
    </xf>
    <xf numFmtId="164" fontId="0" fillId="0" borderId="59" xfId="44" applyNumberFormat="1" applyFill="1" applyBorder="1" applyAlignment="1">
      <alignment/>
    </xf>
    <xf numFmtId="10" fontId="0" fillId="0" borderId="60" xfId="57" applyNumberFormat="1" applyFill="1" applyBorder="1" applyAlignment="1">
      <alignment/>
    </xf>
    <xf numFmtId="164" fontId="0" fillId="0" borderId="56" xfId="44" applyNumberFormat="1" applyFill="1" applyBorder="1" applyAlignment="1">
      <alignment/>
    </xf>
    <xf numFmtId="10" fontId="0" fillId="0" borderId="61" xfId="57" applyNumberFormat="1" applyFill="1" applyBorder="1" applyAlignment="1">
      <alignment/>
    </xf>
    <xf numFmtId="164" fontId="0" fillId="0" borderId="62" xfId="0" applyNumberFormat="1" applyBorder="1" applyAlignment="1">
      <alignment/>
    </xf>
    <xf numFmtId="0" fontId="8" fillId="0" borderId="0" xfId="0" applyFont="1" applyAlignment="1">
      <alignment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2" fillId="33" borderId="67" xfId="0" applyFont="1" applyFill="1" applyBorder="1" applyAlignment="1">
      <alignment horizontal="left"/>
    </xf>
    <xf numFmtId="0" fontId="2" fillId="33" borderId="68" xfId="0" applyFont="1" applyFill="1" applyBorder="1" applyAlignment="1">
      <alignment horizontal="left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2%20%20Work%20Form%20with%202012%20actual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Index"/>
      <sheetName val="App.2-A_Capital Projects"/>
      <sheetName val="App.2-B_Fixed Asset Contin 09"/>
      <sheetName val="App.2-B_Fixed Asset Contin 10"/>
      <sheetName val="App.2-B_Fixed Asset 11"/>
      <sheetName val="App.2-B_F Asset 12 CGAAP - Actu"/>
      <sheetName val="App.2-B_F Asset 12 CGAAP"/>
      <sheetName val="App.2B_ F Asset MIFRS 12 Revise"/>
      <sheetName val="App.2-B_F Asset 12-MIFRS"/>
      <sheetName val="App.2-B_2013 MIFRS Revised"/>
      <sheetName val="App.2-B_F Asset 13 MIFRS"/>
      <sheetName val="App.2-CE_CGAAP_DepExp_2011"/>
      <sheetName val="App.2-CF_CGAAP Dep exp 2012 act"/>
      <sheetName val="App.2-CF_CGAAP_DepExp_2012"/>
      <sheetName val="APP.2-CG_MIFRS_DepExp_2012 Revi"/>
      <sheetName val="App.2-CG_MIFRS_DepExp_2012"/>
      <sheetName val="App.2-CG_MIFRS 2013 deprec revi"/>
      <sheetName val="App.2-CG_MIFRS_DepExp_2013"/>
      <sheetName val="App.2-D_Overhead"/>
      <sheetName val="App.2-EB_PP&amp;E deferral revised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ers"/>
      <sheetName val="App.2-K_Employee Costs"/>
      <sheetName val="App.2-L_OM&amp;A_per_Cust_FTEE"/>
      <sheetName val="App.2-M_Regulatory_Costs"/>
      <sheetName val="App.2-N_Shared Services 13"/>
      <sheetName val="App.2-N_Shared Services 12"/>
      <sheetName val="App.2-N Shared Services 11"/>
      <sheetName val="App.2-N_Shared Services 10"/>
      <sheetName val="App.2-N_Shared Services 09"/>
      <sheetName val="App.2-OA Capital Structure 09"/>
      <sheetName val="App.2-OA Capital Structure 10"/>
      <sheetName val="App.2-OA Capital Structure 11"/>
      <sheetName val="App.2-OA Capital Structure 12"/>
      <sheetName val="App.2-OA Capital Structure 13"/>
      <sheetName val="App.2-OA Cap Struct 13 revised"/>
      <sheetName val="App.2-OB_Debt Instruments 12"/>
      <sheetName val="App.2-OB_Debt Instruments 09"/>
      <sheetName val="App.2-P_Cost_Allocation"/>
      <sheetName val="App.2-Q_Cost of Serv. Emb. Dx"/>
      <sheetName val="App.2-R_Loss Factors"/>
      <sheetName val="App.2-S_Stranded Meters"/>
      <sheetName val="App.2-T_1592_Tax_Variance"/>
      <sheetName val="App.2-U_IFRS Transition Costs"/>
      <sheetName val="App.2-V_Rev_Reconciliation"/>
      <sheetName val="App.2-W_Bill Impact - Res 100"/>
      <sheetName val="App.2-W_Bill Impact - Res 250"/>
      <sheetName val="App.2-W_Bill Impact - Res 500"/>
      <sheetName val="App.2-W_Bill Impact - Res 800"/>
      <sheetName val="App.2-W_Bill Impact - Res 1000"/>
      <sheetName val="App.2-W_Bill Impact - Res 1500"/>
      <sheetName val="App.2-W_Bill Impact - Res 2000"/>
      <sheetName val="App.2-W_Bill Impact - GS&lt;50- 1k"/>
      <sheetName val="App.2-W_Bill Impact - GS&lt;50-2k"/>
      <sheetName val="App.2W - Bill Impact GS&lt;50 3000"/>
      <sheetName val="App.2-W_Bill Impact - GS&lt;50-5k"/>
      <sheetName val="App.2-W_Bill Impact - GS&lt;50-10k"/>
      <sheetName val="App.2-W_Bill Impact - GS&lt;50-15k"/>
      <sheetName val="Ap.2-W_Bill Impact-GS50-499-15k"/>
      <sheetName val="Ap.2-W_Bill Impact-GS50-499-20k"/>
      <sheetName val="Ap.2-W_Bill Impact-GS50-499-50k"/>
      <sheetName val="Ap.2-W_Bill Impact-GS50-499-125"/>
      <sheetName val="Ap.2-W_Bill Impact-GS50-499-250"/>
      <sheetName val="2-W Bill Impact 500-4999 All"/>
      <sheetName val="App.2-W_Bill Impact Lge Use 15k"/>
      <sheetName val="App.2-W_Bill Impact St light  1"/>
      <sheetName val="App.2-W_Bill Impact Sentinel"/>
      <sheetName val="App.2-W_Bill Impact Unmetered "/>
      <sheetName val="App.2-X_CoS_Flowchart"/>
    </sheetNames>
    <sheetDataSet>
      <sheetData sheetId="0">
        <row r="18">
          <cell r="E18" t="str">
            <v>EB-2012-0175</v>
          </cell>
        </row>
        <row r="28">
          <cell r="E28">
            <v>2013</v>
          </cell>
        </row>
        <row r="30">
          <cell r="E30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PageLayoutView="0" workbookViewId="0" topLeftCell="A1">
      <selection activeCell="A9" sqref="A9:I121"/>
    </sheetView>
  </sheetViews>
  <sheetFormatPr defaultColWidth="9.140625" defaultRowHeight="15"/>
  <cols>
    <col min="2" max="2" width="67.140625" style="0" customWidth="1"/>
    <col min="3" max="9" width="12.7109375" style="0" customWidth="1"/>
  </cols>
  <sheetData>
    <row r="1" spans="8:9" ht="15">
      <c r="H1" s="1" t="s">
        <v>0</v>
      </c>
      <c r="I1" s="2" t="str">
        <f>'[1]LDC Info'!$E$18</f>
        <v>EB-2012-0175</v>
      </c>
    </row>
    <row r="2" spans="8:9" ht="15">
      <c r="H2" s="1" t="s">
        <v>1</v>
      </c>
      <c r="I2" s="3"/>
    </row>
    <row r="3" spans="8:9" ht="15">
      <c r="H3" s="1" t="s">
        <v>2</v>
      </c>
      <c r="I3" s="3"/>
    </row>
    <row r="4" spans="8:9" ht="15">
      <c r="H4" s="1" t="s">
        <v>3</v>
      </c>
      <c r="I4" s="3"/>
    </row>
    <row r="5" spans="8:9" ht="15">
      <c r="H5" s="1" t="s">
        <v>4</v>
      </c>
      <c r="I5" s="4"/>
    </row>
    <row r="6" spans="8:9" ht="15">
      <c r="H6" s="1"/>
      <c r="I6" s="2"/>
    </row>
    <row r="7" spans="8:9" ht="15">
      <c r="H7" s="1" t="s">
        <v>5</v>
      </c>
      <c r="I7" s="4"/>
    </row>
    <row r="9" spans="1:9" ht="18">
      <c r="A9" s="92" t="s">
        <v>113</v>
      </c>
      <c r="B9" s="92"/>
      <c r="C9" s="92"/>
      <c r="D9" s="92"/>
      <c r="E9" s="92"/>
      <c r="F9" s="92"/>
      <c r="G9" s="92"/>
      <c r="H9" s="92"/>
      <c r="I9" s="92"/>
    </row>
    <row r="10" spans="1:9" ht="18">
      <c r="A10" s="92" t="s">
        <v>6</v>
      </c>
      <c r="B10" s="92"/>
      <c r="C10" s="92"/>
      <c r="D10" s="92"/>
      <c r="E10" s="92"/>
      <c r="F10" s="92"/>
      <c r="G10" s="92"/>
      <c r="H10" s="92"/>
      <c r="I10" s="92"/>
    </row>
    <row r="11" spans="1:9" ht="15.75">
      <c r="A11" s="93" t="s">
        <v>7</v>
      </c>
      <c r="B11" s="93"/>
      <c r="C11" s="93"/>
      <c r="D11" s="93"/>
      <c r="E11" s="93"/>
      <c r="F11" s="93"/>
      <c r="G11" s="93"/>
      <c r="H11" s="93"/>
      <c r="I11" s="93"/>
    </row>
    <row r="13" ht="15.75" thickBot="1"/>
    <row r="14" spans="1:9" ht="28.5" customHeight="1">
      <c r="A14" s="94" t="s">
        <v>8</v>
      </c>
      <c r="B14" s="94" t="s">
        <v>9</v>
      </c>
      <c r="C14" s="96" t="str">
        <f>"Last Board-approved Rebasing Year ("&amp;'[1]LDC Info'!E30&amp;" Year)"</f>
        <v>Last Board-approved Rebasing Year (2009 Year)</v>
      </c>
      <c r="D14" s="98" t="s">
        <v>112</v>
      </c>
      <c r="E14" s="96" t="str">
        <f>"Test Year "&amp;'[1]LDC Info'!E28</f>
        <v>Test Year 2013</v>
      </c>
      <c r="F14" s="100" t="s">
        <v>10</v>
      </c>
      <c r="G14" s="101"/>
      <c r="H14" s="100" t="s">
        <v>11</v>
      </c>
      <c r="I14" s="101"/>
    </row>
    <row r="15" spans="1:9" ht="48.75" customHeight="1" thickBot="1">
      <c r="A15" s="95"/>
      <c r="B15" s="95"/>
      <c r="C15" s="97"/>
      <c r="D15" s="99"/>
      <c r="E15" s="97"/>
      <c r="F15" s="5" t="s">
        <v>12</v>
      </c>
      <c r="G15" s="5" t="s">
        <v>13</v>
      </c>
      <c r="H15" s="6" t="s">
        <v>12</v>
      </c>
      <c r="I15" s="7" t="s">
        <v>13</v>
      </c>
    </row>
    <row r="16" spans="1:9" ht="15">
      <c r="A16" s="8" t="s">
        <v>14</v>
      </c>
      <c r="B16" s="9"/>
      <c r="C16" s="10" t="s">
        <v>15</v>
      </c>
      <c r="D16" s="10" t="s">
        <v>15</v>
      </c>
      <c r="E16" s="10" t="s">
        <v>16</v>
      </c>
      <c r="F16" s="11"/>
      <c r="G16" s="11"/>
      <c r="H16" s="12"/>
      <c r="I16" s="13"/>
    </row>
    <row r="17" spans="1:9" ht="15">
      <c r="A17" s="85" t="s">
        <v>17</v>
      </c>
      <c r="B17" s="86"/>
      <c r="C17" s="86"/>
      <c r="D17" s="86"/>
      <c r="E17" s="86"/>
      <c r="F17" s="86"/>
      <c r="G17" s="86"/>
      <c r="H17" s="86"/>
      <c r="I17" s="87"/>
    </row>
    <row r="18" spans="1:9" ht="15">
      <c r="A18" s="14">
        <v>5005</v>
      </c>
      <c r="B18" s="15" t="s">
        <v>18</v>
      </c>
      <c r="C18" s="16">
        <v>11879</v>
      </c>
      <c r="D18" s="16">
        <v>19348</v>
      </c>
      <c r="E18" s="17">
        <v>20600</v>
      </c>
      <c r="F18" s="18">
        <f>E18-C18</f>
        <v>8721</v>
      </c>
      <c r="G18" s="19">
        <f>IF(C18=0,"",(E18/C18)-1)</f>
        <v>0.7341527064567726</v>
      </c>
      <c r="H18" s="18">
        <f>E18-D18</f>
        <v>1252</v>
      </c>
      <c r="I18" s="20">
        <f>IF(D18=0,"",(E18/D18)-1)</f>
        <v>0.06470953070084762</v>
      </c>
    </row>
    <row r="19" spans="1:9" ht="15">
      <c r="A19" s="21">
        <v>5010</v>
      </c>
      <c r="B19" s="22" t="s">
        <v>19</v>
      </c>
      <c r="C19" s="23">
        <v>512</v>
      </c>
      <c r="D19" s="23">
        <v>8004</v>
      </c>
      <c r="E19" s="17">
        <v>4000</v>
      </c>
      <c r="F19" s="24">
        <f aca="true" t="shared" si="0" ref="F19:F41">E19-C19</f>
        <v>3488</v>
      </c>
      <c r="G19" s="19">
        <f aca="true" t="shared" si="1" ref="G19:G41">IF(C19=0,"",(E19/C19)-1)</f>
        <v>6.8125</v>
      </c>
      <c r="H19" s="24">
        <f aca="true" t="shared" si="2" ref="H19:H41">E19-D19</f>
        <v>-4004</v>
      </c>
      <c r="I19" s="25">
        <f aca="true" t="shared" si="3" ref="I19:I41">IF(D19=0,"",(E19/D19)-1)</f>
        <v>-0.5002498750624688</v>
      </c>
    </row>
    <row r="20" spans="1:9" ht="15">
      <c r="A20" s="26">
        <v>5012</v>
      </c>
      <c r="B20" s="27" t="s">
        <v>20</v>
      </c>
      <c r="C20" s="28"/>
      <c r="D20" s="28"/>
      <c r="E20" s="29"/>
      <c r="F20" s="30">
        <f t="shared" si="0"/>
        <v>0</v>
      </c>
      <c r="G20" s="31">
        <f t="shared" si="1"/>
      </c>
      <c r="H20" s="30">
        <f t="shared" si="2"/>
        <v>0</v>
      </c>
      <c r="I20" s="32">
        <f t="shared" si="3"/>
      </c>
    </row>
    <row r="21" spans="1:9" ht="15">
      <c r="A21" s="21">
        <v>5014</v>
      </c>
      <c r="B21" s="22" t="s">
        <v>21</v>
      </c>
      <c r="C21" s="23">
        <v>19167</v>
      </c>
      <c r="D21" s="23"/>
      <c r="E21" s="17">
        <v>22000</v>
      </c>
      <c r="F21" s="24">
        <f t="shared" si="0"/>
        <v>2833</v>
      </c>
      <c r="G21" s="19">
        <f t="shared" si="1"/>
        <v>0.14780612511086755</v>
      </c>
      <c r="H21" s="24">
        <f t="shared" si="2"/>
        <v>22000</v>
      </c>
      <c r="I21" s="25">
        <f t="shared" si="3"/>
      </c>
    </row>
    <row r="22" spans="1:9" ht="15">
      <c r="A22" s="21">
        <v>5015</v>
      </c>
      <c r="B22" s="22" t="s">
        <v>22</v>
      </c>
      <c r="C22" s="23">
        <v>50</v>
      </c>
      <c r="D22" s="23"/>
      <c r="E22" s="17"/>
      <c r="F22" s="24">
        <f t="shared" si="0"/>
        <v>-50</v>
      </c>
      <c r="G22" s="19">
        <f t="shared" si="1"/>
        <v>-1</v>
      </c>
      <c r="H22" s="24">
        <f t="shared" si="2"/>
        <v>0</v>
      </c>
      <c r="I22" s="25">
        <f t="shared" si="3"/>
      </c>
    </row>
    <row r="23" spans="1:9" ht="15">
      <c r="A23" s="21">
        <v>5016</v>
      </c>
      <c r="B23" s="22" t="s">
        <v>23</v>
      </c>
      <c r="C23" s="23"/>
      <c r="D23" s="23">
        <v>31184</v>
      </c>
      <c r="E23" s="17"/>
      <c r="F23" s="24">
        <f t="shared" si="0"/>
        <v>0</v>
      </c>
      <c r="G23" s="19">
        <f t="shared" si="1"/>
      </c>
      <c r="H23" s="24">
        <f t="shared" si="2"/>
        <v>-31184</v>
      </c>
      <c r="I23" s="25">
        <f t="shared" si="3"/>
        <v>-1</v>
      </c>
    </row>
    <row r="24" spans="1:9" ht="15">
      <c r="A24" s="21">
        <v>5017</v>
      </c>
      <c r="B24" s="22" t="s">
        <v>24</v>
      </c>
      <c r="C24" s="23"/>
      <c r="D24" s="23">
        <v>760</v>
      </c>
      <c r="E24" s="17"/>
      <c r="F24" s="24">
        <f t="shared" si="0"/>
        <v>0</v>
      </c>
      <c r="G24" s="19">
        <f t="shared" si="1"/>
      </c>
      <c r="H24" s="24">
        <f t="shared" si="2"/>
        <v>-760</v>
      </c>
      <c r="I24" s="25">
        <f t="shared" si="3"/>
        <v>-1</v>
      </c>
    </row>
    <row r="25" spans="1:9" ht="15">
      <c r="A25" s="21">
        <v>5020</v>
      </c>
      <c r="B25" s="22" t="s">
        <v>25</v>
      </c>
      <c r="C25" s="23">
        <v>142175</v>
      </c>
      <c r="D25" s="23">
        <v>252775</v>
      </c>
      <c r="E25" s="17">
        <v>259269</v>
      </c>
      <c r="F25" s="24">
        <f t="shared" si="0"/>
        <v>117094</v>
      </c>
      <c r="G25" s="19">
        <f t="shared" si="1"/>
        <v>0.8235906453314576</v>
      </c>
      <c r="H25" s="24">
        <f t="shared" si="2"/>
        <v>6494</v>
      </c>
      <c r="I25" s="25">
        <f t="shared" si="3"/>
        <v>0.025690831767382072</v>
      </c>
    </row>
    <row r="26" spans="1:9" ht="15">
      <c r="A26" s="21">
        <v>5025</v>
      </c>
      <c r="B26" s="22" t="s">
        <v>26</v>
      </c>
      <c r="C26" s="23"/>
      <c r="D26" s="23"/>
      <c r="E26" s="17"/>
      <c r="F26" s="24">
        <f t="shared" si="0"/>
        <v>0</v>
      </c>
      <c r="G26" s="19">
        <f t="shared" si="1"/>
      </c>
      <c r="H26" s="24">
        <f t="shared" si="2"/>
        <v>0</v>
      </c>
      <c r="I26" s="25">
        <f t="shared" si="3"/>
      </c>
    </row>
    <row r="27" spans="1:9" ht="15">
      <c r="A27" s="21">
        <v>5030</v>
      </c>
      <c r="B27" s="22" t="s">
        <v>27</v>
      </c>
      <c r="C27" s="23"/>
      <c r="D27" s="23"/>
      <c r="E27" s="17"/>
      <c r="F27" s="24">
        <f t="shared" si="0"/>
        <v>0</v>
      </c>
      <c r="G27" s="19">
        <f t="shared" si="1"/>
      </c>
      <c r="H27" s="24">
        <f t="shared" si="2"/>
        <v>0</v>
      </c>
      <c r="I27" s="25">
        <f t="shared" si="3"/>
      </c>
    </row>
    <row r="28" spans="1:9" ht="15">
      <c r="A28" s="21">
        <v>5035</v>
      </c>
      <c r="B28" s="22" t="s">
        <v>28</v>
      </c>
      <c r="C28" s="23"/>
      <c r="D28" s="23"/>
      <c r="E28" s="17"/>
      <c r="F28" s="24">
        <f t="shared" si="0"/>
        <v>0</v>
      </c>
      <c r="G28" s="19">
        <f t="shared" si="1"/>
      </c>
      <c r="H28" s="24">
        <f t="shared" si="2"/>
        <v>0</v>
      </c>
      <c r="I28" s="25">
        <f t="shared" si="3"/>
      </c>
    </row>
    <row r="29" spans="1:9" ht="15">
      <c r="A29" s="21">
        <v>5040</v>
      </c>
      <c r="B29" s="22" t="s">
        <v>29</v>
      </c>
      <c r="C29" s="23"/>
      <c r="D29" s="23"/>
      <c r="E29" s="17"/>
      <c r="F29" s="24">
        <f t="shared" si="0"/>
        <v>0</v>
      </c>
      <c r="G29" s="19">
        <f t="shared" si="1"/>
      </c>
      <c r="H29" s="24">
        <f t="shared" si="2"/>
        <v>0</v>
      </c>
      <c r="I29" s="25">
        <f t="shared" si="3"/>
      </c>
    </row>
    <row r="30" spans="1:9" ht="15">
      <c r="A30" s="21">
        <v>5045</v>
      </c>
      <c r="B30" s="22" t="s">
        <v>30</v>
      </c>
      <c r="C30" s="23"/>
      <c r="D30" s="23"/>
      <c r="E30" s="17"/>
      <c r="F30" s="24">
        <f t="shared" si="0"/>
        <v>0</v>
      </c>
      <c r="G30" s="19">
        <f t="shared" si="1"/>
      </c>
      <c r="H30" s="24">
        <f t="shared" si="2"/>
        <v>0</v>
      </c>
      <c r="I30" s="25">
        <f t="shared" si="3"/>
      </c>
    </row>
    <row r="31" spans="1:9" ht="15">
      <c r="A31" s="21">
        <v>5050</v>
      </c>
      <c r="B31" s="22" t="s">
        <v>31</v>
      </c>
      <c r="C31" s="23">
        <v>45144</v>
      </c>
      <c r="D31" s="23">
        <v>22605</v>
      </c>
      <c r="E31" s="17">
        <v>74090</v>
      </c>
      <c r="F31" s="24">
        <f t="shared" si="0"/>
        <v>28946</v>
      </c>
      <c r="G31" s="19">
        <f t="shared" si="1"/>
        <v>0.6411926280347333</v>
      </c>
      <c r="H31" s="24">
        <f t="shared" si="2"/>
        <v>51485</v>
      </c>
      <c r="I31" s="25">
        <f t="shared" si="3"/>
        <v>2.2775934527759345</v>
      </c>
    </row>
    <row r="32" spans="1:9" ht="15">
      <c r="A32" s="21">
        <v>5055</v>
      </c>
      <c r="B32" s="22" t="s">
        <v>32</v>
      </c>
      <c r="C32" s="23"/>
      <c r="D32" s="23"/>
      <c r="E32" s="17"/>
      <c r="F32" s="24">
        <f t="shared" si="0"/>
        <v>0</v>
      </c>
      <c r="G32" s="19">
        <f t="shared" si="1"/>
      </c>
      <c r="H32" s="24">
        <f t="shared" si="2"/>
        <v>0</v>
      </c>
      <c r="I32" s="25">
        <f t="shared" si="3"/>
      </c>
    </row>
    <row r="33" spans="1:9" ht="15">
      <c r="A33" s="21">
        <v>5060</v>
      </c>
      <c r="B33" s="22" t="s">
        <v>33</v>
      </c>
      <c r="C33" s="23"/>
      <c r="D33" s="23"/>
      <c r="E33" s="17"/>
      <c r="F33" s="24">
        <f t="shared" si="0"/>
        <v>0</v>
      </c>
      <c r="G33" s="19">
        <f t="shared" si="1"/>
      </c>
      <c r="H33" s="24">
        <f t="shared" si="2"/>
        <v>0</v>
      </c>
      <c r="I33" s="25">
        <f t="shared" si="3"/>
      </c>
    </row>
    <row r="34" spans="1:9" ht="15">
      <c r="A34" s="26">
        <v>5065</v>
      </c>
      <c r="B34" s="27" t="s">
        <v>34</v>
      </c>
      <c r="C34" s="28"/>
      <c r="D34" s="28"/>
      <c r="E34" s="29"/>
      <c r="F34" s="30">
        <f t="shared" si="0"/>
        <v>0</v>
      </c>
      <c r="G34" s="31">
        <f t="shared" si="1"/>
      </c>
      <c r="H34" s="30">
        <f t="shared" si="2"/>
        <v>0</v>
      </c>
      <c r="I34" s="32">
        <f t="shared" si="3"/>
      </c>
    </row>
    <row r="35" spans="1:9" ht="15">
      <c r="A35" s="21">
        <v>5070</v>
      </c>
      <c r="B35" s="22" t="s">
        <v>35</v>
      </c>
      <c r="C35" s="23"/>
      <c r="D35" s="23"/>
      <c r="E35" s="17"/>
      <c r="F35" s="24">
        <f t="shared" si="0"/>
        <v>0</v>
      </c>
      <c r="G35" s="19">
        <f t="shared" si="1"/>
      </c>
      <c r="H35" s="24">
        <f t="shared" si="2"/>
        <v>0</v>
      </c>
      <c r="I35" s="25">
        <f t="shared" si="3"/>
      </c>
    </row>
    <row r="36" spans="1:9" ht="15">
      <c r="A36" s="26">
        <v>5075</v>
      </c>
      <c r="B36" s="27" t="s">
        <v>36</v>
      </c>
      <c r="C36" s="28"/>
      <c r="D36" s="28"/>
      <c r="E36" s="29">
        <v>2000</v>
      </c>
      <c r="F36" s="30">
        <f t="shared" si="0"/>
        <v>2000</v>
      </c>
      <c r="G36" s="31">
        <f t="shared" si="1"/>
      </c>
      <c r="H36" s="30">
        <f t="shared" si="2"/>
        <v>2000</v>
      </c>
      <c r="I36" s="32">
        <f t="shared" si="3"/>
      </c>
    </row>
    <row r="37" spans="1:9" ht="15">
      <c r="A37" s="21">
        <v>5085</v>
      </c>
      <c r="B37" s="22" t="s">
        <v>37</v>
      </c>
      <c r="C37" s="23"/>
      <c r="D37" s="23"/>
      <c r="E37" s="17"/>
      <c r="F37" s="24">
        <f t="shared" si="0"/>
        <v>0</v>
      </c>
      <c r="G37" s="19">
        <f t="shared" si="1"/>
      </c>
      <c r="H37" s="24">
        <f t="shared" si="2"/>
        <v>0</v>
      </c>
      <c r="I37" s="25">
        <f t="shared" si="3"/>
      </c>
    </row>
    <row r="38" spans="1:9" ht="15">
      <c r="A38" s="26">
        <v>5090</v>
      </c>
      <c r="B38" s="27" t="s">
        <v>38</v>
      </c>
      <c r="C38" s="28"/>
      <c r="D38" s="28"/>
      <c r="E38" s="29"/>
      <c r="F38" s="30">
        <f t="shared" si="0"/>
        <v>0</v>
      </c>
      <c r="G38" s="31">
        <f t="shared" si="1"/>
      </c>
      <c r="H38" s="30">
        <f t="shared" si="2"/>
        <v>0</v>
      </c>
      <c r="I38" s="32">
        <f t="shared" si="3"/>
      </c>
    </row>
    <row r="39" spans="1:9" ht="15">
      <c r="A39" s="21">
        <v>5095</v>
      </c>
      <c r="B39" s="22" t="s">
        <v>39</v>
      </c>
      <c r="C39" s="23"/>
      <c r="D39" s="23"/>
      <c r="E39" s="17"/>
      <c r="F39" s="24">
        <f t="shared" si="0"/>
        <v>0</v>
      </c>
      <c r="G39" s="19">
        <f t="shared" si="1"/>
      </c>
      <c r="H39" s="24">
        <f t="shared" si="2"/>
        <v>0</v>
      </c>
      <c r="I39" s="25">
        <f t="shared" si="3"/>
      </c>
    </row>
    <row r="40" spans="1:9" ht="15.75" thickBot="1">
      <c r="A40" s="33">
        <v>5096</v>
      </c>
      <c r="B40" s="34" t="s">
        <v>40</v>
      </c>
      <c r="C40" s="35"/>
      <c r="D40" s="35"/>
      <c r="E40" s="36"/>
      <c r="F40" s="37">
        <f t="shared" si="0"/>
        <v>0</v>
      </c>
      <c r="G40" s="38">
        <f t="shared" si="1"/>
      </c>
      <c r="H40" s="37">
        <f t="shared" si="2"/>
        <v>0</v>
      </c>
      <c r="I40" s="39">
        <f t="shared" si="3"/>
      </c>
    </row>
    <row r="41" spans="1:9" ht="16.5" thickBot="1" thickTop="1">
      <c r="A41" s="88" t="s">
        <v>41</v>
      </c>
      <c r="B41" s="89"/>
      <c r="C41" s="40">
        <f>SUM(C18:C40)</f>
        <v>218927</v>
      </c>
      <c r="D41" s="41">
        <f>SUM(D18:D40)</f>
        <v>334676</v>
      </c>
      <c r="E41" s="42">
        <f>SUM(E18:E40)</f>
        <v>381959</v>
      </c>
      <c r="F41" s="43">
        <f t="shared" si="0"/>
        <v>163032</v>
      </c>
      <c r="G41" s="44">
        <f t="shared" si="1"/>
        <v>0.7446865850260589</v>
      </c>
      <c r="H41" s="43">
        <f t="shared" si="2"/>
        <v>47283</v>
      </c>
      <c r="I41" s="45">
        <f t="shared" si="3"/>
        <v>0.14127992446425797</v>
      </c>
    </row>
    <row r="42" spans="1:9" ht="15">
      <c r="A42" s="46" t="s">
        <v>8</v>
      </c>
      <c r="B42" s="90" t="s">
        <v>9</v>
      </c>
      <c r="C42" s="90"/>
      <c r="D42" s="90"/>
      <c r="E42" s="90"/>
      <c r="F42" s="90"/>
      <c r="G42" s="90"/>
      <c r="H42" s="90"/>
      <c r="I42" s="91"/>
    </row>
    <row r="43" spans="1:9" ht="15">
      <c r="A43" s="85" t="s">
        <v>42</v>
      </c>
      <c r="B43" s="86"/>
      <c r="C43" s="86"/>
      <c r="D43" s="86"/>
      <c r="E43" s="86"/>
      <c r="F43" s="86"/>
      <c r="G43" s="86"/>
      <c r="H43" s="86"/>
      <c r="I43" s="87"/>
    </row>
    <row r="44" spans="1:9" ht="15">
      <c r="A44" s="14">
        <v>5105</v>
      </c>
      <c r="B44" s="15" t="s">
        <v>43</v>
      </c>
      <c r="C44" s="16">
        <v>2321</v>
      </c>
      <c r="D44" s="16">
        <v>7805</v>
      </c>
      <c r="E44" s="17">
        <v>10500</v>
      </c>
      <c r="F44" s="18">
        <f aca="true" t="shared" si="4" ref="F44:F62">E44-C44</f>
        <v>8179</v>
      </c>
      <c r="G44" s="19">
        <f aca="true" t="shared" si="5" ref="G44:G62">IF(C44=0,"",(E44/C44)-1)</f>
        <v>3.5239121068504957</v>
      </c>
      <c r="H44" s="18">
        <f aca="true" t="shared" si="6" ref="H44:H62">E44-D44</f>
        <v>2695</v>
      </c>
      <c r="I44" s="20">
        <f aca="true" t="shared" si="7" ref="I44:I62">IF(D44=0,"",(E44/D44)-1)</f>
        <v>0.3452914798206279</v>
      </c>
    </row>
    <row r="45" spans="1:9" ht="15">
      <c r="A45" s="14">
        <v>5110</v>
      </c>
      <c r="B45" s="15" t="s">
        <v>44</v>
      </c>
      <c r="C45" s="23"/>
      <c r="D45" s="23"/>
      <c r="E45" s="17"/>
      <c r="F45" s="24">
        <f t="shared" si="4"/>
        <v>0</v>
      </c>
      <c r="G45" s="19">
        <f t="shared" si="5"/>
      </c>
      <c r="H45" s="24">
        <f t="shared" si="6"/>
        <v>0</v>
      </c>
      <c r="I45" s="25">
        <f t="shared" si="7"/>
      </c>
    </row>
    <row r="46" spans="1:9" ht="15">
      <c r="A46" s="14">
        <v>5112</v>
      </c>
      <c r="B46" s="15" t="s">
        <v>45</v>
      </c>
      <c r="C46" s="28"/>
      <c r="D46" s="28"/>
      <c r="E46" s="29"/>
      <c r="F46" s="30">
        <f t="shared" si="4"/>
        <v>0</v>
      </c>
      <c r="G46" s="31">
        <f t="shared" si="5"/>
      </c>
      <c r="H46" s="30">
        <f t="shared" si="6"/>
        <v>0</v>
      </c>
      <c r="I46" s="32">
        <f t="shared" si="7"/>
      </c>
    </row>
    <row r="47" spans="1:9" ht="15">
      <c r="A47" s="14">
        <v>5114</v>
      </c>
      <c r="B47" s="15" t="s">
        <v>46</v>
      </c>
      <c r="C47" s="23">
        <v>3058</v>
      </c>
      <c r="D47" s="23">
        <v>2870</v>
      </c>
      <c r="E47" s="17">
        <v>8300</v>
      </c>
      <c r="F47" s="24">
        <f t="shared" si="4"/>
        <v>5242</v>
      </c>
      <c r="G47" s="19">
        <f t="shared" si="5"/>
        <v>1.7141922825376064</v>
      </c>
      <c r="H47" s="24">
        <f t="shared" si="6"/>
        <v>5430</v>
      </c>
      <c r="I47" s="25">
        <f t="shared" si="7"/>
        <v>1.8919860627177703</v>
      </c>
    </row>
    <row r="48" spans="1:9" ht="15">
      <c r="A48" s="14">
        <v>5120</v>
      </c>
      <c r="B48" s="15" t="s">
        <v>47</v>
      </c>
      <c r="C48" s="23">
        <v>17094</v>
      </c>
      <c r="D48" s="23">
        <v>5691</v>
      </c>
      <c r="E48" s="17">
        <v>21000</v>
      </c>
      <c r="F48" s="24">
        <f t="shared" si="4"/>
        <v>3906</v>
      </c>
      <c r="G48" s="19">
        <f t="shared" si="5"/>
        <v>0.22850122850122845</v>
      </c>
      <c r="H48" s="24">
        <f t="shared" si="6"/>
        <v>15309</v>
      </c>
      <c r="I48" s="25">
        <f t="shared" si="7"/>
        <v>2.690036900369004</v>
      </c>
    </row>
    <row r="49" spans="1:9" ht="15">
      <c r="A49" s="14">
        <v>5125</v>
      </c>
      <c r="B49" s="15" t="s">
        <v>48</v>
      </c>
      <c r="C49" s="23"/>
      <c r="D49" s="23"/>
      <c r="E49" s="17"/>
      <c r="F49" s="24">
        <f t="shared" si="4"/>
        <v>0</v>
      </c>
      <c r="G49" s="19">
        <f t="shared" si="5"/>
      </c>
      <c r="H49" s="24">
        <f t="shared" si="6"/>
        <v>0</v>
      </c>
      <c r="I49" s="25">
        <f t="shared" si="7"/>
      </c>
    </row>
    <row r="50" spans="1:9" ht="15">
      <c r="A50" s="14">
        <v>5130</v>
      </c>
      <c r="B50" s="15" t="s">
        <v>49</v>
      </c>
      <c r="C50" s="23">
        <v>25684</v>
      </c>
      <c r="D50" s="23">
        <v>28077</v>
      </c>
      <c r="E50" s="17">
        <v>21000</v>
      </c>
      <c r="F50" s="24">
        <f t="shared" si="4"/>
        <v>-4684</v>
      </c>
      <c r="G50" s="19">
        <f t="shared" si="5"/>
        <v>-0.18237034729792867</v>
      </c>
      <c r="H50" s="24">
        <f t="shared" si="6"/>
        <v>-7077</v>
      </c>
      <c r="I50" s="25">
        <f t="shared" si="7"/>
        <v>-0.25205684367988035</v>
      </c>
    </row>
    <row r="51" spans="1:9" ht="15">
      <c r="A51" s="14">
        <v>5135</v>
      </c>
      <c r="B51" s="15" t="s">
        <v>50</v>
      </c>
      <c r="C51" s="23"/>
      <c r="D51" s="23"/>
      <c r="E51" s="17"/>
      <c r="F51" s="24">
        <f t="shared" si="4"/>
        <v>0</v>
      </c>
      <c r="G51" s="19">
        <f t="shared" si="5"/>
      </c>
      <c r="H51" s="24">
        <f t="shared" si="6"/>
        <v>0</v>
      </c>
      <c r="I51" s="25">
        <f t="shared" si="7"/>
      </c>
    </row>
    <row r="52" spans="1:9" ht="15">
      <c r="A52" s="14">
        <v>5145</v>
      </c>
      <c r="B52" s="15" t="s">
        <v>51</v>
      </c>
      <c r="C52" s="23"/>
      <c r="D52" s="23"/>
      <c r="E52" s="17"/>
      <c r="F52" s="24">
        <f t="shared" si="4"/>
        <v>0</v>
      </c>
      <c r="G52" s="19">
        <f t="shared" si="5"/>
      </c>
      <c r="H52" s="24">
        <f t="shared" si="6"/>
        <v>0</v>
      </c>
      <c r="I52" s="25">
        <f t="shared" si="7"/>
      </c>
    </row>
    <row r="53" spans="1:9" ht="15">
      <c r="A53" s="14">
        <v>5150</v>
      </c>
      <c r="B53" s="15" t="s">
        <v>52</v>
      </c>
      <c r="C53" s="23">
        <v>64492</v>
      </c>
      <c r="D53" s="23">
        <v>76939</v>
      </c>
      <c r="E53" s="17">
        <v>37000</v>
      </c>
      <c r="F53" s="24">
        <f t="shared" si="4"/>
        <v>-27492</v>
      </c>
      <c r="G53" s="19">
        <f t="shared" si="5"/>
        <v>-0.4262854307511009</v>
      </c>
      <c r="H53" s="24">
        <f t="shared" si="6"/>
        <v>-39939</v>
      </c>
      <c r="I53" s="25">
        <f t="shared" si="7"/>
        <v>-0.5190995463938964</v>
      </c>
    </row>
    <row r="54" spans="1:9" ht="15">
      <c r="A54" s="14">
        <v>5155</v>
      </c>
      <c r="B54" s="15" t="s">
        <v>53</v>
      </c>
      <c r="C54" s="23">
        <v>12651</v>
      </c>
      <c r="D54" s="23">
        <v>10372</v>
      </c>
      <c r="E54" s="17">
        <v>8300</v>
      </c>
      <c r="F54" s="24">
        <f t="shared" si="4"/>
        <v>-4351</v>
      </c>
      <c r="G54" s="19">
        <f t="shared" si="5"/>
        <v>-0.3439253813927753</v>
      </c>
      <c r="H54" s="24">
        <f t="shared" si="6"/>
        <v>-2072</v>
      </c>
      <c r="I54" s="25">
        <f t="shared" si="7"/>
        <v>-0.19976860779020444</v>
      </c>
    </row>
    <row r="55" spans="1:9" ht="15">
      <c r="A55" s="14">
        <v>5160</v>
      </c>
      <c r="B55" s="15" t="s">
        <v>54</v>
      </c>
      <c r="C55" s="23">
        <v>14104</v>
      </c>
      <c r="D55" s="23">
        <v>19283</v>
      </c>
      <c r="E55" s="17">
        <v>10000</v>
      </c>
      <c r="F55" s="24">
        <f t="shared" si="4"/>
        <v>-4104</v>
      </c>
      <c r="G55" s="19">
        <f t="shared" si="5"/>
        <v>-0.29098128190584227</v>
      </c>
      <c r="H55" s="24">
        <f t="shared" si="6"/>
        <v>-9283</v>
      </c>
      <c r="I55" s="25">
        <f t="shared" si="7"/>
        <v>-0.4814084945288596</v>
      </c>
    </row>
    <row r="56" spans="1:9" ht="15">
      <c r="A56" s="14">
        <v>5165</v>
      </c>
      <c r="B56" s="15" t="s">
        <v>55</v>
      </c>
      <c r="C56" s="23"/>
      <c r="D56" s="23"/>
      <c r="E56" s="17"/>
      <c r="F56" s="24">
        <f t="shared" si="4"/>
        <v>0</v>
      </c>
      <c r="G56" s="19">
        <f t="shared" si="5"/>
      </c>
      <c r="H56" s="24">
        <f t="shared" si="6"/>
        <v>0</v>
      </c>
      <c r="I56" s="25">
        <f t="shared" si="7"/>
      </c>
    </row>
    <row r="57" spans="1:9" ht="15">
      <c r="A57" s="14">
        <v>5170</v>
      </c>
      <c r="B57" s="15" t="s">
        <v>56</v>
      </c>
      <c r="C57" s="23"/>
      <c r="D57" s="23"/>
      <c r="E57" s="17"/>
      <c r="F57" s="24">
        <f t="shared" si="4"/>
        <v>0</v>
      </c>
      <c r="G57" s="19">
        <f t="shared" si="5"/>
      </c>
      <c r="H57" s="24">
        <f t="shared" si="6"/>
        <v>0</v>
      </c>
      <c r="I57" s="25">
        <f t="shared" si="7"/>
      </c>
    </row>
    <row r="58" spans="1:9" ht="15">
      <c r="A58" s="14">
        <v>5172</v>
      </c>
      <c r="B58" s="15" t="s">
        <v>57</v>
      </c>
      <c r="C58" s="23"/>
      <c r="D58" s="23"/>
      <c r="E58" s="17"/>
      <c r="F58" s="24">
        <f t="shared" si="4"/>
        <v>0</v>
      </c>
      <c r="G58" s="19">
        <f t="shared" si="5"/>
      </c>
      <c r="H58" s="24">
        <f t="shared" si="6"/>
        <v>0</v>
      </c>
      <c r="I58" s="25">
        <f t="shared" si="7"/>
      </c>
    </row>
    <row r="59" spans="1:9" ht="15">
      <c r="A59" s="14">
        <v>5175</v>
      </c>
      <c r="B59" s="15" t="s">
        <v>58</v>
      </c>
      <c r="C59" s="23">
        <v>12569</v>
      </c>
      <c r="D59" s="23">
        <v>7422</v>
      </c>
      <c r="E59" s="17">
        <v>22400</v>
      </c>
      <c r="F59" s="24">
        <f t="shared" si="4"/>
        <v>9831</v>
      </c>
      <c r="G59" s="19">
        <f t="shared" si="5"/>
        <v>0.7821624632031188</v>
      </c>
      <c r="H59" s="24">
        <f t="shared" si="6"/>
        <v>14978</v>
      </c>
      <c r="I59" s="25">
        <f t="shared" si="7"/>
        <v>2.0180544327674483</v>
      </c>
    </row>
    <row r="60" spans="1:9" ht="15">
      <c r="A60" s="14">
        <v>5178</v>
      </c>
      <c r="B60" s="15" t="s">
        <v>59</v>
      </c>
      <c r="C60" s="28"/>
      <c r="D60" s="28"/>
      <c r="E60" s="29"/>
      <c r="F60" s="30">
        <f t="shared" si="4"/>
        <v>0</v>
      </c>
      <c r="G60" s="31">
        <f t="shared" si="5"/>
      </c>
      <c r="H60" s="30">
        <f t="shared" si="6"/>
        <v>0</v>
      </c>
      <c r="I60" s="32">
        <f t="shared" si="7"/>
      </c>
    </row>
    <row r="61" spans="1:9" ht="15.75" thickBot="1">
      <c r="A61" s="47">
        <v>5195</v>
      </c>
      <c r="B61" s="15" t="s">
        <v>60</v>
      </c>
      <c r="C61" s="23"/>
      <c r="D61" s="23"/>
      <c r="E61" s="17"/>
      <c r="F61" s="24">
        <f t="shared" si="4"/>
        <v>0</v>
      </c>
      <c r="G61" s="19">
        <f t="shared" si="5"/>
      </c>
      <c r="H61" s="24">
        <f t="shared" si="6"/>
        <v>0</v>
      </c>
      <c r="I61" s="25">
        <f t="shared" si="7"/>
      </c>
    </row>
    <row r="62" spans="1:9" ht="16.5" thickBot="1" thickTop="1">
      <c r="A62" s="88" t="s">
        <v>61</v>
      </c>
      <c r="B62" s="89"/>
      <c r="C62" s="40">
        <f>SUM(C44:C61)</f>
        <v>151973</v>
      </c>
      <c r="D62" s="40">
        <f>SUM(D44:D61)</f>
        <v>158459</v>
      </c>
      <c r="E62" s="42">
        <f>SUM(E44:E61)</f>
        <v>138500</v>
      </c>
      <c r="F62" s="43">
        <f t="shared" si="4"/>
        <v>-13473</v>
      </c>
      <c r="G62" s="44">
        <f t="shared" si="5"/>
        <v>-0.08865390562797337</v>
      </c>
      <c r="H62" s="43">
        <f t="shared" si="6"/>
        <v>-19959</v>
      </c>
      <c r="I62" s="48">
        <f t="shared" si="7"/>
        <v>-0.12595687212465057</v>
      </c>
    </row>
    <row r="63" spans="1:9" ht="15">
      <c r="A63" s="46" t="s">
        <v>8</v>
      </c>
      <c r="B63" s="90" t="s">
        <v>9</v>
      </c>
      <c r="C63" s="90"/>
      <c r="D63" s="90"/>
      <c r="E63" s="90"/>
      <c r="F63" s="90"/>
      <c r="G63" s="90"/>
      <c r="H63" s="90"/>
      <c r="I63" s="91"/>
    </row>
    <row r="64" spans="1:9" ht="15">
      <c r="A64" s="85" t="s">
        <v>62</v>
      </c>
      <c r="B64" s="86"/>
      <c r="C64" s="86"/>
      <c r="D64" s="86"/>
      <c r="E64" s="86"/>
      <c r="F64" s="86"/>
      <c r="G64" s="86"/>
      <c r="H64" s="86"/>
      <c r="I64" s="87"/>
    </row>
    <row r="65" spans="1:9" ht="15">
      <c r="A65" s="14">
        <v>5305</v>
      </c>
      <c r="B65" s="15" t="s">
        <v>63</v>
      </c>
      <c r="C65" s="16"/>
      <c r="D65" s="16"/>
      <c r="E65" s="17"/>
      <c r="F65" s="18">
        <f aca="true" t="shared" si="8" ref="F65:F73">E65-C65</f>
        <v>0</v>
      </c>
      <c r="G65" s="19">
        <f aca="true" t="shared" si="9" ref="G65:G73">IF(C65=0,"",(E65/C65)-1)</f>
      </c>
      <c r="H65" s="18">
        <f aca="true" t="shared" si="10" ref="H65:H73">E65-D65</f>
        <v>0</v>
      </c>
      <c r="I65" s="20">
        <f aca="true" t="shared" si="11" ref="I65:I73">IF(D65=0,"",(E65/D65)-1)</f>
      </c>
    </row>
    <row r="66" spans="1:9" ht="15">
      <c r="A66" s="14">
        <v>5310</v>
      </c>
      <c r="B66" s="15" t="s">
        <v>64</v>
      </c>
      <c r="C66" s="23">
        <v>87665</v>
      </c>
      <c r="D66" s="23">
        <v>79795</v>
      </c>
      <c r="E66" s="17">
        <v>102100</v>
      </c>
      <c r="F66" s="24">
        <f t="shared" si="8"/>
        <v>14435</v>
      </c>
      <c r="G66" s="19">
        <f t="shared" si="9"/>
        <v>0.16466092511264474</v>
      </c>
      <c r="H66" s="24">
        <f t="shared" si="10"/>
        <v>22305</v>
      </c>
      <c r="I66" s="25">
        <f t="shared" si="11"/>
        <v>0.27952879253086027</v>
      </c>
    </row>
    <row r="67" spans="1:9" ht="15">
      <c r="A67" s="14">
        <v>5315</v>
      </c>
      <c r="B67" s="15" t="s">
        <v>65</v>
      </c>
      <c r="C67" s="28">
        <v>274605</v>
      </c>
      <c r="D67" s="28">
        <v>316799</v>
      </c>
      <c r="E67" s="29">
        <v>382300</v>
      </c>
      <c r="F67" s="30">
        <f t="shared" si="8"/>
        <v>107695</v>
      </c>
      <c r="G67" s="31">
        <f t="shared" si="9"/>
        <v>0.39218149705941263</v>
      </c>
      <c r="H67" s="30">
        <f t="shared" si="10"/>
        <v>65501</v>
      </c>
      <c r="I67" s="32">
        <f t="shared" si="11"/>
        <v>0.20675885971862296</v>
      </c>
    </row>
    <row r="68" spans="1:9" ht="15">
      <c r="A68" s="14">
        <v>5320</v>
      </c>
      <c r="B68" s="15" t="s">
        <v>66</v>
      </c>
      <c r="C68" s="23"/>
      <c r="D68" s="23"/>
      <c r="E68" s="17"/>
      <c r="F68" s="24">
        <f t="shared" si="8"/>
        <v>0</v>
      </c>
      <c r="G68" s="19">
        <f t="shared" si="9"/>
      </c>
      <c r="H68" s="24">
        <f t="shared" si="10"/>
        <v>0</v>
      </c>
      <c r="I68" s="25">
        <f t="shared" si="11"/>
      </c>
    </row>
    <row r="69" spans="1:9" ht="15">
      <c r="A69" s="14">
        <v>5325</v>
      </c>
      <c r="B69" s="15" t="s">
        <v>67</v>
      </c>
      <c r="C69" s="23">
        <v>-10</v>
      </c>
      <c r="D69" s="23">
        <v>-30</v>
      </c>
      <c r="E69" s="17"/>
      <c r="F69" s="24">
        <f t="shared" si="8"/>
        <v>10</v>
      </c>
      <c r="G69" s="19">
        <f t="shared" si="9"/>
        <v>-1</v>
      </c>
      <c r="H69" s="24">
        <f t="shared" si="10"/>
        <v>30</v>
      </c>
      <c r="I69" s="25">
        <f t="shared" si="11"/>
        <v>-1</v>
      </c>
    </row>
    <row r="70" spans="1:9" ht="15">
      <c r="A70" s="14">
        <v>5330</v>
      </c>
      <c r="B70" s="15" t="s">
        <v>68</v>
      </c>
      <c r="C70" s="23"/>
      <c r="D70" s="23"/>
      <c r="E70" s="17"/>
      <c r="F70" s="24">
        <f t="shared" si="8"/>
        <v>0</v>
      </c>
      <c r="G70" s="19">
        <f t="shared" si="9"/>
      </c>
      <c r="H70" s="24">
        <f t="shared" si="10"/>
        <v>0</v>
      </c>
      <c r="I70" s="25">
        <f t="shared" si="11"/>
      </c>
    </row>
    <row r="71" spans="1:9" ht="15">
      <c r="A71" s="14">
        <v>5335</v>
      </c>
      <c r="B71" s="15" t="s">
        <v>69</v>
      </c>
      <c r="C71" s="23"/>
      <c r="D71" s="23"/>
      <c r="E71" s="17">
        <v>10000</v>
      </c>
      <c r="F71" s="24">
        <f t="shared" si="8"/>
        <v>10000</v>
      </c>
      <c r="G71" s="19">
        <f t="shared" si="9"/>
      </c>
      <c r="H71" s="24">
        <f t="shared" si="10"/>
        <v>10000</v>
      </c>
      <c r="I71" s="25">
        <f t="shared" si="11"/>
      </c>
    </row>
    <row r="72" spans="1:9" ht="15.75" thickBot="1">
      <c r="A72" s="47">
        <v>5340</v>
      </c>
      <c r="B72" s="15" t="s">
        <v>70</v>
      </c>
      <c r="C72" s="23"/>
      <c r="D72" s="49"/>
      <c r="E72" s="17"/>
      <c r="F72" s="24">
        <f t="shared" si="8"/>
        <v>0</v>
      </c>
      <c r="G72" s="19">
        <f t="shared" si="9"/>
      </c>
      <c r="H72" s="24">
        <f t="shared" si="10"/>
        <v>0</v>
      </c>
      <c r="I72" s="50">
        <f t="shared" si="11"/>
      </c>
    </row>
    <row r="73" spans="1:9" ht="16.5" thickBot="1" thickTop="1">
      <c r="A73" s="88" t="s">
        <v>71</v>
      </c>
      <c r="B73" s="89"/>
      <c r="C73" s="40">
        <f>SUM(C65:C72)</f>
        <v>362260</v>
      </c>
      <c r="D73" s="40">
        <f>SUM(D65:D72)</f>
        <v>396564</v>
      </c>
      <c r="E73" s="42">
        <f>SUM(E65:E72)</f>
        <v>494400</v>
      </c>
      <c r="F73" s="43">
        <f t="shared" si="8"/>
        <v>132140</v>
      </c>
      <c r="G73" s="44">
        <f t="shared" si="9"/>
        <v>0.3647656379396014</v>
      </c>
      <c r="H73" s="43">
        <f t="shared" si="10"/>
        <v>97836</v>
      </c>
      <c r="I73" s="44">
        <f t="shared" si="11"/>
        <v>0.24670923230550423</v>
      </c>
    </row>
    <row r="74" spans="1:9" ht="15">
      <c r="A74" s="46" t="s">
        <v>8</v>
      </c>
      <c r="B74" s="90" t="s">
        <v>9</v>
      </c>
      <c r="C74" s="90"/>
      <c r="D74" s="90"/>
      <c r="E74" s="90"/>
      <c r="F74" s="90"/>
      <c r="G74" s="90"/>
      <c r="H74" s="90"/>
      <c r="I74" s="91"/>
    </row>
    <row r="75" spans="1:9" ht="15">
      <c r="A75" s="85" t="s">
        <v>72</v>
      </c>
      <c r="B75" s="86"/>
      <c r="C75" s="86"/>
      <c r="D75" s="86"/>
      <c r="E75" s="86"/>
      <c r="F75" s="86"/>
      <c r="G75" s="86"/>
      <c r="H75" s="86"/>
      <c r="I75" s="87"/>
    </row>
    <row r="76" spans="1:9" ht="15">
      <c r="A76" s="14">
        <v>5405</v>
      </c>
      <c r="B76" s="15" t="s">
        <v>63</v>
      </c>
      <c r="C76" s="16"/>
      <c r="D76" s="16"/>
      <c r="E76" s="17"/>
      <c r="F76" s="18">
        <f aca="true" t="shared" si="12" ref="F76:F85">E76-C76</f>
        <v>0</v>
      </c>
      <c r="G76" s="19">
        <f aca="true" t="shared" si="13" ref="G76:G85">IF(C76=0,"",(E76/C76)-1)</f>
      </c>
      <c r="H76" s="18">
        <f aca="true" t="shared" si="14" ref="H76:H85">E76-D76</f>
        <v>0</v>
      </c>
      <c r="I76" s="20">
        <f aca="true" t="shared" si="15" ref="I76:I85">IF(D76=0,"",(E76/D76)-1)</f>
      </c>
    </row>
    <row r="77" spans="1:9" ht="15">
      <c r="A77" s="14">
        <v>5410</v>
      </c>
      <c r="B77" s="15" t="s">
        <v>73</v>
      </c>
      <c r="C77" s="23">
        <v>11701</v>
      </c>
      <c r="D77" s="23">
        <v>10720</v>
      </c>
      <c r="E77" s="17">
        <v>10000</v>
      </c>
      <c r="F77" s="24">
        <f t="shared" si="12"/>
        <v>-1701</v>
      </c>
      <c r="G77" s="19">
        <f t="shared" si="13"/>
        <v>-0.14537219041107596</v>
      </c>
      <c r="H77" s="24">
        <f t="shared" si="14"/>
        <v>-720</v>
      </c>
      <c r="I77" s="25">
        <f t="shared" si="15"/>
        <v>-0.06716417910447758</v>
      </c>
    </row>
    <row r="78" spans="1:9" ht="15">
      <c r="A78" s="14">
        <v>5415</v>
      </c>
      <c r="B78" s="15" t="s">
        <v>74</v>
      </c>
      <c r="C78" s="28"/>
      <c r="D78" s="28"/>
      <c r="E78" s="29"/>
      <c r="F78" s="30">
        <f t="shared" si="12"/>
        <v>0</v>
      </c>
      <c r="G78" s="31">
        <f t="shared" si="13"/>
      </c>
      <c r="H78" s="30">
        <f t="shared" si="14"/>
        <v>0</v>
      </c>
      <c r="I78" s="32">
        <f t="shared" si="15"/>
      </c>
    </row>
    <row r="79" spans="1:9" ht="15">
      <c r="A79" s="14">
        <v>5420</v>
      </c>
      <c r="B79" s="15" t="s">
        <v>75</v>
      </c>
      <c r="C79" s="23"/>
      <c r="D79" s="23"/>
      <c r="E79" s="17"/>
      <c r="F79" s="24">
        <f t="shared" si="12"/>
        <v>0</v>
      </c>
      <c r="G79" s="19">
        <f t="shared" si="13"/>
      </c>
      <c r="H79" s="24">
        <f t="shared" si="14"/>
        <v>0</v>
      </c>
      <c r="I79" s="25">
        <f t="shared" si="15"/>
      </c>
    </row>
    <row r="80" spans="1:9" ht="15">
      <c r="A80" s="14">
        <v>5425</v>
      </c>
      <c r="B80" s="15" t="s">
        <v>76</v>
      </c>
      <c r="C80" s="23"/>
      <c r="D80" s="23"/>
      <c r="E80" s="17"/>
      <c r="F80" s="24">
        <f t="shared" si="12"/>
        <v>0</v>
      </c>
      <c r="G80" s="19">
        <f t="shared" si="13"/>
      </c>
      <c r="H80" s="24">
        <f t="shared" si="14"/>
        <v>0</v>
      </c>
      <c r="I80" s="25">
        <f t="shared" si="15"/>
      </c>
    </row>
    <row r="81" spans="1:9" ht="15">
      <c r="A81" s="14">
        <v>5505</v>
      </c>
      <c r="B81" s="15" t="s">
        <v>63</v>
      </c>
      <c r="C81" s="23"/>
      <c r="D81" s="23"/>
      <c r="E81" s="17"/>
      <c r="F81" s="24">
        <f t="shared" si="12"/>
        <v>0</v>
      </c>
      <c r="G81" s="19">
        <f t="shared" si="13"/>
      </c>
      <c r="H81" s="24">
        <f t="shared" si="14"/>
        <v>0</v>
      </c>
      <c r="I81" s="25">
        <f t="shared" si="15"/>
      </c>
    </row>
    <row r="82" spans="1:9" ht="15">
      <c r="A82" s="14">
        <v>5510</v>
      </c>
      <c r="B82" s="15" t="s">
        <v>77</v>
      </c>
      <c r="C82" s="23"/>
      <c r="D82" s="23"/>
      <c r="E82" s="17"/>
      <c r="F82" s="24">
        <f t="shared" si="12"/>
        <v>0</v>
      </c>
      <c r="G82" s="19">
        <f t="shared" si="13"/>
      </c>
      <c r="H82" s="24">
        <f t="shared" si="14"/>
        <v>0</v>
      </c>
      <c r="I82" s="25">
        <f t="shared" si="15"/>
      </c>
    </row>
    <row r="83" spans="1:9" ht="15">
      <c r="A83" s="14">
        <v>5515</v>
      </c>
      <c r="B83" s="15" t="s">
        <v>78</v>
      </c>
      <c r="C83" s="23">
        <v>3964</v>
      </c>
      <c r="D83" s="23">
        <v>2938</v>
      </c>
      <c r="E83" s="17">
        <v>5000</v>
      </c>
      <c r="F83" s="24">
        <f t="shared" si="12"/>
        <v>1036</v>
      </c>
      <c r="G83" s="19">
        <f t="shared" si="13"/>
        <v>0.2613521695257315</v>
      </c>
      <c r="H83" s="24">
        <f t="shared" si="14"/>
        <v>2062</v>
      </c>
      <c r="I83" s="25">
        <f t="shared" si="15"/>
        <v>0.7018379850238257</v>
      </c>
    </row>
    <row r="84" spans="1:9" ht="15.75" thickBot="1">
      <c r="A84" s="26">
        <v>5520</v>
      </c>
      <c r="B84" s="15" t="s">
        <v>79</v>
      </c>
      <c r="C84" s="23"/>
      <c r="D84" s="49"/>
      <c r="E84" s="17"/>
      <c r="F84" s="24">
        <f t="shared" si="12"/>
        <v>0</v>
      </c>
      <c r="G84" s="19">
        <f t="shared" si="13"/>
      </c>
      <c r="H84" s="24">
        <f t="shared" si="14"/>
        <v>0</v>
      </c>
      <c r="I84" s="51">
        <f t="shared" si="15"/>
      </c>
    </row>
    <row r="85" spans="1:9" ht="16.5" thickBot="1" thickTop="1">
      <c r="A85" s="52" t="s">
        <v>80</v>
      </c>
      <c r="B85" s="53"/>
      <c r="C85" s="40">
        <f>SUM(C76:C84)</f>
        <v>15665</v>
      </c>
      <c r="D85" s="40">
        <f>SUM(D76:D84)</f>
        <v>13658</v>
      </c>
      <c r="E85" s="42">
        <f>SUM(E76:E84)</f>
        <v>15000</v>
      </c>
      <c r="F85" s="43">
        <f t="shared" si="12"/>
        <v>-665</v>
      </c>
      <c r="G85" s="44">
        <f t="shared" si="13"/>
        <v>-0.04245132460900092</v>
      </c>
      <c r="H85" s="43">
        <f t="shared" si="14"/>
        <v>1342</v>
      </c>
      <c r="I85" s="45">
        <f t="shared" si="15"/>
        <v>0.09825743154195354</v>
      </c>
    </row>
    <row r="86" spans="1:9" ht="15">
      <c r="A86" s="46" t="s">
        <v>8</v>
      </c>
      <c r="B86" s="90" t="s">
        <v>9</v>
      </c>
      <c r="C86" s="90"/>
      <c r="D86" s="90"/>
      <c r="E86" s="90"/>
      <c r="F86" s="90"/>
      <c r="G86" s="90"/>
      <c r="H86" s="90"/>
      <c r="I86" s="91"/>
    </row>
    <row r="87" spans="1:9" ht="15">
      <c r="A87" s="85" t="s">
        <v>81</v>
      </c>
      <c r="B87" s="86"/>
      <c r="C87" s="86"/>
      <c r="D87" s="86"/>
      <c r="E87" s="86"/>
      <c r="F87" s="86"/>
      <c r="G87" s="86"/>
      <c r="H87" s="86"/>
      <c r="I87" s="87"/>
    </row>
    <row r="88" spans="1:9" ht="15">
      <c r="A88" s="14">
        <v>5605</v>
      </c>
      <c r="B88" s="15" t="s">
        <v>82</v>
      </c>
      <c r="C88" s="16">
        <v>50128</v>
      </c>
      <c r="D88" s="16">
        <v>49755</v>
      </c>
      <c r="E88" s="17">
        <v>57000</v>
      </c>
      <c r="F88" s="18">
        <f aca="true" t="shared" si="16" ref="F88:F113">E88-C88</f>
        <v>6872</v>
      </c>
      <c r="G88" s="19">
        <f aca="true" t="shared" si="17" ref="G88:G113">IF(C88=0,"",(E88/C88)-1)</f>
        <v>0.13708905202681132</v>
      </c>
      <c r="H88" s="18">
        <f aca="true" t="shared" si="18" ref="H88:H113">E88-D88</f>
        <v>7245</v>
      </c>
      <c r="I88" s="20">
        <f aca="true" t="shared" si="19" ref="I88:I113">IF(D88=0,"",(E88/D88)-1)</f>
        <v>0.14561350618028346</v>
      </c>
    </row>
    <row r="89" spans="1:9" ht="15">
      <c r="A89" s="14">
        <v>5610</v>
      </c>
      <c r="B89" s="15" t="s">
        <v>83</v>
      </c>
      <c r="C89" s="23">
        <v>11526</v>
      </c>
      <c r="D89" s="23">
        <v>12862</v>
      </c>
      <c r="E89" s="17">
        <v>14250</v>
      </c>
      <c r="F89" s="24">
        <f t="shared" si="16"/>
        <v>2724</v>
      </c>
      <c r="G89" s="19">
        <f t="shared" si="17"/>
        <v>0.23633524206142642</v>
      </c>
      <c r="H89" s="24">
        <f t="shared" si="18"/>
        <v>1388</v>
      </c>
      <c r="I89" s="25">
        <f t="shared" si="19"/>
        <v>0.10791478774685115</v>
      </c>
    </row>
    <row r="90" spans="1:9" ht="15">
      <c r="A90" s="14">
        <v>5615</v>
      </c>
      <c r="B90" s="15" t="s">
        <v>84</v>
      </c>
      <c r="C90" s="28">
        <v>83647</v>
      </c>
      <c r="D90" s="28">
        <v>107563</v>
      </c>
      <c r="E90" s="29">
        <v>87325</v>
      </c>
      <c r="F90" s="30">
        <f t="shared" si="16"/>
        <v>3678</v>
      </c>
      <c r="G90" s="31">
        <f t="shared" si="17"/>
        <v>0.043970495056606884</v>
      </c>
      <c r="H90" s="30">
        <f t="shared" si="18"/>
        <v>-20238</v>
      </c>
      <c r="I90" s="32">
        <f t="shared" si="19"/>
        <v>-0.18815020034770324</v>
      </c>
    </row>
    <row r="91" spans="1:9" ht="15">
      <c r="A91" s="14">
        <v>5620</v>
      </c>
      <c r="B91" s="15" t="s">
        <v>85</v>
      </c>
      <c r="C91" s="23">
        <v>3329</v>
      </c>
      <c r="D91" s="23">
        <v>2114</v>
      </c>
      <c r="E91" s="17">
        <v>1500</v>
      </c>
      <c r="F91" s="24">
        <f t="shared" si="16"/>
        <v>-1829</v>
      </c>
      <c r="G91" s="19">
        <f t="shared" si="17"/>
        <v>-0.5494142385100631</v>
      </c>
      <c r="H91" s="24">
        <f t="shared" si="18"/>
        <v>-614</v>
      </c>
      <c r="I91" s="25">
        <f t="shared" si="19"/>
        <v>-0.29044465468306524</v>
      </c>
    </row>
    <row r="92" spans="1:9" ht="15">
      <c r="A92" s="14">
        <v>5625</v>
      </c>
      <c r="B92" s="15" t="s">
        <v>86</v>
      </c>
      <c r="C92" s="23"/>
      <c r="D92" s="23"/>
      <c r="E92" s="17"/>
      <c r="F92" s="24">
        <f t="shared" si="16"/>
        <v>0</v>
      </c>
      <c r="G92" s="19">
        <f t="shared" si="17"/>
      </c>
      <c r="H92" s="24">
        <f t="shared" si="18"/>
        <v>0</v>
      </c>
      <c r="I92" s="25">
        <f t="shared" si="19"/>
      </c>
    </row>
    <row r="93" spans="1:9" ht="15">
      <c r="A93" s="14">
        <v>5630</v>
      </c>
      <c r="B93" s="15" t="s">
        <v>87</v>
      </c>
      <c r="C93" s="23">
        <v>310801</v>
      </c>
      <c r="D93" s="23">
        <v>349790</v>
      </c>
      <c r="E93" s="17">
        <v>431400</v>
      </c>
      <c r="F93" s="24">
        <f t="shared" si="16"/>
        <v>120599</v>
      </c>
      <c r="G93" s="19">
        <f t="shared" si="17"/>
        <v>0.38802642205140914</v>
      </c>
      <c r="H93" s="24">
        <f t="shared" si="18"/>
        <v>81610</v>
      </c>
      <c r="I93" s="25">
        <f t="shared" si="19"/>
        <v>0.233311415420681</v>
      </c>
    </row>
    <row r="94" spans="1:9" ht="15">
      <c r="A94" s="14">
        <v>5635</v>
      </c>
      <c r="B94" s="15" t="s">
        <v>88</v>
      </c>
      <c r="C94" s="23">
        <v>26323</v>
      </c>
      <c r="D94" s="23">
        <v>19783</v>
      </c>
      <c r="E94" s="17">
        <v>28500</v>
      </c>
      <c r="F94" s="24">
        <f t="shared" si="16"/>
        <v>2177</v>
      </c>
      <c r="G94" s="19">
        <f t="shared" si="17"/>
        <v>0.08270333928503582</v>
      </c>
      <c r="H94" s="24">
        <f t="shared" si="18"/>
        <v>8717</v>
      </c>
      <c r="I94" s="25">
        <f t="shared" si="19"/>
        <v>0.440630844664611</v>
      </c>
    </row>
    <row r="95" spans="1:9" ht="15">
      <c r="A95" s="14">
        <v>5640</v>
      </c>
      <c r="B95" s="15" t="s">
        <v>89</v>
      </c>
      <c r="C95" s="23"/>
      <c r="D95" s="23"/>
      <c r="E95" s="17"/>
      <c r="F95" s="24">
        <f t="shared" si="16"/>
        <v>0</v>
      </c>
      <c r="G95" s="19">
        <f t="shared" si="17"/>
      </c>
      <c r="H95" s="24">
        <f t="shared" si="18"/>
        <v>0</v>
      </c>
      <c r="I95" s="25">
        <f t="shared" si="19"/>
      </c>
    </row>
    <row r="96" spans="1:9" ht="15">
      <c r="A96" s="14">
        <v>5645</v>
      </c>
      <c r="B96" s="54" t="s">
        <v>90</v>
      </c>
      <c r="C96" s="23"/>
      <c r="D96" s="23"/>
      <c r="E96" s="17"/>
      <c r="F96" s="24">
        <f t="shared" si="16"/>
        <v>0</v>
      </c>
      <c r="G96" s="19">
        <f t="shared" si="17"/>
      </c>
      <c r="H96" s="24">
        <f t="shared" si="18"/>
        <v>0</v>
      </c>
      <c r="I96" s="25">
        <f t="shared" si="19"/>
      </c>
    </row>
    <row r="97" spans="1:9" ht="15">
      <c r="A97" s="14">
        <v>5646</v>
      </c>
      <c r="B97" s="54" t="s">
        <v>91</v>
      </c>
      <c r="C97" s="23"/>
      <c r="D97" s="23"/>
      <c r="E97" s="17"/>
      <c r="F97" s="24">
        <f t="shared" si="16"/>
        <v>0</v>
      </c>
      <c r="G97" s="19">
        <f t="shared" si="17"/>
      </c>
      <c r="H97" s="24">
        <f t="shared" si="18"/>
        <v>0</v>
      </c>
      <c r="I97" s="25">
        <f t="shared" si="19"/>
      </c>
    </row>
    <row r="98" spans="1:9" ht="15">
      <c r="A98" s="14">
        <v>5647</v>
      </c>
      <c r="B98" s="54" t="s">
        <v>92</v>
      </c>
      <c r="C98" s="23"/>
      <c r="D98" s="23"/>
      <c r="E98" s="17"/>
      <c r="F98" s="24">
        <f t="shared" si="16"/>
        <v>0</v>
      </c>
      <c r="G98" s="19">
        <f t="shared" si="17"/>
      </c>
      <c r="H98" s="24">
        <f t="shared" si="18"/>
        <v>0</v>
      </c>
      <c r="I98" s="25">
        <f t="shared" si="19"/>
      </c>
    </row>
    <row r="99" spans="1:9" ht="15">
      <c r="A99" s="14">
        <v>5650</v>
      </c>
      <c r="B99" s="15" t="s">
        <v>93</v>
      </c>
      <c r="C99" s="23"/>
      <c r="D99" s="23"/>
      <c r="E99" s="17"/>
      <c r="F99" s="24">
        <f t="shared" si="16"/>
        <v>0</v>
      </c>
      <c r="G99" s="19">
        <f t="shared" si="17"/>
      </c>
      <c r="H99" s="24">
        <f t="shared" si="18"/>
        <v>0</v>
      </c>
      <c r="I99" s="25">
        <f t="shared" si="19"/>
      </c>
    </row>
    <row r="100" spans="1:9" ht="15">
      <c r="A100" s="14">
        <v>5655</v>
      </c>
      <c r="B100" s="15" t="s">
        <v>94</v>
      </c>
      <c r="C100" s="23">
        <v>31703</v>
      </c>
      <c r="D100" s="23">
        <v>24928</v>
      </c>
      <c r="E100" s="17">
        <v>25100</v>
      </c>
      <c r="F100" s="24">
        <f t="shared" si="16"/>
        <v>-6603</v>
      </c>
      <c r="G100" s="19">
        <f t="shared" si="17"/>
        <v>-0.2082768192284642</v>
      </c>
      <c r="H100" s="24">
        <f t="shared" si="18"/>
        <v>172</v>
      </c>
      <c r="I100" s="25">
        <f t="shared" si="19"/>
        <v>0.006899871630295262</v>
      </c>
    </row>
    <row r="101" spans="1:9" ht="15">
      <c r="A101" s="14">
        <v>5660</v>
      </c>
      <c r="B101" s="15" t="s">
        <v>95</v>
      </c>
      <c r="C101" s="23"/>
      <c r="D101" s="23"/>
      <c r="E101" s="17"/>
      <c r="F101" s="24">
        <f t="shared" si="16"/>
        <v>0</v>
      </c>
      <c r="G101" s="19">
        <f t="shared" si="17"/>
      </c>
      <c r="H101" s="24">
        <f t="shared" si="18"/>
        <v>0</v>
      </c>
      <c r="I101" s="25">
        <f t="shared" si="19"/>
      </c>
    </row>
    <row r="102" spans="1:9" ht="15">
      <c r="A102" s="14">
        <v>5665</v>
      </c>
      <c r="B102" s="15" t="s">
        <v>96</v>
      </c>
      <c r="C102" s="23">
        <v>52131</v>
      </c>
      <c r="D102" s="23">
        <v>61474</v>
      </c>
      <c r="E102" s="17">
        <v>50895</v>
      </c>
      <c r="F102" s="24">
        <f t="shared" si="16"/>
        <v>-1236</v>
      </c>
      <c r="G102" s="19">
        <f t="shared" si="17"/>
        <v>-0.02370950106462566</v>
      </c>
      <c r="H102" s="24">
        <f t="shared" si="18"/>
        <v>-10579</v>
      </c>
      <c r="I102" s="25">
        <f t="shared" si="19"/>
        <v>-0.17208901324137038</v>
      </c>
    </row>
    <row r="103" spans="1:9" ht="15">
      <c r="A103" s="14">
        <v>5670</v>
      </c>
      <c r="B103" s="15" t="s">
        <v>97</v>
      </c>
      <c r="C103" s="23">
        <v>32829</v>
      </c>
      <c r="D103" s="23">
        <v>76768</v>
      </c>
      <c r="E103" s="17">
        <v>70000</v>
      </c>
      <c r="F103" s="24">
        <f t="shared" si="16"/>
        <v>37171</v>
      </c>
      <c r="G103" s="19">
        <f t="shared" si="17"/>
        <v>1.1322611106034297</v>
      </c>
      <c r="H103" s="24">
        <f t="shared" si="18"/>
        <v>-6768</v>
      </c>
      <c r="I103" s="25">
        <f t="shared" si="19"/>
        <v>-0.08816173405585659</v>
      </c>
    </row>
    <row r="104" spans="1:9" ht="15">
      <c r="A104" s="55">
        <v>5672</v>
      </c>
      <c r="B104" s="54" t="s">
        <v>98</v>
      </c>
      <c r="C104" s="23"/>
      <c r="D104" s="23"/>
      <c r="E104" s="17"/>
      <c r="F104" s="24">
        <f t="shared" si="16"/>
        <v>0</v>
      </c>
      <c r="G104" s="19">
        <f t="shared" si="17"/>
      </c>
      <c r="H104" s="24">
        <f t="shared" si="18"/>
        <v>0</v>
      </c>
      <c r="I104" s="25">
        <f t="shared" si="19"/>
      </c>
    </row>
    <row r="105" spans="1:9" ht="15">
      <c r="A105" s="14">
        <v>5675</v>
      </c>
      <c r="B105" s="15" t="s">
        <v>99</v>
      </c>
      <c r="C105" s="23">
        <v>83751</v>
      </c>
      <c r="D105" s="23">
        <v>55364</v>
      </c>
      <c r="E105" s="17">
        <v>50000</v>
      </c>
      <c r="F105" s="24">
        <f t="shared" si="16"/>
        <v>-33751</v>
      </c>
      <c r="G105" s="19">
        <f t="shared" si="17"/>
        <v>-0.4029922030781722</v>
      </c>
      <c r="H105" s="24">
        <f t="shared" si="18"/>
        <v>-5364</v>
      </c>
      <c r="I105" s="25">
        <f t="shared" si="19"/>
        <v>-0.09688606314572645</v>
      </c>
    </row>
    <row r="106" spans="1:9" ht="15">
      <c r="A106" s="14">
        <v>5680</v>
      </c>
      <c r="B106" s="15" t="s">
        <v>100</v>
      </c>
      <c r="C106" s="23"/>
      <c r="D106" s="23"/>
      <c r="E106" s="17"/>
      <c r="F106" s="24">
        <f t="shared" si="16"/>
        <v>0</v>
      </c>
      <c r="G106" s="19">
        <f t="shared" si="17"/>
      </c>
      <c r="H106" s="24">
        <f t="shared" si="18"/>
        <v>0</v>
      </c>
      <c r="I106" s="25">
        <f t="shared" si="19"/>
      </c>
    </row>
    <row r="107" spans="1:9" ht="15">
      <c r="A107" s="55">
        <v>5681</v>
      </c>
      <c r="B107" s="54" t="s">
        <v>101</v>
      </c>
      <c r="C107" s="23"/>
      <c r="D107" s="23"/>
      <c r="E107" s="17"/>
      <c r="F107" s="24">
        <f t="shared" si="16"/>
        <v>0</v>
      </c>
      <c r="G107" s="19">
        <f t="shared" si="17"/>
      </c>
      <c r="H107" s="24">
        <f t="shared" si="18"/>
        <v>0</v>
      </c>
      <c r="I107" s="25"/>
    </row>
    <row r="108" spans="1:9" ht="15">
      <c r="A108" s="14">
        <v>5685</v>
      </c>
      <c r="B108" s="15" t="s">
        <v>102</v>
      </c>
      <c r="C108" s="28"/>
      <c r="D108" s="28"/>
      <c r="E108" s="29"/>
      <c r="F108" s="24">
        <f t="shared" si="16"/>
        <v>0</v>
      </c>
      <c r="G108" s="19">
        <f t="shared" si="17"/>
      </c>
      <c r="H108" s="24">
        <f t="shared" si="18"/>
        <v>0</v>
      </c>
      <c r="I108" s="32">
        <f t="shared" si="19"/>
      </c>
    </row>
    <row r="109" spans="1:9" ht="15">
      <c r="A109" s="14">
        <v>5695</v>
      </c>
      <c r="B109" s="15" t="s">
        <v>103</v>
      </c>
      <c r="C109" s="23"/>
      <c r="D109" s="23"/>
      <c r="E109" s="17"/>
      <c r="F109" s="24">
        <f t="shared" si="16"/>
        <v>0</v>
      </c>
      <c r="G109" s="19">
        <f t="shared" si="17"/>
      </c>
      <c r="H109" s="24">
        <f t="shared" si="18"/>
        <v>0</v>
      </c>
      <c r="I109" s="25">
        <f t="shared" si="19"/>
      </c>
    </row>
    <row r="110" spans="1:9" ht="15">
      <c r="A110" s="26">
        <v>6205</v>
      </c>
      <c r="B110" s="54" t="s">
        <v>104</v>
      </c>
      <c r="C110" s="23"/>
      <c r="D110" s="23"/>
      <c r="E110" s="17"/>
      <c r="F110" s="24">
        <f t="shared" si="16"/>
        <v>0</v>
      </c>
      <c r="G110" s="19">
        <f t="shared" si="17"/>
      </c>
      <c r="H110" s="24">
        <f t="shared" si="18"/>
        <v>0</v>
      </c>
      <c r="I110" s="25">
        <f t="shared" si="19"/>
      </c>
    </row>
    <row r="111" spans="1:9" ht="15.75" thickBot="1">
      <c r="A111" s="47">
        <v>6205</v>
      </c>
      <c r="B111" s="56" t="s">
        <v>105</v>
      </c>
      <c r="C111" s="28"/>
      <c r="D111" s="28"/>
      <c r="E111" s="29"/>
      <c r="F111" s="30">
        <f t="shared" si="16"/>
        <v>0</v>
      </c>
      <c r="G111" s="31">
        <f t="shared" si="17"/>
      </c>
      <c r="H111" s="30">
        <f t="shared" si="18"/>
        <v>0</v>
      </c>
      <c r="I111" s="32">
        <f t="shared" si="19"/>
      </c>
    </row>
    <row r="112" spans="1:9" ht="16.5" thickBot="1" thickTop="1">
      <c r="A112" s="57" t="s">
        <v>106</v>
      </c>
      <c r="B112" s="53"/>
      <c r="C112" s="40">
        <f>SUM(C88:C111)</f>
        <v>686168</v>
      </c>
      <c r="D112" s="40">
        <f>SUM(D88:D111)</f>
        <v>760401</v>
      </c>
      <c r="E112" s="42">
        <f>SUM(E88:E111)</f>
        <v>815970</v>
      </c>
      <c r="F112" s="43">
        <f t="shared" si="16"/>
        <v>129802</v>
      </c>
      <c r="G112" s="44">
        <f t="shared" si="17"/>
        <v>0.18916941623625694</v>
      </c>
      <c r="H112" s="43">
        <f t="shared" si="18"/>
        <v>55569</v>
      </c>
      <c r="I112" s="44">
        <f t="shared" si="19"/>
        <v>0.07307854671416791</v>
      </c>
    </row>
    <row r="113" spans="1:9" ht="15.75" thickBot="1">
      <c r="A113" s="83" t="s">
        <v>107</v>
      </c>
      <c r="B113" s="84"/>
      <c r="C113" s="58">
        <f>C112+C85+C73+C62+C41</f>
        <v>1434993</v>
      </c>
      <c r="D113" s="59">
        <f>D112+D85+D73+D62+D41</f>
        <v>1663758</v>
      </c>
      <c r="E113" s="60">
        <f>E112+E85+E73+E62+E41</f>
        <v>1845829</v>
      </c>
      <c r="F113" s="61">
        <f t="shared" si="16"/>
        <v>410836</v>
      </c>
      <c r="G113" s="62">
        <f t="shared" si="17"/>
        <v>0.2862982606883797</v>
      </c>
      <c r="H113" s="61">
        <f t="shared" si="18"/>
        <v>182071</v>
      </c>
      <c r="I113" s="62">
        <f t="shared" si="19"/>
        <v>0.1094335834899065</v>
      </c>
    </row>
    <row r="114" spans="1:2" ht="15.75" thickBot="1">
      <c r="A114" s="83" t="s">
        <v>108</v>
      </c>
      <c r="B114" s="84"/>
    </row>
    <row r="115" spans="1:9" ht="15">
      <c r="A115" s="55">
        <v>5681</v>
      </c>
      <c r="B115" s="54" t="s">
        <v>101</v>
      </c>
      <c r="C115" s="63"/>
      <c r="D115" s="63"/>
      <c r="E115" s="64"/>
      <c r="F115" s="65">
        <f>E115-C115</f>
        <v>0</v>
      </c>
      <c r="G115" s="66">
        <f aca="true" t="shared" si="20" ref="G115:G120">IF(C115=0,"",(E115/C115)-1)</f>
      </c>
      <c r="H115" s="67">
        <f>E115-D115</f>
        <v>0</v>
      </c>
      <c r="I115" s="68">
        <f aca="true" t="shared" si="21" ref="I115:I120">IF(D115=0,"",(E115/D115)-1)</f>
      </c>
    </row>
    <row r="116" spans="1:9" ht="15">
      <c r="A116" s="21">
        <v>6205</v>
      </c>
      <c r="B116" s="54" t="s">
        <v>109</v>
      </c>
      <c r="C116" s="23"/>
      <c r="D116" s="23"/>
      <c r="E116" s="69"/>
      <c r="F116" s="70">
        <f>E116-C116</f>
        <v>0</v>
      </c>
      <c r="G116" s="19">
        <f t="shared" si="20"/>
      </c>
      <c r="H116" s="24">
        <f>E116-D116</f>
        <v>0</v>
      </c>
      <c r="I116" s="25">
        <f t="shared" si="21"/>
      </c>
    </row>
    <row r="117" spans="1:9" ht="15">
      <c r="A117" s="71"/>
      <c r="B117" s="72"/>
      <c r="C117" s="23"/>
      <c r="D117" s="23"/>
      <c r="E117" s="69"/>
      <c r="F117" s="70">
        <f>E117-C117</f>
        <v>0</v>
      </c>
      <c r="G117" s="19">
        <f t="shared" si="20"/>
      </c>
      <c r="H117" s="24">
        <f>E117-D117</f>
        <v>0</v>
      </c>
      <c r="I117" s="25">
        <f t="shared" si="21"/>
      </c>
    </row>
    <row r="118" spans="1:9" ht="15">
      <c r="A118" s="71"/>
      <c r="B118" s="72"/>
      <c r="C118" s="23"/>
      <c r="D118" s="23"/>
      <c r="E118" s="69"/>
      <c r="F118" s="70">
        <f>E118-C118</f>
        <v>0</v>
      </c>
      <c r="G118" s="19">
        <f t="shared" si="20"/>
      </c>
      <c r="H118" s="24">
        <f>E118-D118</f>
        <v>0</v>
      </c>
      <c r="I118" s="25">
        <f t="shared" si="21"/>
      </c>
    </row>
    <row r="119" spans="1:9" ht="15.75" thickBot="1">
      <c r="A119" s="73"/>
      <c r="B119" s="74"/>
      <c r="C119" s="75"/>
      <c r="D119" s="75"/>
      <c r="E119" s="76"/>
      <c r="F119" s="77">
        <f>E119-C119</f>
        <v>0</v>
      </c>
      <c r="G119" s="78">
        <f t="shared" si="20"/>
      </c>
      <c r="H119" s="79">
        <f>E119-D119</f>
        <v>0</v>
      </c>
      <c r="I119" s="80">
        <f t="shared" si="21"/>
      </c>
    </row>
    <row r="120" spans="1:9" ht="15.75" thickBot="1">
      <c r="A120" s="83" t="s">
        <v>110</v>
      </c>
      <c r="B120" s="84"/>
      <c r="C120" s="81">
        <f>C113-SUM(C115:C119)</f>
        <v>1434993</v>
      </c>
      <c r="D120" s="81">
        <f>D113-SUM(D115:D119)</f>
        <v>1663758</v>
      </c>
      <c r="E120" s="81">
        <f>E113-SUM(E115:E119)</f>
        <v>1845829</v>
      </c>
      <c r="F120" s="81">
        <f>F113-SUM(F115:F119)</f>
        <v>410836</v>
      </c>
      <c r="G120" s="62">
        <f t="shared" si="20"/>
        <v>0.2862982606883797</v>
      </c>
      <c r="H120" s="81">
        <f>H113-SUM(H115:H119)</f>
        <v>182071</v>
      </c>
      <c r="I120" s="62">
        <f t="shared" si="21"/>
        <v>0.1094335834899065</v>
      </c>
    </row>
    <row r="122" ht="15">
      <c r="A122" s="82" t="s">
        <v>111</v>
      </c>
    </row>
  </sheetData>
  <sheetProtection/>
  <mergeCells count="25">
    <mergeCell ref="A9:I9"/>
    <mergeCell ref="A10:I10"/>
    <mergeCell ref="A11:I11"/>
    <mergeCell ref="A14:A15"/>
    <mergeCell ref="B14:B15"/>
    <mergeCell ref="C14:C15"/>
    <mergeCell ref="D14:D15"/>
    <mergeCell ref="E14:E15"/>
    <mergeCell ref="F14:G14"/>
    <mergeCell ref="H14:I14"/>
    <mergeCell ref="A17:I17"/>
    <mergeCell ref="A41:B41"/>
    <mergeCell ref="B42:I42"/>
    <mergeCell ref="A43:I43"/>
    <mergeCell ref="A62:B62"/>
    <mergeCell ref="B63:I63"/>
    <mergeCell ref="A113:B113"/>
    <mergeCell ref="A114:B114"/>
    <mergeCell ref="A120:B120"/>
    <mergeCell ref="A64:I64"/>
    <mergeCell ref="A73:B73"/>
    <mergeCell ref="B74:I74"/>
    <mergeCell ref="A75:I75"/>
    <mergeCell ref="B86:I86"/>
    <mergeCell ref="A87:I87"/>
  </mergeCells>
  <dataValidations count="2">
    <dataValidation type="list" allowBlank="1" showInputMessage="1" showErrorMessage="1" sqref="C16:E16">
      <formula1>"CGAAP, MIFRS, USGAAP, ASPE"</formula1>
    </dataValidation>
    <dataValidation allowBlank="1" showInputMessage="1" showErrorMessage="1" promptTitle="Date Format" prompt="E.g:  &quot;August 1, 2011&quot;" sqref="I7"/>
  </dataValidation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portrait" paperSize="5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Hastie</dc:creator>
  <cp:keywords/>
  <dc:description/>
  <cp:lastModifiedBy>Deanna Hastie</cp:lastModifiedBy>
  <cp:lastPrinted>2013-05-15T22:57:12Z</cp:lastPrinted>
  <dcterms:created xsi:type="dcterms:W3CDTF">2013-05-15T18:43:55Z</dcterms:created>
  <dcterms:modified xsi:type="dcterms:W3CDTF">2013-05-15T22:58:20Z</dcterms:modified>
  <cp:category/>
  <cp:version/>
  <cp:contentType/>
  <cp:contentStatus/>
</cp:coreProperties>
</file>