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<sst xmlns="http://schemas.openxmlformats.org/spreadsheetml/2006/main" count="887" uniqueCount="499">
  <si>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</si>
  <si>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</si>
  <si>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</si>
  <si>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</si>
  <si>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</si>
  <si>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</si>
  <si>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</si>
  <si>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</si>
  <si>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</si>
  <si>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</si>
  <si>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</si>
  <si>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</si>
  <si>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</si>
  <si>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</si>
  <si>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</si>
  <si>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</si>
  <si>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</si>
  <si>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</si>
  <si>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</si>
  <si>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</si>
  <si>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</si>
  <si>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</si>
  <si>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</si>
  <si>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</si>
  <si>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</si>
  <si>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</si>
  <si>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</si>
  <si>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</si>
  <si>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</si>
  <si>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</si>
  <si>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</si>
  <si>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</si>
  <si>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</si>
  <si>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</si>
  <si>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</si>
  <si>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</si>
  <si>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</si>
  <si>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</si>
  <si>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</si>
  <si>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</si>
  <si>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</si>
  <si>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</si>
  <si>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</si>
  <si>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</si>
  <si>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</si>
  <si>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</si>
  <si>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</si>
  <si>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</si>
  <si>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</si>
  <si>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</si>
  <si>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</si>
  <si>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</si>
  <si>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</si>
  <si>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</si>
  <si>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</si>
  <si>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</si>
  <si>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</si>
  <si>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</si>
  <si>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</si>
  <si>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</si>
  <si>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</si>
  <si>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</si>
  <si>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</si>
  <si>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</si>
  <si>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</si>
  <si>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</si>
  <si>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</si>
  <si>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</si>
  <si>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</si>
  <si>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</si>
  <si>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</si>
  <si>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</si>
  <si>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</si>
  <si>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</si>
  <si>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</si>
  <si>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</si>
  <si>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</si>
  <si>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</si>
  <si>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</si>
  <si>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</si>
  <si>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</si>
  <si>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</si>
  <si>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</si>
  <si>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</si>
  <si>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</si>
  <si>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</si>
  <si>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</si>
  <si>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</si>
  <si>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</si>
  <si>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</si>
  <si>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</si>
  <si>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</si>
  <si>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</si>
  <si>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</si>
  <si>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</si>
  <si>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</si>
  <si>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</si>
  <si>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</si>
  <si>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</si>
  <si>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</si>
  <si>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</si>
  <si>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</si>
  <si>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</si>
  <si>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</si>
  <si>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</si>
  <si>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</si>
  <si>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</si>
  <si>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</si>
  <si>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</si>
  <si>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</si>
  <si>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</si>
  <si>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</si>
  <si>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</si>
  <si>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</si>
  <si>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</si>
  <si>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</si>
  <si>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</si>
  <si>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</si>
  <si>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</si>
  <si>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</si>
  <si>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</si>
  <si>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</si>
  <si>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</si>
  <si>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</si>
  <si>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</si>
  <si>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</si>
  <si>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</si>
  <si>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</si>
  <si>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</si>
  <si>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</si>
  <si>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</si>
  <si>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</si>
  <si>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</si>
  <si>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</si>
  <si>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</si>
  <si>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</si>
  <si>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</si>
  <si>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</si>
  <si>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</si>
  <si>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</si>
  <si>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</si>
  <si>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</si>
  <si>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</si>
  <si>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</si>
  <si>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</si>
  <si>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</si>
  <si>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</si>
  <si>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</si>
  <si>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</si>
  <si>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</si>
  <si>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</si>
  <si>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</si>
  <si>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</si>
  <si>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</si>
  <si>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</si>
  <si>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</si>
  <si>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</si>
  <si>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</si>
  <si>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</si>
  <si>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</si>
  <si>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</si>
  <si>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</si>
  <si>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</si>
  <si>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</si>
  <si>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</si>
  <si>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</si>
  <si>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</si>
  <si>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</si>
  <si>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</si>
  <si>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</si>
  <si>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</si>
  <si>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</si>
  <si>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</si>
  <si>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</si>
  <si>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</si>
  <si>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</si>
  <si>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</si>
  <si>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</si>
  <si>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</si>
  <si>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</si>
  <si>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</si>
  <si>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</si>
  <si>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</si>
  <si>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</si>
  <si>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</si>
  <si>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</si>
  <si>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</si>
  <si>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</si>
  <si>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</si>
  <si>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</si>
  <si>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</si>
  <si>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</si>
  <si>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</si>
  <si>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</si>
  <si>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</si>
  <si>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</si>
  <si>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</si>
  <si>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</si>
  <si>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</si>
  <si>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</si>
  <si>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</si>
  <si>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</si>
  <si>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</si>
  <si>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</si>
  <si>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</si>
  <si>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</si>
  <si>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</si>
  <si>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</si>
  <si>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</si>
  <si>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</si>
  <si>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</si>
  <si>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</si>
  <si>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</si>
  <si>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</si>
  <si>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</si>
  <si>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</si>
  <si>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</si>
  <si>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</si>
  <si>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</si>
  <si>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</si>
  <si>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</si>
  <si>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</si>
  <si>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</si>
  <si>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</si>
  <si>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</si>
  <si>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</si>
  <si>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</si>
  <si>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</si>
  <si>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</si>
  <si>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</si>
  <si>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</si>
  <si>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</si>
  <si>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</si>
  <si>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</si>
  <si>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</si>
  <si>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</si>
  <si>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</si>
  <si>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</si>
  <si>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</si>
  <si>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</si>
  <si>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</si>
  <si>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</si>
  <si>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</si>
  <si>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</si>
  <si>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</si>
  <si>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</si>
  <si>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</si>
  <si>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</si>
  <si>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</si>
  <si>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</si>
  <si>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</si>
  <si>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</si>
  <si>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</si>
  <si>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</si>
  <si>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</si>
  <si>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</si>
  <si>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</si>
  <si>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</si>
  <si>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</si>
  <si>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</si>
  <si>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</si>
  <si>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</si>
  <si>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</si>
  <si>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</si>
  <si>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</si>
  <si>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</si>
  <si>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</si>
  <si>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</si>
  <si>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</si>
  <si>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</si>
  <si>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</si>
  <si>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</si>
  <si>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</si>
  <si>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</si>
  <si>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</si>
  <si>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</si>
  <si>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</si>
  <si>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</si>
  <si>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</si>
  <si>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</si>
  <si>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</si>
  <si>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</si>
  <si>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</si>
  <si>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</si>
  <si>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</si>
  <si>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</si>
  <si>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</si>
  <si>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</si>
  <si>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</si>
  <si>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</si>
  <si>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</si>
  <si>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</si>
  <si>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</si>
  <si>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</si>
  <si>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</si>
  <si>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</si>
  <si>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</si>
  <si>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</si>
  <si>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</si>
  <si>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</si>
  <si>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</si>
  <si>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</si>
  <si>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</si>
  <si>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</si>
  <si>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</si>
  <si>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</si>
  <si>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</si>
  <si>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</si>
  <si>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</si>
  <si>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</si>
  <si>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</si>
  <si>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</si>
  <si>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</si>
  <si>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</si>
  <si>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</si>
  <si>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</si>
  <si>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</si>
  <si>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</si>
  <si>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</si>
  <si>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</si>
  <si>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</si>
  <si>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</si>
  <si>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</si>
  <si>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</si>
  <si>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</si>
  <si>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</si>
  <si>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</si>
  <si>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</si>
  <si>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</si>
  <si>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</si>
  <si>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</si>
  <si>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</si>
  <si>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</si>
  <si>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</si>
  <si>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</si>
  <si>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</si>
  <si>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</si>
  <si>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</si>
  <si>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</si>
  <si>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</si>
  <si>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</si>
  <si>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</si>
  <si>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</si>
  <si>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</si>
  <si>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</si>
  <si>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</si>
  <si>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</si>
  <si>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</si>
  <si>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</si>
  <si>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</si>
  <si>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</si>
  <si>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</si>
  <si>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</si>
  <si>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</si>
  <si>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</si>
  <si>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</si>
  <si>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</si>
  <si>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</si>
  <si>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</si>
  <si>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</si>
  <si>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</si>
  <si>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</si>
  <si>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</si>
  <si>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</si>
  <si>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</si>
  <si>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</si>
  <si>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</si>
  <si>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</si>
  <si>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</si>
  <si>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</si>
  <si>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</si>
  <si>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</si>
  <si>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</si>
  <si>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</si>
  <si>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</si>
  <si>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</si>
  <si>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</si>
  <si>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</si>
  <si>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</si>
  <si>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</si>
  <si>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</si>
  <si>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</si>
  <si>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</si>
  <si>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</si>
  <si>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</si>
  <si>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</si>
  <si>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</si>
  <si>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</si>
  <si>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</si>
  <si>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</si>
  <si>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</si>
  <si>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</si>
  <si>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</si>
  <si>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</si>
  <si>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</si>
  <si>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</si>
  <si>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</si>
  <si>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</si>
  <si>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</si>
  <si>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</si>
  <si>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</si>
  <si>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</si>
  <si>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</si>
  <si>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</si>
  <si>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</si>
  <si>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</si>
  <si>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</si>
  <si>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</si>
  <si>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</si>
  <si>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</si>
  <si>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</si>
  <si>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</si>
  <si>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</si>
  <si>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</si>
  <si>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</si>
  <si>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</si>
  <si>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</si>
  <si>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</si>
  <si>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</si>
  <si>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</si>
  <si>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</si>
  <si>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</si>
  <si>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</si>
  <si>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</si>
  <si>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</si>
  <si>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</si>
  <si>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</si>
  <si>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</si>
  <si>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</si>
  <si>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</si>
  <si>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</si>
  <si>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</si>
  <si>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</si>
  <si>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</si>
  <si>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</si>
  <si>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</si>
  <si>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</si>
  <si>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</si>
  <si>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</si>
  <si>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</si>
  <si>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</si>
  <si>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</si>
  <si>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</si>
  <si>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</si>
  <si>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</si>
  <si>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</si>
  <si>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</si>
  <si>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</si>
  <si>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</si>
  <si>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</si>
  <si>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</si>
  <si>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</si>
  <si>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</si>
  <si>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</si>
  <si>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</si>
  <si>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</si>
  <si>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</si>
  <si>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</si>
  <si>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</si>
  <si>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</si>
  <si>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</si>
  <si>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</si>
  <si>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</si>
  <si>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</si>
  <si>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</si>
  <si>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</si>
  <si>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</si>
  <si>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</si>
  <si>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</si>
  <si>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</si>
  <si>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</si>
  <si>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</si>
  <si>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</si>
  <si>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</si>
  <si>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</si>
  <si>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</si>
  <si>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</si>
  <si>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</si>
  <si>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</si>
  <si>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</si>
  <si>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</si>
  <si>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</si>
  <si>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</si>
  <si>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</si>
  <si>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</si>
  <si>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</si>
  <si>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</si>
  <si>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</si>
  <si>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</si>
  <si>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</si>
  <si>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</si>
  <si>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</si>
  <si>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</si>
  <si>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</si>
  <si>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</si>
  <si>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>Utility Name: Erie Thames Powerlines Corporation</t>
  </si>
  <si>
    <t xml:space="preserve">     Regulatory and Professional</t>
  </si>
  <si>
    <t xml:space="preserve">     Community Relations</t>
  </si>
  <si>
    <t>Conservation and demand management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</si>
</sst>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3">
      <selection activeCell="D52" sqref="D5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482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495</v>
      </c>
      <c r="C3" s="8"/>
      <c r="D3" s="448" t="s">
        <v>438</v>
      </c>
      <c r="E3" s="8"/>
      <c r="F3" s="8"/>
      <c r="G3" s="8"/>
      <c r="H3" s="8"/>
    </row>
    <row r="4" spans="1:8" ht="12.75">
      <c r="A4" s="2" t="s">
        <v>468</v>
      </c>
      <c r="C4" s="8"/>
      <c r="D4" s="447" t="s">
        <v>433</v>
      </c>
      <c r="E4" s="422"/>
      <c r="H4" s="8"/>
    </row>
    <row r="5" spans="1:8" ht="12.75">
      <c r="A5" s="51"/>
      <c r="C5" s="8"/>
      <c r="D5" s="446" t="s">
        <v>434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490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491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491</v>
      </c>
    </row>
    <row r="18" spans="1:4" ht="15" customHeight="1">
      <c r="A18" s="387" t="s">
        <v>307</v>
      </c>
      <c r="C18" s="8"/>
      <c r="D18" s="8"/>
    </row>
    <row r="19" spans="1:4" ht="15" customHeight="1">
      <c r="A19" s="519" t="s">
        <v>308</v>
      </c>
      <c r="B19" s="8" t="s">
        <v>305</v>
      </c>
      <c r="C19" s="8" t="s">
        <v>63</v>
      </c>
      <c r="D19" s="386" t="s">
        <v>490</v>
      </c>
    </row>
    <row r="20" spans="1:4" ht="13.5" thickBot="1">
      <c r="A20" s="520"/>
      <c r="B20" s="8" t="s">
        <v>306</v>
      </c>
      <c r="C20" s="8" t="s">
        <v>63</v>
      </c>
      <c r="D20" s="256" t="s">
        <v>490</v>
      </c>
    </row>
    <row r="21" spans="1:4" ht="12.75">
      <c r="A21" s="519" t="s">
        <v>304</v>
      </c>
      <c r="B21" s="8" t="s">
        <v>305</v>
      </c>
      <c r="C21" s="8"/>
      <c r="D21" s="484">
        <v>1</v>
      </c>
    </row>
    <row r="22" spans="1:4" ht="12.75">
      <c r="A22" s="519"/>
      <c r="B22" s="8" t="s">
        <v>306</v>
      </c>
      <c r="C22" s="8"/>
      <c r="D22" s="484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19" t="s">
        <v>469</v>
      </c>
    </row>
    <row r="25" ht="6.75" customHeight="1" thickBot="1">
      <c r="A25" s="12"/>
    </row>
    <row r="26" spans="1:5" ht="12.75">
      <c r="A26" s="253" t="s">
        <v>66</v>
      </c>
      <c r="C26" s="8"/>
      <c r="E26" s="437" t="s">
        <v>289</v>
      </c>
    </row>
    <row r="27" spans="1:5" ht="12.75">
      <c r="A27" s="254" t="s">
        <v>67</v>
      </c>
      <c r="C27" s="8"/>
      <c r="E27" s="438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5">
        <v>5186158.36</v>
      </c>
      <c r="H31" s="5"/>
    </row>
    <row r="32" ht="6" customHeight="1"/>
    <row r="33" spans="1:8" ht="12.75">
      <c r="A33" t="s">
        <v>70</v>
      </c>
      <c r="D33" s="486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6">
        <v>0.0988</v>
      </c>
      <c r="H37" s="41"/>
    </row>
    <row r="38" ht="4.5" customHeight="1">
      <c r="H38" s="34"/>
    </row>
    <row r="39" spans="1:8" ht="12.75">
      <c r="A39" t="s">
        <v>73</v>
      </c>
      <c r="D39" s="486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444194.46353400004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v>345850</v>
      </c>
      <c r="E43" s="385">
        <f>D43</f>
        <v>345850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98344.46353400004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7">
        <v>32782</v>
      </c>
      <c r="E47" s="385">
        <f aca="true" t="shared" si="0" ref="E47:E53">D47</f>
        <v>32782</v>
      </c>
      <c r="H47" s="40"/>
      <c r="J47" s="5"/>
      <c r="K47" s="5"/>
    </row>
    <row r="48" spans="1:11" ht="12.75">
      <c r="A48" t="s">
        <v>282</v>
      </c>
      <c r="D48" s="487">
        <v>32782</v>
      </c>
      <c r="E48" s="385">
        <f>D48</f>
        <v>32782</v>
      </c>
      <c r="F48" s="22"/>
      <c r="H48" s="40"/>
      <c r="J48" s="5"/>
      <c r="K48" s="5"/>
    </row>
    <row r="49" spans="1:11" ht="12.75">
      <c r="A49" t="s">
        <v>283</v>
      </c>
      <c r="D49" s="421"/>
      <c r="E49" s="385">
        <f>D49</f>
        <v>0</v>
      </c>
      <c r="F49" s="22"/>
      <c r="H49" s="40"/>
      <c r="J49" s="5"/>
      <c r="K49" s="5"/>
    </row>
    <row r="50" spans="1:11" ht="12.75">
      <c r="A50" t="s">
        <v>284</v>
      </c>
      <c r="D50" s="422"/>
      <c r="E50" s="385">
        <f t="shared" si="0"/>
        <v>0</v>
      </c>
      <c r="H50" s="40"/>
      <c r="J50" s="5"/>
      <c r="K50" s="5"/>
    </row>
    <row r="51" spans="1:11" ht="12.75">
      <c r="A51" t="s">
        <v>430</v>
      </c>
      <c r="C51" s="515"/>
      <c r="D51" s="496">
        <v>0</v>
      </c>
      <c r="E51" s="488">
        <f>+D51</f>
        <v>0</v>
      </c>
      <c r="G51" s="3"/>
      <c r="H51" s="40"/>
      <c r="J51" s="5"/>
      <c r="K51" s="5"/>
    </row>
    <row r="52" spans="1:11" ht="12.75">
      <c r="A52" t="s">
        <v>453</v>
      </c>
      <c r="D52" s="422">
        <v>0</v>
      </c>
      <c r="E52" s="488">
        <f>D52</f>
        <v>0</v>
      </c>
      <c r="G52" s="482"/>
      <c r="H52" s="40"/>
      <c r="J52" s="5"/>
      <c r="K52" s="5"/>
    </row>
    <row r="53" spans="4:11" ht="12.75">
      <c r="D53" s="422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411414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2593079.18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256196.22298400002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2593079.18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187998.24055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160249.9708114419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174124.43082311732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174124.43082311732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187998.24055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72">
      <selection activeCell="G94" sqref="G9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Erie Thames Powerlines Corporation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3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23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411413</v>
      </c>
      <c r="D16" s="17"/>
      <c r="E16" s="265">
        <f>G16-C16</f>
        <v>-719432</v>
      </c>
      <c r="F16" s="3"/>
      <c r="G16" s="265">
        <f>TAXREC!E50</f>
        <v>-308019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9">
        <v>232941</v>
      </c>
      <c r="D20" s="18"/>
      <c r="E20" s="265">
        <f>G20-C20</f>
        <v>6518</v>
      </c>
      <c r="F20" s="6"/>
      <c r="G20" s="265">
        <f>TAXREC!E61</f>
        <v>239459</v>
      </c>
      <c r="H20" s="150"/>
    </row>
    <row r="21" spans="1:8" ht="12.75">
      <c r="A21" s="157" t="s">
        <v>55</v>
      </c>
      <c r="B21" s="126">
        <v>3</v>
      </c>
      <c r="C21" s="48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73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9">
        <v>219297</v>
      </c>
      <c r="D33" s="131"/>
      <c r="E33" s="265">
        <f aca="true" t="shared" si="0" ref="E33:E42">G33-C33</f>
        <v>20877</v>
      </c>
      <c r="F33" s="6"/>
      <c r="G33" s="265">
        <f>TAXREC!E97+TAXREC!E98</f>
        <v>240174</v>
      </c>
      <c r="H33" s="150"/>
    </row>
    <row r="34" spans="1:8" ht="12.75">
      <c r="A34" s="157" t="s">
        <v>56</v>
      </c>
      <c r="B34" s="126">
        <v>8</v>
      </c>
      <c r="C34" s="48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187998</v>
      </c>
      <c r="D37" s="131"/>
      <c r="E37" s="265">
        <f t="shared" si="0"/>
        <v>-104956</v>
      </c>
      <c r="F37" s="6"/>
      <c r="G37" s="512">
        <f>TAXREC!E51</f>
        <v>83042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9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9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483</v>
      </c>
      <c r="B48" s="126"/>
      <c r="C48" s="259">
        <v>33000</v>
      </c>
      <c r="D48" s="131"/>
      <c r="E48" s="265"/>
      <c r="F48" s="6"/>
      <c r="G48" s="249"/>
      <c r="H48" s="150"/>
    </row>
    <row r="49" spans="1:8" ht="15">
      <c r="A49" s="473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204059</v>
      </c>
      <c r="D51" s="101"/>
      <c r="E51" s="261">
        <f>E16+SUM(E20:E30)-SUM(E33:E49)</f>
        <v>-628835</v>
      </c>
      <c r="F51" s="425"/>
      <c r="G51" s="261">
        <f>G16+SUM(G20:G30)-SUM(G33:G49)</f>
        <v>-391776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f>IF($C$51&gt;'Tax Rates'!$E$11,'Tax Rates'!$F$16,IF($C$51&gt;'Tax Rates'!$C$11,'Tax Rates'!$E$16,'Tax Rates'!$C$16))</f>
        <v>0.1862</v>
      </c>
      <c r="D54" s="101"/>
      <c r="E54" s="266">
        <f>+G54-C54</f>
        <v>-0.1862</v>
      </c>
      <c r="F54" s="113"/>
      <c r="G54" s="466">
        <f>TAXREC!E151</f>
        <v>0</v>
      </c>
      <c r="H54" s="150"/>
      <c r="I54" s="463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37995.7858</v>
      </c>
      <c r="D56" s="101"/>
      <c r="E56" s="265">
        <f>G56-C56</f>
        <v>-37995.7858</v>
      </c>
      <c r="F56" s="425" t="s">
        <v>359</v>
      </c>
      <c r="G56" s="262">
        <f>TAXREC!E144</f>
        <v>0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5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37995.7858</v>
      </c>
      <c r="D61" s="132"/>
      <c r="E61" s="267">
        <f>+E56-E59</f>
        <v>-37995.7858</v>
      </c>
      <c r="F61" s="425" t="s">
        <v>359</v>
      </c>
      <c r="G61" s="267">
        <f>+G56-G59</f>
        <v>0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5186158.36</v>
      </c>
      <c r="D67" s="101"/>
      <c r="E67" s="265">
        <f>G67-C67</f>
        <v>-585716.3600000003</v>
      </c>
      <c r="F67" s="6"/>
      <c r="G67" s="490">
        <v>4600442</v>
      </c>
      <c r="H67" s="150"/>
      <c r="I67" s="469" t="s">
        <v>462</v>
      </c>
    </row>
    <row r="68" spans="1:10" ht="12.75">
      <c r="A68" s="151" t="s">
        <v>352</v>
      </c>
      <c r="B68" s="124">
        <v>16</v>
      </c>
      <c r="C68" s="258">
        <v>7500000</v>
      </c>
      <c r="D68" s="101"/>
      <c r="E68" s="265">
        <f>G68-C68</f>
        <v>0</v>
      </c>
      <c r="F68" s="6"/>
      <c r="G68" s="265">
        <v>7500000</v>
      </c>
      <c r="H68" s="150"/>
      <c r="I68" s="469" t="s">
        <v>462</v>
      </c>
      <c r="J68" s="516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-585716.3600000003</v>
      </c>
      <c r="F69" s="113"/>
      <c r="G69" s="262">
        <f>G67-G68</f>
        <v>-2899558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70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v>5186158</v>
      </c>
      <c r="D76" s="101"/>
      <c r="E76" s="265">
        <f>+G76-C76</f>
        <v>-585716</v>
      </c>
      <c r="F76" s="6"/>
      <c r="G76" s="468">
        <v>4600442</v>
      </c>
      <c r="H76" s="150"/>
      <c r="I76" s="469" t="s">
        <v>462</v>
      </c>
    </row>
    <row r="77" spans="1:9" ht="12.75">
      <c r="A77" s="151" t="s">
        <v>352</v>
      </c>
      <c r="B77" s="124">
        <v>19</v>
      </c>
      <c r="C77" s="258">
        <v>50000000</v>
      </c>
      <c r="D77" s="18"/>
      <c r="E77" s="265">
        <f>+G77-C77</f>
        <v>0</v>
      </c>
      <c r="F77" s="6"/>
      <c r="G77" s="265">
        <v>50000000</v>
      </c>
      <c r="H77" s="150"/>
      <c r="I77" s="469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-585716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f>IF($C$51&gt;'Tax Rates'!$E$11,'Tax Rates'!$F$16,IF(AND($C$51&gt;='Tax Rates'!$C$11,$C$51&lt;='Tax Rates'!E11),'Tax Rates'!$E$16,'Tax Rates'!$C$16))</f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46689.341115753254</v>
      </c>
      <c r="D91" s="20"/>
      <c r="E91" s="138"/>
      <c r="F91" s="424" t="s">
        <v>478</v>
      </c>
      <c r="G91" s="268">
        <v>0</v>
      </c>
      <c r="H91" s="150"/>
    </row>
    <row r="92" spans="1:8" ht="12.75">
      <c r="A92" s="157" t="s">
        <v>361</v>
      </c>
      <c r="B92" s="126">
        <v>23</v>
      </c>
      <c r="C92" s="262">
        <v>0</v>
      </c>
      <c r="D92" s="20"/>
      <c r="E92" s="138"/>
      <c r="F92" s="424" t="s">
        <v>478</v>
      </c>
      <c r="G92" s="268"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24" t="s">
        <v>478</v>
      </c>
      <c r="G93" s="268"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479</v>
      </c>
      <c r="B96" s="124">
        <v>25</v>
      </c>
      <c r="C96" s="267">
        <f>SUM(C91:C94)</f>
        <v>46689.341115753254</v>
      </c>
      <c r="D96" s="6"/>
      <c r="E96" s="138"/>
      <c r="F96" s="424" t="s">
        <v>478</v>
      </c>
      <c r="G96" s="411">
        <f>SUM(G91:G95)</f>
        <v>0</v>
      </c>
      <c r="H96" s="163"/>
    </row>
    <row r="97" spans="1:8" ht="12.75">
      <c r="A97" s="401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8" t="s">
        <v>488</v>
      </c>
      <c r="B113" s="126">
        <v>11</v>
      </c>
      <c r="C113" s="111"/>
      <c r="D113" s="3"/>
      <c r="E113" s="465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0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481</v>
      </c>
      <c r="B123" s="126"/>
      <c r="C123" s="111"/>
      <c r="D123" s="3" t="s">
        <v>229</v>
      </c>
      <c r="E123" s="462">
        <f>0.3328-0.0112</f>
        <v>0.3216</v>
      </c>
      <c r="F123" s="463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0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0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E123</f>
        <v>0.3216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14">
        <f>E129/(1-E131)</f>
        <v>0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204059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v>0.3328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67910.8352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67910.8352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37995.7858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29915.049400000004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4" t="s">
        <v>19</v>
      </c>
      <c r="B151" s="129"/>
      <c r="C151" s="111"/>
      <c r="D151" s="118"/>
      <c r="E151" s="472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5186158.36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-2313841.6399999997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7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4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5186158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-44813842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2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7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518">
        <f>0.3328-0.0112</f>
        <v>0.3216</v>
      </c>
      <c r="F176" s="463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44096.47612028303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6">
        <f>SUM(E178:E180)</f>
        <v>44096.47612028303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10">
        <f>E133</f>
        <v>0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11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10">
        <f>E182+E184</f>
        <v>44096.47612028303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187998.24055</v>
      </c>
      <c r="F194" s="3"/>
      <c r="G194" s="122"/>
      <c r="H194" s="163"/>
    </row>
    <row r="195" spans="1:8" ht="12.75">
      <c r="A195" s="508" t="s">
        <v>486</v>
      </c>
      <c r="B195" s="126"/>
      <c r="C195" s="111"/>
      <c r="D195" s="119"/>
      <c r="E195" s="306">
        <f>C37</f>
        <v>187998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0.24054999998770654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81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81"/>
      <c r="H201" s="163"/>
    </row>
    <row r="202" spans="1:8" ht="12.75">
      <c r="A202" s="508" t="s">
        <v>487</v>
      </c>
      <c r="B202" s="126"/>
      <c r="C202" s="111"/>
      <c r="D202" s="119"/>
      <c r="E202" s="306">
        <f>G37+G42</f>
        <v>83042</v>
      </c>
      <c r="F202" s="3"/>
      <c r="G202" s="481"/>
      <c r="H202" s="163"/>
    </row>
    <row r="203" spans="1:8" ht="12.75">
      <c r="A203" s="508" t="s">
        <v>484</v>
      </c>
      <c r="B203" s="126"/>
      <c r="C203" s="111"/>
      <c r="D203" s="119"/>
      <c r="E203" s="509">
        <f>REGINFO!D62</f>
        <v>187998.24055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489</v>
      </c>
      <c r="B207" s="126"/>
      <c r="C207" s="111"/>
      <c r="D207" s="119"/>
      <c r="E207" s="464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0.24054999998770654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24">
      <selection activeCell="C142" sqref="C142:C14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Erie Thames Powerlines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9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8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490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491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491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318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255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316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317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93">
        <v>8536762</v>
      </c>
      <c r="D31" s="284"/>
      <c r="E31" s="282">
        <f>C31-D31</f>
        <v>8536762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93">
        <v>0</v>
      </c>
      <c r="D32" s="284"/>
      <c r="E32" s="282">
        <f>C32-D32</f>
        <v>0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93">
        <v>104674</v>
      </c>
      <c r="D33" s="494"/>
      <c r="E33" s="282">
        <f>C33-D33</f>
        <v>104674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>
        <v>0</v>
      </c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93">
        <v>7337075</v>
      </c>
      <c r="D39" s="284"/>
      <c r="E39" s="282">
        <f>C39-D39</f>
        <v>7337075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93">
        <v>885626</v>
      </c>
      <c r="D40" s="284"/>
      <c r="E40" s="282">
        <f aca="true" t="shared" si="0" ref="E40:E48">C40-D40</f>
        <v>885626</v>
      </c>
      <c r="F40" s="11"/>
      <c r="G40" s="477"/>
      <c r="H40" s="6"/>
      <c r="I40" s="6"/>
    </row>
    <row r="41" spans="1:9" ht="12.75">
      <c r="A41" s="4" t="s">
        <v>267</v>
      </c>
      <c r="B41" s="23" t="s">
        <v>187</v>
      </c>
      <c r="C41" s="283">
        <v>54218</v>
      </c>
      <c r="D41" s="284"/>
      <c r="E41" s="282">
        <f t="shared" si="0"/>
        <v>54218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v>355281</v>
      </c>
      <c r="D42" s="284"/>
      <c r="E42" s="282">
        <f t="shared" si="0"/>
        <v>355281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93">
        <v>203021</v>
      </c>
      <c r="D43" s="494"/>
      <c r="E43" s="282">
        <f t="shared" si="0"/>
        <v>203021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93">
        <v>0</v>
      </c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503" t="s">
        <v>498</v>
      </c>
      <c r="B45" s="23" t="s">
        <v>187</v>
      </c>
      <c r="C45" s="493">
        <v>8840</v>
      </c>
      <c r="D45" s="284"/>
      <c r="E45" s="282">
        <f t="shared" si="0"/>
        <v>8840</v>
      </c>
      <c r="F45" s="11"/>
      <c r="G45" s="11"/>
      <c r="H45" s="33"/>
      <c r="I45" s="33"/>
      <c r="J45" s="32"/>
      <c r="K45" s="32"/>
    </row>
    <row r="46" spans="1:11" ht="12.75">
      <c r="A46" s="4" t="s">
        <v>480</v>
      </c>
      <c r="B46" s="23" t="s">
        <v>187</v>
      </c>
      <c r="C46" s="49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7" t="s">
        <v>496</v>
      </c>
      <c r="B47" s="23" t="s">
        <v>187</v>
      </c>
      <c r="C47" s="283">
        <v>26400</v>
      </c>
      <c r="D47" s="284"/>
      <c r="E47" s="282">
        <f t="shared" si="0"/>
        <v>26400</v>
      </c>
      <c r="F47" s="11"/>
      <c r="G47" s="11"/>
      <c r="H47" s="33"/>
      <c r="I47" s="33"/>
      <c r="J47" s="32"/>
      <c r="K47" s="32"/>
    </row>
    <row r="48" spans="1:11" ht="13.5" thickBot="1">
      <c r="A48" s="517" t="s">
        <v>497</v>
      </c>
      <c r="B48" s="23" t="s">
        <v>187</v>
      </c>
      <c r="C48" s="283">
        <v>78994</v>
      </c>
      <c r="D48" s="284"/>
      <c r="E48" s="282">
        <f t="shared" si="0"/>
        <v>78994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-308019</v>
      </c>
      <c r="D50" s="279">
        <f>SUM(D31:D36)-SUM(D39:D49)</f>
        <v>0</v>
      </c>
      <c r="E50" s="279">
        <f>SUM(E31:E35)-SUM(E39:E48)</f>
        <v>-308019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93">
        <v>83042</v>
      </c>
      <c r="D51" s="283"/>
      <c r="E51" s="280">
        <f>+C51-D51</f>
        <v>83042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93">
        <v>-64026</v>
      </c>
      <c r="D52" s="283"/>
      <c r="E52" s="281">
        <f>+C52-D52</f>
        <v>-64026</v>
      </c>
      <c r="F52" s="8"/>
      <c r="G52" s="413"/>
    </row>
    <row r="53" spans="1:6" ht="12.75">
      <c r="A53" s="2" t="s">
        <v>130</v>
      </c>
      <c r="B53" s="8" t="s">
        <v>188</v>
      </c>
      <c r="C53" s="279">
        <f>C50-C51-C52</f>
        <v>-327035</v>
      </c>
      <c r="D53" s="279">
        <f>D50-D51-D52</f>
        <v>0</v>
      </c>
      <c r="E53" s="279">
        <f>E50-E51-E52</f>
        <v>-327035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>
        <v>-64026</v>
      </c>
      <c r="D59" s="285">
        <f>D52</f>
        <v>0</v>
      </c>
      <c r="E59" s="270">
        <f>+C59-D59</f>
        <v>-64026</v>
      </c>
      <c r="F59" s="8"/>
      <c r="G59" s="413"/>
    </row>
    <row r="60" spans="1:6" ht="12.75">
      <c r="A60" s="4" t="s">
        <v>319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v>239459</v>
      </c>
      <c r="D61" s="285">
        <f>D43</f>
        <v>0</v>
      </c>
      <c r="E61" s="270">
        <f>+C61-D61</f>
        <v>239459</v>
      </c>
      <c r="F61" s="8"/>
      <c r="G61" s="413"/>
    </row>
    <row r="62" spans="1:6" ht="12.75">
      <c r="A62" t="s">
        <v>6</v>
      </c>
      <c r="B62" s="8" t="s">
        <v>186</v>
      </c>
      <c r="C62" s="501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386</v>
      </c>
      <c r="B66" s="8"/>
      <c r="C66" s="440">
        <f>'TAXREC 3 No True-up'!C47</f>
        <v>0</v>
      </c>
      <c r="D66" s="440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175433</v>
      </c>
      <c r="D70" s="270">
        <f>SUM(D59:D68)</f>
        <v>0</v>
      </c>
      <c r="E70" s="270">
        <f>SUM(E59:E68)</f>
        <v>175433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503" t="s">
        <v>494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4">
        <v>0</v>
      </c>
      <c r="D76" s="292"/>
      <c r="E76" s="471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175433</v>
      </c>
      <c r="D82" s="249">
        <f>D70+D80</f>
        <v>0</v>
      </c>
      <c r="E82" s="249">
        <f>E70+E80</f>
        <v>175433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9">
        <v>239228</v>
      </c>
      <c r="D97" s="292"/>
      <c r="E97" s="270">
        <f>+C97-D97</f>
        <v>239228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9">
        <v>946</v>
      </c>
      <c r="D98" s="292"/>
      <c r="E98" s="270">
        <f>+C98-D98</f>
        <v>946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9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240174</v>
      </c>
      <c r="D113" s="249">
        <f>SUM(D97:D111)</f>
        <v>0</v>
      </c>
      <c r="E113" s="249">
        <f>SUM(E97:E111)</f>
        <v>240174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240174</v>
      </c>
      <c r="D122" s="249">
        <f>D113+D120</f>
        <v>0</v>
      </c>
      <c r="E122" s="249">
        <f>+E113+E120</f>
        <v>240174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-391776</v>
      </c>
      <c r="D134" s="249">
        <f>D53+D82-D122</f>
        <v>0</v>
      </c>
      <c r="E134" s="249">
        <f>E53+E82-E122</f>
        <v>-391776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6" t="s">
        <v>485</v>
      </c>
      <c r="B138" s="8"/>
      <c r="C138" s="308">
        <v>0</v>
      </c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-391776</v>
      </c>
      <c r="D139" s="250">
        <f>D134-D136-D137-D138</f>
        <v>0</v>
      </c>
      <c r="E139" s="250">
        <f>E134-E136-E137-E138</f>
        <v>-391776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92"/>
      <c r="D142" s="296">
        <f>D139*C149</f>
        <v>0</v>
      </c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92"/>
      <c r="D143" s="296">
        <f>D139*C150</f>
        <v>0</v>
      </c>
      <c r="E143" s="290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402">
        <f>C142/C134</f>
        <v>0</v>
      </c>
      <c r="D149" s="5"/>
      <c r="E149" s="403">
        <f>C149</f>
        <v>0</v>
      </c>
      <c r="F149" s="8"/>
      <c r="G149" s="475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402">
        <f>C143/C134</f>
        <v>0</v>
      </c>
      <c r="D150" s="5"/>
      <c r="E150" s="403">
        <f>C150</f>
        <v>0</v>
      </c>
      <c r="F150" s="8"/>
      <c r="G150" s="475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403">
        <f>SUM(C149:C150)</f>
        <v>0</v>
      </c>
      <c r="D151" s="5"/>
      <c r="E151" s="403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19</v>
      </c>
      <c r="B157" s="85" t="s">
        <v>186</v>
      </c>
      <c r="C157" s="491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91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>
        <f>D156+D157+D158</f>
        <v>0</v>
      </c>
      <c r="E160" s="249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2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Erie Thames Powerlines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9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502"/>
      <c r="B41" s="60"/>
      <c r="C41" s="292"/>
      <c r="D41" s="292"/>
      <c r="E41" s="249">
        <f>C41-D41</f>
        <v>0</v>
      </c>
    </row>
    <row r="42" spans="1:5" ht="12.75">
      <c r="A42" s="502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492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502"/>
      <c r="B53" s="60"/>
      <c r="C53" s="292"/>
      <c r="D53" s="292"/>
      <c r="E53" s="249">
        <f>C53-D53</f>
        <v>0</v>
      </c>
    </row>
    <row r="54" spans="1:5" ht="12.75">
      <c r="A54" s="502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492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9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457</v>
      </c>
      <c r="B5" s="8"/>
      <c r="C5" s="8" t="s">
        <v>2</v>
      </c>
      <c r="D5" s="8"/>
      <c r="E5" s="8"/>
      <c r="F5" s="8"/>
    </row>
    <row r="6" spans="1:6" ht="12.75">
      <c r="A6" s="413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Erie Thames Powerlines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9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13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13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504" t="s">
        <v>493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9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504"/>
      <c r="B96" s="8" t="s">
        <v>187</v>
      </c>
      <c r="C96" s="292"/>
      <c r="D96" s="292"/>
      <c r="E96" s="249">
        <f t="shared" si="5"/>
        <v>0</v>
      </c>
    </row>
    <row r="97" spans="1:5" ht="12.75">
      <c r="A97" s="504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504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7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9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Erie Thames Powerlines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500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500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500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500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13"/>
      <c r="B44" t="s">
        <v>186</v>
      </c>
      <c r="C44" s="292"/>
      <c r="D44" s="292"/>
      <c r="E44" s="249">
        <f t="shared" si="0"/>
        <v>0</v>
      </c>
    </row>
    <row r="45" spans="1:5" ht="12.75">
      <c r="A45" s="513"/>
      <c r="C45" s="292"/>
      <c r="D45" s="292"/>
      <c r="E45" s="249"/>
    </row>
    <row r="46" spans="1:5" ht="12.75">
      <c r="A46" s="505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43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9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9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61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61" t="s">
        <v>378</v>
      </c>
      <c r="B62" s="8" t="s">
        <v>187</v>
      </c>
      <c r="C62" s="499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504"/>
      <c r="B69" s="8" t="s">
        <v>187</v>
      </c>
      <c r="C69" s="292"/>
      <c r="D69" s="292"/>
      <c r="E69" s="249">
        <f t="shared" si="2"/>
        <v>0</v>
      </c>
    </row>
    <row r="70" spans="1:5" ht="12.75">
      <c r="A70" s="504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504" t="s">
        <v>101</v>
      </c>
      <c r="B71" s="8"/>
      <c r="C71" s="292">
        <v>0</v>
      </c>
      <c r="D71" s="292"/>
      <c r="E71" s="249"/>
    </row>
    <row r="72" spans="1:5" ht="12.75">
      <c r="A72" s="505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13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42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EB-2010-</v>
      </c>
      <c r="B1" s="383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Erie Thames Powerlines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7" t="s">
        <v>470</v>
      </c>
      <c r="B8" s="528"/>
      <c r="C8" s="528"/>
      <c r="D8" s="528"/>
      <c r="E8" s="341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472</v>
      </c>
      <c r="B10" s="325"/>
      <c r="C10" s="373" t="s">
        <v>110</v>
      </c>
      <c r="D10" s="373"/>
      <c r="E10" s="373" t="s">
        <v>110</v>
      </c>
      <c r="F10" s="374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7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4" t="s">
        <v>471</v>
      </c>
      <c r="C21" s="359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5" t="s">
        <v>466</v>
      </c>
      <c r="C22" s="360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1" t="s">
        <v>477</v>
      </c>
      <c r="B23" s="522"/>
      <c r="C23" s="522"/>
      <c r="D23" s="522"/>
      <c r="E23" s="522"/>
      <c r="F23" s="522"/>
      <c r="G23" s="432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1"/>
      <c r="E25" s="341"/>
      <c r="F25" s="408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7" t="s">
        <v>473</v>
      </c>
      <c r="B26" s="528"/>
      <c r="C26" s="528"/>
      <c r="D26" s="528"/>
      <c r="E26" s="528"/>
      <c r="F26" s="52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7" t="s">
        <v>110</v>
      </c>
      <c r="D28" s="367" t="s">
        <v>110</v>
      </c>
      <c r="E28" s="367" t="s">
        <v>110</v>
      </c>
      <c r="F28" s="368" t="s">
        <v>467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7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475</v>
      </c>
      <c r="B39" s="404" t="s">
        <v>471</v>
      </c>
      <c r="C39" s="359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476</v>
      </c>
      <c r="B40" s="405" t="s">
        <v>466</v>
      </c>
      <c r="C40" s="36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3" t="s">
        <v>327</v>
      </c>
      <c r="B41" s="522"/>
      <c r="C41" s="522"/>
      <c r="D41" s="522"/>
      <c r="E41" s="522"/>
      <c r="F41" s="52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4"/>
      <c r="B42" s="524"/>
      <c r="C42" s="524"/>
      <c r="D42" s="524"/>
      <c r="E42" s="524"/>
      <c r="F42" s="52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8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474</v>
      </c>
      <c r="B44" s="363"/>
      <c r="C44" s="364"/>
      <c r="D44" s="363"/>
      <c r="E44" s="341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110</v>
      </c>
      <c r="D46" s="367" t="s">
        <v>110</v>
      </c>
      <c r="E46" s="367" t="s">
        <v>110</v>
      </c>
      <c r="F46" s="368" t="s">
        <v>467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7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7">
        <v>0.00175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4" t="s">
        <v>471</v>
      </c>
      <c r="C57" s="497">
        <v>5369797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5" t="s">
        <v>466</v>
      </c>
      <c r="C58" s="498">
        <v>25000000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1" t="s">
        <v>343</v>
      </c>
      <c r="B59" s="525"/>
      <c r="C59" s="525"/>
      <c r="D59" s="525"/>
      <c r="E59" s="525"/>
      <c r="F59" s="52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6"/>
      <c r="B60" s="526"/>
      <c r="C60" s="526"/>
      <c r="D60" s="526"/>
      <c r="E60" s="526"/>
      <c r="F60" s="52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Erie Thames Powerlines Corporation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313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7" ht="27" customHeight="1">
      <c r="A12" s="80" t="s">
        <v>389</v>
      </c>
      <c r="B12" s="65" t="s">
        <v>189</v>
      </c>
      <c r="C12" s="495"/>
      <c r="D12" s="389"/>
      <c r="E12" s="495"/>
      <c r="F12" s="94"/>
      <c r="G12" s="416">
        <f>C12+E12</f>
        <v>0</v>
      </c>
      <c r="H12" s="94"/>
      <c r="I12" s="416">
        <f>(E12/12*9)+(G12/12*3)</f>
        <v>0</v>
      </c>
      <c r="J12" s="389"/>
      <c r="K12" s="416">
        <f>E12/12*3</f>
        <v>0</v>
      </c>
      <c r="L12" s="389"/>
      <c r="M12" s="416"/>
      <c r="N12" s="389"/>
      <c r="O12" s="394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93"/>
      <c r="D13" s="94"/>
      <c r="E13" s="393"/>
      <c r="F13" s="94"/>
      <c r="G13" s="495"/>
      <c r="H13" s="94"/>
      <c r="I13" s="393"/>
      <c r="J13" s="389"/>
      <c r="K13" s="495"/>
      <c r="L13" s="389"/>
      <c r="M13" s="393"/>
      <c r="N13" s="389"/>
      <c r="O13" s="394">
        <f t="shared" si="0"/>
        <v>0</v>
      </c>
    </row>
    <row r="14" spans="1:15" ht="26.25">
      <c r="A14" s="80" t="s">
        <v>390</v>
      </c>
      <c r="B14" s="65" t="s">
        <v>189</v>
      </c>
      <c r="C14" s="393"/>
      <c r="D14" s="389"/>
      <c r="E14" s="495"/>
      <c r="F14" s="94"/>
      <c r="G14" s="393">
        <v>0</v>
      </c>
      <c r="H14" s="94"/>
      <c r="I14" s="422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0" t="s">
        <v>391</v>
      </c>
      <c r="B15" s="65" t="s">
        <v>189</v>
      </c>
      <c r="C15" s="393"/>
      <c r="D15" s="389"/>
      <c r="E15" s="393">
        <v>0</v>
      </c>
      <c r="F15" s="94"/>
      <c r="G15" s="495"/>
      <c r="H15" s="94"/>
      <c r="I15" s="495"/>
      <c r="J15" s="389"/>
      <c r="K15" s="495"/>
      <c r="L15" s="389"/>
      <c r="M15" s="393">
        <f>TAXCALC!E133</f>
        <v>0</v>
      </c>
      <c r="N15" s="389"/>
      <c r="O15" s="394">
        <f t="shared" si="0"/>
        <v>0</v>
      </c>
    </row>
    <row r="16" spans="1:15" ht="27" customHeight="1">
      <c r="A16" s="80" t="s">
        <v>392</v>
      </c>
      <c r="B16" s="65"/>
      <c r="C16" s="393"/>
      <c r="D16" s="389"/>
      <c r="E16" s="393"/>
      <c r="F16" s="94"/>
      <c r="G16" s="393"/>
      <c r="H16" s="94"/>
      <c r="I16" s="393"/>
      <c r="J16" s="389"/>
      <c r="K16" s="393">
        <v>0</v>
      </c>
      <c r="L16" s="389"/>
      <c r="M16" s="393"/>
      <c r="N16" s="389"/>
      <c r="O16" s="394">
        <f t="shared" si="0"/>
        <v>0</v>
      </c>
    </row>
    <row r="17" spans="1:15" ht="27.75" customHeight="1">
      <c r="A17" s="80" t="s">
        <v>393</v>
      </c>
      <c r="B17" s="65" t="s">
        <v>189</v>
      </c>
      <c r="C17" s="393"/>
      <c r="D17" s="389"/>
      <c r="E17" s="393">
        <v>0</v>
      </c>
      <c r="F17" s="94"/>
      <c r="G17" s="495"/>
      <c r="H17" s="94"/>
      <c r="I17" s="495"/>
      <c r="J17" s="389"/>
      <c r="K17" s="495"/>
      <c r="L17" s="389"/>
      <c r="M17" s="393">
        <f>TAXCALC!E182</f>
        <v>44096.47612028303</v>
      </c>
      <c r="N17" s="389"/>
      <c r="O17" s="394">
        <f t="shared" si="0"/>
        <v>44096.47612028303</v>
      </c>
    </row>
    <row r="18" spans="1:15" ht="26.25">
      <c r="A18" s="80" t="s">
        <v>394</v>
      </c>
      <c r="B18" s="65" t="s">
        <v>189</v>
      </c>
      <c r="C18" s="393"/>
      <c r="D18" s="389"/>
      <c r="E18" s="393"/>
      <c r="F18" s="94"/>
      <c r="G18" s="393"/>
      <c r="H18" s="94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7" ht="24" customHeight="1">
      <c r="A19" s="426" t="s">
        <v>395</v>
      </c>
      <c r="B19" s="65" t="s">
        <v>189</v>
      </c>
      <c r="C19" s="393"/>
      <c r="D19" s="389"/>
      <c r="E19" s="495"/>
      <c r="F19" s="94"/>
      <c r="G19" s="495"/>
      <c r="H19" s="94"/>
      <c r="I19" s="495"/>
      <c r="J19" s="389"/>
      <c r="K19" s="495"/>
      <c r="L19" s="389"/>
      <c r="M19" s="495"/>
      <c r="N19" s="389"/>
      <c r="O19" s="394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93">
        <v>0</v>
      </c>
      <c r="D20" s="389"/>
      <c r="E20" s="495"/>
      <c r="F20" s="94"/>
      <c r="G20" s="495"/>
      <c r="H20" s="94"/>
      <c r="I20" s="495"/>
      <c r="J20" s="389"/>
      <c r="K20" s="495"/>
      <c r="L20" s="389"/>
      <c r="M20" s="495"/>
      <c r="N20" s="389"/>
      <c r="O20" s="394">
        <f t="shared" si="0"/>
        <v>0</v>
      </c>
      <c r="Q20" s="483"/>
    </row>
    <row r="21" spans="1:15" ht="12.75">
      <c r="A21" s="64"/>
      <c r="C21" s="389"/>
      <c r="D21" s="94"/>
      <c r="E21" s="389"/>
      <c r="F21" s="94"/>
      <c r="G21" s="389"/>
      <c r="H21" s="94"/>
      <c r="I21" s="389"/>
      <c r="J21" s="389"/>
      <c r="K21" s="389"/>
      <c r="L21" s="389"/>
      <c r="M21" s="389"/>
      <c r="N21" s="389"/>
      <c r="O21" s="417"/>
    </row>
    <row r="22" spans="1:15" ht="13.5" thickBot="1">
      <c r="A22" s="80" t="s">
        <v>365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44096.47612028303</v>
      </c>
      <c r="N22" s="388"/>
      <c r="O22" s="480">
        <f>SUM(O11:O20)</f>
        <v>44096.47612028303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7"/>
      <c r="M23" s="436"/>
      <c r="N23" s="187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396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7"/>
      <c r="M27" s="187"/>
      <c r="N27" s="187"/>
      <c r="O27" s="187"/>
    </row>
    <row r="28" spans="1:15" ht="12.75">
      <c r="A28" s="427" t="s">
        <v>397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7"/>
      <c r="M28" s="187"/>
      <c r="N28" s="187"/>
      <c r="O28" s="187"/>
    </row>
    <row r="29" spans="1:15" ht="12.75">
      <c r="A29" s="430" t="s">
        <v>398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7"/>
      <c r="M29" s="187"/>
      <c r="N29" s="187"/>
      <c r="O29" s="187"/>
    </row>
    <row r="30" spans="1:15" ht="9" customHeight="1">
      <c r="A30" s="18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7"/>
      <c r="M30" s="187"/>
      <c r="N30" s="187"/>
      <c r="O30" s="187"/>
    </row>
    <row r="31" spans="1:15" ht="12.75">
      <c r="A31" s="444" t="s">
        <v>399</v>
      </c>
      <c r="B31" s="79"/>
      <c r="C31" s="79"/>
      <c r="D31" s="79"/>
      <c r="E31" s="79"/>
      <c r="F31" s="79"/>
      <c r="G31" s="79"/>
      <c r="H31" s="79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30" t="s">
        <v>400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18"/>
      <c r="Q33" s="418"/>
      <c r="R33" s="418"/>
      <c r="S33" s="418"/>
    </row>
    <row r="34" spans="1:19" ht="12.75">
      <c r="A34" s="529" t="s">
        <v>401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18"/>
      <c r="Q34" s="418"/>
      <c r="R34" s="418"/>
      <c r="S34" s="418"/>
    </row>
    <row r="35" spans="1:19" ht="12.75">
      <c r="A35" s="529" t="s">
        <v>422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418"/>
      <c r="Q35" s="418"/>
      <c r="R35" s="418"/>
      <c r="S35" s="418"/>
    </row>
    <row r="36" spans="1:19" ht="12.75">
      <c r="A36" s="529" t="s">
        <v>402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418"/>
      <c r="Q36" s="418"/>
      <c r="R36" s="418"/>
      <c r="S36" s="418"/>
    </row>
    <row r="37" spans="1:19" ht="12.75">
      <c r="A37" s="431" t="s">
        <v>362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8"/>
      <c r="Q37" s="418"/>
      <c r="R37" s="418"/>
      <c r="S37" s="418"/>
    </row>
    <row r="38" spans="1:19" ht="12.75">
      <c r="A38" s="431" t="s">
        <v>363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8"/>
      <c r="Q38" s="418"/>
      <c r="R38" s="418"/>
      <c r="S38" s="418"/>
    </row>
    <row r="39" spans="1:19" ht="12.75">
      <c r="A39" s="431" t="s">
        <v>403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8"/>
      <c r="Q39" s="418"/>
      <c r="R39" s="418"/>
      <c r="S39" s="418"/>
    </row>
    <row r="40" spans="1:19" ht="12.75">
      <c r="A40" s="431" t="s">
        <v>404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8"/>
      <c r="Q40" s="418"/>
      <c r="R40" s="418"/>
      <c r="S40" s="418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8"/>
      <c r="Q41" s="418"/>
      <c r="R41" s="418"/>
      <c r="S41" s="418"/>
    </row>
    <row r="42" spans="1:15" ht="12.75">
      <c r="A42" s="433" t="s">
        <v>405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7"/>
      <c r="M42" s="187"/>
      <c r="N42" s="187"/>
      <c r="O42" s="187"/>
    </row>
    <row r="43" spans="1:15" ht="12.75">
      <c r="A43" s="428" t="s">
        <v>406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7"/>
      <c r="M43" s="187"/>
      <c r="N43" s="187"/>
      <c r="O43" s="187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7"/>
      <c r="M44" s="187"/>
      <c r="N44" s="187"/>
      <c r="O44" s="187"/>
    </row>
    <row r="45" spans="1:15" ht="12.75">
      <c r="A45" s="433" t="s">
        <v>407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7"/>
      <c r="M45" s="187"/>
      <c r="N45" s="187"/>
      <c r="O45" s="187"/>
    </row>
    <row r="46" spans="1:15" ht="12.75">
      <c r="A46" s="428" t="s">
        <v>408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7"/>
      <c r="M46" s="187"/>
      <c r="N46" s="187"/>
      <c r="O46" s="187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7"/>
      <c r="M47" s="187"/>
      <c r="N47" s="187"/>
      <c r="O47" s="187"/>
    </row>
    <row r="48" spans="1:15" ht="12.75">
      <c r="A48" s="433" t="s">
        <v>409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7"/>
      <c r="M48" s="187"/>
      <c r="N48" s="187"/>
      <c r="O48" s="187"/>
    </row>
    <row r="49" spans="1:15" ht="12.75">
      <c r="A49" s="428" t="s">
        <v>410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7"/>
      <c r="M49" s="187"/>
      <c r="N49" s="187"/>
      <c r="O49" s="187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7"/>
      <c r="M50" s="187"/>
      <c r="N50" s="187"/>
      <c r="O50" s="187"/>
    </row>
    <row r="51" spans="1:15" ht="12.75">
      <c r="A51" s="433" t="s">
        <v>411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7"/>
      <c r="M51" s="187"/>
      <c r="N51" s="187"/>
      <c r="O51" s="187"/>
    </row>
    <row r="52" spans="1:15" ht="12.75">
      <c r="A52" s="428" t="s">
        <v>408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7"/>
      <c r="M52" s="187"/>
      <c r="N52" s="187"/>
      <c r="O52" s="187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7"/>
      <c r="M53" s="187"/>
      <c r="N53" s="187"/>
      <c r="O53" s="187"/>
    </row>
    <row r="54" spans="1:15" ht="12.75">
      <c r="A54" s="428" t="s">
        <v>412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7"/>
      <c r="M54" s="187"/>
      <c r="N54" s="187"/>
      <c r="O54" s="187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7"/>
      <c r="M55" s="187"/>
      <c r="N55" s="187"/>
      <c r="O55" s="187"/>
    </row>
    <row r="56" spans="1:15" ht="12.75" customHeight="1">
      <c r="A56" s="433" t="s">
        <v>413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7"/>
      <c r="M56" s="187"/>
      <c r="N56" s="187"/>
      <c r="O56" s="187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7"/>
      <c r="M57" s="187"/>
      <c r="N57" s="187"/>
      <c r="O57" s="187"/>
    </row>
    <row r="58" spans="1:15" ht="12.75">
      <c r="A58" s="428" t="s">
        <v>414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7"/>
      <c r="M58" s="187"/>
      <c r="N58" s="187"/>
      <c r="O58" s="187"/>
    </row>
    <row r="59" spans="1:15" ht="12.75">
      <c r="A59" s="428" t="s">
        <v>415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7"/>
      <c r="M59" s="187"/>
      <c r="N59" s="187"/>
      <c r="O59" s="187"/>
    </row>
    <row r="60" spans="1:15" ht="12.75">
      <c r="A60" s="428" t="s">
        <v>416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7"/>
      <c r="M60" s="187"/>
      <c r="N60" s="187"/>
      <c r="O60" s="187"/>
    </row>
    <row r="61" spans="1:15" ht="12.75">
      <c r="A61" s="428" t="s">
        <v>372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7"/>
      <c r="M61" s="187"/>
      <c r="N61" s="187"/>
      <c r="O61" s="187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7"/>
      <c r="M62" s="187"/>
      <c r="N62" s="187"/>
      <c r="O62" s="187"/>
    </row>
    <row r="63" spans="1:15" ht="12.75">
      <c r="A63" s="428" t="s">
        <v>417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7"/>
      <c r="M63" s="187"/>
      <c r="N63" s="187"/>
      <c r="O63" s="187"/>
    </row>
    <row r="64" spans="1:15" ht="12.75">
      <c r="A64" s="428" t="s">
        <v>418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7"/>
      <c r="M64" s="187"/>
      <c r="N64" s="187"/>
      <c r="O64" s="187"/>
    </row>
    <row r="65" spans="1:15" ht="12.75">
      <c r="A65" s="428" t="s">
        <v>374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7"/>
      <c r="M65" s="187"/>
      <c r="N65" s="187"/>
      <c r="O65" s="187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7"/>
      <c r="M66" s="187"/>
      <c r="N66" s="187"/>
      <c r="O66" s="187"/>
    </row>
    <row r="67" spans="1:15" ht="12.75">
      <c r="A67" s="428" t="s">
        <v>373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7"/>
      <c r="M67" s="187"/>
      <c r="N67" s="187"/>
      <c r="O67" s="187"/>
    </row>
    <row r="68" spans="1:15" ht="12.75">
      <c r="A68" s="428" t="s">
        <v>375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7"/>
      <c r="M68" s="187"/>
      <c r="N68" s="187"/>
      <c r="O68" s="187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7"/>
      <c r="M69" s="187"/>
      <c r="N69" s="187"/>
      <c r="O69" s="187"/>
    </row>
    <row r="70" spans="1:15" ht="12.75">
      <c r="A70" s="428" t="s">
        <v>419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7"/>
      <c r="M70" s="187"/>
      <c r="N70" s="187"/>
      <c r="O70" s="187"/>
    </row>
    <row r="71" spans="1:15" ht="12.75">
      <c r="A71" s="428" t="s">
        <v>420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7"/>
      <c r="M71" s="187"/>
      <c r="N71" s="187"/>
      <c r="O71" s="187"/>
    </row>
    <row r="72" spans="1:15" ht="12.75">
      <c r="A72" s="428" t="s">
        <v>421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7"/>
      <c r="M72" s="187"/>
      <c r="N72" s="187"/>
      <c r="O72" s="187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7"/>
      <c r="M73" s="187"/>
      <c r="N73" s="187"/>
      <c r="O73" s="187"/>
    </row>
    <row r="74" spans="1:15" ht="12.75" customHeight="1">
      <c r="A74" s="529" t="s">
        <v>451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</row>
    <row r="75" spans="1:15" ht="12.75">
      <c r="A75" s="428" t="s">
        <v>364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7"/>
      <c r="M75" s="187"/>
      <c r="N75" s="187"/>
      <c r="O75" s="187"/>
    </row>
    <row r="76" spans="1:15" ht="12.75">
      <c r="A76" s="187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7"/>
      <c r="M76" s="187"/>
      <c r="N76" s="187"/>
      <c r="O76" s="187"/>
    </row>
    <row r="77" spans="1:15" ht="12.75">
      <c r="A77" s="187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7"/>
      <c r="M77" s="187"/>
      <c r="N77" s="187"/>
      <c r="O77" s="187"/>
    </row>
    <row r="78" spans="1:17" ht="12.75">
      <c r="A78" s="187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7"/>
      <c r="O78" s="187"/>
      <c r="P78" s="187"/>
      <c r="Q78" s="187"/>
    </row>
    <row r="79" spans="1:17" ht="12.75">
      <c r="A79" s="187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7"/>
      <c r="O79" s="187"/>
      <c r="P79" s="187"/>
      <c r="Q79" s="187"/>
    </row>
    <row r="80" spans="1:17" ht="12.75">
      <c r="A80" s="18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7"/>
      <c r="O80" s="187"/>
      <c r="P80" s="187"/>
      <c r="Q80" s="187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7"/>
      <c r="O81" s="187"/>
      <c r="P81" s="187"/>
      <c r="Q81" s="187"/>
    </row>
    <row r="82" spans="1:17" ht="12.75">
      <c r="A82" s="187"/>
      <c r="B82" s="187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7"/>
      <c r="O82" s="187"/>
      <c r="P82" s="187"/>
      <c r="Q82" s="187"/>
    </row>
    <row r="83" spans="1:17" ht="12.75">
      <c r="A83" s="187"/>
      <c r="B83" s="187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7"/>
      <c r="O83" s="187"/>
      <c r="P83" s="187"/>
      <c r="Q83" s="187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7"/>
      <c r="O84" s="187"/>
      <c r="P84" s="187"/>
      <c r="Q84" s="187"/>
    </row>
    <row r="85" spans="1:17" ht="12.75">
      <c r="A85" s="187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7"/>
      <c r="O85" s="187"/>
      <c r="P85" s="187"/>
      <c r="Q85" s="187"/>
    </row>
    <row r="86" spans="1:17" ht="12.75">
      <c r="A86" s="187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7"/>
      <c r="O86" s="187"/>
      <c r="P86" s="187"/>
      <c r="Q86" s="187"/>
    </row>
    <row r="87" spans="1:17" ht="12.75">
      <c r="A87" s="187"/>
      <c r="B87" s="187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7"/>
      <c r="O87" s="187"/>
      <c r="P87" s="187"/>
      <c r="Q87" s="187"/>
    </row>
    <row r="88" spans="1:17" ht="12.75">
      <c r="A88" s="187"/>
      <c r="B88" s="187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7"/>
      <c r="O88" s="187"/>
      <c r="P88" s="187"/>
      <c r="Q88" s="187"/>
    </row>
    <row r="89" spans="1:17" ht="12.75">
      <c r="A89" s="187"/>
      <c r="B89" s="187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7"/>
      <c r="O89" s="187"/>
      <c r="P89" s="187"/>
      <c r="Q89" s="187"/>
    </row>
    <row r="90" spans="1:17" ht="12.75">
      <c r="A90" s="187"/>
      <c r="B90" s="18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7"/>
      <c r="O90" s="187"/>
      <c r="P90" s="187"/>
      <c r="Q90" s="187"/>
    </row>
    <row r="91" spans="1:17" ht="12.75">
      <c r="A91" s="187"/>
      <c r="B91" s="187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7"/>
      <c r="O91" s="187"/>
      <c r="P91" s="187"/>
      <c r="Q91" s="187"/>
    </row>
    <row r="92" spans="1:17" ht="12.75">
      <c r="A92" s="187"/>
      <c r="B92" s="187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</row>
    <row r="93" spans="1:17" ht="12.75">
      <c r="A93" s="187"/>
      <c r="B93" s="187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2013-02-12T21:18:51Z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